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08 Registros de Producción\programacion semanal de alimento\2022\Modulo 3 Lote M580 F579\"/>
    </mc:Choice>
  </mc:AlternateContent>
  <bookViews>
    <workbookView xWindow="-120" yWindow="-120" windowWidth="21840" windowHeight="13020" firstSheet="56" activeTab="65"/>
  </bookViews>
  <sheets>
    <sheet name="SEM 1" sheetId="1" r:id="rId1"/>
    <sheet name="SEM 2" sheetId="3" r:id="rId2"/>
    <sheet name="SEM 3" sheetId="4" r:id="rId3"/>
    <sheet name="SEM 4" sheetId="5" r:id="rId4"/>
    <sheet name="SEM 5" sheetId="6" r:id="rId5"/>
    <sheet name="SEM 6" sheetId="7" r:id="rId6"/>
    <sheet name="SEM 7" sheetId="8" r:id="rId7"/>
    <sheet name="SEM 8" sheetId="9" r:id="rId8"/>
    <sheet name="SEM 9" sheetId="10" r:id="rId9"/>
    <sheet name="SEM 10" sheetId="11" r:id="rId10"/>
    <sheet name="SEM 11" sheetId="12" r:id="rId11"/>
    <sheet name="SEM 12" sheetId="13" r:id="rId12"/>
    <sheet name="SEM 13" sheetId="14" r:id="rId13"/>
    <sheet name="SEM 14" sheetId="15" r:id="rId14"/>
    <sheet name="SEM 15" sheetId="16" r:id="rId15"/>
    <sheet name="SEM 16" sheetId="17" r:id="rId16"/>
    <sheet name="SEM 17" sheetId="18" r:id="rId17"/>
    <sheet name="SEM 18" sheetId="19" r:id="rId18"/>
    <sheet name="SEM 19" sheetId="20" r:id="rId19"/>
    <sheet name="SEM 20" sheetId="21" r:id="rId20"/>
    <sheet name="SEM 21" sheetId="22" r:id="rId21"/>
    <sheet name="SEM 22" sheetId="23" r:id="rId22"/>
    <sheet name="SEM 23" sheetId="24" r:id="rId23"/>
    <sheet name="SEM 24" sheetId="25" r:id="rId24"/>
    <sheet name="SEM 25" sheetId="26" r:id="rId25"/>
    <sheet name="SEM 26" sheetId="27" r:id="rId26"/>
    <sheet name="SEM 27" sheetId="28" r:id="rId27"/>
    <sheet name="SEM 28" sheetId="29" r:id="rId28"/>
    <sheet name="SEM 29" sheetId="30" r:id="rId29"/>
    <sheet name="SEM 30" sheetId="31" r:id="rId30"/>
    <sheet name="SEM 31" sheetId="32" r:id="rId31"/>
    <sheet name="SEM 32" sheetId="34" r:id="rId32"/>
    <sheet name="SEM 33" sheetId="35" r:id="rId33"/>
    <sheet name="SEM 34" sheetId="36" r:id="rId34"/>
    <sheet name="SEM 35" sheetId="37" r:id="rId35"/>
    <sheet name="SEM 36" sheetId="38" r:id="rId36"/>
    <sheet name="SEM 37" sheetId="39" r:id="rId37"/>
    <sheet name="SEM 38" sheetId="40" r:id="rId38"/>
    <sheet name="SEM 39" sheetId="41" r:id="rId39"/>
    <sheet name="SEM 40" sheetId="42" r:id="rId40"/>
    <sheet name="SEM 41" sheetId="43" r:id="rId41"/>
    <sheet name="SEM 42" sheetId="44" r:id="rId42"/>
    <sheet name="SEM 43" sheetId="45" r:id="rId43"/>
    <sheet name="SEM 44" sheetId="46" r:id="rId44"/>
    <sheet name="SEM 45" sheetId="47" r:id="rId45"/>
    <sheet name="SEM 46" sheetId="48" r:id="rId46"/>
    <sheet name="SEM 47" sheetId="49" r:id="rId47"/>
    <sheet name="SEM 48" sheetId="50" r:id="rId48"/>
    <sheet name="SEM 49" sheetId="51" r:id="rId49"/>
    <sheet name="SEM 50" sheetId="52" r:id="rId50"/>
    <sheet name="SEM 51" sheetId="53" r:id="rId51"/>
    <sheet name="SEM 52" sheetId="54" r:id="rId52"/>
    <sheet name="SEM 53" sheetId="55" r:id="rId53"/>
    <sheet name="SEM 54" sheetId="56" r:id="rId54"/>
    <sheet name="SEM 55" sheetId="57" r:id="rId55"/>
    <sheet name="SEM 56" sheetId="58" r:id="rId56"/>
    <sheet name="SEM 57" sheetId="59" r:id="rId57"/>
    <sheet name="SEM 58" sheetId="61" r:id="rId58"/>
    <sheet name="SEM 59" sheetId="62" r:id="rId59"/>
    <sheet name="SEM 60" sheetId="63" r:id="rId60"/>
    <sheet name="SEM 61" sheetId="64" r:id="rId61"/>
    <sheet name="SEM 62" sheetId="65" r:id="rId62"/>
    <sheet name="SEM 63" sheetId="66" r:id="rId63"/>
    <sheet name="SEM 64" sheetId="67" r:id="rId64"/>
    <sheet name="SEM 65" sheetId="68" r:id="rId65"/>
    <sheet name="IMPRIMIR" sheetId="2" r:id="rId66"/>
    <sheet name="SEM 65 (2)" sheetId="69" r:id="rId67"/>
  </sheets>
  <definedNames>
    <definedName name="_xlnm.Print_Area" localSheetId="65">IMPRIMIR!$A$1:$T$45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5" i="69" l="1"/>
  <c r="C25" i="69"/>
  <c r="D25" i="69"/>
  <c r="D30" i="69" s="1"/>
  <c r="D31" i="69" s="1"/>
  <c r="E25" i="69"/>
  <c r="F25" i="69"/>
  <c r="G25" i="69"/>
  <c r="H25" i="69"/>
  <c r="H30" i="69" s="1"/>
  <c r="H31" i="69" s="1"/>
  <c r="I25" i="69"/>
  <c r="I30" i="69" s="1"/>
  <c r="I31" i="69" s="1"/>
  <c r="J25" i="69"/>
  <c r="J30" i="69" s="1"/>
  <c r="J31" i="69" s="1"/>
  <c r="K25" i="69"/>
  <c r="L25" i="69"/>
  <c r="L30" i="69" s="1"/>
  <c r="L31" i="69" s="1"/>
  <c r="M25" i="69"/>
  <c r="M30" i="69" s="1"/>
  <c r="M31" i="69" s="1"/>
  <c r="N25" i="69"/>
  <c r="N30" i="69" s="1"/>
  <c r="N31" i="69" s="1"/>
  <c r="O25" i="69"/>
  <c r="O30" i="69" s="1"/>
  <c r="O31" i="69" s="1"/>
  <c r="P25" i="69"/>
  <c r="P30" i="69" s="1"/>
  <c r="P31" i="69" s="1"/>
  <c r="Q25" i="69"/>
  <c r="Q30" i="69" s="1"/>
  <c r="Q31" i="69" s="1"/>
  <c r="R25" i="69"/>
  <c r="R30" i="69" s="1"/>
  <c r="R31" i="69" s="1"/>
  <c r="S25" i="69"/>
  <c r="S30" i="69" s="1"/>
  <c r="S31" i="69" s="1"/>
  <c r="S68" i="69"/>
  <c r="R68" i="69"/>
  <c r="Q68" i="69"/>
  <c r="P68" i="69"/>
  <c r="O68" i="69"/>
  <c r="N68" i="69"/>
  <c r="M68" i="69"/>
  <c r="L68" i="69"/>
  <c r="K68" i="69"/>
  <c r="J68" i="69"/>
  <c r="I68" i="69"/>
  <c r="H68" i="69"/>
  <c r="G68" i="69"/>
  <c r="F68" i="69"/>
  <c r="E68" i="69"/>
  <c r="D68" i="69"/>
  <c r="C68" i="69"/>
  <c r="B68" i="69"/>
  <c r="S67" i="69"/>
  <c r="R67" i="69"/>
  <c r="Q67" i="69"/>
  <c r="P67" i="69"/>
  <c r="O67" i="69"/>
  <c r="N67" i="69"/>
  <c r="M67" i="69"/>
  <c r="L67" i="69"/>
  <c r="K67" i="69"/>
  <c r="J67" i="69"/>
  <c r="I67" i="69"/>
  <c r="H67" i="69"/>
  <c r="G67" i="69"/>
  <c r="F67" i="69"/>
  <c r="E67" i="69"/>
  <c r="D67" i="69"/>
  <c r="C67" i="69"/>
  <c r="B67" i="69"/>
  <c r="T66" i="69"/>
  <c r="S64" i="69"/>
  <c r="S69" i="69" s="1"/>
  <c r="S70" i="69" s="1"/>
  <c r="R64" i="69"/>
  <c r="R69" i="69" s="1"/>
  <c r="R70" i="69" s="1"/>
  <c r="Q64" i="69"/>
  <c r="Q69" i="69" s="1"/>
  <c r="Q70" i="69" s="1"/>
  <c r="P64" i="69"/>
  <c r="P69" i="69" s="1"/>
  <c r="P70" i="69" s="1"/>
  <c r="O64" i="69"/>
  <c r="O69" i="69" s="1"/>
  <c r="O70" i="69" s="1"/>
  <c r="N64" i="69"/>
  <c r="N69" i="69" s="1"/>
  <c r="N70" i="69" s="1"/>
  <c r="M64" i="69"/>
  <c r="M69" i="69" s="1"/>
  <c r="M70" i="69" s="1"/>
  <c r="L64" i="69"/>
  <c r="L69" i="69" s="1"/>
  <c r="L70" i="69" s="1"/>
  <c r="K64" i="69"/>
  <c r="K69" i="69" s="1"/>
  <c r="K70" i="69" s="1"/>
  <c r="J64" i="69"/>
  <c r="J69" i="69" s="1"/>
  <c r="J70" i="69" s="1"/>
  <c r="I64" i="69"/>
  <c r="I69" i="69" s="1"/>
  <c r="I70" i="69" s="1"/>
  <c r="H64" i="69"/>
  <c r="H69" i="69" s="1"/>
  <c r="H70" i="69" s="1"/>
  <c r="G64" i="69"/>
  <c r="G69" i="69" s="1"/>
  <c r="G70" i="69" s="1"/>
  <c r="F64" i="69"/>
  <c r="F69" i="69" s="1"/>
  <c r="F70" i="69" s="1"/>
  <c r="E64" i="69"/>
  <c r="E69" i="69" s="1"/>
  <c r="E70" i="69" s="1"/>
  <c r="D64" i="69"/>
  <c r="D69" i="69" s="1"/>
  <c r="D70" i="69" s="1"/>
  <c r="C64" i="69"/>
  <c r="C69" i="69" s="1"/>
  <c r="C70" i="69" s="1"/>
  <c r="B64" i="69"/>
  <c r="B69" i="69" s="1"/>
  <c r="B70" i="69" s="1"/>
  <c r="T63" i="69"/>
  <c r="T62" i="69"/>
  <c r="T61" i="69"/>
  <c r="T60" i="69"/>
  <c r="T59" i="69"/>
  <c r="T58" i="69"/>
  <c r="T57" i="69"/>
  <c r="Q50" i="69"/>
  <c r="P50" i="69"/>
  <c r="O50" i="69"/>
  <c r="N50" i="69"/>
  <c r="M50" i="69"/>
  <c r="L50" i="69"/>
  <c r="G50" i="69"/>
  <c r="F50" i="69"/>
  <c r="E50" i="69"/>
  <c r="D50" i="69"/>
  <c r="C50" i="69"/>
  <c r="B50" i="69"/>
  <c r="Q49" i="69"/>
  <c r="P49" i="69"/>
  <c r="O49" i="69"/>
  <c r="N49" i="69"/>
  <c r="M49" i="69"/>
  <c r="L49" i="69"/>
  <c r="G49" i="69"/>
  <c r="F49" i="69"/>
  <c r="E49" i="69"/>
  <c r="D49" i="69"/>
  <c r="C49" i="69"/>
  <c r="B49" i="69"/>
  <c r="R48" i="69"/>
  <c r="H48" i="69"/>
  <c r="Q46" i="69"/>
  <c r="Q51" i="69" s="1"/>
  <c r="Q52" i="69" s="1"/>
  <c r="P46" i="69"/>
  <c r="P51" i="69" s="1"/>
  <c r="P52" i="69" s="1"/>
  <c r="O46" i="69"/>
  <c r="O51" i="69" s="1"/>
  <c r="O52" i="69" s="1"/>
  <c r="N46" i="69"/>
  <c r="N51" i="69" s="1"/>
  <c r="N52" i="69" s="1"/>
  <c r="M46" i="69"/>
  <c r="L46" i="69"/>
  <c r="L51" i="69" s="1"/>
  <c r="L52" i="69" s="1"/>
  <c r="G46" i="69"/>
  <c r="G51" i="69" s="1"/>
  <c r="G52" i="69" s="1"/>
  <c r="F46" i="69"/>
  <c r="F51" i="69" s="1"/>
  <c r="F52" i="69" s="1"/>
  <c r="E46" i="69"/>
  <c r="E51" i="69" s="1"/>
  <c r="E52" i="69" s="1"/>
  <c r="D46" i="69"/>
  <c r="D51" i="69" s="1"/>
  <c r="D52" i="69" s="1"/>
  <c r="C46" i="69"/>
  <c r="C51" i="69" s="1"/>
  <c r="C52" i="69" s="1"/>
  <c r="B46" i="69"/>
  <c r="R45" i="69"/>
  <c r="H45" i="69"/>
  <c r="R44" i="69"/>
  <c r="H44" i="69"/>
  <c r="R43" i="69"/>
  <c r="H43" i="69"/>
  <c r="R42" i="69"/>
  <c r="H42" i="69"/>
  <c r="R41" i="69"/>
  <c r="H41" i="69"/>
  <c r="R40" i="69"/>
  <c r="H40" i="69"/>
  <c r="R39" i="69"/>
  <c r="H39" i="69"/>
  <c r="S33" i="69"/>
  <c r="R33" i="69"/>
  <c r="Q33" i="69"/>
  <c r="P33" i="69"/>
  <c r="O33" i="69"/>
  <c r="N33" i="69"/>
  <c r="M33" i="69"/>
  <c r="L33" i="69"/>
  <c r="K33" i="69"/>
  <c r="J33" i="69"/>
  <c r="I33" i="69"/>
  <c r="H33" i="69"/>
  <c r="G33" i="69"/>
  <c r="F33" i="69"/>
  <c r="E33" i="69"/>
  <c r="D33" i="69"/>
  <c r="C33" i="69"/>
  <c r="B33" i="69"/>
  <c r="T32" i="69"/>
  <c r="S29" i="69"/>
  <c r="R29" i="69"/>
  <c r="Q29" i="69"/>
  <c r="P29" i="69"/>
  <c r="O29" i="69"/>
  <c r="N29" i="69"/>
  <c r="M29" i="69"/>
  <c r="L29" i="69"/>
  <c r="K29" i="69"/>
  <c r="J29" i="69"/>
  <c r="I29" i="69"/>
  <c r="H29" i="69"/>
  <c r="G29" i="69"/>
  <c r="F29" i="69"/>
  <c r="E29" i="69"/>
  <c r="D29" i="69"/>
  <c r="C29" i="69"/>
  <c r="B29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T27" i="69"/>
  <c r="K30" i="69"/>
  <c r="K31" i="69" s="1"/>
  <c r="G30" i="69"/>
  <c r="G31" i="69" s="1"/>
  <c r="F30" i="69"/>
  <c r="F31" i="69" s="1"/>
  <c r="E30" i="69"/>
  <c r="E31" i="69" s="1"/>
  <c r="C30" i="69"/>
  <c r="C31" i="69" s="1"/>
  <c r="T24" i="69"/>
  <c r="T23" i="69"/>
  <c r="T22" i="69"/>
  <c r="T21" i="69"/>
  <c r="T20" i="69"/>
  <c r="T19" i="69"/>
  <c r="T18" i="69"/>
  <c r="H46" i="69" l="1"/>
  <c r="T25" i="69"/>
  <c r="U27" i="69" s="1"/>
  <c r="R46" i="69"/>
  <c r="R49" i="69" s="1"/>
  <c r="H47" i="69"/>
  <c r="H49" i="69"/>
  <c r="B30" i="69"/>
  <c r="B31" i="69" s="1"/>
  <c r="M51" i="69"/>
  <c r="M52" i="69" s="1"/>
  <c r="B51" i="69"/>
  <c r="B52" i="69" s="1"/>
  <c r="T64" i="69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B51" i="68"/>
  <c r="R47" i="69" l="1"/>
  <c r="T26" i="69"/>
  <c r="T65" i="69"/>
  <c r="T67" i="69"/>
  <c r="L49" i="68"/>
  <c r="M49" i="68"/>
  <c r="N49" i="68"/>
  <c r="O49" i="68"/>
  <c r="P49" i="68"/>
  <c r="Q49" i="68"/>
  <c r="S68" i="68" l="1"/>
  <c r="R68" i="68"/>
  <c r="Q68" i="68"/>
  <c r="P68" i="68"/>
  <c r="O68" i="68"/>
  <c r="N68" i="68"/>
  <c r="M68" i="68"/>
  <c r="L68" i="68"/>
  <c r="K68" i="68"/>
  <c r="J68" i="68"/>
  <c r="I68" i="68"/>
  <c r="H68" i="68"/>
  <c r="G68" i="68"/>
  <c r="F68" i="68"/>
  <c r="E68" i="68"/>
  <c r="D68" i="68"/>
  <c r="C68" i="68"/>
  <c r="B68" i="68"/>
  <c r="S67" i="68"/>
  <c r="R67" i="68"/>
  <c r="Q67" i="68"/>
  <c r="P67" i="68"/>
  <c r="O67" i="68"/>
  <c r="N67" i="68"/>
  <c r="M67" i="68"/>
  <c r="L67" i="68"/>
  <c r="K67" i="68"/>
  <c r="J67" i="68"/>
  <c r="I67" i="68"/>
  <c r="H67" i="68"/>
  <c r="G67" i="68"/>
  <c r="F67" i="68"/>
  <c r="E67" i="68"/>
  <c r="D67" i="68"/>
  <c r="C67" i="68"/>
  <c r="B67" i="68"/>
  <c r="T66" i="68"/>
  <c r="S69" i="68"/>
  <c r="S70" i="68" s="1"/>
  <c r="R69" i="68"/>
  <c r="R70" i="68" s="1"/>
  <c r="Q69" i="68"/>
  <c r="Q70" i="68" s="1"/>
  <c r="P69" i="68"/>
  <c r="P70" i="68" s="1"/>
  <c r="O69" i="68"/>
  <c r="O70" i="68" s="1"/>
  <c r="N69" i="68"/>
  <c r="N70" i="68" s="1"/>
  <c r="M69" i="68"/>
  <c r="M70" i="68" s="1"/>
  <c r="L69" i="68"/>
  <c r="L70" i="68" s="1"/>
  <c r="K69" i="68"/>
  <c r="K70" i="68" s="1"/>
  <c r="J69" i="68"/>
  <c r="J70" i="68" s="1"/>
  <c r="I69" i="68"/>
  <c r="I70" i="68" s="1"/>
  <c r="H69" i="68"/>
  <c r="H70" i="68" s="1"/>
  <c r="G69" i="68"/>
  <c r="G70" i="68" s="1"/>
  <c r="F69" i="68"/>
  <c r="F70" i="68" s="1"/>
  <c r="E69" i="68"/>
  <c r="E70" i="68" s="1"/>
  <c r="D69" i="68"/>
  <c r="D70" i="68" s="1"/>
  <c r="C69" i="68"/>
  <c r="C70" i="68" s="1"/>
  <c r="B69" i="68"/>
  <c r="B70" i="68" s="1"/>
  <c r="T63" i="68"/>
  <c r="T62" i="68"/>
  <c r="T61" i="68"/>
  <c r="T60" i="68"/>
  <c r="T59" i="68"/>
  <c r="T58" i="68"/>
  <c r="T57" i="68"/>
  <c r="Q50" i="68"/>
  <c r="P50" i="68"/>
  <c r="O50" i="68"/>
  <c r="N50" i="68"/>
  <c r="M50" i="68"/>
  <c r="L50" i="68"/>
  <c r="G50" i="68"/>
  <c r="F50" i="68"/>
  <c r="E50" i="68"/>
  <c r="D50" i="68"/>
  <c r="C50" i="68"/>
  <c r="B50" i="68"/>
  <c r="G49" i="68"/>
  <c r="F49" i="68"/>
  <c r="E49" i="68"/>
  <c r="D49" i="68"/>
  <c r="C49" i="68"/>
  <c r="B49" i="68"/>
  <c r="R48" i="68"/>
  <c r="H48" i="68"/>
  <c r="Q46" i="68"/>
  <c r="Q51" i="68" s="1"/>
  <c r="Q52" i="68" s="1"/>
  <c r="P46" i="68"/>
  <c r="P51" i="68" s="1"/>
  <c r="P52" i="68" s="1"/>
  <c r="O46" i="68"/>
  <c r="O51" i="68" s="1"/>
  <c r="O52" i="68" s="1"/>
  <c r="N46" i="68"/>
  <c r="N51" i="68" s="1"/>
  <c r="N52" i="68" s="1"/>
  <c r="M46" i="68"/>
  <c r="M51" i="68" s="1"/>
  <c r="M52" i="68" s="1"/>
  <c r="L46" i="68"/>
  <c r="G46" i="68"/>
  <c r="G51" i="68" s="1"/>
  <c r="G52" i="68" s="1"/>
  <c r="F46" i="68"/>
  <c r="E46" i="68"/>
  <c r="E51" i="68" s="1"/>
  <c r="E52" i="68" s="1"/>
  <c r="D46" i="68"/>
  <c r="D51" i="68" s="1"/>
  <c r="D52" i="68" s="1"/>
  <c r="C46" i="68"/>
  <c r="C51" i="68" s="1"/>
  <c r="C52" i="68" s="1"/>
  <c r="B46" i="68"/>
  <c r="B52" i="68" s="1"/>
  <c r="R45" i="68"/>
  <c r="H45" i="68"/>
  <c r="R44" i="68"/>
  <c r="H44" i="68"/>
  <c r="R43" i="68"/>
  <c r="H43" i="68"/>
  <c r="R42" i="68"/>
  <c r="H42" i="68"/>
  <c r="R41" i="68"/>
  <c r="H41" i="68"/>
  <c r="R40" i="68"/>
  <c r="H40" i="68"/>
  <c r="R39" i="68"/>
  <c r="H39" i="68"/>
  <c r="S33" i="68"/>
  <c r="R33" i="68"/>
  <c r="Q33" i="68"/>
  <c r="P33" i="68"/>
  <c r="O33" i="68"/>
  <c r="N33" i="68"/>
  <c r="M33" i="68"/>
  <c r="L33" i="68"/>
  <c r="K33" i="68"/>
  <c r="J33" i="68"/>
  <c r="I33" i="68"/>
  <c r="H33" i="68"/>
  <c r="G33" i="68"/>
  <c r="F33" i="68"/>
  <c r="E33" i="68"/>
  <c r="D33" i="68"/>
  <c r="C33" i="68"/>
  <c r="B33" i="68"/>
  <c r="T32" i="68"/>
  <c r="S29" i="68"/>
  <c r="R29" i="68"/>
  <c r="Q29" i="68"/>
  <c r="P29" i="68"/>
  <c r="O29" i="68"/>
  <c r="N29" i="68"/>
  <c r="M29" i="68"/>
  <c r="L29" i="68"/>
  <c r="K29" i="68"/>
  <c r="J29" i="68"/>
  <c r="I29" i="68"/>
  <c r="H29" i="68"/>
  <c r="G29" i="68"/>
  <c r="F29" i="68"/>
  <c r="E29" i="68"/>
  <c r="D29" i="68"/>
  <c r="C29" i="68"/>
  <c r="B29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T27" i="68"/>
  <c r="S25" i="68"/>
  <c r="S30" i="68" s="1"/>
  <c r="S31" i="68" s="1"/>
  <c r="R25" i="68"/>
  <c r="R30" i="68" s="1"/>
  <c r="R31" i="68" s="1"/>
  <c r="Q25" i="68"/>
  <c r="Q30" i="68" s="1"/>
  <c r="Q31" i="68" s="1"/>
  <c r="P25" i="68"/>
  <c r="P30" i="68" s="1"/>
  <c r="P31" i="68" s="1"/>
  <c r="O25" i="68"/>
  <c r="O30" i="68" s="1"/>
  <c r="O31" i="68" s="1"/>
  <c r="N25" i="68"/>
  <c r="N30" i="68" s="1"/>
  <c r="N31" i="68" s="1"/>
  <c r="M25" i="68"/>
  <c r="M30" i="68" s="1"/>
  <c r="M31" i="68" s="1"/>
  <c r="L25" i="68"/>
  <c r="L30" i="68" s="1"/>
  <c r="L31" i="68" s="1"/>
  <c r="K25" i="68"/>
  <c r="K30" i="68" s="1"/>
  <c r="K31" i="68" s="1"/>
  <c r="J25" i="68"/>
  <c r="J30" i="68" s="1"/>
  <c r="J31" i="68" s="1"/>
  <c r="I25" i="68"/>
  <c r="I30" i="68" s="1"/>
  <c r="I31" i="68" s="1"/>
  <c r="H25" i="68"/>
  <c r="H30" i="68" s="1"/>
  <c r="H31" i="68" s="1"/>
  <c r="G25" i="68"/>
  <c r="G30" i="68" s="1"/>
  <c r="G31" i="68" s="1"/>
  <c r="F25" i="68"/>
  <c r="F30" i="68" s="1"/>
  <c r="F31" i="68" s="1"/>
  <c r="E25" i="68"/>
  <c r="E30" i="68" s="1"/>
  <c r="E31" i="68" s="1"/>
  <c r="D25" i="68"/>
  <c r="D30" i="68" s="1"/>
  <c r="D31" i="68" s="1"/>
  <c r="C25" i="68"/>
  <c r="C30" i="68" s="1"/>
  <c r="C31" i="68" s="1"/>
  <c r="B25" i="68"/>
  <c r="B30" i="68" s="1"/>
  <c r="B31" i="68" s="1"/>
  <c r="T24" i="68"/>
  <c r="T23" i="68"/>
  <c r="T22" i="68"/>
  <c r="T21" i="68"/>
  <c r="T20" i="68"/>
  <c r="T19" i="68"/>
  <c r="T18" i="68"/>
  <c r="H46" i="68" l="1"/>
  <c r="H47" i="68" s="1"/>
  <c r="F51" i="68"/>
  <c r="F52" i="68" s="1"/>
  <c r="R46" i="68"/>
  <c r="R47" i="68" s="1"/>
  <c r="L51" i="68"/>
  <c r="L52" i="68" s="1"/>
  <c r="T25" i="68"/>
  <c r="T64" i="68"/>
  <c r="T32" i="67"/>
  <c r="C33" i="67"/>
  <c r="D33" i="67"/>
  <c r="E33" i="67"/>
  <c r="F33" i="67"/>
  <c r="G33" i="67"/>
  <c r="H33" i="67"/>
  <c r="I33" i="67"/>
  <c r="J33" i="67"/>
  <c r="K33" i="67"/>
  <c r="L33" i="67"/>
  <c r="M33" i="67"/>
  <c r="N33" i="67"/>
  <c r="O33" i="67"/>
  <c r="P33" i="67"/>
  <c r="Q33" i="67"/>
  <c r="R33" i="67"/>
  <c r="S33" i="67"/>
  <c r="B33" i="67"/>
  <c r="H49" i="68" l="1"/>
  <c r="R49" i="68"/>
  <c r="T65" i="68"/>
  <c r="T67" i="68"/>
  <c r="U27" i="68"/>
  <c r="T26" i="68"/>
  <c r="S68" i="67"/>
  <c r="R68" i="67"/>
  <c r="Q68" i="67"/>
  <c r="P68" i="67"/>
  <c r="O68" i="67"/>
  <c r="N68" i="67"/>
  <c r="M68" i="67"/>
  <c r="L68" i="67"/>
  <c r="K68" i="67"/>
  <c r="J68" i="67"/>
  <c r="I68" i="67"/>
  <c r="H68" i="67"/>
  <c r="G68" i="67"/>
  <c r="F68" i="67"/>
  <c r="E68" i="67"/>
  <c r="D68" i="67"/>
  <c r="C68" i="67"/>
  <c r="B68" i="67"/>
  <c r="S67" i="67"/>
  <c r="R67" i="67"/>
  <c r="Q67" i="67"/>
  <c r="P67" i="67"/>
  <c r="O67" i="67"/>
  <c r="N67" i="67"/>
  <c r="M67" i="67"/>
  <c r="L67" i="67"/>
  <c r="K67" i="67"/>
  <c r="J67" i="67"/>
  <c r="I67" i="67"/>
  <c r="H67" i="67"/>
  <c r="G67" i="67"/>
  <c r="F67" i="67"/>
  <c r="E67" i="67"/>
  <c r="D67" i="67"/>
  <c r="C67" i="67"/>
  <c r="B67" i="67"/>
  <c r="T66" i="67"/>
  <c r="S64" i="67"/>
  <c r="S69" i="67" s="1"/>
  <c r="S70" i="67" s="1"/>
  <c r="R64" i="67"/>
  <c r="R69" i="67" s="1"/>
  <c r="R70" i="67" s="1"/>
  <c r="Q64" i="67"/>
  <c r="Q69" i="67" s="1"/>
  <c r="Q70" i="67" s="1"/>
  <c r="P64" i="67"/>
  <c r="P69" i="67" s="1"/>
  <c r="P70" i="67" s="1"/>
  <c r="O64" i="67"/>
  <c r="O69" i="67" s="1"/>
  <c r="O70" i="67" s="1"/>
  <c r="N64" i="67"/>
  <c r="N69" i="67" s="1"/>
  <c r="N70" i="67" s="1"/>
  <c r="M64" i="67"/>
  <c r="M69" i="67" s="1"/>
  <c r="M70" i="67" s="1"/>
  <c r="L64" i="67"/>
  <c r="L69" i="67" s="1"/>
  <c r="L70" i="67" s="1"/>
  <c r="K64" i="67"/>
  <c r="K69" i="67" s="1"/>
  <c r="K70" i="67" s="1"/>
  <c r="J64" i="67"/>
  <c r="J69" i="67" s="1"/>
  <c r="J70" i="67" s="1"/>
  <c r="I64" i="67"/>
  <c r="I69" i="67" s="1"/>
  <c r="I70" i="67" s="1"/>
  <c r="H64" i="67"/>
  <c r="H69" i="67" s="1"/>
  <c r="H70" i="67" s="1"/>
  <c r="G64" i="67"/>
  <c r="G69" i="67" s="1"/>
  <c r="G70" i="67" s="1"/>
  <c r="F64" i="67"/>
  <c r="F69" i="67" s="1"/>
  <c r="F70" i="67" s="1"/>
  <c r="E64" i="67"/>
  <c r="E69" i="67" s="1"/>
  <c r="E70" i="67" s="1"/>
  <c r="D64" i="67"/>
  <c r="D69" i="67" s="1"/>
  <c r="D70" i="67" s="1"/>
  <c r="C64" i="67"/>
  <c r="C69" i="67" s="1"/>
  <c r="C70" i="67" s="1"/>
  <c r="B64" i="67"/>
  <c r="B69" i="67" s="1"/>
  <c r="B70" i="67" s="1"/>
  <c r="T63" i="67"/>
  <c r="T62" i="67"/>
  <c r="T61" i="67"/>
  <c r="T60" i="67"/>
  <c r="T59" i="67"/>
  <c r="T58" i="67"/>
  <c r="T57" i="67"/>
  <c r="Q50" i="67"/>
  <c r="P50" i="67"/>
  <c r="O50" i="67"/>
  <c r="N50" i="67"/>
  <c r="M50" i="67"/>
  <c r="L50" i="67"/>
  <c r="G50" i="67"/>
  <c r="F50" i="67"/>
  <c r="E50" i="67"/>
  <c r="D50" i="67"/>
  <c r="C50" i="67"/>
  <c r="B50" i="67"/>
  <c r="Q49" i="67"/>
  <c r="P49" i="67"/>
  <c r="O49" i="67"/>
  <c r="N49" i="67"/>
  <c r="M49" i="67"/>
  <c r="L49" i="67"/>
  <c r="G49" i="67"/>
  <c r="F49" i="67"/>
  <c r="E49" i="67"/>
  <c r="D49" i="67"/>
  <c r="C49" i="67"/>
  <c r="B49" i="67"/>
  <c r="R48" i="67"/>
  <c r="H48" i="67"/>
  <c r="Q46" i="67"/>
  <c r="Q51" i="67" s="1"/>
  <c r="Q52" i="67" s="1"/>
  <c r="P46" i="67"/>
  <c r="P51" i="67" s="1"/>
  <c r="P52" i="67" s="1"/>
  <c r="O46" i="67"/>
  <c r="O51" i="67" s="1"/>
  <c r="O52" i="67" s="1"/>
  <c r="N46" i="67"/>
  <c r="N51" i="67" s="1"/>
  <c r="N52" i="67" s="1"/>
  <c r="M46" i="67"/>
  <c r="M51" i="67" s="1"/>
  <c r="M52" i="67" s="1"/>
  <c r="L46" i="67"/>
  <c r="G46" i="67"/>
  <c r="G51" i="67" s="1"/>
  <c r="G52" i="67" s="1"/>
  <c r="F46" i="67"/>
  <c r="F51" i="67" s="1"/>
  <c r="F52" i="67" s="1"/>
  <c r="E46" i="67"/>
  <c r="E51" i="67" s="1"/>
  <c r="E52" i="67" s="1"/>
  <c r="D46" i="67"/>
  <c r="D51" i="67" s="1"/>
  <c r="D52" i="67" s="1"/>
  <c r="C46" i="67"/>
  <c r="C51" i="67" s="1"/>
  <c r="C52" i="67" s="1"/>
  <c r="B46" i="67"/>
  <c r="R45" i="67"/>
  <c r="H45" i="67"/>
  <c r="R44" i="67"/>
  <c r="H44" i="67"/>
  <c r="R43" i="67"/>
  <c r="H43" i="67"/>
  <c r="R42" i="67"/>
  <c r="H42" i="67"/>
  <c r="R41" i="67"/>
  <c r="H41" i="67"/>
  <c r="R40" i="67"/>
  <c r="H40" i="67"/>
  <c r="R39" i="67"/>
  <c r="H39" i="67"/>
  <c r="S29" i="67"/>
  <c r="R29" i="67"/>
  <c r="Q29" i="67"/>
  <c r="P29" i="67"/>
  <c r="O29" i="67"/>
  <c r="N29" i="67"/>
  <c r="M29" i="67"/>
  <c r="L29" i="67"/>
  <c r="K29" i="67"/>
  <c r="J29" i="67"/>
  <c r="I29" i="67"/>
  <c r="H29" i="67"/>
  <c r="G29" i="67"/>
  <c r="F29" i="67"/>
  <c r="E29" i="67"/>
  <c r="D29" i="67"/>
  <c r="C29" i="67"/>
  <c r="B29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T27" i="67"/>
  <c r="S25" i="67"/>
  <c r="S30" i="67" s="1"/>
  <c r="S31" i="67" s="1"/>
  <c r="R25" i="67"/>
  <c r="R30" i="67" s="1"/>
  <c r="R31" i="67" s="1"/>
  <c r="Q25" i="67"/>
  <c r="Q30" i="67" s="1"/>
  <c r="Q31" i="67" s="1"/>
  <c r="P25" i="67"/>
  <c r="P30" i="67" s="1"/>
  <c r="P31" i="67" s="1"/>
  <c r="O25" i="67"/>
  <c r="O30" i="67" s="1"/>
  <c r="O31" i="67" s="1"/>
  <c r="N25" i="67"/>
  <c r="N30" i="67" s="1"/>
  <c r="N31" i="67" s="1"/>
  <c r="M25" i="67"/>
  <c r="M30" i="67" s="1"/>
  <c r="M31" i="67" s="1"/>
  <c r="L25" i="67"/>
  <c r="L30" i="67" s="1"/>
  <c r="L31" i="67" s="1"/>
  <c r="K25" i="67"/>
  <c r="K30" i="67" s="1"/>
  <c r="K31" i="67" s="1"/>
  <c r="J25" i="67"/>
  <c r="J30" i="67" s="1"/>
  <c r="J31" i="67" s="1"/>
  <c r="I25" i="67"/>
  <c r="I30" i="67" s="1"/>
  <c r="I31" i="67" s="1"/>
  <c r="H25" i="67"/>
  <c r="H30" i="67" s="1"/>
  <c r="H31" i="67" s="1"/>
  <c r="G25" i="67"/>
  <c r="G30" i="67" s="1"/>
  <c r="G31" i="67" s="1"/>
  <c r="F25" i="67"/>
  <c r="F30" i="67" s="1"/>
  <c r="F31" i="67" s="1"/>
  <c r="E25" i="67"/>
  <c r="E30" i="67" s="1"/>
  <c r="E31" i="67" s="1"/>
  <c r="D25" i="67"/>
  <c r="D30" i="67" s="1"/>
  <c r="D31" i="67" s="1"/>
  <c r="C25" i="67"/>
  <c r="C30" i="67" s="1"/>
  <c r="C31" i="67" s="1"/>
  <c r="B25" i="67"/>
  <c r="B30" i="67" s="1"/>
  <c r="B31" i="67" s="1"/>
  <c r="T24" i="67"/>
  <c r="T23" i="67"/>
  <c r="T22" i="67"/>
  <c r="T21" i="67"/>
  <c r="T20" i="67"/>
  <c r="T19" i="67"/>
  <c r="T18" i="67"/>
  <c r="H46" i="67" l="1"/>
  <c r="H47" i="67" s="1"/>
  <c r="R46" i="67"/>
  <c r="R49" i="67" s="1"/>
  <c r="L51" i="67"/>
  <c r="L52" i="67" s="1"/>
  <c r="T64" i="67"/>
  <c r="B51" i="67"/>
  <c r="B52" i="67" s="1"/>
  <c r="T25" i="67"/>
  <c r="T11" i="2"/>
  <c r="R47" i="67" l="1"/>
  <c r="H49" i="67"/>
  <c r="T65" i="67"/>
  <c r="T67" i="67"/>
  <c r="T26" i="67"/>
  <c r="U27" i="67"/>
  <c r="T18" i="66"/>
  <c r="T57" i="66"/>
  <c r="R39" i="66"/>
  <c r="R40" i="66"/>
  <c r="H39" i="66"/>
  <c r="S68" i="66" l="1"/>
  <c r="R68" i="66"/>
  <c r="Q68" i="66"/>
  <c r="P68" i="66"/>
  <c r="O68" i="66"/>
  <c r="N68" i="66"/>
  <c r="M68" i="66"/>
  <c r="L68" i="66"/>
  <c r="K68" i="66"/>
  <c r="J68" i="66"/>
  <c r="I68" i="66"/>
  <c r="H68" i="66"/>
  <c r="G68" i="66"/>
  <c r="F68" i="66"/>
  <c r="E68" i="66"/>
  <c r="D68" i="66"/>
  <c r="C68" i="66"/>
  <c r="B68" i="66"/>
  <c r="S67" i="66"/>
  <c r="R67" i="66"/>
  <c r="Q67" i="66"/>
  <c r="P67" i="66"/>
  <c r="O67" i="66"/>
  <c r="N67" i="66"/>
  <c r="M67" i="66"/>
  <c r="L67" i="66"/>
  <c r="K67" i="66"/>
  <c r="J67" i="66"/>
  <c r="I67" i="66"/>
  <c r="H67" i="66"/>
  <c r="G67" i="66"/>
  <c r="F67" i="66"/>
  <c r="E67" i="66"/>
  <c r="D67" i="66"/>
  <c r="C67" i="66"/>
  <c r="B67" i="66"/>
  <c r="T66" i="66"/>
  <c r="S64" i="66"/>
  <c r="S69" i="66" s="1"/>
  <c r="S70" i="66" s="1"/>
  <c r="R64" i="66"/>
  <c r="R69" i="66" s="1"/>
  <c r="R70" i="66" s="1"/>
  <c r="Q64" i="66"/>
  <c r="Q69" i="66" s="1"/>
  <c r="Q70" i="66" s="1"/>
  <c r="P64" i="66"/>
  <c r="P69" i="66" s="1"/>
  <c r="P70" i="66" s="1"/>
  <c r="O64" i="66"/>
  <c r="O69" i="66" s="1"/>
  <c r="O70" i="66" s="1"/>
  <c r="N64" i="66"/>
  <c r="N69" i="66" s="1"/>
  <c r="N70" i="66" s="1"/>
  <c r="M64" i="66"/>
  <c r="M69" i="66" s="1"/>
  <c r="M70" i="66" s="1"/>
  <c r="L64" i="66"/>
  <c r="L69" i="66" s="1"/>
  <c r="L70" i="66" s="1"/>
  <c r="K64" i="66"/>
  <c r="K69" i="66" s="1"/>
  <c r="K70" i="66" s="1"/>
  <c r="J64" i="66"/>
  <c r="J69" i="66" s="1"/>
  <c r="J70" i="66" s="1"/>
  <c r="I64" i="66"/>
  <c r="I69" i="66" s="1"/>
  <c r="I70" i="66" s="1"/>
  <c r="H64" i="66"/>
  <c r="H69" i="66" s="1"/>
  <c r="H70" i="66" s="1"/>
  <c r="G64" i="66"/>
  <c r="G69" i="66" s="1"/>
  <c r="G70" i="66" s="1"/>
  <c r="F64" i="66"/>
  <c r="F69" i="66" s="1"/>
  <c r="F70" i="66" s="1"/>
  <c r="E64" i="66"/>
  <c r="E69" i="66" s="1"/>
  <c r="E70" i="66" s="1"/>
  <c r="D64" i="66"/>
  <c r="D69" i="66" s="1"/>
  <c r="D70" i="66" s="1"/>
  <c r="C64" i="66"/>
  <c r="C69" i="66" s="1"/>
  <c r="C70" i="66" s="1"/>
  <c r="B64" i="66"/>
  <c r="B69" i="66" s="1"/>
  <c r="B70" i="66" s="1"/>
  <c r="T63" i="66"/>
  <c r="T62" i="66"/>
  <c r="T61" i="66"/>
  <c r="T60" i="66"/>
  <c r="T59" i="66"/>
  <c r="T58" i="66"/>
  <c r="Q50" i="66"/>
  <c r="P50" i="66"/>
  <c r="O50" i="66"/>
  <c r="N50" i="66"/>
  <c r="M50" i="66"/>
  <c r="L50" i="66"/>
  <c r="G50" i="66"/>
  <c r="F50" i="66"/>
  <c r="E50" i="66"/>
  <c r="D50" i="66"/>
  <c r="C50" i="66"/>
  <c r="B50" i="66"/>
  <c r="Q49" i="66"/>
  <c r="P49" i="66"/>
  <c r="O49" i="66"/>
  <c r="N49" i="66"/>
  <c r="M49" i="66"/>
  <c r="L49" i="66"/>
  <c r="G49" i="66"/>
  <c r="F49" i="66"/>
  <c r="E49" i="66"/>
  <c r="D49" i="66"/>
  <c r="C49" i="66"/>
  <c r="B49" i="66"/>
  <c r="R48" i="66"/>
  <c r="H48" i="66"/>
  <c r="Q46" i="66"/>
  <c r="Q51" i="66" s="1"/>
  <c r="Q52" i="66" s="1"/>
  <c r="P46" i="66"/>
  <c r="P51" i="66" s="1"/>
  <c r="P52" i="66" s="1"/>
  <c r="O46" i="66"/>
  <c r="O51" i="66" s="1"/>
  <c r="O52" i="66" s="1"/>
  <c r="N46" i="66"/>
  <c r="N51" i="66" s="1"/>
  <c r="N52" i="66" s="1"/>
  <c r="M46" i="66"/>
  <c r="M51" i="66" s="1"/>
  <c r="M52" i="66" s="1"/>
  <c r="L46" i="66"/>
  <c r="G46" i="66"/>
  <c r="G51" i="66" s="1"/>
  <c r="G52" i="66" s="1"/>
  <c r="F46" i="66"/>
  <c r="F51" i="66" s="1"/>
  <c r="F52" i="66" s="1"/>
  <c r="E46" i="66"/>
  <c r="E51" i="66" s="1"/>
  <c r="E52" i="66" s="1"/>
  <c r="D46" i="66"/>
  <c r="D51" i="66" s="1"/>
  <c r="D52" i="66" s="1"/>
  <c r="C46" i="66"/>
  <c r="C51" i="66" s="1"/>
  <c r="C52" i="66" s="1"/>
  <c r="B46" i="66"/>
  <c r="R45" i="66"/>
  <c r="H45" i="66"/>
  <c r="R44" i="66"/>
  <c r="H44" i="66"/>
  <c r="R43" i="66"/>
  <c r="H43" i="66"/>
  <c r="R42" i="66"/>
  <c r="H42" i="66"/>
  <c r="R41" i="66"/>
  <c r="H41" i="66"/>
  <c r="H40" i="66"/>
  <c r="S29" i="66"/>
  <c r="R29" i="66"/>
  <c r="Q29" i="66"/>
  <c r="P29" i="66"/>
  <c r="O29" i="66"/>
  <c r="N29" i="66"/>
  <c r="M29" i="66"/>
  <c r="L29" i="66"/>
  <c r="K29" i="66"/>
  <c r="J29" i="66"/>
  <c r="I29" i="66"/>
  <c r="H29" i="66"/>
  <c r="G29" i="66"/>
  <c r="F29" i="66"/>
  <c r="E29" i="66"/>
  <c r="D29" i="66"/>
  <c r="C29" i="66"/>
  <c r="B29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T27" i="66"/>
  <c r="S25" i="66"/>
  <c r="S30" i="66" s="1"/>
  <c r="S31" i="66" s="1"/>
  <c r="R25" i="66"/>
  <c r="R30" i="66" s="1"/>
  <c r="R31" i="66" s="1"/>
  <c r="Q25" i="66"/>
  <c r="Q30" i="66" s="1"/>
  <c r="Q31" i="66" s="1"/>
  <c r="P25" i="66"/>
  <c r="P30" i="66" s="1"/>
  <c r="P31" i="66" s="1"/>
  <c r="O25" i="66"/>
  <c r="O30" i="66" s="1"/>
  <c r="O31" i="66" s="1"/>
  <c r="N25" i="66"/>
  <c r="N30" i="66" s="1"/>
  <c r="N31" i="66" s="1"/>
  <c r="M25" i="66"/>
  <c r="M30" i="66" s="1"/>
  <c r="M31" i="66" s="1"/>
  <c r="L25" i="66"/>
  <c r="L30" i="66" s="1"/>
  <c r="L31" i="66" s="1"/>
  <c r="K25" i="66"/>
  <c r="K30" i="66" s="1"/>
  <c r="K31" i="66" s="1"/>
  <c r="J25" i="66"/>
  <c r="J30" i="66" s="1"/>
  <c r="J31" i="66" s="1"/>
  <c r="I25" i="66"/>
  <c r="I30" i="66" s="1"/>
  <c r="I31" i="66" s="1"/>
  <c r="H25" i="66"/>
  <c r="H30" i="66" s="1"/>
  <c r="H31" i="66" s="1"/>
  <c r="G25" i="66"/>
  <c r="G30" i="66" s="1"/>
  <c r="G31" i="66" s="1"/>
  <c r="F25" i="66"/>
  <c r="F30" i="66" s="1"/>
  <c r="F31" i="66" s="1"/>
  <c r="E25" i="66"/>
  <c r="E30" i="66" s="1"/>
  <c r="E31" i="66" s="1"/>
  <c r="D25" i="66"/>
  <c r="D30" i="66" s="1"/>
  <c r="D31" i="66" s="1"/>
  <c r="C25" i="66"/>
  <c r="C30" i="66" s="1"/>
  <c r="C31" i="66" s="1"/>
  <c r="B25" i="66"/>
  <c r="B30" i="66" s="1"/>
  <c r="B31" i="66" s="1"/>
  <c r="T24" i="66"/>
  <c r="T23" i="66"/>
  <c r="T22" i="66"/>
  <c r="T21" i="66"/>
  <c r="T20" i="66"/>
  <c r="T19" i="66"/>
  <c r="H46" i="66" l="1"/>
  <c r="H47" i="66" s="1"/>
  <c r="R46" i="66"/>
  <c r="R49" i="66" s="1"/>
  <c r="T25" i="66"/>
  <c r="L51" i="66"/>
  <c r="L52" i="66" s="1"/>
  <c r="B51" i="66"/>
  <c r="B52" i="66" s="1"/>
  <c r="T64" i="66"/>
  <c r="Q18" i="2"/>
  <c r="H49" i="66" l="1"/>
  <c r="R47" i="66"/>
  <c r="T65" i="66"/>
  <c r="T67" i="66"/>
  <c r="U27" i="66"/>
  <c r="T26" i="66"/>
  <c r="T40" i="2"/>
  <c r="T41" i="2"/>
  <c r="S68" i="65" l="1"/>
  <c r="R68" i="65"/>
  <c r="Q68" i="65"/>
  <c r="P68" i="65"/>
  <c r="O68" i="65"/>
  <c r="N68" i="65"/>
  <c r="M68" i="65"/>
  <c r="L68" i="65"/>
  <c r="K68" i="65"/>
  <c r="J68" i="65"/>
  <c r="I68" i="65"/>
  <c r="H68" i="65"/>
  <c r="G68" i="65"/>
  <c r="F68" i="65"/>
  <c r="E68" i="65"/>
  <c r="D68" i="65"/>
  <c r="C68" i="65"/>
  <c r="B68" i="65"/>
  <c r="S67" i="65"/>
  <c r="R67" i="65"/>
  <c r="Q67" i="65"/>
  <c r="P67" i="65"/>
  <c r="O67" i="65"/>
  <c r="N67" i="65"/>
  <c r="M67" i="65"/>
  <c r="L67" i="65"/>
  <c r="K67" i="65"/>
  <c r="J67" i="65"/>
  <c r="I67" i="65"/>
  <c r="H67" i="65"/>
  <c r="G67" i="65"/>
  <c r="F67" i="65"/>
  <c r="E67" i="65"/>
  <c r="D67" i="65"/>
  <c r="C67" i="65"/>
  <c r="B67" i="65"/>
  <c r="T66" i="65"/>
  <c r="S64" i="65"/>
  <c r="S69" i="65" s="1"/>
  <c r="S70" i="65" s="1"/>
  <c r="R64" i="65"/>
  <c r="R69" i="65" s="1"/>
  <c r="R70" i="65" s="1"/>
  <c r="Q64" i="65"/>
  <c r="Q69" i="65" s="1"/>
  <c r="Q70" i="65" s="1"/>
  <c r="P64" i="65"/>
  <c r="P69" i="65" s="1"/>
  <c r="P70" i="65" s="1"/>
  <c r="O64" i="65"/>
  <c r="O69" i="65" s="1"/>
  <c r="O70" i="65" s="1"/>
  <c r="N64" i="65"/>
  <c r="N69" i="65" s="1"/>
  <c r="N70" i="65" s="1"/>
  <c r="M64" i="65"/>
  <c r="M69" i="65" s="1"/>
  <c r="M70" i="65" s="1"/>
  <c r="L64" i="65"/>
  <c r="L69" i="65" s="1"/>
  <c r="L70" i="65" s="1"/>
  <c r="K64" i="65"/>
  <c r="K69" i="65" s="1"/>
  <c r="K70" i="65" s="1"/>
  <c r="J64" i="65"/>
  <c r="J69" i="65" s="1"/>
  <c r="J70" i="65" s="1"/>
  <c r="I64" i="65"/>
  <c r="I69" i="65" s="1"/>
  <c r="I70" i="65" s="1"/>
  <c r="H64" i="65"/>
  <c r="H69" i="65" s="1"/>
  <c r="H70" i="65" s="1"/>
  <c r="G64" i="65"/>
  <c r="G69" i="65" s="1"/>
  <c r="G70" i="65" s="1"/>
  <c r="F64" i="65"/>
  <c r="F69" i="65" s="1"/>
  <c r="F70" i="65" s="1"/>
  <c r="E64" i="65"/>
  <c r="E69" i="65" s="1"/>
  <c r="E70" i="65" s="1"/>
  <c r="D64" i="65"/>
  <c r="D69" i="65" s="1"/>
  <c r="D70" i="65" s="1"/>
  <c r="C64" i="65"/>
  <c r="C69" i="65" s="1"/>
  <c r="C70" i="65" s="1"/>
  <c r="B64" i="65"/>
  <c r="B69" i="65" s="1"/>
  <c r="B70" i="65" s="1"/>
  <c r="T63" i="65"/>
  <c r="T62" i="65"/>
  <c r="T61" i="65"/>
  <c r="T60" i="65"/>
  <c r="T59" i="65"/>
  <c r="T58" i="65"/>
  <c r="Q50" i="65"/>
  <c r="P50" i="65"/>
  <c r="O50" i="65"/>
  <c r="N50" i="65"/>
  <c r="M50" i="65"/>
  <c r="L50" i="65"/>
  <c r="G50" i="65"/>
  <c r="F50" i="65"/>
  <c r="E50" i="65"/>
  <c r="D50" i="65"/>
  <c r="C50" i="65"/>
  <c r="B50" i="65"/>
  <c r="Q49" i="65"/>
  <c r="P49" i="65"/>
  <c r="O49" i="65"/>
  <c r="N49" i="65"/>
  <c r="M49" i="65"/>
  <c r="L49" i="65"/>
  <c r="G49" i="65"/>
  <c r="F49" i="65"/>
  <c r="E49" i="65"/>
  <c r="D49" i="65"/>
  <c r="C49" i="65"/>
  <c r="B49" i="65"/>
  <c r="R48" i="65"/>
  <c r="H48" i="65"/>
  <c r="Q46" i="65"/>
  <c r="Q51" i="65" s="1"/>
  <c r="Q52" i="65" s="1"/>
  <c r="P46" i="65"/>
  <c r="P51" i="65" s="1"/>
  <c r="P52" i="65" s="1"/>
  <c r="O46" i="65"/>
  <c r="O51" i="65" s="1"/>
  <c r="O52" i="65" s="1"/>
  <c r="N46" i="65"/>
  <c r="N51" i="65" s="1"/>
  <c r="N52" i="65" s="1"/>
  <c r="M46" i="65"/>
  <c r="M51" i="65" s="1"/>
  <c r="M52" i="65" s="1"/>
  <c r="L46" i="65"/>
  <c r="L51" i="65" s="1"/>
  <c r="L52" i="65" s="1"/>
  <c r="G46" i="65"/>
  <c r="G51" i="65" s="1"/>
  <c r="G52" i="65" s="1"/>
  <c r="F46" i="65"/>
  <c r="F51" i="65" s="1"/>
  <c r="F52" i="65" s="1"/>
  <c r="E46" i="65"/>
  <c r="E51" i="65" s="1"/>
  <c r="E52" i="65" s="1"/>
  <c r="D46" i="65"/>
  <c r="D51" i="65" s="1"/>
  <c r="D52" i="65" s="1"/>
  <c r="C46" i="65"/>
  <c r="C51" i="65" s="1"/>
  <c r="C52" i="65" s="1"/>
  <c r="B46" i="65"/>
  <c r="B51" i="65" s="1"/>
  <c r="B52" i="65" s="1"/>
  <c r="R45" i="65"/>
  <c r="H45" i="65"/>
  <c r="R44" i="65"/>
  <c r="H44" i="65"/>
  <c r="R43" i="65"/>
  <c r="H43" i="65"/>
  <c r="R42" i="65"/>
  <c r="H42" i="65"/>
  <c r="R41" i="65"/>
  <c r="H41" i="65"/>
  <c r="R40" i="65"/>
  <c r="H40" i="65"/>
  <c r="S29" i="65"/>
  <c r="R29" i="65"/>
  <c r="Q29" i="65"/>
  <c r="P29" i="65"/>
  <c r="O29" i="65"/>
  <c r="N29" i="65"/>
  <c r="M29" i="65"/>
  <c r="L29" i="65"/>
  <c r="K29" i="65"/>
  <c r="J29" i="65"/>
  <c r="I29" i="65"/>
  <c r="H29" i="65"/>
  <c r="G29" i="65"/>
  <c r="F29" i="65"/>
  <c r="E29" i="65"/>
  <c r="D29" i="65"/>
  <c r="C29" i="65"/>
  <c r="B29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T27" i="65"/>
  <c r="S25" i="65"/>
  <c r="S30" i="65" s="1"/>
  <c r="S31" i="65" s="1"/>
  <c r="R25" i="65"/>
  <c r="R30" i="65" s="1"/>
  <c r="R31" i="65" s="1"/>
  <c r="Q25" i="65"/>
  <c r="Q30" i="65" s="1"/>
  <c r="Q31" i="65" s="1"/>
  <c r="P25" i="65"/>
  <c r="P30" i="65" s="1"/>
  <c r="P31" i="65" s="1"/>
  <c r="O25" i="65"/>
  <c r="O30" i="65" s="1"/>
  <c r="O31" i="65" s="1"/>
  <c r="N25" i="65"/>
  <c r="N30" i="65" s="1"/>
  <c r="N31" i="65" s="1"/>
  <c r="M25" i="65"/>
  <c r="M30" i="65" s="1"/>
  <c r="M31" i="65" s="1"/>
  <c r="L25" i="65"/>
  <c r="L30" i="65" s="1"/>
  <c r="L31" i="65" s="1"/>
  <c r="K25" i="65"/>
  <c r="K30" i="65" s="1"/>
  <c r="K31" i="65" s="1"/>
  <c r="J25" i="65"/>
  <c r="J30" i="65" s="1"/>
  <c r="J31" i="65" s="1"/>
  <c r="I25" i="65"/>
  <c r="I30" i="65" s="1"/>
  <c r="I31" i="65" s="1"/>
  <c r="H25" i="65"/>
  <c r="H30" i="65" s="1"/>
  <c r="H31" i="65" s="1"/>
  <c r="G25" i="65"/>
  <c r="G30" i="65" s="1"/>
  <c r="G31" i="65" s="1"/>
  <c r="F25" i="65"/>
  <c r="F30" i="65" s="1"/>
  <c r="F31" i="65" s="1"/>
  <c r="E25" i="65"/>
  <c r="E30" i="65" s="1"/>
  <c r="E31" i="65" s="1"/>
  <c r="D25" i="65"/>
  <c r="D30" i="65" s="1"/>
  <c r="D31" i="65" s="1"/>
  <c r="C25" i="65"/>
  <c r="C30" i="65" s="1"/>
  <c r="C31" i="65" s="1"/>
  <c r="B25" i="65"/>
  <c r="B30" i="65" s="1"/>
  <c r="B31" i="65" s="1"/>
  <c r="T24" i="65"/>
  <c r="T23" i="65"/>
  <c r="T22" i="65"/>
  <c r="T21" i="65"/>
  <c r="T20" i="65"/>
  <c r="T19" i="65"/>
  <c r="R46" i="65" l="1"/>
  <c r="R49" i="65" s="1"/>
  <c r="H46" i="65"/>
  <c r="T25" i="65"/>
  <c r="T64" i="65"/>
  <c r="S68" i="64"/>
  <c r="R68" i="64"/>
  <c r="Q68" i="64"/>
  <c r="P68" i="64"/>
  <c r="O68" i="64"/>
  <c r="N68" i="64"/>
  <c r="M68" i="64"/>
  <c r="L68" i="64"/>
  <c r="K68" i="64"/>
  <c r="J68" i="64"/>
  <c r="I68" i="64"/>
  <c r="H68" i="64"/>
  <c r="G68" i="64"/>
  <c r="F68" i="64"/>
  <c r="E68" i="64"/>
  <c r="D68" i="64"/>
  <c r="C68" i="64"/>
  <c r="B68" i="64"/>
  <c r="S67" i="64"/>
  <c r="R67" i="64"/>
  <c r="Q67" i="64"/>
  <c r="P67" i="64"/>
  <c r="O67" i="64"/>
  <c r="N67" i="64"/>
  <c r="M67" i="64"/>
  <c r="L67" i="64"/>
  <c r="K67" i="64"/>
  <c r="J67" i="64"/>
  <c r="I67" i="64"/>
  <c r="H67" i="64"/>
  <c r="G67" i="64"/>
  <c r="F67" i="64"/>
  <c r="E67" i="64"/>
  <c r="D67" i="64"/>
  <c r="C67" i="64"/>
  <c r="B67" i="64"/>
  <c r="T66" i="64"/>
  <c r="S64" i="64"/>
  <c r="S69" i="64" s="1"/>
  <c r="S70" i="64" s="1"/>
  <c r="R64" i="64"/>
  <c r="R69" i="64" s="1"/>
  <c r="R70" i="64" s="1"/>
  <c r="Q64" i="64"/>
  <c r="Q69" i="64" s="1"/>
  <c r="Q70" i="64" s="1"/>
  <c r="P64" i="64"/>
  <c r="P69" i="64" s="1"/>
  <c r="P70" i="64" s="1"/>
  <c r="O64" i="64"/>
  <c r="O69" i="64" s="1"/>
  <c r="O70" i="64" s="1"/>
  <c r="N64" i="64"/>
  <c r="N69" i="64" s="1"/>
  <c r="N70" i="64" s="1"/>
  <c r="M64" i="64"/>
  <c r="M69" i="64" s="1"/>
  <c r="M70" i="64" s="1"/>
  <c r="L64" i="64"/>
  <c r="L69" i="64" s="1"/>
  <c r="L70" i="64" s="1"/>
  <c r="K64" i="64"/>
  <c r="K69" i="64" s="1"/>
  <c r="K70" i="64" s="1"/>
  <c r="J64" i="64"/>
  <c r="J69" i="64" s="1"/>
  <c r="J70" i="64" s="1"/>
  <c r="I64" i="64"/>
  <c r="I69" i="64" s="1"/>
  <c r="I70" i="64" s="1"/>
  <c r="H64" i="64"/>
  <c r="H69" i="64" s="1"/>
  <c r="H70" i="64" s="1"/>
  <c r="G64" i="64"/>
  <c r="G69" i="64" s="1"/>
  <c r="G70" i="64" s="1"/>
  <c r="F64" i="64"/>
  <c r="F69" i="64" s="1"/>
  <c r="F70" i="64" s="1"/>
  <c r="E64" i="64"/>
  <c r="E69" i="64" s="1"/>
  <c r="E70" i="64" s="1"/>
  <c r="D64" i="64"/>
  <c r="D69" i="64" s="1"/>
  <c r="D70" i="64" s="1"/>
  <c r="C64" i="64"/>
  <c r="C69" i="64" s="1"/>
  <c r="C70" i="64" s="1"/>
  <c r="B64" i="64"/>
  <c r="B69" i="64" s="1"/>
  <c r="B70" i="64" s="1"/>
  <c r="T63" i="64"/>
  <c r="T62" i="64"/>
  <c r="T61" i="64"/>
  <c r="T60" i="64"/>
  <c r="T59" i="64"/>
  <c r="T58" i="64"/>
  <c r="Q50" i="64"/>
  <c r="P50" i="64"/>
  <c r="O50" i="64"/>
  <c r="N50" i="64"/>
  <c r="M50" i="64"/>
  <c r="L50" i="64"/>
  <c r="G50" i="64"/>
  <c r="F50" i="64"/>
  <c r="E50" i="64"/>
  <c r="D50" i="64"/>
  <c r="C50" i="64"/>
  <c r="B50" i="64"/>
  <c r="Q49" i="64"/>
  <c r="P49" i="64"/>
  <c r="O49" i="64"/>
  <c r="N49" i="64"/>
  <c r="M49" i="64"/>
  <c r="L49" i="64"/>
  <c r="G49" i="64"/>
  <c r="F49" i="64"/>
  <c r="E49" i="64"/>
  <c r="D49" i="64"/>
  <c r="C49" i="64"/>
  <c r="B49" i="64"/>
  <c r="R48" i="64"/>
  <c r="H48" i="64"/>
  <c r="Q46" i="64"/>
  <c r="Q51" i="64" s="1"/>
  <c r="Q52" i="64" s="1"/>
  <c r="P46" i="64"/>
  <c r="P51" i="64" s="1"/>
  <c r="P52" i="64" s="1"/>
  <c r="O46" i="64"/>
  <c r="O51" i="64" s="1"/>
  <c r="O52" i="64" s="1"/>
  <c r="N46" i="64"/>
  <c r="N51" i="64" s="1"/>
  <c r="N52" i="64" s="1"/>
  <c r="M46" i="64"/>
  <c r="M51" i="64" s="1"/>
  <c r="M52" i="64" s="1"/>
  <c r="L46" i="64"/>
  <c r="G46" i="64"/>
  <c r="G51" i="64" s="1"/>
  <c r="G52" i="64" s="1"/>
  <c r="F46" i="64"/>
  <c r="F51" i="64" s="1"/>
  <c r="F52" i="64" s="1"/>
  <c r="E46" i="64"/>
  <c r="E51" i="64" s="1"/>
  <c r="E52" i="64" s="1"/>
  <c r="D46" i="64"/>
  <c r="D51" i="64" s="1"/>
  <c r="D52" i="64" s="1"/>
  <c r="C46" i="64"/>
  <c r="C51" i="64" s="1"/>
  <c r="C52" i="64" s="1"/>
  <c r="B46" i="64"/>
  <c r="R45" i="64"/>
  <c r="H45" i="64"/>
  <c r="R44" i="64"/>
  <c r="H44" i="64"/>
  <c r="R43" i="64"/>
  <c r="H43" i="64"/>
  <c r="R42" i="64"/>
  <c r="H42" i="64"/>
  <c r="R41" i="64"/>
  <c r="H41" i="64"/>
  <c r="R40" i="64"/>
  <c r="H40" i="64"/>
  <c r="S29" i="64"/>
  <c r="R29" i="64"/>
  <c r="Q29" i="64"/>
  <c r="P29" i="64"/>
  <c r="O29" i="64"/>
  <c r="N29" i="64"/>
  <c r="M29" i="64"/>
  <c r="L29" i="64"/>
  <c r="K29" i="64"/>
  <c r="J29" i="64"/>
  <c r="I29" i="64"/>
  <c r="H29" i="64"/>
  <c r="G29" i="64"/>
  <c r="F29" i="64"/>
  <c r="E29" i="64"/>
  <c r="D29" i="64"/>
  <c r="C29" i="64"/>
  <c r="B29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T27" i="64"/>
  <c r="S25" i="64"/>
  <c r="S30" i="64" s="1"/>
  <c r="S31" i="64" s="1"/>
  <c r="R25" i="64"/>
  <c r="R30" i="64" s="1"/>
  <c r="R31" i="64" s="1"/>
  <c r="Q25" i="64"/>
  <c r="Q30" i="64" s="1"/>
  <c r="Q31" i="64" s="1"/>
  <c r="P25" i="64"/>
  <c r="P30" i="64" s="1"/>
  <c r="P31" i="64" s="1"/>
  <c r="O25" i="64"/>
  <c r="O30" i="64" s="1"/>
  <c r="O31" i="64" s="1"/>
  <c r="N25" i="64"/>
  <c r="N30" i="64" s="1"/>
  <c r="N31" i="64" s="1"/>
  <c r="M25" i="64"/>
  <c r="M30" i="64" s="1"/>
  <c r="M31" i="64" s="1"/>
  <c r="L25" i="64"/>
  <c r="L30" i="64" s="1"/>
  <c r="L31" i="64" s="1"/>
  <c r="K25" i="64"/>
  <c r="K30" i="64" s="1"/>
  <c r="K31" i="64" s="1"/>
  <c r="J25" i="64"/>
  <c r="J30" i="64" s="1"/>
  <c r="J31" i="64" s="1"/>
  <c r="I25" i="64"/>
  <c r="I30" i="64" s="1"/>
  <c r="I31" i="64" s="1"/>
  <c r="H25" i="64"/>
  <c r="H30" i="64" s="1"/>
  <c r="H31" i="64" s="1"/>
  <c r="G25" i="64"/>
  <c r="G30" i="64" s="1"/>
  <c r="G31" i="64" s="1"/>
  <c r="F25" i="64"/>
  <c r="F30" i="64" s="1"/>
  <c r="F31" i="64" s="1"/>
  <c r="E25" i="64"/>
  <c r="E30" i="64" s="1"/>
  <c r="E31" i="64" s="1"/>
  <c r="D25" i="64"/>
  <c r="D30" i="64" s="1"/>
  <c r="D31" i="64" s="1"/>
  <c r="C25" i="64"/>
  <c r="C30" i="64" s="1"/>
  <c r="C31" i="64" s="1"/>
  <c r="B25" i="64"/>
  <c r="B30" i="64" s="1"/>
  <c r="B31" i="64" s="1"/>
  <c r="T24" i="64"/>
  <c r="T23" i="64"/>
  <c r="T22" i="64"/>
  <c r="T21" i="64"/>
  <c r="T20" i="64"/>
  <c r="T19" i="64"/>
  <c r="R47" i="65" l="1"/>
  <c r="T65" i="65"/>
  <c r="T67" i="65"/>
  <c r="U27" i="65"/>
  <c r="T26" i="65"/>
  <c r="H47" i="65"/>
  <c r="H49" i="65"/>
  <c r="R46" i="64"/>
  <c r="R49" i="64" s="1"/>
  <c r="L51" i="64"/>
  <c r="L52" i="64" s="1"/>
  <c r="H46" i="64"/>
  <c r="H47" i="64" s="1"/>
  <c r="B51" i="64"/>
  <c r="B52" i="64" s="1"/>
  <c r="T64" i="64"/>
  <c r="T25" i="64"/>
  <c r="S68" i="63"/>
  <c r="R68" i="63"/>
  <c r="Q68" i="63"/>
  <c r="P68" i="63"/>
  <c r="O68" i="63"/>
  <c r="N68" i="63"/>
  <c r="M68" i="63"/>
  <c r="L68" i="63"/>
  <c r="K68" i="63"/>
  <c r="J68" i="63"/>
  <c r="I68" i="63"/>
  <c r="H68" i="63"/>
  <c r="G68" i="63"/>
  <c r="F68" i="63"/>
  <c r="E68" i="63"/>
  <c r="D68" i="63"/>
  <c r="C68" i="63"/>
  <c r="B68" i="63"/>
  <c r="S67" i="63"/>
  <c r="R67" i="63"/>
  <c r="Q67" i="63"/>
  <c r="P67" i="63"/>
  <c r="O67" i="63"/>
  <c r="N67" i="63"/>
  <c r="M67" i="63"/>
  <c r="L67" i="63"/>
  <c r="K67" i="63"/>
  <c r="J67" i="63"/>
  <c r="I67" i="63"/>
  <c r="H67" i="63"/>
  <c r="G67" i="63"/>
  <c r="F67" i="63"/>
  <c r="E67" i="63"/>
  <c r="D67" i="63"/>
  <c r="C67" i="63"/>
  <c r="B67" i="63"/>
  <c r="T66" i="63"/>
  <c r="S64" i="63"/>
  <c r="S69" i="63" s="1"/>
  <c r="S70" i="63" s="1"/>
  <c r="R64" i="63"/>
  <c r="R69" i="63" s="1"/>
  <c r="R70" i="63" s="1"/>
  <c r="Q64" i="63"/>
  <c r="Q69" i="63" s="1"/>
  <c r="Q70" i="63" s="1"/>
  <c r="P64" i="63"/>
  <c r="P69" i="63" s="1"/>
  <c r="P70" i="63" s="1"/>
  <c r="O64" i="63"/>
  <c r="O69" i="63" s="1"/>
  <c r="O70" i="63" s="1"/>
  <c r="N64" i="63"/>
  <c r="N69" i="63" s="1"/>
  <c r="N70" i="63" s="1"/>
  <c r="M64" i="63"/>
  <c r="M69" i="63" s="1"/>
  <c r="M70" i="63" s="1"/>
  <c r="L64" i="63"/>
  <c r="L69" i="63" s="1"/>
  <c r="L70" i="63" s="1"/>
  <c r="K64" i="63"/>
  <c r="K69" i="63" s="1"/>
  <c r="K70" i="63" s="1"/>
  <c r="J64" i="63"/>
  <c r="J69" i="63" s="1"/>
  <c r="J70" i="63" s="1"/>
  <c r="I64" i="63"/>
  <c r="I69" i="63" s="1"/>
  <c r="I70" i="63" s="1"/>
  <c r="H64" i="63"/>
  <c r="H69" i="63" s="1"/>
  <c r="H70" i="63" s="1"/>
  <c r="G64" i="63"/>
  <c r="G69" i="63" s="1"/>
  <c r="G70" i="63" s="1"/>
  <c r="F64" i="63"/>
  <c r="F69" i="63" s="1"/>
  <c r="F70" i="63" s="1"/>
  <c r="E64" i="63"/>
  <c r="E69" i="63" s="1"/>
  <c r="E70" i="63" s="1"/>
  <c r="D64" i="63"/>
  <c r="D69" i="63" s="1"/>
  <c r="D70" i="63" s="1"/>
  <c r="C64" i="63"/>
  <c r="C69" i="63" s="1"/>
  <c r="C70" i="63" s="1"/>
  <c r="B64" i="63"/>
  <c r="B69" i="63" s="1"/>
  <c r="B70" i="63" s="1"/>
  <c r="T63" i="63"/>
  <c r="T62" i="63"/>
  <c r="T61" i="63"/>
  <c r="T60" i="63"/>
  <c r="T59" i="63"/>
  <c r="T58" i="63"/>
  <c r="Q50" i="63"/>
  <c r="P50" i="63"/>
  <c r="O50" i="63"/>
  <c r="N50" i="63"/>
  <c r="M50" i="63"/>
  <c r="L50" i="63"/>
  <c r="G50" i="63"/>
  <c r="F50" i="63"/>
  <c r="E50" i="63"/>
  <c r="D50" i="63"/>
  <c r="C50" i="63"/>
  <c r="B50" i="63"/>
  <c r="Q49" i="63"/>
  <c r="P49" i="63"/>
  <c r="O49" i="63"/>
  <c r="N49" i="63"/>
  <c r="M49" i="63"/>
  <c r="L49" i="63"/>
  <c r="G49" i="63"/>
  <c r="F49" i="63"/>
  <c r="E49" i="63"/>
  <c r="D49" i="63"/>
  <c r="C49" i="63"/>
  <c r="B49" i="63"/>
  <c r="R48" i="63"/>
  <c r="H48" i="63"/>
  <c r="Q46" i="63"/>
  <c r="Q51" i="63" s="1"/>
  <c r="Q52" i="63" s="1"/>
  <c r="P46" i="63"/>
  <c r="P51" i="63" s="1"/>
  <c r="P52" i="63" s="1"/>
  <c r="O46" i="63"/>
  <c r="O51" i="63" s="1"/>
  <c r="O52" i="63" s="1"/>
  <c r="N46" i="63"/>
  <c r="N51" i="63" s="1"/>
  <c r="N52" i="63" s="1"/>
  <c r="M46" i="63"/>
  <c r="M51" i="63" s="1"/>
  <c r="M52" i="63" s="1"/>
  <c r="L46" i="63"/>
  <c r="G46" i="63"/>
  <c r="G51" i="63" s="1"/>
  <c r="G52" i="63" s="1"/>
  <c r="F46" i="63"/>
  <c r="F51" i="63" s="1"/>
  <c r="F52" i="63" s="1"/>
  <c r="E46" i="63"/>
  <c r="E51" i="63" s="1"/>
  <c r="E52" i="63" s="1"/>
  <c r="D46" i="63"/>
  <c r="D51" i="63" s="1"/>
  <c r="D52" i="63" s="1"/>
  <c r="C46" i="63"/>
  <c r="C51" i="63" s="1"/>
  <c r="C52" i="63" s="1"/>
  <c r="B46" i="63"/>
  <c r="B51" i="63" s="1"/>
  <c r="B52" i="63" s="1"/>
  <c r="R45" i="63"/>
  <c r="H45" i="63"/>
  <c r="R44" i="63"/>
  <c r="H44" i="63"/>
  <c r="R43" i="63"/>
  <c r="H43" i="63"/>
  <c r="R42" i="63"/>
  <c r="H42" i="63"/>
  <c r="R41" i="63"/>
  <c r="H41" i="63"/>
  <c r="R40" i="63"/>
  <c r="H40" i="63"/>
  <c r="S29" i="63"/>
  <c r="R29" i="63"/>
  <c r="Q29" i="63"/>
  <c r="P29" i="63"/>
  <c r="O29" i="63"/>
  <c r="N29" i="63"/>
  <c r="M29" i="63"/>
  <c r="L29" i="63"/>
  <c r="K29" i="63"/>
  <c r="J29" i="63"/>
  <c r="I29" i="63"/>
  <c r="H29" i="63"/>
  <c r="G29" i="63"/>
  <c r="F29" i="63"/>
  <c r="E29" i="63"/>
  <c r="D29" i="63"/>
  <c r="C29" i="63"/>
  <c r="B29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T27" i="63"/>
  <c r="S25" i="63"/>
  <c r="S30" i="63" s="1"/>
  <c r="S31" i="63" s="1"/>
  <c r="R25" i="63"/>
  <c r="R30" i="63" s="1"/>
  <c r="R31" i="63" s="1"/>
  <c r="Q25" i="63"/>
  <c r="Q30" i="63" s="1"/>
  <c r="Q31" i="63" s="1"/>
  <c r="P25" i="63"/>
  <c r="P30" i="63" s="1"/>
  <c r="P31" i="63" s="1"/>
  <c r="O25" i="63"/>
  <c r="O30" i="63" s="1"/>
  <c r="O31" i="63" s="1"/>
  <c r="N25" i="63"/>
  <c r="N30" i="63" s="1"/>
  <c r="N31" i="63" s="1"/>
  <c r="M25" i="63"/>
  <c r="M30" i="63" s="1"/>
  <c r="M31" i="63" s="1"/>
  <c r="L25" i="63"/>
  <c r="L30" i="63" s="1"/>
  <c r="L31" i="63" s="1"/>
  <c r="K25" i="63"/>
  <c r="K30" i="63" s="1"/>
  <c r="K31" i="63" s="1"/>
  <c r="J25" i="63"/>
  <c r="J30" i="63" s="1"/>
  <c r="J31" i="63" s="1"/>
  <c r="I25" i="63"/>
  <c r="I30" i="63" s="1"/>
  <c r="I31" i="63" s="1"/>
  <c r="H25" i="63"/>
  <c r="H30" i="63" s="1"/>
  <c r="H31" i="63" s="1"/>
  <c r="G25" i="63"/>
  <c r="G30" i="63" s="1"/>
  <c r="G31" i="63" s="1"/>
  <c r="F25" i="63"/>
  <c r="F30" i="63" s="1"/>
  <c r="F31" i="63" s="1"/>
  <c r="E25" i="63"/>
  <c r="E30" i="63" s="1"/>
  <c r="E31" i="63" s="1"/>
  <c r="D25" i="63"/>
  <c r="C25" i="63"/>
  <c r="C30" i="63" s="1"/>
  <c r="C31" i="63" s="1"/>
  <c r="B25" i="63"/>
  <c r="B30" i="63" s="1"/>
  <c r="B31" i="63" s="1"/>
  <c r="T24" i="63"/>
  <c r="T23" i="63"/>
  <c r="T22" i="63"/>
  <c r="T21" i="63"/>
  <c r="T20" i="63"/>
  <c r="T19" i="63"/>
  <c r="R47" i="64" l="1"/>
  <c r="H49" i="64"/>
  <c r="U27" i="64"/>
  <c r="T26" i="64"/>
  <c r="T65" i="64"/>
  <c r="T67" i="64"/>
  <c r="R46" i="63"/>
  <c r="R49" i="63" s="1"/>
  <c r="T25" i="63"/>
  <c r="T26" i="63" s="1"/>
  <c r="L51" i="63"/>
  <c r="L52" i="63" s="1"/>
  <c r="H46" i="63"/>
  <c r="H49" i="63" s="1"/>
  <c r="D30" i="63"/>
  <c r="D31" i="63" s="1"/>
  <c r="T64" i="63"/>
  <c r="H30" i="2"/>
  <c r="R47" i="63" l="1"/>
  <c r="H47" i="63"/>
  <c r="U27" i="63"/>
  <c r="T65" i="63"/>
  <c r="T67" i="63"/>
  <c r="H39" i="62"/>
  <c r="S68" i="62" l="1"/>
  <c r="R68" i="62"/>
  <c r="Q68" i="62"/>
  <c r="P68" i="62"/>
  <c r="O68" i="62"/>
  <c r="N68" i="62"/>
  <c r="M68" i="62"/>
  <c r="L68" i="62"/>
  <c r="K68" i="62"/>
  <c r="J68" i="62"/>
  <c r="I68" i="62"/>
  <c r="H68" i="62"/>
  <c r="G68" i="62"/>
  <c r="F68" i="62"/>
  <c r="E68" i="62"/>
  <c r="D68" i="62"/>
  <c r="C68" i="62"/>
  <c r="B68" i="62"/>
  <c r="S67" i="62"/>
  <c r="R67" i="62"/>
  <c r="Q67" i="62"/>
  <c r="P67" i="62"/>
  <c r="O67" i="62"/>
  <c r="N67" i="62"/>
  <c r="M67" i="62"/>
  <c r="L67" i="62"/>
  <c r="K67" i="62"/>
  <c r="J67" i="62"/>
  <c r="I67" i="62"/>
  <c r="H67" i="62"/>
  <c r="G67" i="62"/>
  <c r="F67" i="62"/>
  <c r="E67" i="62"/>
  <c r="D67" i="62"/>
  <c r="C67" i="62"/>
  <c r="B67" i="62"/>
  <c r="T66" i="62"/>
  <c r="S64" i="62"/>
  <c r="S69" i="62" s="1"/>
  <c r="S70" i="62" s="1"/>
  <c r="R64" i="62"/>
  <c r="R69" i="62" s="1"/>
  <c r="R70" i="62" s="1"/>
  <c r="Q64" i="62"/>
  <c r="Q69" i="62" s="1"/>
  <c r="Q70" i="62" s="1"/>
  <c r="P64" i="62"/>
  <c r="P69" i="62" s="1"/>
  <c r="P70" i="62" s="1"/>
  <c r="O64" i="62"/>
  <c r="O69" i="62" s="1"/>
  <c r="O70" i="62" s="1"/>
  <c r="N64" i="62"/>
  <c r="N69" i="62" s="1"/>
  <c r="N70" i="62" s="1"/>
  <c r="M64" i="62"/>
  <c r="M69" i="62" s="1"/>
  <c r="M70" i="62" s="1"/>
  <c r="L64" i="62"/>
  <c r="L69" i="62" s="1"/>
  <c r="L70" i="62" s="1"/>
  <c r="K64" i="62"/>
  <c r="K69" i="62" s="1"/>
  <c r="K70" i="62" s="1"/>
  <c r="J64" i="62"/>
  <c r="J69" i="62" s="1"/>
  <c r="J70" i="62" s="1"/>
  <c r="I64" i="62"/>
  <c r="I69" i="62" s="1"/>
  <c r="I70" i="62" s="1"/>
  <c r="H64" i="62"/>
  <c r="H69" i="62" s="1"/>
  <c r="H70" i="62" s="1"/>
  <c r="G64" i="62"/>
  <c r="G69" i="62" s="1"/>
  <c r="G70" i="62" s="1"/>
  <c r="F64" i="62"/>
  <c r="F69" i="62" s="1"/>
  <c r="F70" i="62" s="1"/>
  <c r="E64" i="62"/>
  <c r="E69" i="62" s="1"/>
  <c r="E70" i="62" s="1"/>
  <c r="D64" i="62"/>
  <c r="D69" i="62" s="1"/>
  <c r="D70" i="62" s="1"/>
  <c r="C64" i="62"/>
  <c r="C69" i="62" s="1"/>
  <c r="C70" i="62" s="1"/>
  <c r="B64" i="62"/>
  <c r="B69" i="62" s="1"/>
  <c r="B70" i="62" s="1"/>
  <c r="T63" i="62"/>
  <c r="T62" i="62"/>
  <c r="T61" i="62"/>
  <c r="T60" i="62"/>
  <c r="T59" i="62"/>
  <c r="T58" i="62"/>
  <c r="Q50" i="62"/>
  <c r="P50" i="62"/>
  <c r="O50" i="62"/>
  <c r="N50" i="62"/>
  <c r="M50" i="62"/>
  <c r="L50" i="62"/>
  <c r="G50" i="62"/>
  <c r="F50" i="62"/>
  <c r="E50" i="62"/>
  <c r="D50" i="62"/>
  <c r="C50" i="62"/>
  <c r="B50" i="62"/>
  <c r="Q49" i="62"/>
  <c r="P49" i="62"/>
  <c r="O49" i="62"/>
  <c r="N49" i="62"/>
  <c r="M49" i="62"/>
  <c r="L49" i="62"/>
  <c r="G49" i="62"/>
  <c r="F49" i="62"/>
  <c r="E49" i="62"/>
  <c r="D49" i="62"/>
  <c r="C49" i="62"/>
  <c r="B49" i="62"/>
  <c r="R48" i="62"/>
  <c r="H48" i="62"/>
  <c r="Q46" i="62"/>
  <c r="Q51" i="62" s="1"/>
  <c r="Q52" i="62" s="1"/>
  <c r="P46" i="62"/>
  <c r="P51" i="62" s="1"/>
  <c r="P52" i="62" s="1"/>
  <c r="O46" i="62"/>
  <c r="O51" i="62" s="1"/>
  <c r="O52" i="62" s="1"/>
  <c r="N46" i="62"/>
  <c r="N51" i="62" s="1"/>
  <c r="N52" i="62" s="1"/>
  <c r="M46" i="62"/>
  <c r="M51" i="62" s="1"/>
  <c r="M52" i="62" s="1"/>
  <c r="L46" i="62"/>
  <c r="G46" i="62"/>
  <c r="G51" i="62" s="1"/>
  <c r="G52" i="62" s="1"/>
  <c r="F46" i="62"/>
  <c r="F51" i="62" s="1"/>
  <c r="F52" i="62" s="1"/>
  <c r="E46" i="62"/>
  <c r="E51" i="62" s="1"/>
  <c r="E52" i="62" s="1"/>
  <c r="D46" i="62"/>
  <c r="D51" i="62" s="1"/>
  <c r="D52" i="62" s="1"/>
  <c r="C46" i="62"/>
  <c r="C51" i="62" s="1"/>
  <c r="C52" i="62" s="1"/>
  <c r="B46" i="62"/>
  <c r="B51" i="62" s="1"/>
  <c r="B52" i="62" s="1"/>
  <c r="R45" i="62"/>
  <c r="H45" i="62"/>
  <c r="R44" i="62"/>
  <c r="H44" i="62"/>
  <c r="R43" i="62"/>
  <c r="H43" i="62"/>
  <c r="R42" i="62"/>
  <c r="H42" i="62"/>
  <c r="R41" i="62"/>
  <c r="H41" i="62"/>
  <c r="R40" i="62"/>
  <c r="H40" i="62"/>
  <c r="R39" i="62"/>
  <c r="S29" i="62"/>
  <c r="R29" i="62"/>
  <c r="Q29" i="62"/>
  <c r="P29" i="62"/>
  <c r="O29" i="62"/>
  <c r="N29" i="62"/>
  <c r="M29" i="62"/>
  <c r="L29" i="62"/>
  <c r="K29" i="62"/>
  <c r="J29" i="62"/>
  <c r="I29" i="62"/>
  <c r="H29" i="62"/>
  <c r="G29" i="62"/>
  <c r="F29" i="62"/>
  <c r="E29" i="62"/>
  <c r="D29" i="62"/>
  <c r="C29" i="62"/>
  <c r="B29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T27" i="62"/>
  <c r="S25" i="62"/>
  <c r="S30" i="62" s="1"/>
  <c r="S31" i="62" s="1"/>
  <c r="R25" i="62"/>
  <c r="R30" i="62" s="1"/>
  <c r="R31" i="62" s="1"/>
  <c r="Q25" i="62"/>
  <c r="Q30" i="62" s="1"/>
  <c r="Q31" i="62" s="1"/>
  <c r="P25" i="62"/>
  <c r="P30" i="62" s="1"/>
  <c r="P31" i="62" s="1"/>
  <c r="O25" i="62"/>
  <c r="O30" i="62" s="1"/>
  <c r="O31" i="62" s="1"/>
  <c r="N25" i="62"/>
  <c r="N30" i="62" s="1"/>
  <c r="N31" i="62" s="1"/>
  <c r="M25" i="62"/>
  <c r="M30" i="62" s="1"/>
  <c r="M31" i="62" s="1"/>
  <c r="L25" i="62"/>
  <c r="L30" i="62" s="1"/>
  <c r="L31" i="62" s="1"/>
  <c r="K25" i="62"/>
  <c r="K30" i="62" s="1"/>
  <c r="K31" i="62" s="1"/>
  <c r="J25" i="62"/>
  <c r="J30" i="62" s="1"/>
  <c r="J31" i="62" s="1"/>
  <c r="I25" i="62"/>
  <c r="I30" i="62" s="1"/>
  <c r="I31" i="62" s="1"/>
  <c r="H25" i="62"/>
  <c r="H30" i="62" s="1"/>
  <c r="H31" i="62" s="1"/>
  <c r="G25" i="62"/>
  <c r="G30" i="62" s="1"/>
  <c r="G31" i="62" s="1"/>
  <c r="F25" i="62"/>
  <c r="F30" i="62" s="1"/>
  <c r="F31" i="62" s="1"/>
  <c r="E25" i="62"/>
  <c r="E30" i="62" s="1"/>
  <c r="E31" i="62" s="1"/>
  <c r="D25" i="62"/>
  <c r="D30" i="62" s="1"/>
  <c r="D31" i="62" s="1"/>
  <c r="C25" i="62"/>
  <c r="C30" i="62" s="1"/>
  <c r="C31" i="62" s="1"/>
  <c r="B25" i="62"/>
  <c r="B30" i="62" s="1"/>
  <c r="B31" i="62" s="1"/>
  <c r="T24" i="62"/>
  <c r="T23" i="62"/>
  <c r="T22" i="62"/>
  <c r="T21" i="62"/>
  <c r="T20" i="62"/>
  <c r="T19" i="62"/>
  <c r="R46" i="62" l="1"/>
  <c r="R49" i="62" s="1"/>
  <c r="H46" i="62"/>
  <c r="H49" i="62" s="1"/>
  <c r="T25" i="62"/>
  <c r="L51" i="62"/>
  <c r="L52" i="62" s="1"/>
  <c r="T64" i="62"/>
  <c r="R47" i="62" l="1"/>
  <c r="H47" i="62"/>
  <c r="T67" i="62"/>
  <c r="T65" i="62"/>
  <c r="U27" i="62"/>
  <c r="T26" i="62"/>
  <c r="S68" i="61"/>
  <c r="R68" i="61"/>
  <c r="Q68" i="61"/>
  <c r="P68" i="61"/>
  <c r="O68" i="61"/>
  <c r="N68" i="61"/>
  <c r="M68" i="61"/>
  <c r="L68" i="61"/>
  <c r="K68" i="61"/>
  <c r="J68" i="61"/>
  <c r="I68" i="61"/>
  <c r="H68" i="61"/>
  <c r="G68" i="61"/>
  <c r="F68" i="61"/>
  <c r="E68" i="61"/>
  <c r="D68" i="61"/>
  <c r="C68" i="61"/>
  <c r="B68" i="61"/>
  <c r="S67" i="61"/>
  <c r="R67" i="61"/>
  <c r="Q67" i="61"/>
  <c r="P67" i="61"/>
  <c r="O67" i="61"/>
  <c r="N67" i="61"/>
  <c r="M67" i="61"/>
  <c r="L67" i="61"/>
  <c r="K67" i="61"/>
  <c r="J67" i="61"/>
  <c r="I67" i="61"/>
  <c r="H67" i="61"/>
  <c r="G67" i="61"/>
  <c r="F67" i="61"/>
  <c r="E67" i="61"/>
  <c r="D67" i="61"/>
  <c r="C67" i="61"/>
  <c r="B67" i="61"/>
  <c r="T66" i="61"/>
  <c r="S64" i="61"/>
  <c r="S69" i="61" s="1"/>
  <c r="S70" i="61" s="1"/>
  <c r="R64" i="61"/>
  <c r="R69" i="61" s="1"/>
  <c r="R70" i="61" s="1"/>
  <c r="Q64" i="61"/>
  <c r="Q69" i="61" s="1"/>
  <c r="Q70" i="61" s="1"/>
  <c r="P64" i="61"/>
  <c r="P69" i="61" s="1"/>
  <c r="P70" i="61" s="1"/>
  <c r="O64" i="61"/>
  <c r="O69" i="61" s="1"/>
  <c r="O70" i="61" s="1"/>
  <c r="N64" i="61"/>
  <c r="N69" i="61" s="1"/>
  <c r="N70" i="61" s="1"/>
  <c r="M64" i="61"/>
  <c r="M69" i="61" s="1"/>
  <c r="M70" i="61" s="1"/>
  <c r="L64" i="61"/>
  <c r="L69" i="61" s="1"/>
  <c r="L70" i="61" s="1"/>
  <c r="K64" i="61"/>
  <c r="K69" i="61" s="1"/>
  <c r="K70" i="61" s="1"/>
  <c r="J64" i="61"/>
  <c r="J69" i="61" s="1"/>
  <c r="J70" i="61" s="1"/>
  <c r="I64" i="61"/>
  <c r="I69" i="61" s="1"/>
  <c r="I70" i="61" s="1"/>
  <c r="H64" i="61"/>
  <c r="H69" i="61" s="1"/>
  <c r="H70" i="61" s="1"/>
  <c r="G64" i="61"/>
  <c r="G69" i="61" s="1"/>
  <c r="G70" i="61" s="1"/>
  <c r="F64" i="61"/>
  <c r="F69" i="61" s="1"/>
  <c r="F70" i="61" s="1"/>
  <c r="E64" i="61"/>
  <c r="E69" i="61" s="1"/>
  <c r="E70" i="61" s="1"/>
  <c r="D64" i="61"/>
  <c r="D69" i="61" s="1"/>
  <c r="D70" i="61" s="1"/>
  <c r="C64" i="61"/>
  <c r="C69" i="61" s="1"/>
  <c r="C70" i="61" s="1"/>
  <c r="B64" i="61"/>
  <c r="B69" i="61" s="1"/>
  <c r="B70" i="61" s="1"/>
  <c r="T63" i="61"/>
  <c r="T62" i="61"/>
  <c r="T61" i="61"/>
  <c r="T60" i="61"/>
  <c r="T59" i="61"/>
  <c r="T58" i="61"/>
  <c r="T57" i="61"/>
  <c r="D51" i="61"/>
  <c r="D52" i="61" s="1"/>
  <c r="Q50" i="61"/>
  <c r="P50" i="61"/>
  <c r="O50" i="61"/>
  <c r="N50" i="61"/>
  <c r="M50" i="61"/>
  <c r="L50" i="61"/>
  <c r="G50" i="61"/>
  <c r="F50" i="61"/>
  <c r="E50" i="61"/>
  <c r="D50" i="61"/>
  <c r="C50" i="61"/>
  <c r="B50" i="61"/>
  <c r="Q49" i="61"/>
  <c r="P49" i="61"/>
  <c r="O49" i="61"/>
  <c r="N49" i="61"/>
  <c r="M49" i="61"/>
  <c r="L49" i="61"/>
  <c r="G49" i="61"/>
  <c r="F49" i="61"/>
  <c r="E49" i="61"/>
  <c r="D49" i="61"/>
  <c r="C49" i="61"/>
  <c r="B49" i="61"/>
  <c r="R48" i="61"/>
  <c r="H48" i="61"/>
  <c r="Q46" i="61"/>
  <c r="P46" i="61"/>
  <c r="P51" i="61" s="1"/>
  <c r="P52" i="61" s="1"/>
  <c r="O46" i="61"/>
  <c r="O51" i="61" s="1"/>
  <c r="O52" i="61" s="1"/>
  <c r="N46" i="61"/>
  <c r="N51" i="61" s="1"/>
  <c r="N52" i="61" s="1"/>
  <c r="M46" i="61"/>
  <c r="M51" i="61" s="1"/>
  <c r="M52" i="61" s="1"/>
  <c r="L46" i="61"/>
  <c r="L51" i="61" s="1"/>
  <c r="L52" i="61" s="1"/>
  <c r="G46" i="61"/>
  <c r="G51" i="61" s="1"/>
  <c r="G52" i="61" s="1"/>
  <c r="F46" i="61"/>
  <c r="F51" i="61" s="1"/>
  <c r="F52" i="61" s="1"/>
  <c r="E46" i="61"/>
  <c r="E51" i="61" s="1"/>
  <c r="E52" i="61" s="1"/>
  <c r="D46" i="61"/>
  <c r="C46" i="61"/>
  <c r="C51" i="61" s="1"/>
  <c r="C52" i="61" s="1"/>
  <c r="B46" i="61"/>
  <c r="B51" i="61" s="1"/>
  <c r="B52" i="61" s="1"/>
  <c r="R45" i="61"/>
  <c r="H45" i="61"/>
  <c r="R44" i="61"/>
  <c r="H44" i="61"/>
  <c r="R43" i="61"/>
  <c r="H43" i="61"/>
  <c r="R42" i="61"/>
  <c r="H42" i="61"/>
  <c r="R41" i="61"/>
  <c r="H41" i="61"/>
  <c r="R40" i="61"/>
  <c r="H40" i="61"/>
  <c r="R39" i="61"/>
  <c r="H39" i="61"/>
  <c r="S29" i="61"/>
  <c r="R29" i="61"/>
  <c r="Q29" i="61"/>
  <c r="P29" i="61"/>
  <c r="O29" i="61"/>
  <c r="N29" i="61"/>
  <c r="M29" i="61"/>
  <c r="L29" i="61"/>
  <c r="K29" i="61"/>
  <c r="J29" i="61"/>
  <c r="I29" i="61"/>
  <c r="H29" i="61"/>
  <c r="G29" i="61"/>
  <c r="F29" i="61"/>
  <c r="E29" i="61"/>
  <c r="D29" i="61"/>
  <c r="C29" i="61"/>
  <c r="B29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T27" i="61"/>
  <c r="S25" i="61"/>
  <c r="S30" i="61" s="1"/>
  <c r="S31" i="61" s="1"/>
  <c r="R25" i="61"/>
  <c r="R30" i="61" s="1"/>
  <c r="R31" i="61" s="1"/>
  <c r="Q25" i="61"/>
  <c r="Q30" i="61" s="1"/>
  <c r="Q31" i="61" s="1"/>
  <c r="P25" i="61"/>
  <c r="P30" i="61" s="1"/>
  <c r="P31" i="61" s="1"/>
  <c r="O25" i="61"/>
  <c r="O30" i="61" s="1"/>
  <c r="O31" i="61" s="1"/>
  <c r="N25" i="61"/>
  <c r="N30" i="61" s="1"/>
  <c r="N31" i="61" s="1"/>
  <c r="M25" i="61"/>
  <c r="M30" i="61" s="1"/>
  <c r="M31" i="61" s="1"/>
  <c r="L25" i="61"/>
  <c r="L30" i="61" s="1"/>
  <c r="L31" i="61" s="1"/>
  <c r="K25" i="61"/>
  <c r="K30" i="61" s="1"/>
  <c r="K31" i="61" s="1"/>
  <c r="J25" i="61"/>
  <c r="J30" i="61" s="1"/>
  <c r="J31" i="61" s="1"/>
  <c r="I25" i="61"/>
  <c r="I30" i="61" s="1"/>
  <c r="I31" i="61" s="1"/>
  <c r="H25" i="61"/>
  <c r="H30" i="61" s="1"/>
  <c r="H31" i="61" s="1"/>
  <c r="G25" i="61"/>
  <c r="G30" i="61" s="1"/>
  <c r="G31" i="61" s="1"/>
  <c r="F25" i="61"/>
  <c r="F30" i="61" s="1"/>
  <c r="F31" i="61" s="1"/>
  <c r="E25" i="61"/>
  <c r="E30" i="61" s="1"/>
  <c r="E31" i="61" s="1"/>
  <c r="D25" i="61"/>
  <c r="D30" i="61" s="1"/>
  <c r="D31" i="61" s="1"/>
  <c r="C25" i="61"/>
  <c r="C30" i="61" s="1"/>
  <c r="C31" i="61" s="1"/>
  <c r="B25" i="61"/>
  <c r="B30" i="61" s="1"/>
  <c r="B31" i="61" s="1"/>
  <c r="T24" i="61"/>
  <c r="T23" i="61"/>
  <c r="T22" i="61"/>
  <c r="T21" i="61"/>
  <c r="T20" i="61"/>
  <c r="T19" i="61"/>
  <c r="T18" i="61"/>
  <c r="R46" i="61" l="1"/>
  <c r="R47" i="61" s="1"/>
  <c r="H46" i="61"/>
  <c r="Q51" i="61"/>
  <c r="Q52" i="61" s="1"/>
  <c r="T64" i="61"/>
  <c r="T25" i="61"/>
  <c r="S68" i="59"/>
  <c r="R68" i="59"/>
  <c r="Q68" i="59"/>
  <c r="P68" i="59"/>
  <c r="O68" i="59"/>
  <c r="N68" i="59"/>
  <c r="M68" i="59"/>
  <c r="L68" i="59"/>
  <c r="K68" i="59"/>
  <c r="J68" i="59"/>
  <c r="I68" i="59"/>
  <c r="H68" i="59"/>
  <c r="G68" i="59"/>
  <c r="F68" i="59"/>
  <c r="E68" i="59"/>
  <c r="D68" i="59"/>
  <c r="C68" i="59"/>
  <c r="B68" i="59"/>
  <c r="S67" i="59"/>
  <c r="R67" i="59"/>
  <c r="Q67" i="59"/>
  <c r="P67" i="59"/>
  <c r="O67" i="59"/>
  <c r="N67" i="59"/>
  <c r="M67" i="59"/>
  <c r="L67" i="59"/>
  <c r="K67" i="59"/>
  <c r="J67" i="59"/>
  <c r="I67" i="59"/>
  <c r="H67" i="59"/>
  <c r="G67" i="59"/>
  <c r="F67" i="59"/>
  <c r="E67" i="59"/>
  <c r="D67" i="59"/>
  <c r="C67" i="59"/>
  <c r="B67" i="59"/>
  <c r="T66" i="59"/>
  <c r="S64" i="59"/>
  <c r="S69" i="59" s="1"/>
  <c r="S70" i="59" s="1"/>
  <c r="R64" i="59"/>
  <c r="R69" i="59" s="1"/>
  <c r="R70" i="59" s="1"/>
  <c r="Q64" i="59"/>
  <c r="Q69" i="59" s="1"/>
  <c r="Q70" i="59" s="1"/>
  <c r="P64" i="59"/>
  <c r="P69" i="59" s="1"/>
  <c r="P70" i="59" s="1"/>
  <c r="O64" i="59"/>
  <c r="O69" i="59" s="1"/>
  <c r="O70" i="59" s="1"/>
  <c r="N64" i="59"/>
  <c r="N69" i="59" s="1"/>
  <c r="N70" i="59" s="1"/>
  <c r="M64" i="59"/>
  <c r="M69" i="59" s="1"/>
  <c r="M70" i="59" s="1"/>
  <c r="L64" i="59"/>
  <c r="L69" i="59" s="1"/>
  <c r="L70" i="59" s="1"/>
  <c r="K64" i="59"/>
  <c r="K69" i="59" s="1"/>
  <c r="K70" i="59" s="1"/>
  <c r="J64" i="59"/>
  <c r="J69" i="59" s="1"/>
  <c r="J70" i="59" s="1"/>
  <c r="I64" i="59"/>
  <c r="I69" i="59" s="1"/>
  <c r="I70" i="59" s="1"/>
  <c r="H64" i="59"/>
  <c r="H69" i="59" s="1"/>
  <c r="H70" i="59" s="1"/>
  <c r="G64" i="59"/>
  <c r="G69" i="59" s="1"/>
  <c r="G70" i="59" s="1"/>
  <c r="F64" i="59"/>
  <c r="F69" i="59" s="1"/>
  <c r="F70" i="59" s="1"/>
  <c r="E64" i="59"/>
  <c r="E69" i="59" s="1"/>
  <c r="E70" i="59" s="1"/>
  <c r="D64" i="59"/>
  <c r="D69" i="59" s="1"/>
  <c r="D70" i="59" s="1"/>
  <c r="C64" i="59"/>
  <c r="C69" i="59" s="1"/>
  <c r="C70" i="59" s="1"/>
  <c r="B64" i="59"/>
  <c r="B69" i="59" s="1"/>
  <c r="B70" i="59" s="1"/>
  <c r="T63" i="59"/>
  <c r="T62" i="59"/>
  <c r="T61" i="59"/>
  <c r="T60" i="59"/>
  <c r="T59" i="59"/>
  <c r="T58" i="59"/>
  <c r="T57" i="59"/>
  <c r="Q50" i="59"/>
  <c r="P50" i="59"/>
  <c r="O50" i="59"/>
  <c r="N50" i="59"/>
  <c r="M50" i="59"/>
  <c r="L50" i="59"/>
  <c r="G50" i="59"/>
  <c r="F50" i="59"/>
  <c r="E50" i="59"/>
  <c r="D50" i="59"/>
  <c r="C50" i="59"/>
  <c r="B50" i="59"/>
  <c r="Q49" i="59"/>
  <c r="P49" i="59"/>
  <c r="O49" i="59"/>
  <c r="N49" i="59"/>
  <c r="M49" i="59"/>
  <c r="L49" i="59"/>
  <c r="G49" i="59"/>
  <c r="F49" i="59"/>
  <c r="E49" i="59"/>
  <c r="D49" i="59"/>
  <c r="C49" i="59"/>
  <c r="B49" i="59"/>
  <c r="R48" i="59"/>
  <c r="H48" i="59"/>
  <c r="Q46" i="59"/>
  <c r="Q51" i="59" s="1"/>
  <c r="Q52" i="59" s="1"/>
  <c r="P46" i="59"/>
  <c r="P51" i="59" s="1"/>
  <c r="P52" i="59" s="1"/>
  <c r="O46" i="59"/>
  <c r="O51" i="59" s="1"/>
  <c r="O52" i="59" s="1"/>
  <c r="N46" i="59"/>
  <c r="N51" i="59" s="1"/>
  <c r="N52" i="59" s="1"/>
  <c r="M46" i="59"/>
  <c r="M51" i="59" s="1"/>
  <c r="M52" i="59" s="1"/>
  <c r="L46" i="59"/>
  <c r="L51" i="59" s="1"/>
  <c r="L52" i="59" s="1"/>
  <c r="G46" i="59"/>
  <c r="G51" i="59" s="1"/>
  <c r="G52" i="59" s="1"/>
  <c r="F46" i="59"/>
  <c r="F51" i="59" s="1"/>
  <c r="F52" i="59" s="1"/>
  <c r="E46" i="59"/>
  <c r="E51" i="59" s="1"/>
  <c r="E52" i="59" s="1"/>
  <c r="D46" i="59"/>
  <c r="D51" i="59" s="1"/>
  <c r="D52" i="59" s="1"/>
  <c r="C46" i="59"/>
  <c r="B46" i="59"/>
  <c r="B51" i="59" s="1"/>
  <c r="B52" i="59" s="1"/>
  <c r="R45" i="59"/>
  <c r="H45" i="59"/>
  <c r="R44" i="59"/>
  <c r="H44" i="59"/>
  <c r="R43" i="59"/>
  <c r="H43" i="59"/>
  <c r="R42" i="59"/>
  <c r="H42" i="59"/>
  <c r="R41" i="59"/>
  <c r="H41" i="59"/>
  <c r="R40" i="59"/>
  <c r="H40" i="59"/>
  <c r="R39" i="59"/>
  <c r="H3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G29" i="59"/>
  <c r="F29" i="59"/>
  <c r="E29" i="59"/>
  <c r="D29" i="59"/>
  <c r="C29" i="59"/>
  <c r="B29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T27" i="59"/>
  <c r="S25" i="59"/>
  <c r="S30" i="59" s="1"/>
  <c r="S31" i="59" s="1"/>
  <c r="R25" i="59"/>
  <c r="R30" i="59" s="1"/>
  <c r="R31" i="59" s="1"/>
  <c r="Q25" i="59"/>
  <c r="Q30" i="59" s="1"/>
  <c r="Q31" i="59" s="1"/>
  <c r="P25" i="59"/>
  <c r="P30" i="59" s="1"/>
  <c r="P31" i="59" s="1"/>
  <c r="O25" i="59"/>
  <c r="O30" i="59" s="1"/>
  <c r="O31" i="59" s="1"/>
  <c r="N25" i="59"/>
  <c r="N30" i="59" s="1"/>
  <c r="N31" i="59" s="1"/>
  <c r="M25" i="59"/>
  <c r="M30" i="59" s="1"/>
  <c r="M31" i="59" s="1"/>
  <c r="L25" i="59"/>
  <c r="L30" i="59" s="1"/>
  <c r="L31" i="59" s="1"/>
  <c r="K25" i="59"/>
  <c r="K30" i="59" s="1"/>
  <c r="K31" i="59" s="1"/>
  <c r="J25" i="59"/>
  <c r="J30" i="59" s="1"/>
  <c r="J31" i="59" s="1"/>
  <c r="I25" i="59"/>
  <c r="I30" i="59" s="1"/>
  <c r="I31" i="59" s="1"/>
  <c r="H25" i="59"/>
  <c r="H30" i="59" s="1"/>
  <c r="H31" i="59" s="1"/>
  <c r="G25" i="59"/>
  <c r="G30" i="59" s="1"/>
  <c r="G31" i="59" s="1"/>
  <c r="F25" i="59"/>
  <c r="F30" i="59" s="1"/>
  <c r="F31" i="59" s="1"/>
  <c r="E25" i="59"/>
  <c r="E30" i="59" s="1"/>
  <c r="E31" i="59" s="1"/>
  <c r="D25" i="59"/>
  <c r="D30" i="59" s="1"/>
  <c r="D31" i="59" s="1"/>
  <c r="C25" i="59"/>
  <c r="C30" i="59" s="1"/>
  <c r="C31" i="59" s="1"/>
  <c r="B25" i="59"/>
  <c r="B30" i="59" s="1"/>
  <c r="B31" i="59" s="1"/>
  <c r="T24" i="59"/>
  <c r="T23" i="59"/>
  <c r="T22" i="59"/>
  <c r="T21" i="59"/>
  <c r="T20" i="59"/>
  <c r="T19" i="59"/>
  <c r="T18" i="59"/>
  <c r="R49" i="61" l="1"/>
  <c r="H49" i="61"/>
  <c r="H47" i="61"/>
  <c r="T65" i="61"/>
  <c r="T67" i="61"/>
  <c r="T26" i="61"/>
  <c r="U27" i="61"/>
  <c r="T41" i="59"/>
  <c r="U41" i="59" s="1"/>
  <c r="V41" i="59" s="1"/>
  <c r="T40" i="59"/>
  <c r="U40" i="59" s="1"/>
  <c r="V40" i="59" s="1"/>
  <c r="T39" i="59"/>
  <c r="U39" i="59" s="1"/>
  <c r="V39" i="59" s="1"/>
  <c r="H46" i="59"/>
  <c r="H49" i="59" s="1"/>
  <c r="R46" i="59"/>
  <c r="C51" i="59"/>
  <c r="C52" i="59" s="1"/>
  <c r="V57" i="59"/>
  <c r="W57" i="59" s="1"/>
  <c r="X57" i="59" s="1"/>
  <c r="V59" i="59"/>
  <c r="W59" i="59" s="1"/>
  <c r="X59" i="59" s="1"/>
  <c r="T42" i="59"/>
  <c r="U42" i="59" s="1"/>
  <c r="V42" i="59" s="1"/>
  <c r="T25" i="59"/>
  <c r="V58" i="59"/>
  <c r="W58" i="59" s="1"/>
  <c r="X58" i="59" s="1"/>
  <c r="V60" i="59"/>
  <c r="W60" i="59" s="1"/>
  <c r="X60" i="59" s="1"/>
  <c r="T64" i="59"/>
  <c r="T24" i="58"/>
  <c r="H47" i="59" l="1"/>
  <c r="R49" i="59"/>
  <c r="R47" i="59"/>
  <c r="T67" i="59"/>
  <c r="T65" i="59"/>
  <c r="T26" i="59"/>
  <c r="U27" i="59"/>
  <c r="S68" i="58"/>
  <c r="R68" i="58"/>
  <c r="Q68" i="58"/>
  <c r="P68" i="58"/>
  <c r="O68" i="58"/>
  <c r="N68" i="58"/>
  <c r="M68" i="58"/>
  <c r="L68" i="58"/>
  <c r="K68" i="58"/>
  <c r="J68" i="58"/>
  <c r="I68" i="58"/>
  <c r="H68" i="58"/>
  <c r="G68" i="58"/>
  <c r="F68" i="58"/>
  <c r="E68" i="58"/>
  <c r="D68" i="58"/>
  <c r="C68" i="58"/>
  <c r="B68" i="58"/>
  <c r="S67" i="58"/>
  <c r="R67" i="58"/>
  <c r="Q67" i="58"/>
  <c r="P67" i="58"/>
  <c r="O67" i="58"/>
  <c r="N67" i="58"/>
  <c r="M67" i="58"/>
  <c r="L67" i="58"/>
  <c r="K67" i="58"/>
  <c r="J67" i="58"/>
  <c r="I67" i="58"/>
  <c r="H67" i="58"/>
  <c r="G67" i="58"/>
  <c r="F67" i="58"/>
  <c r="E67" i="58"/>
  <c r="D67" i="58"/>
  <c r="C67" i="58"/>
  <c r="B67" i="58"/>
  <c r="T66" i="58"/>
  <c r="S64" i="58"/>
  <c r="S69" i="58" s="1"/>
  <c r="S70" i="58" s="1"/>
  <c r="R64" i="58"/>
  <c r="R69" i="58" s="1"/>
  <c r="R70" i="58" s="1"/>
  <c r="Q64" i="58"/>
  <c r="Q69" i="58" s="1"/>
  <c r="Q70" i="58" s="1"/>
  <c r="P64" i="58"/>
  <c r="P69" i="58" s="1"/>
  <c r="P70" i="58" s="1"/>
  <c r="O64" i="58"/>
  <c r="O69" i="58" s="1"/>
  <c r="O70" i="58" s="1"/>
  <c r="N64" i="58"/>
  <c r="N69" i="58" s="1"/>
  <c r="N70" i="58" s="1"/>
  <c r="M64" i="58"/>
  <c r="M69" i="58" s="1"/>
  <c r="M70" i="58" s="1"/>
  <c r="L64" i="58"/>
  <c r="L69" i="58" s="1"/>
  <c r="L70" i="58" s="1"/>
  <c r="K64" i="58"/>
  <c r="K69" i="58" s="1"/>
  <c r="K70" i="58" s="1"/>
  <c r="J64" i="58"/>
  <c r="J69" i="58" s="1"/>
  <c r="J70" i="58" s="1"/>
  <c r="I64" i="58"/>
  <c r="I69" i="58" s="1"/>
  <c r="I70" i="58" s="1"/>
  <c r="H64" i="58"/>
  <c r="H69" i="58" s="1"/>
  <c r="H70" i="58" s="1"/>
  <c r="G64" i="58"/>
  <c r="G69" i="58" s="1"/>
  <c r="G70" i="58" s="1"/>
  <c r="F64" i="58"/>
  <c r="F69" i="58" s="1"/>
  <c r="F70" i="58" s="1"/>
  <c r="E64" i="58"/>
  <c r="E69" i="58" s="1"/>
  <c r="E70" i="58" s="1"/>
  <c r="D64" i="58"/>
  <c r="D69" i="58" s="1"/>
  <c r="D70" i="58" s="1"/>
  <c r="C64" i="58"/>
  <c r="C69" i="58" s="1"/>
  <c r="C70" i="58" s="1"/>
  <c r="B64" i="58"/>
  <c r="B69" i="58" s="1"/>
  <c r="B70" i="58" s="1"/>
  <c r="T63" i="58"/>
  <c r="T62" i="58"/>
  <c r="T61" i="58"/>
  <c r="T60" i="58"/>
  <c r="T59" i="58"/>
  <c r="T58" i="58"/>
  <c r="V58" i="58" s="1"/>
  <c r="W58" i="58" s="1"/>
  <c r="X58" i="58" s="1"/>
  <c r="T57" i="58"/>
  <c r="Q50" i="58"/>
  <c r="P50" i="58"/>
  <c r="O50" i="58"/>
  <c r="N50" i="58"/>
  <c r="M50" i="58"/>
  <c r="L50" i="58"/>
  <c r="G50" i="58"/>
  <c r="F50" i="58"/>
  <c r="E50" i="58"/>
  <c r="D50" i="58"/>
  <c r="C50" i="58"/>
  <c r="B50" i="58"/>
  <c r="Q49" i="58"/>
  <c r="P49" i="58"/>
  <c r="O49" i="58"/>
  <c r="N49" i="58"/>
  <c r="M49" i="58"/>
  <c r="L49" i="58"/>
  <c r="G49" i="58"/>
  <c r="F49" i="58"/>
  <c r="E49" i="58"/>
  <c r="D49" i="58"/>
  <c r="C49" i="58"/>
  <c r="B49" i="58"/>
  <c r="R48" i="58"/>
  <c r="H48" i="58"/>
  <c r="Q46" i="58"/>
  <c r="Q51" i="58" s="1"/>
  <c r="Q52" i="58" s="1"/>
  <c r="P46" i="58"/>
  <c r="P51" i="58" s="1"/>
  <c r="P52" i="58" s="1"/>
  <c r="O46" i="58"/>
  <c r="O51" i="58" s="1"/>
  <c r="O52" i="58" s="1"/>
  <c r="N46" i="58"/>
  <c r="N51" i="58" s="1"/>
  <c r="N52" i="58" s="1"/>
  <c r="M46" i="58"/>
  <c r="M51" i="58" s="1"/>
  <c r="M52" i="58" s="1"/>
  <c r="L46" i="58"/>
  <c r="G46" i="58"/>
  <c r="G51" i="58" s="1"/>
  <c r="G52" i="58" s="1"/>
  <c r="F46" i="58"/>
  <c r="F51" i="58" s="1"/>
  <c r="F52" i="58" s="1"/>
  <c r="E46" i="58"/>
  <c r="E51" i="58" s="1"/>
  <c r="E52" i="58" s="1"/>
  <c r="D46" i="58"/>
  <c r="D51" i="58" s="1"/>
  <c r="D52" i="58" s="1"/>
  <c r="C46" i="58"/>
  <c r="C51" i="58" s="1"/>
  <c r="C52" i="58" s="1"/>
  <c r="B46" i="58"/>
  <c r="B51" i="58" s="1"/>
  <c r="B52" i="58" s="1"/>
  <c r="R45" i="58"/>
  <c r="H45" i="58"/>
  <c r="R44" i="58"/>
  <c r="H44" i="58"/>
  <c r="R43" i="58"/>
  <c r="H43" i="58"/>
  <c r="R42" i="58"/>
  <c r="H42" i="58"/>
  <c r="R41" i="58"/>
  <c r="H41" i="58"/>
  <c r="R40" i="58"/>
  <c r="T40" i="58" s="1"/>
  <c r="U40" i="58" s="1"/>
  <c r="V40" i="58" s="1"/>
  <c r="H40" i="58"/>
  <c r="R39" i="58"/>
  <c r="H3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G29" i="58"/>
  <c r="F29" i="58"/>
  <c r="E29" i="58"/>
  <c r="D29" i="58"/>
  <c r="C29" i="58"/>
  <c r="B29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T27" i="58"/>
  <c r="S25" i="58"/>
  <c r="S30" i="58" s="1"/>
  <c r="S31" i="58" s="1"/>
  <c r="R25" i="58"/>
  <c r="R30" i="58" s="1"/>
  <c r="R31" i="58" s="1"/>
  <c r="Q25" i="58"/>
  <c r="Q30" i="58" s="1"/>
  <c r="Q31" i="58" s="1"/>
  <c r="P25" i="58"/>
  <c r="P30" i="58" s="1"/>
  <c r="P31" i="58" s="1"/>
  <c r="O25" i="58"/>
  <c r="O30" i="58" s="1"/>
  <c r="O31" i="58" s="1"/>
  <c r="N25" i="58"/>
  <c r="N30" i="58" s="1"/>
  <c r="N31" i="58" s="1"/>
  <c r="M25" i="58"/>
  <c r="M30" i="58" s="1"/>
  <c r="M31" i="58" s="1"/>
  <c r="L25" i="58"/>
  <c r="L30" i="58" s="1"/>
  <c r="L31" i="58" s="1"/>
  <c r="K25" i="58"/>
  <c r="K30" i="58" s="1"/>
  <c r="K31" i="58" s="1"/>
  <c r="J25" i="58"/>
  <c r="J30" i="58" s="1"/>
  <c r="J31" i="58" s="1"/>
  <c r="I25" i="58"/>
  <c r="I30" i="58" s="1"/>
  <c r="I31" i="58" s="1"/>
  <c r="H25" i="58"/>
  <c r="H30" i="58" s="1"/>
  <c r="H31" i="58" s="1"/>
  <c r="G25" i="58"/>
  <c r="G30" i="58" s="1"/>
  <c r="G31" i="58" s="1"/>
  <c r="F25" i="58"/>
  <c r="F30" i="58" s="1"/>
  <c r="F31" i="58" s="1"/>
  <c r="E25" i="58"/>
  <c r="E30" i="58" s="1"/>
  <c r="E31" i="58" s="1"/>
  <c r="D25" i="58"/>
  <c r="D30" i="58" s="1"/>
  <c r="D31" i="58" s="1"/>
  <c r="C25" i="58"/>
  <c r="C30" i="58" s="1"/>
  <c r="C31" i="58" s="1"/>
  <c r="B25" i="58"/>
  <c r="B30" i="58" s="1"/>
  <c r="B31" i="58" s="1"/>
  <c r="T23" i="58"/>
  <c r="T22" i="58"/>
  <c r="T21" i="58"/>
  <c r="T20" i="58"/>
  <c r="T19" i="58"/>
  <c r="T18" i="58"/>
  <c r="V63" i="58" l="1"/>
  <c r="W63" i="58" s="1"/>
  <c r="X63" i="58" s="1"/>
  <c r="V57" i="58"/>
  <c r="W57" i="58" s="1"/>
  <c r="X57" i="58" s="1"/>
  <c r="T42" i="58"/>
  <c r="U42" i="58" s="1"/>
  <c r="V42" i="58" s="1"/>
  <c r="V61" i="58"/>
  <c r="W61" i="58" s="1"/>
  <c r="X61" i="58" s="1"/>
  <c r="V59" i="58"/>
  <c r="W59" i="58" s="1"/>
  <c r="X59" i="58" s="1"/>
  <c r="T39" i="58"/>
  <c r="U39" i="58" s="1"/>
  <c r="V39" i="58" s="1"/>
  <c r="T43" i="58"/>
  <c r="U43" i="58" s="1"/>
  <c r="V43" i="58" s="1"/>
  <c r="V62" i="58"/>
  <c r="W62" i="58" s="1"/>
  <c r="X62" i="58" s="1"/>
  <c r="V60" i="58"/>
  <c r="W60" i="58" s="1"/>
  <c r="X60" i="58" s="1"/>
  <c r="T44" i="58"/>
  <c r="U44" i="58" s="1"/>
  <c r="V44" i="58" s="1"/>
  <c r="T45" i="58"/>
  <c r="U45" i="58" s="1"/>
  <c r="V45" i="58" s="1"/>
  <c r="R46" i="58"/>
  <c r="R47" i="58" s="1"/>
  <c r="T41" i="58"/>
  <c r="U41" i="58" s="1"/>
  <c r="V41" i="58" s="1"/>
  <c r="H46" i="58"/>
  <c r="H49" i="58" s="1"/>
  <c r="T25" i="58"/>
  <c r="L51" i="58"/>
  <c r="L52" i="58" s="1"/>
  <c r="T64" i="58"/>
  <c r="Q25" i="57"/>
  <c r="R49" i="58" l="1"/>
  <c r="H47" i="58"/>
  <c r="T65" i="58"/>
  <c r="T67" i="58"/>
  <c r="T26" i="58"/>
  <c r="U27" i="58"/>
  <c r="S68" i="57"/>
  <c r="R68" i="57"/>
  <c r="Q68" i="57"/>
  <c r="P68" i="57"/>
  <c r="O68" i="57"/>
  <c r="N68" i="57"/>
  <c r="M68" i="57"/>
  <c r="L68" i="57"/>
  <c r="K68" i="57"/>
  <c r="J68" i="57"/>
  <c r="I68" i="57"/>
  <c r="H68" i="57"/>
  <c r="G68" i="57"/>
  <c r="F68" i="57"/>
  <c r="E68" i="57"/>
  <c r="D68" i="57"/>
  <c r="C68" i="57"/>
  <c r="B68" i="57"/>
  <c r="S67" i="57"/>
  <c r="R67" i="57"/>
  <c r="Q67" i="57"/>
  <c r="P67" i="57"/>
  <c r="O67" i="57"/>
  <c r="N67" i="57"/>
  <c r="M67" i="57"/>
  <c r="L67" i="57"/>
  <c r="K67" i="57"/>
  <c r="J67" i="57"/>
  <c r="I67" i="57"/>
  <c r="H67" i="57"/>
  <c r="G67" i="57"/>
  <c r="F67" i="57"/>
  <c r="E67" i="57"/>
  <c r="D67" i="57"/>
  <c r="C67" i="57"/>
  <c r="B67" i="57"/>
  <c r="T66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T63" i="57"/>
  <c r="T62" i="57"/>
  <c r="T61" i="57"/>
  <c r="T60" i="57"/>
  <c r="T59" i="57"/>
  <c r="T58" i="57"/>
  <c r="T57" i="57"/>
  <c r="Q50" i="57"/>
  <c r="P50" i="57"/>
  <c r="O50" i="57"/>
  <c r="N50" i="57"/>
  <c r="M50" i="57"/>
  <c r="L50" i="57"/>
  <c r="G50" i="57"/>
  <c r="F50" i="57"/>
  <c r="E50" i="57"/>
  <c r="D50" i="57"/>
  <c r="C50" i="57"/>
  <c r="B50" i="57"/>
  <c r="Q49" i="57"/>
  <c r="P49" i="57"/>
  <c r="O49" i="57"/>
  <c r="N49" i="57"/>
  <c r="M49" i="57"/>
  <c r="L49" i="57"/>
  <c r="G49" i="57"/>
  <c r="F49" i="57"/>
  <c r="E49" i="57"/>
  <c r="D49" i="57"/>
  <c r="C49" i="57"/>
  <c r="B49" i="57"/>
  <c r="R48" i="57"/>
  <c r="H48" i="57"/>
  <c r="Q46" i="57"/>
  <c r="Q51" i="57" s="1"/>
  <c r="Q52" i="57" s="1"/>
  <c r="P46" i="57"/>
  <c r="P51" i="57" s="1"/>
  <c r="P52" i="57" s="1"/>
  <c r="O46" i="57"/>
  <c r="O51" i="57" s="1"/>
  <c r="O52" i="57" s="1"/>
  <c r="N46" i="57"/>
  <c r="N51" i="57" s="1"/>
  <c r="N52" i="57" s="1"/>
  <c r="M46" i="57"/>
  <c r="M51" i="57" s="1"/>
  <c r="M52" i="57" s="1"/>
  <c r="L46" i="57"/>
  <c r="G46" i="57"/>
  <c r="G51" i="57" s="1"/>
  <c r="G52" i="57" s="1"/>
  <c r="F46" i="57"/>
  <c r="F51" i="57" s="1"/>
  <c r="F52" i="57" s="1"/>
  <c r="E46" i="57"/>
  <c r="E51" i="57" s="1"/>
  <c r="E52" i="57" s="1"/>
  <c r="D46" i="57"/>
  <c r="D51" i="57" s="1"/>
  <c r="D52" i="57" s="1"/>
  <c r="C46" i="57"/>
  <c r="C51" i="57" s="1"/>
  <c r="C52" i="57" s="1"/>
  <c r="B46" i="57"/>
  <c r="R45" i="57"/>
  <c r="H45" i="57"/>
  <c r="R44" i="57"/>
  <c r="H44" i="57"/>
  <c r="R43" i="57"/>
  <c r="H43" i="57"/>
  <c r="R42" i="57"/>
  <c r="H42" i="57"/>
  <c r="R41" i="57"/>
  <c r="H41" i="57"/>
  <c r="R40" i="57"/>
  <c r="H40" i="57"/>
  <c r="R39" i="57"/>
  <c r="H39" i="57"/>
  <c r="S29" i="57"/>
  <c r="R29" i="57"/>
  <c r="Q29" i="57"/>
  <c r="P29" i="57"/>
  <c r="O29" i="57"/>
  <c r="N29" i="57"/>
  <c r="M29" i="57"/>
  <c r="L29" i="57"/>
  <c r="K29" i="57"/>
  <c r="J29" i="57"/>
  <c r="I29" i="57"/>
  <c r="H29" i="57"/>
  <c r="G29" i="57"/>
  <c r="F29" i="57"/>
  <c r="E29" i="57"/>
  <c r="D29" i="57"/>
  <c r="C29" i="57"/>
  <c r="B29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T27" i="57"/>
  <c r="S25" i="57"/>
  <c r="S30" i="57" s="1"/>
  <c r="S31" i="57" s="1"/>
  <c r="R25" i="57"/>
  <c r="R30" i="57" s="1"/>
  <c r="R31" i="57" s="1"/>
  <c r="Q30" i="57"/>
  <c r="Q31" i="57" s="1"/>
  <c r="P25" i="57"/>
  <c r="P30" i="57" s="1"/>
  <c r="P31" i="57" s="1"/>
  <c r="O25" i="57"/>
  <c r="O30" i="57" s="1"/>
  <c r="O31" i="57" s="1"/>
  <c r="N25" i="57"/>
  <c r="N30" i="57" s="1"/>
  <c r="N31" i="57" s="1"/>
  <c r="M25" i="57"/>
  <c r="M30" i="57" s="1"/>
  <c r="M31" i="57" s="1"/>
  <c r="L25" i="57"/>
  <c r="L30" i="57" s="1"/>
  <c r="L31" i="57" s="1"/>
  <c r="K25" i="57"/>
  <c r="K30" i="57" s="1"/>
  <c r="K31" i="57" s="1"/>
  <c r="J25" i="57"/>
  <c r="J30" i="57" s="1"/>
  <c r="J31" i="57" s="1"/>
  <c r="I25" i="57"/>
  <c r="I30" i="57" s="1"/>
  <c r="I31" i="57" s="1"/>
  <c r="H25" i="57"/>
  <c r="H30" i="57" s="1"/>
  <c r="H31" i="57" s="1"/>
  <c r="G25" i="57"/>
  <c r="G30" i="57" s="1"/>
  <c r="G31" i="57" s="1"/>
  <c r="F25" i="57"/>
  <c r="F30" i="57" s="1"/>
  <c r="F31" i="57" s="1"/>
  <c r="E25" i="57"/>
  <c r="E30" i="57" s="1"/>
  <c r="E31" i="57" s="1"/>
  <c r="D25" i="57"/>
  <c r="D30" i="57" s="1"/>
  <c r="D31" i="57" s="1"/>
  <c r="C25" i="57"/>
  <c r="C30" i="57" s="1"/>
  <c r="C31" i="57" s="1"/>
  <c r="B25" i="57"/>
  <c r="B30" i="57" s="1"/>
  <c r="B31" i="57" s="1"/>
  <c r="T24" i="57"/>
  <c r="T23" i="57"/>
  <c r="T22" i="57"/>
  <c r="T21" i="57"/>
  <c r="T20" i="57"/>
  <c r="T19" i="57"/>
  <c r="T18" i="57"/>
  <c r="P69" i="57" l="1"/>
  <c r="P70" i="57" s="1"/>
  <c r="Q69" i="57"/>
  <c r="Q70" i="57" s="1"/>
  <c r="B69" i="57"/>
  <c r="B70" i="57" s="1"/>
  <c r="J69" i="57"/>
  <c r="J70" i="57" s="1"/>
  <c r="R69" i="57"/>
  <c r="R70" i="57" s="1"/>
  <c r="C69" i="57"/>
  <c r="C70" i="57" s="1"/>
  <c r="K69" i="57"/>
  <c r="K70" i="57" s="1"/>
  <c r="S69" i="57"/>
  <c r="S70" i="57" s="1"/>
  <c r="E69" i="57"/>
  <c r="E70" i="57" s="1"/>
  <c r="M69" i="57"/>
  <c r="M70" i="57" s="1"/>
  <c r="H69" i="57"/>
  <c r="H70" i="57" s="1"/>
  <c r="I69" i="57"/>
  <c r="I70" i="57" s="1"/>
  <c r="L69" i="57"/>
  <c r="L70" i="57" s="1"/>
  <c r="F69" i="57"/>
  <c r="F70" i="57" s="1"/>
  <c r="N69" i="57"/>
  <c r="N70" i="57" s="1"/>
  <c r="D69" i="57"/>
  <c r="D70" i="57" s="1"/>
  <c r="G69" i="57"/>
  <c r="G70" i="57" s="1"/>
  <c r="O69" i="57"/>
  <c r="O70" i="57" s="1"/>
  <c r="H46" i="57"/>
  <c r="H47" i="57" s="1"/>
  <c r="R46" i="57"/>
  <c r="R49" i="57" s="1"/>
  <c r="L51" i="57"/>
  <c r="L52" i="57" s="1"/>
  <c r="B51" i="57"/>
  <c r="B52" i="57" s="1"/>
  <c r="T64" i="57"/>
  <c r="T25" i="57"/>
  <c r="L49" i="56"/>
  <c r="R47" i="57" l="1"/>
  <c r="H49" i="57"/>
  <c r="T65" i="57"/>
  <c r="T67" i="57"/>
  <c r="T26" i="57"/>
  <c r="U27" i="57"/>
  <c r="S68" i="56"/>
  <c r="R68" i="56"/>
  <c r="Q68" i="56"/>
  <c r="P68" i="56"/>
  <c r="O68" i="56"/>
  <c r="N68" i="56"/>
  <c r="M68" i="56"/>
  <c r="L68" i="56"/>
  <c r="K68" i="56"/>
  <c r="J68" i="56"/>
  <c r="I68" i="56"/>
  <c r="H68" i="56"/>
  <c r="G68" i="56"/>
  <c r="F68" i="56"/>
  <c r="E68" i="56"/>
  <c r="D68" i="56"/>
  <c r="C68" i="56"/>
  <c r="B68" i="56"/>
  <c r="S67" i="56"/>
  <c r="R67" i="56"/>
  <c r="Q67" i="56"/>
  <c r="P67" i="56"/>
  <c r="O67" i="56"/>
  <c r="N67" i="56"/>
  <c r="M67" i="56"/>
  <c r="L67" i="56"/>
  <c r="K67" i="56"/>
  <c r="J67" i="56"/>
  <c r="I67" i="56"/>
  <c r="H67" i="56"/>
  <c r="G67" i="56"/>
  <c r="F67" i="56"/>
  <c r="E67" i="56"/>
  <c r="D67" i="56"/>
  <c r="C67" i="56"/>
  <c r="B67" i="56"/>
  <c r="T66" i="56"/>
  <c r="S64" i="56"/>
  <c r="S69" i="56" s="1"/>
  <c r="S70" i="56" s="1"/>
  <c r="R64" i="56"/>
  <c r="R69" i="56" s="1"/>
  <c r="R70" i="56" s="1"/>
  <c r="Q64" i="56"/>
  <c r="Q69" i="56" s="1"/>
  <c r="Q70" i="56" s="1"/>
  <c r="P64" i="56"/>
  <c r="P69" i="56" s="1"/>
  <c r="P70" i="56" s="1"/>
  <c r="O64" i="56"/>
  <c r="O69" i="56" s="1"/>
  <c r="O70" i="56" s="1"/>
  <c r="N64" i="56"/>
  <c r="N69" i="56" s="1"/>
  <c r="N70" i="56" s="1"/>
  <c r="M64" i="56"/>
  <c r="M69" i="56" s="1"/>
  <c r="M70" i="56" s="1"/>
  <c r="L64" i="56"/>
  <c r="L69" i="56" s="1"/>
  <c r="L70" i="56" s="1"/>
  <c r="K64" i="56"/>
  <c r="K69" i="56" s="1"/>
  <c r="K70" i="56" s="1"/>
  <c r="J64" i="56"/>
  <c r="J69" i="56" s="1"/>
  <c r="J70" i="56" s="1"/>
  <c r="I64" i="56"/>
  <c r="I69" i="56" s="1"/>
  <c r="I70" i="56" s="1"/>
  <c r="H64" i="56"/>
  <c r="H69" i="56" s="1"/>
  <c r="H70" i="56" s="1"/>
  <c r="G64" i="56"/>
  <c r="G69" i="56" s="1"/>
  <c r="G70" i="56" s="1"/>
  <c r="F64" i="56"/>
  <c r="F69" i="56" s="1"/>
  <c r="F70" i="56" s="1"/>
  <c r="E64" i="56"/>
  <c r="E69" i="56" s="1"/>
  <c r="E70" i="56" s="1"/>
  <c r="D64" i="56"/>
  <c r="D69" i="56" s="1"/>
  <c r="D70" i="56" s="1"/>
  <c r="C64" i="56"/>
  <c r="C69" i="56" s="1"/>
  <c r="C70" i="56" s="1"/>
  <c r="B64" i="56"/>
  <c r="B69" i="56" s="1"/>
  <c r="B70" i="56" s="1"/>
  <c r="T63" i="56"/>
  <c r="T62" i="56"/>
  <c r="T61" i="56"/>
  <c r="T60" i="56"/>
  <c r="T59" i="56"/>
  <c r="T58" i="56"/>
  <c r="T57" i="56"/>
  <c r="Q50" i="56"/>
  <c r="P50" i="56"/>
  <c r="O50" i="56"/>
  <c r="N50" i="56"/>
  <c r="M50" i="56"/>
  <c r="L50" i="56"/>
  <c r="G50" i="56"/>
  <c r="F50" i="56"/>
  <c r="E50" i="56"/>
  <c r="D50" i="56"/>
  <c r="C50" i="56"/>
  <c r="B50" i="56"/>
  <c r="Q49" i="56"/>
  <c r="P49" i="56"/>
  <c r="O49" i="56"/>
  <c r="N49" i="56"/>
  <c r="M49" i="56"/>
  <c r="G49" i="56"/>
  <c r="F49" i="56"/>
  <c r="E49" i="56"/>
  <c r="D49" i="56"/>
  <c r="C49" i="56"/>
  <c r="B49" i="56"/>
  <c r="R48" i="56"/>
  <c r="H48" i="56"/>
  <c r="Q46" i="56"/>
  <c r="Q51" i="56" s="1"/>
  <c r="Q52" i="56" s="1"/>
  <c r="P46" i="56"/>
  <c r="P51" i="56" s="1"/>
  <c r="P52" i="56" s="1"/>
  <c r="O46" i="56"/>
  <c r="O51" i="56" s="1"/>
  <c r="O52" i="56" s="1"/>
  <c r="N46" i="56"/>
  <c r="N51" i="56" s="1"/>
  <c r="N52" i="56" s="1"/>
  <c r="M46" i="56"/>
  <c r="M51" i="56" s="1"/>
  <c r="M52" i="56" s="1"/>
  <c r="L46" i="56"/>
  <c r="L51" i="56" s="1"/>
  <c r="L52" i="56" s="1"/>
  <c r="G46" i="56"/>
  <c r="G51" i="56" s="1"/>
  <c r="G52" i="56" s="1"/>
  <c r="F46" i="56"/>
  <c r="F51" i="56" s="1"/>
  <c r="F52" i="56" s="1"/>
  <c r="E46" i="56"/>
  <c r="E51" i="56" s="1"/>
  <c r="E52" i="56" s="1"/>
  <c r="D46" i="56"/>
  <c r="D51" i="56" s="1"/>
  <c r="D52" i="56" s="1"/>
  <c r="C46" i="56"/>
  <c r="C51" i="56" s="1"/>
  <c r="C52" i="56" s="1"/>
  <c r="B46" i="56"/>
  <c r="B51" i="56" s="1"/>
  <c r="B52" i="56" s="1"/>
  <c r="R45" i="56"/>
  <c r="H45" i="56"/>
  <c r="R44" i="56"/>
  <c r="H44" i="56"/>
  <c r="R43" i="56"/>
  <c r="H43" i="56"/>
  <c r="R42" i="56"/>
  <c r="H42" i="56"/>
  <c r="R41" i="56"/>
  <c r="H41" i="56"/>
  <c r="R40" i="56"/>
  <c r="H40" i="56"/>
  <c r="R39" i="56"/>
  <c r="H39" i="56"/>
  <c r="S29" i="56"/>
  <c r="R29" i="56"/>
  <c r="Q29" i="56"/>
  <c r="P29" i="56"/>
  <c r="O29" i="56"/>
  <c r="N29" i="56"/>
  <c r="M29" i="56"/>
  <c r="L29" i="56"/>
  <c r="K29" i="56"/>
  <c r="J29" i="56"/>
  <c r="I29" i="56"/>
  <c r="H29" i="56"/>
  <c r="G29" i="56"/>
  <c r="F29" i="56"/>
  <c r="E29" i="56"/>
  <c r="D29" i="56"/>
  <c r="C29" i="56"/>
  <c r="B29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T27" i="56"/>
  <c r="S25" i="56"/>
  <c r="S30" i="56" s="1"/>
  <c r="S31" i="56" s="1"/>
  <c r="R25" i="56"/>
  <c r="R30" i="56" s="1"/>
  <c r="R31" i="56" s="1"/>
  <c r="Q25" i="56"/>
  <c r="Q30" i="56" s="1"/>
  <c r="Q31" i="56" s="1"/>
  <c r="P25" i="56"/>
  <c r="P30" i="56" s="1"/>
  <c r="P31" i="56" s="1"/>
  <c r="O25" i="56"/>
  <c r="O30" i="56" s="1"/>
  <c r="O31" i="56" s="1"/>
  <c r="N25" i="56"/>
  <c r="N30" i="56" s="1"/>
  <c r="N31" i="56" s="1"/>
  <c r="M25" i="56"/>
  <c r="M30" i="56" s="1"/>
  <c r="M31" i="56" s="1"/>
  <c r="L25" i="56"/>
  <c r="L30" i="56" s="1"/>
  <c r="L31" i="56" s="1"/>
  <c r="K25" i="56"/>
  <c r="K30" i="56" s="1"/>
  <c r="K31" i="56" s="1"/>
  <c r="J25" i="56"/>
  <c r="J30" i="56" s="1"/>
  <c r="J31" i="56" s="1"/>
  <c r="I25" i="56"/>
  <c r="I30" i="56" s="1"/>
  <c r="I31" i="56" s="1"/>
  <c r="H25" i="56"/>
  <c r="H30" i="56" s="1"/>
  <c r="H31" i="56" s="1"/>
  <c r="G25" i="56"/>
  <c r="G30" i="56" s="1"/>
  <c r="G31" i="56" s="1"/>
  <c r="F25" i="56"/>
  <c r="F30" i="56" s="1"/>
  <c r="F31" i="56" s="1"/>
  <c r="E25" i="56"/>
  <c r="E30" i="56" s="1"/>
  <c r="E31" i="56" s="1"/>
  <c r="D25" i="56"/>
  <c r="D30" i="56" s="1"/>
  <c r="D31" i="56" s="1"/>
  <c r="C25" i="56"/>
  <c r="C30" i="56" s="1"/>
  <c r="C31" i="56" s="1"/>
  <c r="B25" i="56"/>
  <c r="B30" i="56" s="1"/>
  <c r="B31" i="56" s="1"/>
  <c r="T24" i="56"/>
  <c r="T23" i="56"/>
  <c r="T22" i="56"/>
  <c r="T21" i="56"/>
  <c r="T20" i="56"/>
  <c r="T19" i="56"/>
  <c r="T18" i="56"/>
  <c r="R46" i="56" l="1"/>
  <c r="H46" i="56"/>
  <c r="T25" i="56"/>
  <c r="T64" i="56"/>
  <c r="L25" i="55"/>
  <c r="R49" i="56" l="1"/>
  <c r="R47" i="56"/>
  <c r="T67" i="56"/>
  <c r="T65" i="56"/>
  <c r="T26" i="56"/>
  <c r="U27" i="56"/>
  <c r="H47" i="56"/>
  <c r="H49" i="56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F68" i="55"/>
  <c r="E68" i="55"/>
  <c r="D68" i="55"/>
  <c r="C68" i="55"/>
  <c r="B68" i="55"/>
  <c r="S67" i="55"/>
  <c r="R67" i="55"/>
  <c r="Q67" i="55"/>
  <c r="P67" i="55"/>
  <c r="O67" i="55"/>
  <c r="N67" i="55"/>
  <c r="M67" i="55"/>
  <c r="L67" i="55"/>
  <c r="K67" i="55"/>
  <c r="J67" i="55"/>
  <c r="I67" i="55"/>
  <c r="H67" i="55"/>
  <c r="G67" i="55"/>
  <c r="F67" i="55"/>
  <c r="E67" i="55"/>
  <c r="D67" i="55"/>
  <c r="C67" i="55"/>
  <c r="B67" i="55"/>
  <c r="T66" i="55"/>
  <c r="S64" i="55"/>
  <c r="S69" i="55" s="1"/>
  <c r="R64" i="55"/>
  <c r="R69" i="55" s="1"/>
  <c r="Q64" i="55"/>
  <c r="Q69" i="55" s="1"/>
  <c r="P64" i="55"/>
  <c r="P69" i="55" s="1"/>
  <c r="O64" i="55"/>
  <c r="O69" i="55" s="1"/>
  <c r="N64" i="55"/>
  <c r="N69" i="55" s="1"/>
  <c r="M64" i="55"/>
  <c r="M69" i="55" s="1"/>
  <c r="L64" i="55"/>
  <c r="L69" i="55" s="1"/>
  <c r="K64" i="55"/>
  <c r="K69" i="55" s="1"/>
  <c r="J64" i="55"/>
  <c r="J69" i="55" s="1"/>
  <c r="I64" i="55"/>
  <c r="I69" i="55" s="1"/>
  <c r="H64" i="55"/>
  <c r="H69" i="55" s="1"/>
  <c r="G64" i="55"/>
  <c r="G69" i="55" s="1"/>
  <c r="F64" i="55"/>
  <c r="F69" i="55" s="1"/>
  <c r="E64" i="55"/>
  <c r="E69" i="55" s="1"/>
  <c r="D64" i="55"/>
  <c r="D69" i="55" s="1"/>
  <c r="C64" i="55"/>
  <c r="C69" i="55" s="1"/>
  <c r="B64" i="55"/>
  <c r="B69" i="55" s="1"/>
  <c r="T63" i="55"/>
  <c r="T62" i="55"/>
  <c r="T61" i="55"/>
  <c r="T60" i="55"/>
  <c r="T59" i="55"/>
  <c r="T58" i="55"/>
  <c r="T57" i="55"/>
  <c r="Q50" i="55"/>
  <c r="P50" i="55"/>
  <c r="O50" i="55"/>
  <c r="N50" i="55"/>
  <c r="M50" i="55"/>
  <c r="L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G49" i="55"/>
  <c r="F49" i="55"/>
  <c r="E49" i="55"/>
  <c r="D49" i="55"/>
  <c r="C49" i="55"/>
  <c r="B49" i="55"/>
  <c r="R48" i="55"/>
  <c r="H48" i="55"/>
  <c r="Q46" i="55"/>
  <c r="Q51" i="55" s="1"/>
  <c r="P46" i="55"/>
  <c r="P51" i="55" s="1"/>
  <c r="O46" i="55"/>
  <c r="O51" i="55" s="1"/>
  <c r="N46" i="55"/>
  <c r="N51" i="55" s="1"/>
  <c r="M46" i="55"/>
  <c r="L46" i="55"/>
  <c r="L51" i="55" s="1"/>
  <c r="G46" i="55"/>
  <c r="G51" i="55" s="1"/>
  <c r="F46" i="55"/>
  <c r="F51" i="55" s="1"/>
  <c r="E46" i="55"/>
  <c r="E51" i="55" s="1"/>
  <c r="D46" i="55"/>
  <c r="D51" i="55" s="1"/>
  <c r="C46" i="55"/>
  <c r="C51" i="55" s="1"/>
  <c r="B46" i="55"/>
  <c r="B51" i="55" s="1"/>
  <c r="R45" i="55"/>
  <c r="H45" i="55"/>
  <c r="R44" i="55"/>
  <c r="H44" i="55"/>
  <c r="R43" i="55"/>
  <c r="H43" i="55"/>
  <c r="R42" i="55"/>
  <c r="H42" i="55"/>
  <c r="R41" i="55"/>
  <c r="H41" i="55"/>
  <c r="R40" i="55"/>
  <c r="H40" i="55"/>
  <c r="R39" i="55"/>
  <c r="H39" i="55"/>
  <c r="S29" i="55"/>
  <c r="R29" i="55"/>
  <c r="Q29" i="55"/>
  <c r="P29" i="55"/>
  <c r="O29" i="55"/>
  <c r="N29" i="55"/>
  <c r="M29" i="55"/>
  <c r="L29" i="55"/>
  <c r="K29" i="55"/>
  <c r="J29" i="55"/>
  <c r="I29" i="55"/>
  <c r="H29" i="55"/>
  <c r="G29" i="55"/>
  <c r="F29" i="55"/>
  <c r="E29" i="55"/>
  <c r="D29" i="55"/>
  <c r="C29" i="55"/>
  <c r="B29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T27" i="55"/>
  <c r="S25" i="55"/>
  <c r="S30" i="55" s="1"/>
  <c r="R25" i="55"/>
  <c r="R30" i="55" s="1"/>
  <c r="Q25" i="55"/>
  <c r="Q30" i="55" s="1"/>
  <c r="P25" i="55"/>
  <c r="P30" i="55" s="1"/>
  <c r="O25" i="55"/>
  <c r="O30" i="55" s="1"/>
  <c r="N25" i="55"/>
  <c r="N30" i="55" s="1"/>
  <c r="M25" i="55"/>
  <c r="M30" i="55" s="1"/>
  <c r="L30" i="55"/>
  <c r="K25" i="55"/>
  <c r="K30" i="55" s="1"/>
  <c r="J25" i="55"/>
  <c r="J30" i="55" s="1"/>
  <c r="I25" i="55"/>
  <c r="I30" i="55" s="1"/>
  <c r="H25" i="55"/>
  <c r="H30" i="55" s="1"/>
  <c r="G25" i="55"/>
  <c r="G30" i="55" s="1"/>
  <c r="F25" i="55"/>
  <c r="F30" i="55" s="1"/>
  <c r="E25" i="55"/>
  <c r="E30" i="55" s="1"/>
  <c r="D25" i="55"/>
  <c r="D30" i="55" s="1"/>
  <c r="C25" i="55"/>
  <c r="C30" i="55" s="1"/>
  <c r="B25" i="55"/>
  <c r="B30" i="55" s="1"/>
  <c r="T24" i="55"/>
  <c r="T23" i="55"/>
  <c r="T22" i="55"/>
  <c r="T21" i="55"/>
  <c r="T20" i="55"/>
  <c r="T19" i="55"/>
  <c r="T18" i="55"/>
  <c r="S68" i="54"/>
  <c r="R68" i="54"/>
  <c r="Q68" i="54"/>
  <c r="P68" i="54"/>
  <c r="O68" i="54"/>
  <c r="N68" i="54"/>
  <c r="M68" i="54"/>
  <c r="L68" i="54"/>
  <c r="K68" i="54"/>
  <c r="J68" i="54"/>
  <c r="I68" i="54"/>
  <c r="H68" i="54"/>
  <c r="G68" i="54"/>
  <c r="F68" i="54"/>
  <c r="E68" i="54"/>
  <c r="D68" i="54"/>
  <c r="C68" i="54"/>
  <c r="B68" i="54"/>
  <c r="S67" i="54"/>
  <c r="R67" i="54"/>
  <c r="Q67" i="54"/>
  <c r="P67" i="54"/>
  <c r="O67" i="54"/>
  <c r="N67" i="54"/>
  <c r="M67" i="54"/>
  <c r="L67" i="54"/>
  <c r="K67" i="54"/>
  <c r="J67" i="54"/>
  <c r="I67" i="54"/>
  <c r="H67" i="54"/>
  <c r="G67" i="54"/>
  <c r="F67" i="54"/>
  <c r="E67" i="54"/>
  <c r="D67" i="54"/>
  <c r="C67" i="54"/>
  <c r="B67" i="54"/>
  <c r="T66" i="54"/>
  <c r="S64" i="54"/>
  <c r="S69" i="54" s="1"/>
  <c r="R64" i="54"/>
  <c r="R69" i="54" s="1"/>
  <c r="Q64" i="54"/>
  <c r="Q69" i="54" s="1"/>
  <c r="P64" i="54"/>
  <c r="P69" i="54" s="1"/>
  <c r="O64" i="54"/>
  <c r="O69" i="54" s="1"/>
  <c r="N64" i="54"/>
  <c r="N69" i="54" s="1"/>
  <c r="M64" i="54"/>
  <c r="M69" i="54" s="1"/>
  <c r="L64" i="54"/>
  <c r="L69" i="54" s="1"/>
  <c r="K64" i="54"/>
  <c r="K69" i="54" s="1"/>
  <c r="J64" i="54"/>
  <c r="J69" i="54" s="1"/>
  <c r="I64" i="54"/>
  <c r="I69" i="54" s="1"/>
  <c r="H64" i="54"/>
  <c r="H69" i="54" s="1"/>
  <c r="G64" i="54"/>
  <c r="G69" i="54" s="1"/>
  <c r="F64" i="54"/>
  <c r="F69" i="54" s="1"/>
  <c r="E64" i="54"/>
  <c r="E69" i="54" s="1"/>
  <c r="D64" i="54"/>
  <c r="D69" i="54" s="1"/>
  <c r="C64" i="54"/>
  <c r="C69" i="54" s="1"/>
  <c r="B64" i="54"/>
  <c r="B69" i="54" s="1"/>
  <c r="T63" i="54"/>
  <c r="T62" i="54"/>
  <c r="T61" i="54"/>
  <c r="T60" i="54"/>
  <c r="T59" i="54"/>
  <c r="T58" i="54"/>
  <c r="T57" i="54"/>
  <c r="Q50" i="54"/>
  <c r="P50" i="54"/>
  <c r="O50" i="54"/>
  <c r="N50" i="54"/>
  <c r="M50" i="54"/>
  <c r="L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G49" i="54"/>
  <c r="F49" i="54"/>
  <c r="E49" i="54"/>
  <c r="D49" i="54"/>
  <c r="C49" i="54"/>
  <c r="B49" i="54"/>
  <c r="R48" i="54"/>
  <c r="H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R45" i="54"/>
  <c r="H45" i="54"/>
  <c r="R44" i="54"/>
  <c r="H44" i="54"/>
  <c r="R43" i="54"/>
  <c r="H43" i="54"/>
  <c r="R42" i="54"/>
  <c r="H42" i="54"/>
  <c r="R41" i="54"/>
  <c r="H41" i="54"/>
  <c r="R40" i="54"/>
  <c r="H40" i="54"/>
  <c r="R39" i="54"/>
  <c r="H39" i="54"/>
  <c r="S29" i="54"/>
  <c r="R29" i="54"/>
  <c r="Q29" i="54"/>
  <c r="P29" i="54"/>
  <c r="O29" i="54"/>
  <c r="N29" i="54"/>
  <c r="M29" i="54"/>
  <c r="L29" i="54"/>
  <c r="K29" i="54"/>
  <c r="J29" i="54"/>
  <c r="I29" i="54"/>
  <c r="H29" i="54"/>
  <c r="G29" i="54"/>
  <c r="F29" i="54"/>
  <c r="E29" i="54"/>
  <c r="D29" i="54"/>
  <c r="C29" i="54"/>
  <c r="B29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T27" i="54"/>
  <c r="S25" i="54"/>
  <c r="S30" i="54" s="1"/>
  <c r="R25" i="54"/>
  <c r="R30" i="54" s="1"/>
  <c r="Q25" i="54"/>
  <c r="Q30" i="54" s="1"/>
  <c r="P25" i="54"/>
  <c r="P30" i="54" s="1"/>
  <c r="O25" i="54"/>
  <c r="O30" i="54" s="1"/>
  <c r="N25" i="54"/>
  <c r="N30" i="54" s="1"/>
  <c r="M25" i="54"/>
  <c r="M30" i="54" s="1"/>
  <c r="L25" i="54"/>
  <c r="L30" i="54" s="1"/>
  <c r="K25" i="54"/>
  <c r="K30" i="54" s="1"/>
  <c r="J25" i="54"/>
  <c r="J30" i="54" s="1"/>
  <c r="I25" i="54"/>
  <c r="I30" i="54" s="1"/>
  <c r="H25" i="54"/>
  <c r="H30" i="54" s="1"/>
  <c r="G25" i="54"/>
  <c r="G30" i="54" s="1"/>
  <c r="F25" i="54"/>
  <c r="F30" i="54" s="1"/>
  <c r="E25" i="54"/>
  <c r="E30" i="54" s="1"/>
  <c r="D25" i="54"/>
  <c r="D30" i="54" s="1"/>
  <c r="C25" i="54"/>
  <c r="C30" i="54" s="1"/>
  <c r="B25" i="54"/>
  <c r="B30" i="54" s="1"/>
  <c r="T24" i="54"/>
  <c r="T23" i="54"/>
  <c r="T22" i="54"/>
  <c r="T21" i="54"/>
  <c r="T20" i="54"/>
  <c r="T19" i="54"/>
  <c r="T18" i="54"/>
  <c r="R46" i="55" l="1"/>
  <c r="R47" i="55" s="1"/>
  <c r="H46" i="55"/>
  <c r="H49" i="55" s="1"/>
  <c r="M51" i="55"/>
  <c r="T25" i="55"/>
  <c r="T64" i="55"/>
  <c r="R46" i="54"/>
  <c r="R49" i="54" s="1"/>
  <c r="H46" i="54"/>
  <c r="H47" i="54" s="1"/>
  <c r="B51" i="54"/>
  <c r="T25" i="54"/>
  <c r="T64" i="54"/>
  <c r="S68" i="53"/>
  <c r="R68" i="53"/>
  <c r="Q68" i="53"/>
  <c r="P68" i="53"/>
  <c r="O68" i="53"/>
  <c r="N68" i="53"/>
  <c r="M68" i="53"/>
  <c r="L68" i="53"/>
  <c r="K68" i="53"/>
  <c r="J68" i="53"/>
  <c r="I68" i="53"/>
  <c r="H68" i="53"/>
  <c r="G68" i="53"/>
  <c r="F68" i="53"/>
  <c r="E68" i="53"/>
  <c r="D68" i="53"/>
  <c r="C68" i="53"/>
  <c r="B68" i="53"/>
  <c r="S67" i="53"/>
  <c r="R67" i="53"/>
  <c r="Q67" i="53"/>
  <c r="P67" i="53"/>
  <c r="O67" i="53"/>
  <c r="N67" i="53"/>
  <c r="M67" i="53"/>
  <c r="L67" i="53"/>
  <c r="K67" i="53"/>
  <c r="J67" i="53"/>
  <c r="I67" i="53"/>
  <c r="H67" i="53"/>
  <c r="G67" i="53"/>
  <c r="F67" i="53"/>
  <c r="E67" i="53"/>
  <c r="D67" i="53"/>
  <c r="C67" i="53"/>
  <c r="B67" i="53"/>
  <c r="T66" i="53"/>
  <c r="S64" i="53"/>
  <c r="S69" i="53" s="1"/>
  <c r="R64" i="53"/>
  <c r="R69" i="53" s="1"/>
  <c r="Q64" i="53"/>
  <c r="Q69" i="53" s="1"/>
  <c r="P64" i="53"/>
  <c r="P69" i="53" s="1"/>
  <c r="O64" i="53"/>
  <c r="O69" i="53" s="1"/>
  <c r="N64" i="53"/>
  <c r="N69" i="53" s="1"/>
  <c r="M64" i="53"/>
  <c r="M69" i="53" s="1"/>
  <c r="L64" i="53"/>
  <c r="L69" i="53" s="1"/>
  <c r="K64" i="53"/>
  <c r="K69" i="53" s="1"/>
  <c r="J64" i="53"/>
  <c r="J69" i="53" s="1"/>
  <c r="I64" i="53"/>
  <c r="I69" i="53" s="1"/>
  <c r="H64" i="53"/>
  <c r="H69" i="53" s="1"/>
  <c r="G64" i="53"/>
  <c r="G69" i="53" s="1"/>
  <c r="F64" i="53"/>
  <c r="F69" i="53" s="1"/>
  <c r="E64" i="53"/>
  <c r="E69" i="53" s="1"/>
  <c r="D64" i="53"/>
  <c r="D69" i="53" s="1"/>
  <c r="C64" i="53"/>
  <c r="C69" i="53" s="1"/>
  <c r="B64" i="53"/>
  <c r="B69" i="53" s="1"/>
  <c r="T63" i="53"/>
  <c r="T62" i="53"/>
  <c r="T61" i="53"/>
  <c r="T60" i="53"/>
  <c r="T59" i="53"/>
  <c r="T58" i="53"/>
  <c r="T57" i="53"/>
  <c r="Q50" i="53"/>
  <c r="P50" i="53"/>
  <c r="O50" i="53"/>
  <c r="N50" i="53"/>
  <c r="M50" i="53"/>
  <c r="L50" i="53"/>
  <c r="G50" i="53"/>
  <c r="F50" i="53"/>
  <c r="E50" i="53"/>
  <c r="D50" i="53"/>
  <c r="C50" i="53"/>
  <c r="B50" i="53"/>
  <c r="Q49" i="53"/>
  <c r="P49" i="53"/>
  <c r="O49" i="53"/>
  <c r="N49" i="53"/>
  <c r="M49" i="53"/>
  <c r="L49" i="53"/>
  <c r="G49" i="53"/>
  <c r="F49" i="53"/>
  <c r="E49" i="53"/>
  <c r="D49" i="53"/>
  <c r="C49" i="53"/>
  <c r="B49" i="53"/>
  <c r="R48" i="53"/>
  <c r="H48" i="53"/>
  <c r="Q46" i="53"/>
  <c r="Q51" i="53" s="1"/>
  <c r="P46" i="53"/>
  <c r="P51" i="53" s="1"/>
  <c r="O46" i="53"/>
  <c r="O51" i="53" s="1"/>
  <c r="N46" i="53"/>
  <c r="N51" i="53" s="1"/>
  <c r="M46" i="53"/>
  <c r="M51" i="53" s="1"/>
  <c r="L46" i="53"/>
  <c r="L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R45" i="53"/>
  <c r="H45" i="53"/>
  <c r="R44" i="53"/>
  <c r="H44" i="53"/>
  <c r="R43" i="53"/>
  <c r="H43" i="53"/>
  <c r="R42" i="53"/>
  <c r="H42" i="53"/>
  <c r="R41" i="53"/>
  <c r="H41" i="53"/>
  <c r="R40" i="53"/>
  <c r="H40" i="53"/>
  <c r="R39" i="53"/>
  <c r="H39" i="53"/>
  <c r="S29" i="53"/>
  <c r="R29" i="53"/>
  <c r="Q29" i="53"/>
  <c r="P29" i="53"/>
  <c r="O29" i="53"/>
  <c r="N29" i="53"/>
  <c r="M29" i="53"/>
  <c r="L29" i="53"/>
  <c r="K29" i="53"/>
  <c r="J29" i="53"/>
  <c r="I29" i="53"/>
  <c r="H29" i="53"/>
  <c r="G29" i="53"/>
  <c r="F29" i="53"/>
  <c r="E29" i="53"/>
  <c r="D29" i="53"/>
  <c r="C29" i="53"/>
  <c r="B29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T27" i="53"/>
  <c r="S25" i="53"/>
  <c r="S30" i="53" s="1"/>
  <c r="R25" i="53"/>
  <c r="R30" i="53" s="1"/>
  <c r="Q25" i="53"/>
  <c r="Q30" i="53" s="1"/>
  <c r="P25" i="53"/>
  <c r="P30" i="53" s="1"/>
  <c r="O25" i="53"/>
  <c r="O30" i="53" s="1"/>
  <c r="N25" i="53"/>
  <c r="N30" i="53" s="1"/>
  <c r="M25" i="53"/>
  <c r="M30" i="53" s="1"/>
  <c r="L25" i="53"/>
  <c r="L30" i="53" s="1"/>
  <c r="K25" i="53"/>
  <c r="K30" i="53" s="1"/>
  <c r="J25" i="53"/>
  <c r="J30" i="53" s="1"/>
  <c r="I25" i="53"/>
  <c r="I30" i="53" s="1"/>
  <c r="H25" i="53"/>
  <c r="H30" i="53" s="1"/>
  <c r="G25" i="53"/>
  <c r="G30" i="53" s="1"/>
  <c r="F25" i="53"/>
  <c r="F30" i="53" s="1"/>
  <c r="E25" i="53"/>
  <c r="E30" i="53" s="1"/>
  <c r="D25" i="53"/>
  <c r="D30" i="53" s="1"/>
  <c r="C25" i="53"/>
  <c r="C30" i="53" s="1"/>
  <c r="B25" i="53"/>
  <c r="B30" i="53" s="1"/>
  <c r="T24" i="53"/>
  <c r="T23" i="53"/>
  <c r="T22" i="53"/>
  <c r="T21" i="53"/>
  <c r="T20" i="53"/>
  <c r="T19" i="53"/>
  <c r="T18" i="53"/>
  <c r="R49" i="55" l="1"/>
  <c r="H47" i="55"/>
  <c r="T26" i="55"/>
  <c r="U27" i="55"/>
  <c r="T65" i="55"/>
  <c r="T67" i="55"/>
  <c r="R47" i="54"/>
  <c r="H49" i="54"/>
  <c r="T65" i="54"/>
  <c r="T67" i="54"/>
  <c r="T26" i="54"/>
  <c r="U27" i="54"/>
  <c r="H46" i="53"/>
  <c r="H47" i="53" s="1"/>
  <c r="T25" i="53"/>
  <c r="T26" i="53" s="1"/>
  <c r="B51" i="53"/>
  <c r="R46" i="53"/>
  <c r="T64" i="53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S67" i="52"/>
  <c r="R67" i="52"/>
  <c r="Q67" i="52"/>
  <c r="P67" i="52"/>
  <c r="O67" i="52"/>
  <c r="N67" i="52"/>
  <c r="M67" i="52"/>
  <c r="L67" i="52"/>
  <c r="K67" i="52"/>
  <c r="J67" i="52"/>
  <c r="I67" i="52"/>
  <c r="H67" i="52"/>
  <c r="G67" i="52"/>
  <c r="F67" i="52"/>
  <c r="E67" i="52"/>
  <c r="D67" i="52"/>
  <c r="C67" i="52"/>
  <c r="B67" i="52"/>
  <c r="T66" i="52"/>
  <c r="S64" i="52"/>
  <c r="S69" i="52" s="1"/>
  <c r="R64" i="52"/>
  <c r="R69" i="52" s="1"/>
  <c r="Q64" i="52"/>
  <c r="Q69" i="52" s="1"/>
  <c r="P64" i="52"/>
  <c r="P69" i="52" s="1"/>
  <c r="O64" i="52"/>
  <c r="O69" i="52" s="1"/>
  <c r="N64" i="52"/>
  <c r="N69" i="52" s="1"/>
  <c r="M64" i="52"/>
  <c r="M69" i="52" s="1"/>
  <c r="L64" i="52"/>
  <c r="L69" i="52" s="1"/>
  <c r="K64" i="52"/>
  <c r="K69" i="52" s="1"/>
  <c r="J64" i="52"/>
  <c r="J69" i="52" s="1"/>
  <c r="I64" i="52"/>
  <c r="I69" i="52" s="1"/>
  <c r="H64" i="52"/>
  <c r="H69" i="52" s="1"/>
  <c r="G64" i="52"/>
  <c r="G69" i="52" s="1"/>
  <c r="F64" i="52"/>
  <c r="F69" i="52" s="1"/>
  <c r="E64" i="52"/>
  <c r="E69" i="52" s="1"/>
  <c r="D64" i="52"/>
  <c r="D69" i="52" s="1"/>
  <c r="C64" i="52"/>
  <c r="C69" i="52" s="1"/>
  <c r="B64" i="52"/>
  <c r="T63" i="52"/>
  <c r="T62" i="52"/>
  <c r="T61" i="52"/>
  <c r="T60" i="52"/>
  <c r="T59" i="52"/>
  <c r="T58" i="52"/>
  <c r="T57" i="52"/>
  <c r="Q50" i="52"/>
  <c r="P50" i="52"/>
  <c r="O50" i="52"/>
  <c r="N50" i="52"/>
  <c r="M50" i="52"/>
  <c r="L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G49" i="52"/>
  <c r="F49" i="52"/>
  <c r="E49" i="52"/>
  <c r="D49" i="52"/>
  <c r="C49" i="52"/>
  <c r="B49" i="52"/>
  <c r="R48" i="52"/>
  <c r="H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G46" i="52"/>
  <c r="G51" i="52" s="1"/>
  <c r="F46" i="52"/>
  <c r="F51" i="52" s="1"/>
  <c r="E46" i="52"/>
  <c r="E51" i="52" s="1"/>
  <c r="D46" i="52"/>
  <c r="D51" i="52" s="1"/>
  <c r="C46" i="52"/>
  <c r="B46" i="52"/>
  <c r="B51" i="52" s="1"/>
  <c r="R45" i="52"/>
  <c r="H45" i="52"/>
  <c r="R44" i="52"/>
  <c r="H44" i="52"/>
  <c r="R43" i="52"/>
  <c r="H43" i="52"/>
  <c r="R42" i="52"/>
  <c r="H42" i="52"/>
  <c r="R41" i="52"/>
  <c r="H41" i="52"/>
  <c r="R40" i="52"/>
  <c r="H40" i="52"/>
  <c r="R39" i="52"/>
  <c r="H3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T27" i="52"/>
  <c r="S25" i="52"/>
  <c r="S30" i="52" s="1"/>
  <c r="R25" i="52"/>
  <c r="R30" i="52" s="1"/>
  <c r="Q25" i="52"/>
  <c r="Q30" i="52" s="1"/>
  <c r="P25" i="52"/>
  <c r="P30" i="52" s="1"/>
  <c r="O25" i="52"/>
  <c r="O30" i="52" s="1"/>
  <c r="N25" i="52"/>
  <c r="N30" i="52" s="1"/>
  <c r="M25" i="52"/>
  <c r="M30" i="52" s="1"/>
  <c r="L25" i="52"/>
  <c r="L30" i="52" s="1"/>
  <c r="K25" i="52"/>
  <c r="K30" i="52" s="1"/>
  <c r="J25" i="52"/>
  <c r="J30" i="52" s="1"/>
  <c r="I25" i="52"/>
  <c r="I30" i="52" s="1"/>
  <c r="H25" i="52"/>
  <c r="H30" i="52" s="1"/>
  <c r="G25" i="52"/>
  <c r="G30" i="52" s="1"/>
  <c r="F25" i="52"/>
  <c r="F30" i="52" s="1"/>
  <c r="E25" i="52"/>
  <c r="E30" i="52" s="1"/>
  <c r="D25" i="52"/>
  <c r="D30" i="52" s="1"/>
  <c r="C25" i="52"/>
  <c r="C30" i="52" s="1"/>
  <c r="B25" i="52"/>
  <c r="B30" i="52" s="1"/>
  <c r="T24" i="52"/>
  <c r="T23" i="52"/>
  <c r="T22" i="52"/>
  <c r="T21" i="52"/>
  <c r="T20" i="52"/>
  <c r="T19" i="52"/>
  <c r="T18" i="52"/>
  <c r="H49" i="53" l="1"/>
  <c r="U27" i="53"/>
  <c r="T65" i="53"/>
  <c r="T67" i="53"/>
  <c r="R49" i="53"/>
  <c r="R47" i="53"/>
  <c r="H46" i="52"/>
  <c r="H49" i="52" s="1"/>
  <c r="T64" i="52"/>
  <c r="T67" i="52" s="1"/>
  <c r="B69" i="52"/>
  <c r="R46" i="52"/>
  <c r="R49" i="52" s="1"/>
  <c r="C51" i="52"/>
  <c r="T25" i="52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S67" i="51"/>
  <c r="R67" i="51"/>
  <c r="Q67" i="51"/>
  <c r="P67" i="51"/>
  <c r="O67" i="51"/>
  <c r="N67" i="51"/>
  <c r="M67" i="51"/>
  <c r="L67" i="51"/>
  <c r="K67" i="51"/>
  <c r="J67" i="51"/>
  <c r="I67" i="51"/>
  <c r="H67" i="51"/>
  <c r="G67" i="51"/>
  <c r="F67" i="51"/>
  <c r="E67" i="51"/>
  <c r="D67" i="51"/>
  <c r="C67" i="51"/>
  <c r="B67" i="51"/>
  <c r="T66" i="51"/>
  <c r="S64" i="51"/>
  <c r="S69" i="51" s="1"/>
  <c r="R64" i="51"/>
  <c r="R69" i="51" s="1"/>
  <c r="Q64" i="51"/>
  <c r="Q69" i="51" s="1"/>
  <c r="P64" i="51"/>
  <c r="P69" i="51" s="1"/>
  <c r="O64" i="51"/>
  <c r="O69" i="51" s="1"/>
  <c r="N64" i="51"/>
  <c r="N69" i="51" s="1"/>
  <c r="M64" i="51"/>
  <c r="M69" i="51" s="1"/>
  <c r="L64" i="51"/>
  <c r="L69" i="51" s="1"/>
  <c r="K64" i="51"/>
  <c r="K69" i="51" s="1"/>
  <c r="J64" i="51"/>
  <c r="J69" i="51" s="1"/>
  <c r="I64" i="51"/>
  <c r="I69" i="51" s="1"/>
  <c r="H64" i="51"/>
  <c r="H69" i="51" s="1"/>
  <c r="G64" i="51"/>
  <c r="G69" i="51" s="1"/>
  <c r="F64" i="51"/>
  <c r="F69" i="51" s="1"/>
  <c r="E64" i="51"/>
  <c r="E69" i="51" s="1"/>
  <c r="D64" i="51"/>
  <c r="C64" i="51"/>
  <c r="C69" i="51" s="1"/>
  <c r="B64" i="51"/>
  <c r="B69" i="51" s="1"/>
  <c r="T63" i="51"/>
  <c r="T62" i="51"/>
  <c r="T61" i="51"/>
  <c r="T60" i="51"/>
  <c r="T59" i="51"/>
  <c r="T58" i="51"/>
  <c r="T57" i="51"/>
  <c r="Q50" i="51"/>
  <c r="P50" i="51"/>
  <c r="O50" i="51"/>
  <c r="N50" i="51"/>
  <c r="M50" i="51"/>
  <c r="L50" i="51"/>
  <c r="G50" i="51"/>
  <c r="F50" i="51"/>
  <c r="E50" i="51"/>
  <c r="D50" i="51"/>
  <c r="C50" i="51"/>
  <c r="B50" i="51"/>
  <c r="Q49" i="51"/>
  <c r="P49" i="51"/>
  <c r="O49" i="51"/>
  <c r="N49" i="51"/>
  <c r="M49" i="51"/>
  <c r="L49" i="51"/>
  <c r="G49" i="51"/>
  <c r="F49" i="51"/>
  <c r="E49" i="51"/>
  <c r="D49" i="51"/>
  <c r="C49" i="51"/>
  <c r="B49" i="51"/>
  <c r="R48" i="51"/>
  <c r="H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H45" i="51"/>
  <c r="R44" i="51"/>
  <c r="H44" i="51"/>
  <c r="R43" i="51"/>
  <c r="H43" i="51"/>
  <c r="R42" i="51"/>
  <c r="H42" i="51"/>
  <c r="R41" i="51"/>
  <c r="H41" i="51"/>
  <c r="R40" i="51"/>
  <c r="H40" i="51"/>
  <c r="R39" i="51"/>
  <c r="H39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C30" i="51" s="1"/>
  <c r="B25" i="51"/>
  <c r="B30" i="51" s="1"/>
  <c r="T24" i="51"/>
  <c r="T23" i="51"/>
  <c r="T22" i="51"/>
  <c r="T21" i="51"/>
  <c r="T20" i="51"/>
  <c r="T19" i="51"/>
  <c r="T18" i="51"/>
  <c r="H47" i="52" l="1"/>
  <c r="T65" i="52"/>
  <c r="R47" i="52"/>
  <c r="T26" i="52"/>
  <c r="U27" i="52"/>
  <c r="T64" i="51"/>
  <c r="T65" i="51" s="1"/>
  <c r="R46" i="51"/>
  <c r="R49" i="51" s="1"/>
  <c r="H46" i="51"/>
  <c r="H49" i="51" s="1"/>
  <c r="D69" i="51"/>
  <c r="T25" i="51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L46" i="50"/>
  <c r="M46" i="50"/>
  <c r="N46" i="50"/>
  <c r="O46" i="50"/>
  <c r="P46" i="50"/>
  <c r="Q46" i="50"/>
  <c r="R47" i="51" l="1"/>
  <c r="T67" i="51"/>
  <c r="H47" i="51"/>
  <c r="T26" i="51"/>
  <c r="U27" i="51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S67" i="50"/>
  <c r="R67" i="50"/>
  <c r="Q67" i="50"/>
  <c r="P67" i="50"/>
  <c r="O67" i="50"/>
  <c r="N67" i="50"/>
  <c r="M67" i="50"/>
  <c r="L67" i="50"/>
  <c r="K67" i="50"/>
  <c r="J67" i="50"/>
  <c r="I67" i="50"/>
  <c r="H67" i="50"/>
  <c r="G67" i="50"/>
  <c r="F67" i="50"/>
  <c r="E67" i="50"/>
  <c r="D67" i="50"/>
  <c r="C67" i="50"/>
  <c r="B67" i="50"/>
  <c r="T66" i="50"/>
  <c r="S64" i="50"/>
  <c r="S69" i="50" s="1"/>
  <c r="R64" i="50"/>
  <c r="R69" i="50" s="1"/>
  <c r="Q64" i="50"/>
  <c r="Q69" i="50" s="1"/>
  <c r="P64" i="50"/>
  <c r="P69" i="50" s="1"/>
  <c r="O64" i="50"/>
  <c r="O69" i="50" s="1"/>
  <c r="N64" i="50"/>
  <c r="N69" i="50" s="1"/>
  <c r="M64" i="50"/>
  <c r="M69" i="50" s="1"/>
  <c r="L64" i="50"/>
  <c r="L69" i="50" s="1"/>
  <c r="K64" i="50"/>
  <c r="K69" i="50" s="1"/>
  <c r="J64" i="50"/>
  <c r="J69" i="50" s="1"/>
  <c r="I64" i="50"/>
  <c r="I69" i="50" s="1"/>
  <c r="H64" i="50"/>
  <c r="H69" i="50" s="1"/>
  <c r="G64" i="50"/>
  <c r="G69" i="50" s="1"/>
  <c r="F64" i="50"/>
  <c r="F69" i="50" s="1"/>
  <c r="E64" i="50"/>
  <c r="E69" i="50" s="1"/>
  <c r="D64" i="50"/>
  <c r="D69" i="50" s="1"/>
  <c r="C64" i="50"/>
  <c r="C69" i="50" s="1"/>
  <c r="B64" i="50"/>
  <c r="B69" i="50" s="1"/>
  <c r="T63" i="50"/>
  <c r="T62" i="50"/>
  <c r="T61" i="50"/>
  <c r="T60" i="50"/>
  <c r="T59" i="50"/>
  <c r="T58" i="50"/>
  <c r="T57" i="50"/>
  <c r="Q50" i="50"/>
  <c r="P50" i="50"/>
  <c r="O50" i="50"/>
  <c r="N50" i="50"/>
  <c r="M50" i="50"/>
  <c r="L50" i="50"/>
  <c r="G50" i="50"/>
  <c r="F50" i="50"/>
  <c r="E50" i="50"/>
  <c r="D50" i="50"/>
  <c r="C50" i="50"/>
  <c r="B50" i="50"/>
  <c r="Q49" i="50"/>
  <c r="P49" i="50"/>
  <c r="O49" i="50"/>
  <c r="N49" i="50"/>
  <c r="M49" i="50"/>
  <c r="L49" i="50"/>
  <c r="G49" i="50"/>
  <c r="F49" i="50"/>
  <c r="E49" i="50"/>
  <c r="D49" i="50"/>
  <c r="C49" i="50"/>
  <c r="B49" i="50"/>
  <c r="R48" i="50"/>
  <c r="H48" i="50"/>
  <c r="Q51" i="50"/>
  <c r="P51" i="50"/>
  <c r="O51" i="50"/>
  <c r="N51" i="50"/>
  <c r="M51" i="50"/>
  <c r="L51" i="50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R45" i="50"/>
  <c r="H45" i="50"/>
  <c r="R44" i="50"/>
  <c r="H44" i="50"/>
  <c r="R43" i="50"/>
  <c r="H43" i="50"/>
  <c r="R42" i="50"/>
  <c r="H42" i="50"/>
  <c r="R41" i="50"/>
  <c r="H41" i="50"/>
  <c r="R40" i="50"/>
  <c r="H40" i="50"/>
  <c r="R39" i="50"/>
  <c r="H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T24" i="50"/>
  <c r="T23" i="50"/>
  <c r="T22" i="50"/>
  <c r="T21" i="50"/>
  <c r="T20" i="50"/>
  <c r="T19" i="50"/>
  <c r="T18" i="50"/>
  <c r="T25" i="50" l="1"/>
  <c r="T26" i="50" s="1"/>
  <c r="T64" i="50"/>
  <c r="T65" i="50" s="1"/>
  <c r="R46" i="50"/>
  <c r="R49" i="50" s="1"/>
  <c r="H46" i="50"/>
  <c r="H47" i="50" s="1"/>
  <c r="B30" i="50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S67" i="49"/>
  <c r="R67" i="49"/>
  <c r="Q67" i="49"/>
  <c r="P67" i="49"/>
  <c r="O67" i="49"/>
  <c r="N67" i="49"/>
  <c r="M67" i="49"/>
  <c r="L67" i="49"/>
  <c r="K67" i="49"/>
  <c r="J67" i="49"/>
  <c r="I67" i="49"/>
  <c r="H67" i="49"/>
  <c r="G67" i="49"/>
  <c r="F67" i="49"/>
  <c r="E67" i="49"/>
  <c r="D67" i="49"/>
  <c r="C67" i="49"/>
  <c r="B67" i="49"/>
  <c r="T66" i="49"/>
  <c r="S64" i="49"/>
  <c r="S69" i="49" s="1"/>
  <c r="R64" i="49"/>
  <c r="R69" i="49" s="1"/>
  <c r="Q64" i="49"/>
  <c r="Q69" i="49" s="1"/>
  <c r="P64" i="49"/>
  <c r="P69" i="49" s="1"/>
  <c r="O64" i="49"/>
  <c r="O69" i="49" s="1"/>
  <c r="N64" i="49"/>
  <c r="N69" i="49" s="1"/>
  <c r="M64" i="49"/>
  <c r="M69" i="49" s="1"/>
  <c r="L64" i="49"/>
  <c r="L69" i="49" s="1"/>
  <c r="K64" i="49"/>
  <c r="K69" i="49" s="1"/>
  <c r="J64" i="49"/>
  <c r="J69" i="49" s="1"/>
  <c r="I64" i="49"/>
  <c r="I69" i="49" s="1"/>
  <c r="H64" i="49"/>
  <c r="H69" i="49" s="1"/>
  <c r="G64" i="49"/>
  <c r="G69" i="49" s="1"/>
  <c r="F64" i="49"/>
  <c r="F69" i="49" s="1"/>
  <c r="E64" i="49"/>
  <c r="E69" i="49" s="1"/>
  <c r="D64" i="49"/>
  <c r="D69" i="49" s="1"/>
  <c r="C64" i="49"/>
  <c r="C69" i="49" s="1"/>
  <c r="B64" i="49"/>
  <c r="B69" i="49" s="1"/>
  <c r="T63" i="49"/>
  <c r="T62" i="49"/>
  <c r="T61" i="49"/>
  <c r="T60" i="49"/>
  <c r="T59" i="49"/>
  <c r="T58" i="49"/>
  <c r="T57" i="49"/>
  <c r="Q50" i="49"/>
  <c r="P50" i="49"/>
  <c r="O50" i="49"/>
  <c r="N50" i="49"/>
  <c r="M50" i="49"/>
  <c r="L50" i="49"/>
  <c r="G50" i="49"/>
  <c r="F50" i="49"/>
  <c r="E50" i="49"/>
  <c r="D50" i="49"/>
  <c r="C50" i="49"/>
  <c r="B50" i="49"/>
  <c r="Q49" i="49"/>
  <c r="P49" i="49"/>
  <c r="O49" i="49"/>
  <c r="N49" i="49"/>
  <c r="M49" i="49"/>
  <c r="L49" i="49"/>
  <c r="G49" i="49"/>
  <c r="F49" i="49"/>
  <c r="E49" i="49"/>
  <c r="D49" i="49"/>
  <c r="C49" i="49"/>
  <c r="B49" i="49"/>
  <c r="R48" i="49"/>
  <c r="H48" i="49"/>
  <c r="Q46" i="49"/>
  <c r="Q51" i="49" s="1"/>
  <c r="P46" i="49"/>
  <c r="P51" i="49" s="1"/>
  <c r="O46" i="49"/>
  <c r="O51" i="49" s="1"/>
  <c r="N46" i="49"/>
  <c r="N51" i="49" s="1"/>
  <c r="M46" i="49"/>
  <c r="M51" i="49" s="1"/>
  <c r="L46" i="49"/>
  <c r="L51" i="49" s="1"/>
  <c r="G46" i="49"/>
  <c r="G51" i="49" s="1"/>
  <c r="F46" i="49"/>
  <c r="F51" i="49" s="1"/>
  <c r="E46" i="49"/>
  <c r="E51" i="49" s="1"/>
  <c r="D46" i="49"/>
  <c r="D51" i="49" s="1"/>
  <c r="C46" i="49"/>
  <c r="C51" i="49" s="1"/>
  <c r="B46" i="49"/>
  <c r="R45" i="49"/>
  <c r="H45" i="49"/>
  <c r="R44" i="49"/>
  <c r="H44" i="49"/>
  <c r="R43" i="49"/>
  <c r="H43" i="49"/>
  <c r="R42" i="49"/>
  <c r="H42" i="49"/>
  <c r="R41" i="49"/>
  <c r="H41" i="49"/>
  <c r="R40" i="49"/>
  <c r="H40" i="49"/>
  <c r="R39" i="49"/>
  <c r="H39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G30" i="49" s="1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U27" i="50" l="1"/>
  <c r="T67" i="50"/>
  <c r="R47" i="50"/>
  <c r="H49" i="50"/>
  <c r="H46" i="49"/>
  <c r="H47" i="49" s="1"/>
  <c r="B51" i="49"/>
  <c r="R46" i="49"/>
  <c r="T25" i="49"/>
  <c r="T64" i="49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S67" i="48"/>
  <c r="R67" i="48"/>
  <c r="Q67" i="48"/>
  <c r="P67" i="48"/>
  <c r="O67" i="48"/>
  <c r="N67" i="48"/>
  <c r="M67" i="48"/>
  <c r="L67" i="48"/>
  <c r="K67" i="48"/>
  <c r="J67" i="48"/>
  <c r="I67" i="48"/>
  <c r="H67" i="48"/>
  <c r="G67" i="48"/>
  <c r="F67" i="48"/>
  <c r="E67" i="48"/>
  <c r="D67" i="48"/>
  <c r="C67" i="48"/>
  <c r="B67" i="48"/>
  <c r="T66" i="48"/>
  <c r="S64" i="48"/>
  <c r="S69" i="48" s="1"/>
  <c r="R64" i="48"/>
  <c r="R69" i="48" s="1"/>
  <c r="Q64" i="48"/>
  <c r="Q69" i="48" s="1"/>
  <c r="P64" i="48"/>
  <c r="P69" i="48" s="1"/>
  <c r="O64" i="48"/>
  <c r="O69" i="48" s="1"/>
  <c r="N64" i="48"/>
  <c r="N69" i="48" s="1"/>
  <c r="M64" i="48"/>
  <c r="M69" i="48" s="1"/>
  <c r="L64" i="48"/>
  <c r="L69" i="48" s="1"/>
  <c r="K64" i="48"/>
  <c r="K69" i="48" s="1"/>
  <c r="J64" i="48"/>
  <c r="J69" i="48" s="1"/>
  <c r="I64" i="48"/>
  <c r="I69" i="48" s="1"/>
  <c r="H64" i="48"/>
  <c r="H69" i="48" s="1"/>
  <c r="G64" i="48"/>
  <c r="G69" i="48" s="1"/>
  <c r="F64" i="48"/>
  <c r="F69" i="48" s="1"/>
  <c r="E64" i="48"/>
  <c r="E69" i="48" s="1"/>
  <c r="D64" i="48"/>
  <c r="D69" i="48" s="1"/>
  <c r="C64" i="48"/>
  <c r="C69" i="48" s="1"/>
  <c r="B64" i="48"/>
  <c r="B69" i="48" s="1"/>
  <c r="T63" i="48"/>
  <c r="T62" i="48"/>
  <c r="T61" i="48"/>
  <c r="T60" i="48"/>
  <c r="T59" i="48"/>
  <c r="T58" i="48"/>
  <c r="T57" i="48"/>
  <c r="Q50" i="48"/>
  <c r="P50" i="48"/>
  <c r="O50" i="48"/>
  <c r="N50" i="48"/>
  <c r="M50" i="48"/>
  <c r="L50" i="48"/>
  <c r="G50" i="48"/>
  <c r="F50" i="48"/>
  <c r="E50" i="48"/>
  <c r="D50" i="48"/>
  <c r="C50" i="48"/>
  <c r="B50" i="48"/>
  <c r="Q49" i="48"/>
  <c r="P49" i="48"/>
  <c r="O49" i="48"/>
  <c r="N49" i="48"/>
  <c r="M49" i="48"/>
  <c r="L49" i="48"/>
  <c r="G49" i="48"/>
  <c r="F49" i="48"/>
  <c r="E49" i="48"/>
  <c r="D49" i="48"/>
  <c r="C49" i="48"/>
  <c r="B49" i="48"/>
  <c r="R48" i="48"/>
  <c r="H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R45" i="48"/>
  <c r="H45" i="48"/>
  <c r="R44" i="48"/>
  <c r="H44" i="48"/>
  <c r="R43" i="48"/>
  <c r="H43" i="48"/>
  <c r="R42" i="48"/>
  <c r="H42" i="48"/>
  <c r="R41" i="48"/>
  <c r="H41" i="48"/>
  <c r="R40" i="48"/>
  <c r="H40" i="48"/>
  <c r="R39" i="48"/>
  <c r="H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H49" i="49" l="1"/>
  <c r="T65" i="49"/>
  <c r="T67" i="49"/>
  <c r="T26" i="49"/>
  <c r="U27" i="49"/>
  <c r="R49" i="49"/>
  <c r="R47" i="49"/>
  <c r="H46" i="48"/>
  <c r="H49" i="48" s="1"/>
  <c r="T25" i="48"/>
  <c r="U27" i="48" s="1"/>
  <c r="B51" i="48"/>
  <c r="R46" i="48"/>
  <c r="T64" i="48"/>
  <c r="H47" i="48" l="1"/>
  <c r="T26" i="48"/>
  <c r="T67" i="48"/>
  <c r="T65" i="48"/>
  <c r="R49" i="48"/>
  <c r="R47" i="48"/>
  <c r="S28" i="47" l="1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S68" i="47" l="1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S67" i="47"/>
  <c r="R67" i="47"/>
  <c r="Q67" i="47"/>
  <c r="P67" i="47"/>
  <c r="O67" i="47"/>
  <c r="N67" i="47"/>
  <c r="M67" i="47"/>
  <c r="L67" i="47"/>
  <c r="K67" i="47"/>
  <c r="J67" i="47"/>
  <c r="I67" i="47"/>
  <c r="H67" i="47"/>
  <c r="G67" i="47"/>
  <c r="F67" i="47"/>
  <c r="E67" i="47"/>
  <c r="D67" i="47"/>
  <c r="C67" i="47"/>
  <c r="B67" i="47"/>
  <c r="T66" i="47"/>
  <c r="S64" i="47"/>
  <c r="S69" i="47" s="1"/>
  <c r="R64" i="47"/>
  <c r="R69" i="47" s="1"/>
  <c r="Q64" i="47"/>
  <c r="Q69" i="47" s="1"/>
  <c r="P64" i="47"/>
  <c r="P69" i="47" s="1"/>
  <c r="O64" i="47"/>
  <c r="O69" i="47" s="1"/>
  <c r="N64" i="47"/>
  <c r="N69" i="47" s="1"/>
  <c r="M64" i="47"/>
  <c r="M69" i="47" s="1"/>
  <c r="L64" i="47"/>
  <c r="L69" i="47" s="1"/>
  <c r="K64" i="47"/>
  <c r="K69" i="47" s="1"/>
  <c r="J64" i="47"/>
  <c r="J69" i="47" s="1"/>
  <c r="I64" i="47"/>
  <c r="I69" i="47" s="1"/>
  <c r="H64" i="47"/>
  <c r="H69" i="47" s="1"/>
  <c r="G64" i="47"/>
  <c r="G69" i="47" s="1"/>
  <c r="F64" i="47"/>
  <c r="F69" i="47" s="1"/>
  <c r="E64" i="47"/>
  <c r="E69" i="47" s="1"/>
  <c r="D64" i="47"/>
  <c r="D69" i="47" s="1"/>
  <c r="C64" i="47"/>
  <c r="C69" i="47" s="1"/>
  <c r="B64" i="47"/>
  <c r="B69" i="47" s="1"/>
  <c r="T63" i="47"/>
  <c r="V63" i="47" s="1"/>
  <c r="T62" i="47"/>
  <c r="V62" i="47" s="1"/>
  <c r="T61" i="47"/>
  <c r="V61" i="47" s="1"/>
  <c r="T60" i="47"/>
  <c r="V60" i="47" s="1"/>
  <c r="T59" i="47"/>
  <c r="V59" i="47" s="1"/>
  <c r="T58" i="47"/>
  <c r="V58" i="47" s="1"/>
  <c r="T57" i="47"/>
  <c r="V57" i="47" s="1"/>
  <c r="Q50" i="47"/>
  <c r="P50" i="47"/>
  <c r="O50" i="47"/>
  <c r="N50" i="47"/>
  <c r="M50" i="47"/>
  <c r="L50" i="47"/>
  <c r="G50" i="47"/>
  <c r="F50" i="47"/>
  <c r="E50" i="47"/>
  <c r="D50" i="47"/>
  <c r="C50" i="47"/>
  <c r="B50" i="47"/>
  <c r="Q49" i="47"/>
  <c r="P49" i="47"/>
  <c r="O49" i="47"/>
  <c r="N49" i="47"/>
  <c r="M49" i="47"/>
  <c r="L49" i="47"/>
  <c r="G49" i="47"/>
  <c r="F49" i="47"/>
  <c r="E49" i="47"/>
  <c r="D49" i="47"/>
  <c r="C49" i="47"/>
  <c r="B49" i="47"/>
  <c r="R48" i="47"/>
  <c r="H48" i="47"/>
  <c r="Q46" i="47"/>
  <c r="Q51" i="47" s="1"/>
  <c r="P46" i="47"/>
  <c r="P51" i="47" s="1"/>
  <c r="O46" i="47"/>
  <c r="O51" i="47" s="1"/>
  <c r="N46" i="47"/>
  <c r="N51" i="47" s="1"/>
  <c r="M46" i="47"/>
  <c r="L46" i="47"/>
  <c r="L51" i="47" s="1"/>
  <c r="G46" i="47"/>
  <c r="G51" i="47" s="1"/>
  <c r="F46" i="47"/>
  <c r="F51" i="47" s="1"/>
  <c r="E46" i="47"/>
  <c r="E51" i="47" s="1"/>
  <c r="D46" i="47"/>
  <c r="D51" i="47" s="1"/>
  <c r="C46" i="47"/>
  <c r="C51" i="47" s="1"/>
  <c r="B46" i="47"/>
  <c r="R45" i="47"/>
  <c r="T45" i="47" s="1"/>
  <c r="H45" i="47"/>
  <c r="R44" i="47"/>
  <c r="T44" i="47" s="1"/>
  <c r="H44" i="47"/>
  <c r="R43" i="47"/>
  <c r="T43" i="47" s="1"/>
  <c r="H43" i="47"/>
  <c r="R42" i="47"/>
  <c r="T42" i="47" s="1"/>
  <c r="H42" i="47"/>
  <c r="R41" i="47"/>
  <c r="T41" i="47" s="1"/>
  <c r="H41" i="47"/>
  <c r="R40" i="47"/>
  <c r="T40" i="47" s="1"/>
  <c r="H40" i="47"/>
  <c r="R39" i="47"/>
  <c r="T39" i="47" s="1"/>
  <c r="H39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M30" i="47" s="1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E30" i="47" s="1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R46" i="47" l="1"/>
  <c r="R49" i="47" s="1"/>
  <c r="H46" i="47"/>
  <c r="H49" i="47" s="1"/>
  <c r="T25" i="47"/>
  <c r="B51" i="47"/>
  <c r="T64" i="47"/>
  <c r="M51" i="47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S67" i="46"/>
  <c r="R67" i="46"/>
  <c r="Q67" i="46"/>
  <c r="P67" i="46"/>
  <c r="O67" i="46"/>
  <c r="N67" i="46"/>
  <c r="M67" i="46"/>
  <c r="L67" i="46"/>
  <c r="K67" i="46"/>
  <c r="J67" i="46"/>
  <c r="I67" i="46"/>
  <c r="H67" i="46"/>
  <c r="G67" i="46"/>
  <c r="F67" i="46"/>
  <c r="E67" i="46"/>
  <c r="D67" i="46"/>
  <c r="C67" i="46"/>
  <c r="B67" i="46"/>
  <c r="T66" i="46"/>
  <c r="S64" i="46"/>
  <c r="S69" i="46" s="1"/>
  <c r="R64" i="46"/>
  <c r="R69" i="46" s="1"/>
  <c r="Q64" i="46"/>
  <c r="Q69" i="46" s="1"/>
  <c r="P64" i="46"/>
  <c r="P69" i="46" s="1"/>
  <c r="O64" i="46"/>
  <c r="O69" i="46" s="1"/>
  <c r="N64" i="46"/>
  <c r="N69" i="46" s="1"/>
  <c r="M64" i="46"/>
  <c r="M69" i="46" s="1"/>
  <c r="L64" i="46"/>
  <c r="L69" i="46" s="1"/>
  <c r="K64" i="46"/>
  <c r="K69" i="46" s="1"/>
  <c r="J64" i="46"/>
  <c r="J69" i="46" s="1"/>
  <c r="I64" i="46"/>
  <c r="I69" i="46" s="1"/>
  <c r="H64" i="46"/>
  <c r="H69" i="46" s="1"/>
  <c r="G64" i="46"/>
  <c r="G69" i="46" s="1"/>
  <c r="F64" i="46"/>
  <c r="F69" i="46" s="1"/>
  <c r="E64" i="46"/>
  <c r="E69" i="46" s="1"/>
  <c r="D64" i="46"/>
  <c r="D69" i="46" s="1"/>
  <c r="C64" i="46"/>
  <c r="C69" i="46" s="1"/>
  <c r="B64" i="46"/>
  <c r="B69" i="46" s="1"/>
  <c r="T63" i="46"/>
  <c r="T62" i="46"/>
  <c r="T61" i="46"/>
  <c r="T60" i="46"/>
  <c r="T59" i="46"/>
  <c r="T58" i="46"/>
  <c r="T57" i="46"/>
  <c r="Q50" i="46"/>
  <c r="P50" i="46"/>
  <c r="O50" i="46"/>
  <c r="N50" i="46"/>
  <c r="M50" i="46"/>
  <c r="L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G49" i="46"/>
  <c r="F49" i="46"/>
  <c r="E49" i="46"/>
  <c r="D49" i="46"/>
  <c r="C49" i="46"/>
  <c r="B49" i="46"/>
  <c r="R48" i="46"/>
  <c r="H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R45" i="46"/>
  <c r="H45" i="46"/>
  <c r="R44" i="46"/>
  <c r="H44" i="46"/>
  <c r="R43" i="46"/>
  <c r="H43" i="46"/>
  <c r="R42" i="46"/>
  <c r="H42" i="46"/>
  <c r="R41" i="46"/>
  <c r="H41" i="46"/>
  <c r="R40" i="46"/>
  <c r="H40" i="46"/>
  <c r="R39" i="46"/>
  <c r="H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H47" i="47" l="1"/>
  <c r="R47" i="47"/>
  <c r="T65" i="47"/>
  <c r="T67" i="47"/>
  <c r="U27" i="47"/>
  <c r="T26" i="47"/>
  <c r="R46" i="46"/>
  <c r="H46" i="46"/>
  <c r="T25" i="46"/>
  <c r="T64" i="46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S67" i="45"/>
  <c r="R67" i="45"/>
  <c r="Q67" i="45"/>
  <c r="P67" i="45"/>
  <c r="O67" i="45"/>
  <c r="N67" i="45"/>
  <c r="M67" i="45"/>
  <c r="L67" i="45"/>
  <c r="K67" i="45"/>
  <c r="J67" i="45"/>
  <c r="I67" i="45"/>
  <c r="H67" i="45"/>
  <c r="G67" i="45"/>
  <c r="F67" i="45"/>
  <c r="E67" i="45"/>
  <c r="D67" i="45"/>
  <c r="C67" i="45"/>
  <c r="B67" i="45"/>
  <c r="T66" i="45"/>
  <c r="S64" i="45"/>
  <c r="S69" i="45" s="1"/>
  <c r="R64" i="45"/>
  <c r="R69" i="45" s="1"/>
  <c r="Q64" i="45"/>
  <c r="Q69" i="45" s="1"/>
  <c r="P64" i="45"/>
  <c r="P69" i="45" s="1"/>
  <c r="O64" i="45"/>
  <c r="O69" i="45" s="1"/>
  <c r="N64" i="45"/>
  <c r="N69" i="45" s="1"/>
  <c r="M64" i="45"/>
  <c r="M69" i="45" s="1"/>
  <c r="L64" i="45"/>
  <c r="L69" i="45" s="1"/>
  <c r="K64" i="45"/>
  <c r="K69" i="45" s="1"/>
  <c r="J64" i="45"/>
  <c r="J69" i="45" s="1"/>
  <c r="I64" i="45"/>
  <c r="I69" i="45" s="1"/>
  <c r="H64" i="45"/>
  <c r="H69" i="45" s="1"/>
  <c r="G64" i="45"/>
  <c r="G69" i="45" s="1"/>
  <c r="F64" i="45"/>
  <c r="F69" i="45" s="1"/>
  <c r="E64" i="45"/>
  <c r="E69" i="45" s="1"/>
  <c r="D64" i="45"/>
  <c r="D69" i="45" s="1"/>
  <c r="C64" i="45"/>
  <c r="C69" i="45" s="1"/>
  <c r="B64" i="45"/>
  <c r="B69" i="45" s="1"/>
  <c r="T63" i="45"/>
  <c r="T62" i="45"/>
  <c r="T61" i="45"/>
  <c r="T60" i="45"/>
  <c r="T59" i="45"/>
  <c r="T58" i="45"/>
  <c r="T57" i="45"/>
  <c r="Q50" i="45"/>
  <c r="P50" i="45"/>
  <c r="O50" i="45"/>
  <c r="N50" i="45"/>
  <c r="M50" i="45"/>
  <c r="L50" i="45"/>
  <c r="G50" i="45"/>
  <c r="F50" i="45"/>
  <c r="E50" i="45"/>
  <c r="D50" i="45"/>
  <c r="C50" i="45"/>
  <c r="B50" i="45"/>
  <c r="Q49" i="45"/>
  <c r="P49" i="45"/>
  <c r="O49" i="45"/>
  <c r="N49" i="45"/>
  <c r="M49" i="45"/>
  <c r="L49" i="45"/>
  <c r="G49" i="45"/>
  <c r="F49" i="45"/>
  <c r="E49" i="45"/>
  <c r="D49" i="45"/>
  <c r="C49" i="45"/>
  <c r="B49" i="45"/>
  <c r="R48" i="45"/>
  <c r="H48" i="45"/>
  <c r="Q46" i="45"/>
  <c r="Q51" i="45" s="1"/>
  <c r="P46" i="45"/>
  <c r="P51" i="45" s="1"/>
  <c r="O46" i="45"/>
  <c r="N46" i="45"/>
  <c r="N51" i="45" s="1"/>
  <c r="M46" i="45"/>
  <c r="M51" i="45" s="1"/>
  <c r="L46" i="45"/>
  <c r="L51" i="45" s="1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H45" i="45"/>
  <c r="R44" i="45"/>
  <c r="H44" i="45"/>
  <c r="R43" i="45"/>
  <c r="H43" i="45"/>
  <c r="R42" i="45"/>
  <c r="H42" i="45"/>
  <c r="R41" i="45"/>
  <c r="H41" i="45"/>
  <c r="R40" i="45"/>
  <c r="H40" i="45"/>
  <c r="R39" i="45"/>
  <c r="H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B30" i="45" s="1"/>
  <c r="T24" i="45"/>
  <c r="T23" i="45"/>
  <c r="T22" i="45"/>
  <c r="T21" i="45"/>
  <c r="T20" i="45"/>
  <c r="T19" i="45"/>
  <c r="T18" i="45"/>
  <c r="T65" i="46" l="1"/>
  <c r="T67" i="46"/>
  <c r="T26" i="46"/>
  <c r="U27" i="46"/>
  <c r="H49" i="46"/>
  <c r="H47" i="46"/>
  <c r="R47" i="46"/>
  <c r="R49" i="46"/>
  <c r="R46" i="45"/>
  <c r="R49" i="45" s="1"/>
  <c r="O51" i="45"/>
  <c r="H46" i="45"/>
  <c r="T25" i="45"/>
  <c r="T64" i="45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S67" i="44"/>
  <c r="R67" i="44"/>
  <c r="Q67" i="44"/>
  <c r="P67" i="44"/>
  <c r="O67" i="44"/>
  <c r="N67" i="44"/>
  <c r="M67" i="44"/>
  <c r="L67" i="44"/>
  <c r="K67" i="44"/>
  <c r="J67" i="44"/>
  <c r="I67" i="44"/>
  <c r="H67" i="44"/>
  <c r="G67" i="44"/>
  <c r="F67" i="44"/>
  <c r="E67" i="44"/>
  <c r="D67" i="44"/>
  <c r="C67" i="44"/>
  <c r="B67" i="44"/>
  <c r="T66" i="44"/>
  <c r="S64" i="44"/>
  <c r="S69" i="44" s="1"/>
  <c r="R64" i="44"/>
  <c r="R69" i="44" s="1"/>
  <c r="Q64" i="44"/>
  <c r="Q69" i="44" s="1"/>
  <c r="P64" i="44"/>
  <c r="P69" i="44" s="1"/>
  <c r="O64" i="44"/>
  <c r="O69" i="44" s="1"/>
  <c r="N64" i="44"/>
  <c r="N69" i="44" s="1"/>
  <c r="M64" i="44"/>
  <c r="M69" i="44" s="1"/>
  <c r="L64" i="44"/>
  <c r="L69" i="44" s="1"/>
  <c r="K64" i="44"/>
  <c r="K69" i="44" s="1"/>
  <c r="J64" i="44"/>
  <c r="J69" i="44" s="1"/>
  <c r="I64" i="44"/>
  <c r="I69" i="44" s="1"/>
  <c r="H64" i="44"/>
  <c r="H69" i="44" s="1"/>
  <c r="G64" i="44"/>
  <c r="G69" i="44" s="1"/>
  <c r="F64" i="44"/>
  <c r="F69" i="44" s="1"/>
  <c r="E64" i="44"/>
  <c r="E69" i="44" s="1"/>
  <c r="D64" i="44"/>
  <c r="D69" i="44" s="1"/>
  <c r="C64" i="44"/>
  <c r="C69" i="44" s="1"/>
  <c r="B64" i="44"/>
  <c r="B69" i="44" s="1"/>
  <c r="T63" i="44"/>
  <c r="T62" i="44"/>
  <c r="T61" i="44"/>
  <c r="T60" i="44"/>
  <c r="T59" i="44"/>
  <c r="T58" i="44"/>
  <c r="T57" i="44"/>
  <c r="Q50" i="44"/>
  <c r="P50" i="44"/>
  <c r="O50" i="44"/>
  <c r="N50" i="44"/>
  <c r="M50" i="44"/>
  <c r="L50" i="44"/>
  <c r="G50" i="44"/>
  <c r="F50" i="44"/>
  <c r="E50" i="44"/>
  <c r="D50" i="44"/>
  <c r="C50" i="44"/>
  <c r="B50" i="44"/>
  <c r="Q49" i="44"/>
  <c r="P49" i="44"/>
  <c r="O49" i="44"/>
  <c r="N49" i="44"/>
  <c r="M49" i="44"/>
  <c r="L49" i="44"/>
  <c r="G49" i="44"/>
  <c r="F49" i="44"/>
  <c r="E49" i="44"/>
  <c r="D49" i="44"/>
  <c r="C49" i="44"/>
  <c r="B49" i="44"/>
  <c r="R48" i="44"/>
  <c r="H48" i="44"/>
  <c r="Q46" i="44"/>
  <c r="Q51" i="44" s="1"/>
  <c r="P46" i="44"/>
  <c r="P51" i="44" s="1"/>
  <c r="O46" i="44"/>
  <c r="O51" i="44" s="1"/>
  <c r="N46" i="44"/>
  <c r="N51" i="44" s="1"/>
  <c r="M46" i="44"/>
  <c r="M51" i="44" s="1"/>
  <c r="L46" i="44"/>
  <c r="L51" i="44" s="1"/>
  <c r="G46" i="44"/>
  <c r="G51" i="44" s="1"/>
  <c r="F46" i="44"/>
  <c r="F51" i="44" s="1"/>
  <c r="E46" i="44"/>
  <c r="E51" i="44" s="1"/>
  <c r="D46" i="44"/>
  <c r="D51" i="44" s="1"/>
  <c r="C46" i="44"/>
  <c r="B46" i="44"/>
  <c r="B51" i="44" s="1"/>
  <c r="R45" i="44"/>
  <c r="H45" i="44"/>
  <c r="R44" i="44"/>
  <c r="H44" i="44"/>
  <c r="R43" i="44"/>
  <c r="H43" i="44"/>
  <c r="R42" i="44"/>
  <c r="H42" i="44"/>
  <c r="R41" i="44"/>
  <c r="H41" i="44"/>
  <c r="R40" i="44"/>
  <c r="H40" i="44"/>
  <c r="R39" i="44"/>
  <c r="H39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C30" i="44" s="1"/>
  <c r="B25" i="44"/>
  <c r="B30" i="44" s="1"/>
  <c r="T24" i="44"/>
  <c r="T23" i="44"/>
  <c r="T22" i="44"/>
  <c r="T21" i="44"/>
  <c r="T20" i="44"/>
  <c r="T19" i="44"/>
  <c r="T18" i="44"/>
  <c r="R47" i="45" l="1"/>
  <c r="T65" i="45"/>
  <c r="T67" i="45"/>
  <c r="T26" i="45"/>
  <c r="U27" i="45"/>
  <c r="H49" i="45"/>
  <c r="H47" i="45"/>
  <c r="H46" i="44"/>
  <c r="H49" i="44" s="1"/>
  <c r="R46" i="44"/>
  <c r="C51" i="44"/>
  <c r="T25" i="44"/>
  <c r="T64" i="44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S67" i="43"/>
  <c r="R67" i="43"/>
  <c r="Q67" i="43"/>
  <c r="P67" i="43"/>
  <c r="O67" i="43"/>
  <c r="N67" i="43"/>
  <c r="M67" i="43"/>
  <c r="L67" i="43"/>
  <c r="K67" i="43"/>
  <c r="J67" i="43"/>
  <c r="I67" i="43"/>
  <c r="H67" i="43"/>
  <c r="G67" i="43"/>
  <c r="F67" i="43"/>
  <c r="E67" i="43"/>
  <c r="D67" i="43"/>
  <c r="C67" i="43"/>
  <c r="B67" i="43"/>
  <c r="T66" i="43"/>
  <c r="S64" i="43"/>
  <c r="S69" i="43" s="1"/>
  <c r="R64" i="43"/>
  <c r="R69" i="43" s="1"/>
  <c r="Q64" i="43"/>
  <c r="Q69" i="43" s="1"/>
  <c r="P64" i="43"/>
  <c r="P69" i="43" s="1"/>
  <c r="O64" i="43"/>
  <c r="O69" i="43" s="1"/>
  <c r="N64" i="43"/>
  <c r="N69" i="43" s="1"/>
  <c r="M64" i="43"/>
  <c r="M69" i="43" s="1"/>
  <c r="L64" i="43"/>
  <c r="L69" i="43" s="1"/>
  <c r="K64" i="43"/>
  <c r="K69" i="43" s="1"/>
  <c r="J64" i="43"/>
  <c r="J69" i="43" s="1"/>
  <c r="I64" i="43"/>
  <c r="I69" i="43" s="1"/>
  <c r="H64" i="43"/>
  <c r="H69" i="43" s="1"/>
  <c r="G64" i="43"/>
  <c r="G69" i="43" s="1"/>
  <c r="F64" i="43"/>
  <c r="F69" i="43" s="1"/>
  <c r="E64" i="43"/>
  <c r="E69" i="43" s="1"/>
  <c r="D64" i="43"/>
  <c r="D69" i="43" s="1"/>
  <c r="C64" i="43"/>
  <c r="C69" i="43" s="1"/>
  <c r="B64" i="43"/>
  <c r="B69" i="43" s="1"/>
  <c r="T63" i="43"/>
  <c r="T62" i="43"/>
  <c r="T61" i="43"/>
  <c r="T60" i="43"/>
  <c r="T59" i="43"/>
  <c r="T58" i="43"/>
  <c r="T57" i="43"/>
  <c r="Q50" i="43"/>
  <c r="P50" i="43"/>
  <c r="O50" i="43"/>
  <c r="N50" i="43"/>
  <c r="M50" i="43"/>
  <c r="L50" i="43"/>
  <c r="G50" i="43"/>
  <c r="F50" i="43"/>
  <c r="E50" i="43"/>
  <c r="D50" i="43"/>
  <c r="C50" i="43"/>
  <c r="B50" i="43"/>
  <c r="Q49" i="43"/>
  <c r="P49" i="43"/>
  <c r="O49" i="43"/>
  <c r="N49" i="43"/>
  <c r="M49" i="43"/>
  <c r="L49" i="43"/>
  <c r="G49" i="43"/>
  <c r="F49" i="43"/>
  <c r="E49" i="43"/>
  <c r="D49" i="43"/>
  <c r="C49" i="43"/>
  <c r="B49" i="43"/>
  <c r="R48" i="43"/>
  <c r="H48" i="43"/>
  <c r="Q46" i="43"/>
  <c r="Q51" i="43" s="1"/>
  <c r="P46" i="43"/>
  <c r="P51" i="43" s="1"/>
  <c r="O46" i="43"/>
  <c r="O51" i="43" s="1"/>
  <c r="N46" i="43"/>
  <c r="M46" i="43"/>
  <c r="M51" i="43" s="1"/>
  <c r="L46" i="43"/>
  <c r="L51" i="43" s="1"/>
  <c r="G46" i="43"/>
  <c r="G51" i="43" s="1"/>
  <c r="F46" i="43"/>
  <c r="F51" i="43" s="1"/>
  <c r="E46" i="43"/>
  <c r="E51" i="43" s="1"/>
  <c r="D46" i="43"/>
  <c r="D51" i="43" s="1"/>
  <c r="C46" i="43"/>
  <c r="B46" i="43"/>
  <c r="B51" i="43" s="1"/>
  <c r="R45" i="43"/>
  <c r="H45" i="43"/>
  <c r="R44" i="43"/>
  <c r="H44" i="43"/>
  <c r="R43" i="43"/>
  <c r="H43" i="43"/>
  <c r="R42" i="43"/>
  <c r="H42" i="43"/>
  <c r="R41" i="43"/>
  <c r="H41" i="43"/>
  <c r="R40" i="43"/>
  <c r="H40" i="43"/>
  <c r="R39" i="43"/>
  <c r="H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T27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D30" i="43" s="1"/>
  <c r="C25" i="43"/>
  <c r="C30" i="43" s="1"/>
  <c r="B25" i="43"/>
  <c r="B30" i="43" s="1"/>
  <c r="T24" i="43"/>
  <c r="T23" i="43"/>
  <c r="T22" i="43"/>
  <c r="T21" i="43"/>
  <c r="T20" i="43"/>
  <c r="T19" i="43"/>
  <c r="T18" i="43"/>
  <c r="H47" i="44" l="1"/>
  <c r="T26" i="44"/>
  <c r="U27" i="44"/>
  <c r="R49" i="44"/>
  <c r="R47" i="44"/>
  <c r="T65" i="44"/>
  <c r="T67" i="44"/>
  <c r="R46" i="43"/>
  <c r="R49" i="43" s="1"/>
  <c r="H46" i="43"/>
  <c r="H49" i="43" s="1"/>
  <c r="T64" i="43"/>
  <c r="T65" i="43" s="1"/>
  <c r="N51" i="43"/>
  <c r="C51" i="43"/>
  <c r="T25" i="43"/>
  <c r="B46" i="42"/>
  <c r="B51" i="42" s="1"/>
  <c r="C46" i="42"/>
  <c r="C51" i="42" s="1"/>
  <c r="D46" i="42"/>
  <c r="D51" i="42" s="1"/>
  <c r="E46" i="42"/>
  <c r="E51" i="42" s="1"/>
  <c r="F46" i="42"/>
  <c r="G46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S67" i="42"/>
  <c r="R67" i="42"/>
  <c r="Q67" i="42"/>
  <c r="P67" i="42"/>
  <c r="O67" i="42"/>
  <c r="N67" i="42"/>
  <c r="M67" i="42"/>
  <c r="L67" i="42"/>
  <c r="K67" i="42"/>
  <c r="J67" i="42"/>
  <c r="I67" i="42"/>
  <c r="H67" i="42"/>
  <c r="G67" i="42"/>
  <c r="F67" i="42"/>
  <c r="E67" i="42"/>
  <c r="D67" i="42"/>
  <c r="C67" i="42"/>
  <c r="B67" i="42"/>
  <c r="T66" i="42"/>
  <c r="S64" i="42"/>
  <c r="S69" i="42" s="1"/>
  <c r="R64" i="42"/>
  <c r="R69" i="42" s="1"/>
  <c r="Q64" i="42"/>
  <c r="Q69" i="42" s="1"/>
  <c r="P64" i="42"/>
  <c r="P69" i="42" s="1"/>
  <c r="O64" i="42"/>
  <c r="O69" i="42" s="1"/>
  <c r="N64" i="42"/>
  <c r="N69" i="42" s="1"/>
  <c r="M64" i="42"/>
  <c r="M69" i="42" s="1"/>
  <c r="L64" i="42"/>
  <c r="L69" i="42" s="1"/>
  <c r="K64" i="42"/>
  <c r="K69" i="42" s="1"/>
  <c r="J64" i="42"/>
  <c r="J69" i="42" s="1"/>
  <c r="I64" i="42"/>
  <c r="I69" i="42" s="1"/>
  <c r="H64" i="42"/>
  <c r="H69" i="42" s="1"/>
  <c r="G64" i="42"/>
  <c r="G69" i="42" s="1"/>
  <c r="F64" i="42"/>
  <c r="F69" i="42" s="1"/>
  <c r="E64" i="42"/>
  <c r="E69" i="42" s="1"/>
  <c r="D64" i="42"/>
  <c r="D69" i="42" s="1"/>
  <c r="C64" i="42"/>
  <c r="C69" i="42" s="1"/>
  <c r="B64" i="42"/>
  <c r="B69" i="42" s="1"/>
  <c r="T63" i="42"/>
  <c r="T62" i="42"/>
  <c r="T61" i="42"/>
  <c r="T60" i="42"/>
  <c r="T59" i="42"/>
  <c r="T58" i="42"/>
  <c r="T57" i="42"/>
  <c r="Q50" i="42"/>
  <c r="P50" i="42"/>
  <c r="O50" i="42"/>
  <c r="N50" i="42"/>
  <c r="M50" i="42"/>
  <c r="L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G49" i="42"/>
  <c r="F49" i="42"/>
  <c r="E49" i="42"/>
  <c r="D49" i="42"/>
  <c r="C49" i="42"/>
  <c r="B49" i="42"/>
  <c r="R48" i="42"/>
  <c r="H48" i="42"/>
  <c r="Q46" i="42"/>
  <c r="Q51" i="42" s="1"/>
  <c r="P46" i="42"/>
  <c r="P51" i="42" s="1"/>
  <c r="O46" i="42"/>
  <c r="N46" i="42"/>
  <c r="N51" i="42" s="1"/>
  <c r="M46" i="42"/>
  <c r="M51" i="42" s="1"/>
  <c r="L46" i="42"/>
  <c r="L51" i="42" s="1"/>
  <c r="G51" i="42"/>
  <c r="F51" i="42"/>
  <c r="R45" i="42"/>
  <c r="H45" i="42"/>
  <c r="R44" i="42"/>
  <c r="H44" i="42"/>
  <c r="R43" i="42"/>
  <c r="H43" i="42"/>
  <c r="R42" i="42"/>
  <c r="H42" i="42"/>
  <c r="R41" i="42"/>
  <c r="H41" i="42"/>
  <c r="R40" i="42"/>
  <c r="H40" i="42"/>
  <c r="R39" i="42"/>
  <c r="H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R47" i="43" l="1"/>
  <c r="H47" i="43"/>
  <c r="T67" i="43"/>
  <c r="T26" i="43"/>
  <c r="U27" i="43"/>
  <c r="R46" i="42"/>
  <c r="R49" i="42" s="1"/>
  <c r="O51" i="42"/>
  <c r="H46" i="42"/>
  <c r="T25" i="42"/>
  <c r="T64" i="42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C67" i="41"/>
  <c r="B67" i="41"/>
  <c r="T66" i="41"/>
  <c r="S64" i="41"/>
  <c r="S69" i="41" s="1"/>
  <c r="R64" i="41"/>
  <c r="R69" i="41" s="1"/>
  <c r="Q64" i="41"/>
  <c r="Q69" i="41" s="1"/>
  <c r="P64" i="41"/>
  <c r="P69" i="41" s="1"/>
  <c r="O64" i="41"/>
  <c r="O69" i="41" s="1"/>
  <c r="N64" i="41"/>
  <c r="N69" i="41" s="1"/>
  <c r="M64" i="41"/>
  <c r="M69" i="41" s="1"/>
  <c r="L64" i="41"/>
  <c r="L69" i="41" s="1"/>
  <c r="K64" i="41"/>
  <c r="K69" i="41" s="1"/>
  <c r="J64" i="41"/>
  <c r="J69" i="41" s="1"/>
  <c r="I64" i="41"/>
  <c r="I69" i="41" s="1"/>
  <c r="H64" i="41"/>
  <c r="H69" i="41" s="1"/>
  <c r="G64" i="41"/>
  <c r="G69" i="41" s="1"/>
  <c r="F64" i="41"/>
  <c r="F69" i="41" s="1"/>
  <c r="E64" i="41"/>
  <c r="E69" i="41" s="1"/>
  <c r="D64" i="41"/>
  <c r="D69" i="41" s="1"/>
  <c r="C64" i="41"/>
  <c r="C69" i="41" s="1"/>
  <c r="B64" i="41"/>
  <c r="T63" i="41"/>
  <c r="T62" i="41"/>
  <c r="T61" i="41"/>
  <c r="T60" i="41"/>
  <c r="T59" i="41"/>
  <c r="T58" i="41"/>
  <c r="T57" i="41"/>
  <c r="Q50" i="41"/>
  <c r="P50" i="41"/>
  <c r="O50" i="41"/>
  <c r="N50" i="41"/>
  <c r="M50" i="41"/>
  <c r="L50" i="41"/>
  <c r="G50" i="41"/>
  <c r="F50" i="41"/>
  <c r="E50" i="41"/>
  <c r="D50" i="41"/>
  <c r="C50" i="41"/>
  <c r="B50" i="41"/>
  <c r="Q49" i="41"/>
  <c r="P49" i="41"/>
  <c r="O49" i="41"/>
  <c r="N49" i="41"/>
  <c r="M49" i="41"/>
  <c r="L49" i="41"/>
  <c r="G49" i="41"/>
  <c r="F49" i="41"/>
  <c r="E49" i="41"/>
  <c r="D49" i="41"/>
  <c r="C49" i="41"/>
  <c r="B49" i="41"/>
  <c r="R48" i="41"/>
  <c r="H48" i="41"/>
  <c r="Q46" i="41"/>
  <c r="Q51" i="41" s="1"/>
  <c r="P46" i="41"/>
  <c r="P51" i="41" s="1"/>
  <c r="O46" i="41"/>
  <c r="O51" i="41" s="1"/>
  <c r="N46" i="41"/>
  <c r="N51" i="41" s="1"/>
  <c r="M46" i="41"/>
  <c r="M51" i="41" s="1"/>
  <c r="L46" i="41"/>
  <c r="L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R45" i="41"/>
  <c r="H45" i="41"/>
  <c r="R44" i="41"/>
  <c r="H44" i="41"/>
  <c r="R43" i="41"/>
  <c r="H43" i="41"/>
  <c r="R42" i="41"/>
  <c r="H42" i="41"/>
  <c r="R41" i="41"/>
  <c r="H41" i="41"/>
  <c r="R40" i="41"/>
  <c r="H40" i="41"/>
  <c r="R39" i="41"/>
  <c r="H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B25" i="41"/>
  <c r="B30" i="41" s="1"/>
  <c r="T24" i="41"/>
  <c r="T23" i="41"/>
  <c r="T22" i="41"/>
  <c r="T21" i="41"/>
  <c r="T20" i="41"/>
  <c r="T19" i="41"/>
  <c r="T18" i="41"/>
  <c r="R47" i="42" l="1"/>
  <c r="T26" i="42"/>
  <c r="U27" i="42"/>
  <c r="H49" i="42"/>
  <c r="H47" i="42"/>
  <c r="T67" i="42"/>
  <c r="T65" i="42"/>
  <c r="H46" i="41"/>
  <c r="H49" i="41" s="1"/>
  <c r="T64" i="41"/>
  <c r="T67" i="41" s="1"/>
  <c r="T25" i="41"/>
  <c r="U27" i="41" s="1"/>
  <c r="C30" i="41"/>
  <c r="B69" i="41"/>
  <c r="B51" i="41"/>
  <c r="R46" i="41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C68" i="40"/>
  <c r="B68" i="40"/>
  <c r="S67" i="40"/>
  <c r="R67" i="40"/>
  <c r="Q67" i="40"/>
  <c r="P67" i="40"/>
  <c r="O67" i="40"/>
  <c r="N67" i="40"/>
  <c r="M67" i="40"/>
  <c r="L67" i="40"/>
  <c r="K67" i="40"/>
  <c r="J67" i="40"/>
  <c r="I67" i="40"/>
  <c r="H67" i="40"/>
  <c r="G67" i="40"/>
  <c r="F67" i="40"/>
  <c r="E67" i="40"/>
  <c r="D67" i="40"/>
  <c r="C67" i="40"/>
  <c r="B67" i="40"/>
  <c r="T66" i="40"/>
  <c r="S64" i="40"/>
  <c r="S69" i="40" s="1"/>
  <c r="R64" i="40"/>
  <c r="R69" i="40" s="1"/>
  <c r="Q64" i="40"/>
  <c r="Q69" i="40" s="1"/>
  <c r="P64" i="40"/>
  <c r="P69" i="40" s="1"/>
  <c r="O64" i="40"/>
  <c r="O69" i="40" s="1"/>
  <c r="N64" i="40"/>
  <c r="N69" i="40" s="1"/>
  <c r="M64" i="40"/>
  <c r="M69" i="40" s="1"/>
  <c r="L64" i="40"/>
  <c r="L69" i="40" s="1"/>
  <c r="K64" i="40"/>
  <c r="K69" i="40" s="1"/>
  <c r="J64" i="40"/>
  <c r="J69" i="40" s="1"/>
  <c r="I64" i="40"/>
  <c r="I69" i="40" s="1"/>
  <c r="H64" i="40"/>
  <c r="H69" i="40" s="1"/>
  <c r="G64" i="40"/>
  <c r="G69" i="40" s="1"/>
  <c r="F64" i="40"/>
  <c r="F69" i="40" s="1"/>
  <c r="E64" i="40"/>
  <c r="E69" i="40" s="1"/>
  <c r="D64" i="40"/>
  <c r="D69" i="40" s="1"/>
  <c r="C64" i="40"/>
  <c r="C69" i="40" s="1"/>
  <c r="B64" i="40"/>
  <c r="B69" i="40" s="1"/>
  <c r="T63" i="40"/>
  <c r="T62" i="40"/>
  <c r="T61" i="40"/>
  <c r="T60" i="40"/>
  <c r="T59" i="40"/>
  <c r="T58" i="40"/>
  <c r="T57" i="40"/>
  <c r="Q50" i="40"/>
  <c r="P50" i="40"/>
  <c r="O50" i="40"/>
  <c r="N50" i="40"/>
  <c r="M50" i="40"/>
  <c r="L50" i="40"/>
  <c r="G50" i="40"/>
  <c r="F50" i="40"/>
  <c r="E50" i="40"/>
  <c r="D50" i="40"/>
  <c r="C50" i="40"/>
  <c r="B50" i="40"/>
  <c r="Q49" i="40"/>
  <c r="P49" i="40"/>
  <c r="O49" i="40"/>
  <c r="N49" i="40"/>
  <c r="M49" i="40"/>
  <c r="L49" i="40"/>
  <c r="G49" i="40"/>
  <c r="F49" i="40"/>
  <c r="E49" i="40"/>
  <c r="D49" i="40"/>
  <c r="C49" i="40"/>
  <c r="B49" i="40"/>
  <c r="R48" i="40"/>
  <c r="H48" i="40"/>
  <c r="Q46" i="40"/>
  <c r="Q51" i="40" s="1"/>
  <c r="P46" i="40"/>
  <c r="P51" i="40" s="1"/>
  <c r="O46" i="40"/>
  <c r="O51" i="40" s="1"/>
  <c r="N46" i="40"/>
  <c r="N51" i="40" s="1"/>
  <c r="M46" i="40"/>
  <c r="M51" i="40" s="1"/>
  <c r="L46" i="40"/>
  <c r="L51" i="40" s="1"/>
  <c r="G46" i="40"/>
  <c r="G51" i="40" s="1"/>
  <c r="F46" i="40"/>
  <c r="F51" i="40" s="1"/>
  <c r="E46" i="40"/>
  <c r="E51" i="40" s="1"/>
  <c r="D46" i="40"/>
  <c r="D51" i="40" s="1"/>
  <c r="C46" i="40"/>
  <c r="C51" i="40" s="1"/>
  <c r="B46" i="40"/>
  <c r="B51" i="40" s="1"/>
  <c r="R45" i="40"/>
  <c r="H45" i="40"/>
  <c r="R44" i="40"/>
  <c r="H44" i="40"/>
  <c r="R43" i="40"/>
  <c r="H43" i="40"/>
  <c r="R42" i="40"/>
  <c r="H42" i="40"/>
  <c r="R41" i="40"/>
  <c r="H41" i="40"/>
  <c r="R40" i="40"/>
  <c r="H40" i="40"/>
  <c r="R39" i="40"/>
  <c r="H3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T27" i="40"/>
  <c r="S25" i="40"/>
  <c r="S30" i="40" s="1"/>
  <c r="R25" i="40"/>
  <c r="R30" i="40" s="1"/>
  <c r="Q25" i="40"/>
  <c r="Q30" i="40" s="1"/>
  <c r="P25" i="40"/>
  <c r="P30" i="40" s="1"/>
  <c r="O25" i="40"/>
  <c r="O30" i="40" s="1"/>
  <c r="N25" i="40"/>
  <c r="N30" i="40" s="1"/>
  <c r="M25" i="40"/>
  <c r="M30" i="40" s="1"/>
  <c r="L25" i="40"/>
  <c r="L30" i="40" s="1"/>
  <c r="K25" i="40"/>
  <c r="K30" i="40" s="1"/>
  <c r="J25" i="40"/>
  <c r="J30" i="40" s="1"/>
  <c r="I25" i="40"/>
  <c r="I30" i="40" s="1"/>
  <c r="H25" i="40"/>
  <c r="H30" i="40" s="1"/>
  <c r="G25" i="40"/>
  <c r="G30" i="40" s="1"/>
  <c r="F25" i="40"/>
  <c r="F30" i="40" s="1"/>
  <c r="E25" i="40"/>
  <c r="E30" i="40" s="1"/>
  <c r="D25" i="40"/>
  <c r="D30" i="40" s="1"/>
  <c r="C25" i="40"/>
  <c r="C30" i="40" s="1"/>
  <c r="B25" i="40"/>
  <c r="B30" i="40" s="1"/>
  <c r="T24" i="40"/>
  <c r="T23" i="40"/>
  <c r="T22" i="40"/>
  <c r="T21" i="40"/>
  <c r="T20" i="40"/>
  <c r="T19" i="40"/>
  <c r="T18" i="40"/>
  <c r="H47" i="41" l="1"/>
  <c r="T65" i="41"/>
  <c r="T26" i="41"/>
  <c r="R49" i="41"/>
  <c r="R47" i="41"/>
  <c r="H46" i="40"/>
  <c r="H49" i="40" s="1"/>
  <c r="T64" i="40"/>
  <c r="T65" i="40" s="1"/>
  <c r="R46" i="40"/>
  <c r="R49" i="40" s="1"/>
  <c r="T25" i="40"/>
  <c r="U27" i="40" s="1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C67" i="39"/>
  <c r="B67" i="39"/>
  <c r="T66" i="39"/>
  <c r="S64" i="39"/>
  <c r="S69" i="39" s="1"/>
  <c r="R64" i="39"/>
  <c r="R69" i="39" s="1"/>
  <c r="Q64" i="39"/>
  <c r="Q69" i="39" s="1"/>
  <c r="P64" i="39"/>
  <c r="P69" i="39" s="1"/>
  <c r="O64" i="39"/>
  <c r="O69" i="39" s="1"/>
  <c r="N64" i="39"/>
  <c r="N69" i="39" s="1"/>
  <c r="M64" i="39"/>
  <c r="M69" i="39" s="1"/>
  <c r="L64" i="39"/>
  <c r="L69" i="39" s="1"/>
  <c r="K64" i="39"/>
  <c r="K69" i="39" s="1"/>
  <c r="J64" i="39"/>
  <c r="J69" i="39" s="1"/>
  <c r="I64" i="39"/>
  <c r="I69" i="39" s="1"/>
  <c r="H64" i="39"/>
  <c r="H69" i="39" s="1"/>
  <c r="G64" i="39"/>
  <c r="G69" i="39" s="1"/>
  <c r="F64" i="39"/>
  <c r="F69" i="39" s="1"/>
  <c r="E64" i="39"/>
  <c r="E69" i="39" s="1"/>
  <c r="D64" i="39"/>
  <c r="D69" i="39" s="1"/>
  <c r="C64" i="39"/>
  <c r="C69" i="39" s="1"/>
  <c r="B64" i="39"/>
  <c r="B69" i="39" s="1"/>
  <c r="T63" i="39"/>
  <c r="T62" i="39"/>
  <c r="T61" i="39"/>
  <c r="T60" i="39"/>
  <c r="T59" i="39"/>
  <c r="T58" i="39"/>
  <c r="T57" i="39"/>
  <c r="Q50" i="39"/>
  <c r="P50" i="39"/>
  <c r="O50" i="39"/>
  <c r="N50" i="39"/>
  <c r="M50" i="39"/>
  <c r="L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G49" i="39"/>
  <c r="F49" i="39"/>
  <c r="E49" i="39"/>
  <c r="D49" i="39"/>
  <c r="C49" i="39"/>
  <c r="B49" i="39"/>
  <c r="R48" i="39"/>
  <c r="H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R45" i="39"/>
  <c r="H45" i="39"/>
  <c r="R44" i="39"/>
  <c r="H44" i="39"/>
  <c r="R43" i="39"/>
  <c r="H43" i="39"/>
  <c r="R42" i="39"/>
  <c r="H42" i="39"/>
  <c r="R41" i="39"/>
  <c r="H41" i="39"/>
  <c r="R40" i="39"/>
  <c r="H40" i="39"/>
  <c r="R39" i="39"/>
  <c r="H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H47" i="40" l="1"/>
  <c r="T67" i="40"/>
  <c r="R47" i="40"/>
  <c r="T26" i="40"/>
  <c r="H46" i="39"/>
  <c r="H49" i="39" s="1"/>
  <c r="B51" i="39"/>
  <c r="R46" i="39"/>
  <c r="T25" i="39"/>
  <c r="T64" i="39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C67" i="38"/>
  <c r="B67" i="38"/>
  <c r="T66" i="38"/>
  <c r="S64" i="38"/>
  <c r="S69" i="38" s="1"/>
  <c r="R64" i="38"/>
  <c r="R69" i="38" s="1"/>
  <c r="Q64" i="38"/>
  <c r="Q69" i="38" s="1"/>
  <c r="P64" i="38"/>
  <c r="P69" i="38" s="1"/>
  <c r="O64" i="38"/>
  <c r="O69" i="38" s="1"/>
  <c r="N64" i="38"/>
  <c r="N69" i="38" s="1"/>
  <c r="M64" i="38"/>
  <c r="M69" i="38" s="1"/>
  <c r="L64" i="38"/>
  <c r="L69" i="38" s="1"/>
  <c r="K64" i="38"/>
  <c r="K69" i="38" s="1"/>
  <c r="J64" i="38"/>
  <c r="J69" i="38" s="1"/>
  <c r="I64" i="38"/>
  <c r="I69" i="38" s="1"/>
  <c r="H64" i="38"/>
  <c r="H69" i="38" s="1"/>
  <c r="G64" i="38"/>
  <c r="F64" i="38"/>
  <c r="F69" i="38" s="1"/>
  <c r="E64" i="38"/>
  <c r="E69" i="38" s="1"/>
  <c r="D64" i="38"/>
  <c r="D69" i="38" s="1"/>
  <c r="C64" i="38"/>
  <c r="C69" i="38" s="1"/>
  <c r="B64" i="38"/>
  <c r="B69" i="38" s="1"/>
  <c r="T63" i="38"/>
  <c r="T62" i="38"/>
  <c r="T61" i="38"/>
  <c r="T60" i="38"/>
  <c r="T59" i="38"/>
  <c r="T58" i="38"/>
  <c r="T57" i="38"/>
  <c r="Q50" i="38"/>
  <c r="P50" i="38"/>
  <c r="O50" i="38"/>
  <c r="N50" i="38"/>
  <c r="M50" i="38"/>
  <c r="L50" i="38"/>
  <c r="G50" i="38"/>
  <c r="F50" i="38"/>
  <c r="E50" i="38"/>
  <c r="D50" i="38"/>
  <c r="C50" i="38"/>
  <c r="B50" i="38"/>
  <c r="Q49" i="38"/>
  <c r="P49" i="38"/>
  <c r="O49" i="38"/>
  <c r="N49" i="38"/>
  <c r="M49" i="38"/>
  <c r="L49" i="38"/>
  <c r="G49" i="38"/>
  <c r="F49" i="38"/>
  <c r="E49" i="38"/>
  <c r="D49" i="38"/>
  <c r="C49" i="38"/>
  <c r="B49" i="38"/>
  <c r="R48" i="38"/>
  <c r="H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R45" i="38"/>
  <c r="H45" i="38"/>
  <c r="R44" i="38"/>
  <c r="H44" i="38"/>
  <c r="R43" i="38"/>
  <c r="H43" i="38"/>
  <c r="R42" i="38"/>
  <c r="H42" i="38"/>
  <c r="R41" i="38"/>
  <c r="H41" i="38"/>
  <c r="R40" i="38"/>
  <c r="H40" i="38"/>
  <c r="R39" i="38"/>
  <c r="H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H47" i="39" l="1"/>
  <c r="T26" i="39"/>
  <c r="U27" i="39"/>
  <c r="T65" i="39"/>
  <c r="T67" i="39"/>
  <c r="R49" i="39"/>
  <c r="R47" i="39"/>
  <c r="T64" i="38"/>
  <c r="T67" i="38" s="1"/>
  <c r="T25" i="38"/>
  <c r="U27" i="38" s="1"/>
  <c r="R46" i="38"/>
  <c r="G69" i="38"/>
  <c r="H46" i="38"/>
  <c r="R39" i="37"/>
  <c r="R40" i="37"/>
  <c r="R41" i="37"/>
  <c r="R42" i="37"/>
  <c r="R43" i="37"/>
  <c r="R44" i="37"/>
  <c r="T65" i="38" l="1"/>
  <c r="T26" i="38"/>
  <c r="H49" i="38"/>
  <c r="H47" i="38"/>
  <c r="R49" i="38"/>
  <c r="R47" i="38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S67" i="37"/>
  <c r="R67" i="37"/>
  <c r="Q67" i="37"/>
  <c r="P67" i="37"/>
  <c r="O67" i="37"/>
  <c r="N67" i="37"/>
  <c r="M67" i="37"/>
  <c r="L67" i="37"/>
  <c r="K67" i="37"/>
  <c r="J67" i="37"/>
  <c r="I67" i="37"/>
  <c r="H67" i="37"/>
  <c r="G67" i="37"/>
  <c r="F67" i="37"/>
  <c r="E67" i="37"/>
  <c r="D67" i="37"/>
  <c r="C67" i="37"/>
  <c r="B67" i="37"/>
  <c r="T66" i="37"/>
  <c r="S64" i="37"/>
  <c r="S69" i="37" s="1"/>
  <c r="R64" i="37"/>
  <c r="R69" i="37" s="1"/>
  <c r="Q64" i="37"/>
  <c r="Q69" i="37" s="1"/>
  <c r="P64" i="37"/>
  <c r="P69" i="37" s="1"/>
  <c r="O64" i="37"/>
  <c r="O69" i="37" s="1"/>
  <c r="N64" i="37"/>
  <c r="N69" i="37" s="1"/>
  <c r="M64" i="37"/>
  <c r="M69" i="37" s="1"/>
  <c r="L64" i="37"/>
  <c r="L69" i="37" s="1"/>
  <c r="K64" i="37"/>
  <c r="K69" i="37" s="1"/>
  <c r="J64" i="37"/>
  <c r="J69" i="37" s="1"/>
  <c r="I64" i="37"/>
  <c r="I69" i="37" s="1"/>
  <c r="H64" i="37"/>
  <c r="H69" i="37" s="1"/>
  <c r="G64" i="37"/>
  <c r="G69" i="37" s="1"/>
  <c r="F64" i="37"/>
  <c r="F69" i="37" s="1"/>
  <c r="E64" i="37"/>
  <c r="E69" i="37" s="1"/>
  <c r="D64" i="37"/>
  <c r="D69" i="37" s="1"/>
  <c r="C64" i="37"/>
  <c r="C69" i="37" s="1"/>
  <c r="B64" i="37"/>
  <c r="B69" i="37" s="1"/>
  <c r="T63" i="37"/>
  <c r="T62" i="37"/>
  <c r="T61" i="37"/>
  <c r="T60" i="37"/>
  <c r="T59" i="37"/>
  <c r="T58" i="37"/>
  <c r="T57" i="37"/>
  <c r="Q50" i="37"/>
  <c r="P50" i="37"/>
  <c r="O50" i="37"/>
  <c r="N50" i="37"/>
  <c r="M50" i="37"/>
  <c r="L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G49" i="37"/>
  <c r="F49" i="37"/>
  <c r="E49" i="37"/>
  <c r="D49" i="37"/>
  <c r="C49" i="37"/>
  <c r="B49" i="37"/>
  <c r="R48" i="37"/>
  <c r="H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H45" i="37"/>
  <c r="H44" i="37"/>
  <c r="H43" i="37"/>
  <c r="H42" i="37"/>
  <c r="H41" i="37"/>
  <c r="H40" i="37"/>
  <c r="H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R46" i="37" l="1"/>
  <c r="R49" i="37" s="1"/>
  <c r="T25" i="37"/>
  <c r="T26" i="37" s="1"/>
  <c r="L51" i="37"/>
  <c r="H46" i="37"/>
  <c r="T64" i="37"/>
  <c r="T27" i="36"/>
  <c r="R47" i="37" l="1"/>
  <c r="U27" i="37"/>
  <c r="T65" i="37"/>
  <c r="T67" i="37"/>
  <c r="H49" i="37"/>
  <c r="H47" i="37"/>
  <c r="S68" i="36"/>
  <c r="R68" i="36"/>
  <c r="Q68" i="36"/>
  <c r="P68" i="36"/>
  <c r="O68" i="36"/>
  <c r="N68" i="36"/>
  <c r="M68" i="36"/>
  <c r="L68" i="36"/>
  <c r="K68" i="36"/>
  <c r="J68" i="36"/>
  <c r="I68" i="36"/>
  <c r="H68" i="36"/>
  <c r="G68" i="36"/>
  <c r="F68" i="36"/>
  <c r="E68" i="36"/>
  <c r="D68" i="36"/>
  <c r="C68" i="36"/>
  <c r="B68" i="36"/>
  <c r="S67" i="36"/>
  <c r="R67" i="36"/>
  <c r="Q67" i="36"/>
  <c r="P67" i="36"/>
  <c r="O67" i="36"/>
  <c r="N67" i="36"/>
  <c r="M67" i="36"/>
  <c r="L67" i="36"/>
  <c r="K67" i="36"/>
  <c r="J67" i="36"/>
  <c r="I67" i="36"/>
  <c r="H67" i="36"/>
  <c r="G67" i="36"/>
  <c r="F67" i="36"/>
  <c r="E67" i="36"/>
  <c r="D67" i="36"/>
  <c r="C67" i="36"/>
  <c r="B67" i="36"/>
  <c r="T66" i="36"/>
  <c r="S64" i="36"/>
  <c r="S69" i="36" s="1"/>
  <c r="R64" i="36"/>
  <c r="R69" i="36" s="1"/>
  <c r="Q64" i="36"/>
  <c r="Q69" i="36" s="1"/>
  <c r="P64" i="36"/>
  <c r="P69" i="36" s="1"/>
  <c r="O64" i="36"/>
  <c r="O69" i="36" s="1"/>
  <c r="N64" i="36"/>
  <c r="N69" i="36" s="1"/>
  <c r="M64" i="36"/>
  <c r="M69" i="36" s="1"/>
  <c r="L64" i="36"/>
  <c r="L69" i="36" s="1"/>
  <c r="K64" i="36"/>
  <c r="K69" i="36" s="1"/>
  <c r="J64" i="36"/>
  <c r="J69" i="36" s="1"/>
  <c r="I64" i="36"/>
  <c r="I69" i="36" s="1"/>
  <c r="H64" i="36"/>
  <c r="H69" i="36" s="1"/>
  <c r="G64" i="36"/>
  <c r="G69" i="36" s="1"/>
  <c r="F64" i="36"/>
  <c r="F69" i="36" s="1"/>
  <c r="E64" i="36"/>
  <c r="E69" i="36" s="1"/>
  <c r="D64" i="36"/>
  <c r="D69" i="36" s="1"/>
  <c r="C64" i="36"/>
  <c r="C69" i="36" s="1"/>
  <c r="B64" i="36"/>
  <c r="B69" i="36" s="1"/>
  <c r="T63" i="36"/>
  <c r="T62" i="36"/>
  <c r="T61" i="36"/>
  <c r="T60" i="36"/>
  <c r="T59" i="36"/>
  <c r="T58" i="36"/>
  <c r="T57" i="36"/>
  <c r="Q50" i="36"/>
  <c r="P50" i="36"/>
  <c r="O50" i="36"/>
  <c r="N50" i="36"/>
  <c r="M50" i="36"/>
  <c r="L50" i="36"/>
  <c r="G50" i="36"/>
  <c r="F50" i="36"/>
  <c r="E50" i="36"/>
  <c r="D50" i="36"/>
  <c r="C50" i="36"/>
  <c r="B50" i="36"/>
  <c r="Q49" i="36"/>
  <c r="P49" i="36"/>
  <c r="O49" i="36"/>
  <c r="N49" i="36"/>
  <c r="M49" i="36"/>
  <c r="L49" i="36"/>
  <c r="G49" i="36"/>
  <c r="F49" i="36"/>
  <c r="E49" i="36"/>
  <c r="D49" i="36"/>
  <c r="C49" i="36"/>
  <c r="B49" i="36"/>
  <c r="R48" i="36"/>
  <c r="H48" i="36"/>
  <c r="Q46" i="36"/>
  <c r="Q51" i="36" s="1"/>
  <c r="P46" i="36"/>
  <c r="P51" i="36" s="1"/>
  <c r="O46" i="36"/>
  <c r="O51" i="36" s="1"/>
  <c r="N46" i="36"/>
  <c r="N51" i="36" s="1"/>
  <c r="M46" i="36"/>
  <c r="L46" i="36"/>
  <c r="L51" i="36" s="1"/>
  <c r="G46" i="36"/>
  <c r="G51" i="36" s="1"/>
  <c r="F46" i="36"/>
  <c r="F51" i="36" s="1"/>
  <c r="E46" i="36"/>
  <c r="E51" i="36" s="1"/>
  <c r="D46" i="36"/>
  <c r="D51" i="36" s="1"/>
  <c r="C46" i="36"/>
  <c r="C51" i="36" s="1"/>
  <c r="B46" i="36"/>
  <c r="R45" i="36"/>
  <c r="H45" i="36"/>
  <c r="R44" i="36"/>
  <c r="H44" i="36"/>
  <c r="R43" i="36"/>
  <c r="H43" i="36"/>
  <c r="R42" i="36"/>
  <c r="H42" i="36"/>
  <c r="R41" i="36"/>
  <c r="H41" i="36"/>
  <c r="H40" i="36"/>
  <c r="H3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S25" i="36"/>
  <c r="S30" i="36" s="1"/>
  <c r="R25" i="36"/>
  <c r="R30" i="36" s="1"/>
  <c r="Q25" i="36"/>
  <c r="Q30" i="36" s="1"/>
  <c r="P25" i="36"/>
  <c r="P30" i="36" s="1"/>
  <c r="O25" i="36"/>
  <c r="O30" i="36" s="1"/>
  <c r="N25" i="36"/>
  <c r="N30" i="36" s="1"/>
  <c r="M25" i="36"/>
  <c r="M30" i="36" s="1"/>
  <c r="L25" i="36"/>
  <c r="L30" i="36" s="1"/>
  <c r="K25" i="36"/>
  <c r="K30" i="36" s="1"/>
  <c r="J25" i="36"/>
  <c r="J30" i="36" s="1"/>
  <c r="I25" i="36"/>
  <c r="I30" i="36" s="1"/>
  <c r="H25" i="36"/>
  <c r="H30" i="36" s="1"/>
  <c r="G25" i="36"/>
  <c r="G30" i="36" s="1"/>
  <c r="F25" i="36"/>
  <c r="F30" i="36" s="1"/>
  <c r="E25" i="36"/>
  <c r="E30" i="36" s="1"/>
  <c r="D25" i="36"/>
  <c r="D30" i="36" s="1"/>
  <c r="C25" i="36"/>
  <c r="C30" i="36" s="1"/>
  <c r="B25" i="36"/>
  <c r="B30" i="36" s="1"/>
  <c r="T24" i="36"/>
  <c r="T23" i="36"/>
  <c r="T22" i="36"/>
  <c r="T21" i="36"/>
  <c r="T20" i="36"/>
  <c r="T19" i="36"/>
  <c r="T18" i="36"/>
  <c r="R46" i="36" l="1"/>
  <c r="R49" i="36" s="1"/>
  <c r="H46" i="36"/>
  <c r="H47" i="36" s="1"/>
  <c r="T64" i="36"/>
  <c r="T25" i="36"/>
  <c r="M51" i="36"/>
  <c r="B51" i="36"/>
  <c r="H24" i="2"/>
  <c r="R47" i="36" l="1"/>
  <c r="H49" i="36"/>
  <c r="U27" i="36"/>
  <c r="T26" i="36"/>
  <c r="T67" i="36"/>
  <c r="T65" i="36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S68" i="35" l="1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S67" i="35"/>
  <c r="R67" i="35"/>
  <c r="Q67" i="35"/>
  <c r="P67" i="35"/>
  <c r="O67" i="35"/>
  <c r="N67" i="35"/>
  <c r="M67" i="35"/>
  <c r="L67" i="35"/>
  <c r="K67" i="35"/>
  <c r="J67" i="35"/>
  <c r="I67" i="35"/>
  <c r="H67" i="35"/>
  <c r="G67" i="35"/>
  <c r="F67" i="35"/>
  <c r="E67" i="35"/>
  <c r="D67" i="35"/>
  <c r="C67" i="35"/>
  <c r="B67" i="35"/>
  <c r="T66" i="35"/>
  <c r="S64" i="35"/>
  <c r="S69" i="35" s="1"/>
  <c r="R64" i="35"/>
  <c r="R69" i="35" s="1"/>
  <c r="Q64" i="35"/>
  <c r="Q69" i="35" s="1"/>
  <c r="P64" i="35"/>
  <c r="P69" i="35" s="1"/>
  <c r="O64" i="35"/>
  <c r="O69" i="35" s="1"/>
  <c r="N64" i="35"/>
  <c r="N69" i="35" s="1"/>
  <c r="M64" i="35"/>
  <c r="M69" i="35" s="1"/>
  <c r="L64" i="35"/>
  <c r="L69" i="35" s="1"/>
  <c r="K64" i="35"/>
  <c r="K69" i="35" s="1"/>
  <c r="J64" i="35"/>
  <c r="J69" i="35" s="1"/>
  <c r="I64" i="35"/>
  <c r="I69" i="35" s="1"/>
  <c r="H64" i="35"/>
  <c r="H69" i="35" s="1"/>
  <c r="G64" i="35"/>
  <c r="G69" i="35" s="1"/>
  <c r="F64" i="35"/>
  <c r="F69" i="35" s="1"/>
  <c r="E64" i="35"/>
  <c r="E69" i="35" s="1"/>
  <c r="D64" i="35"/>
  <c r="D69" i="35" s="1"/>
  <c r="C64" i="35"/>
  <c r="C69" i="35" s="1"/>
  <c r="B64" i="35"/>
  <c r="B69" i="35" s="1"/>
  <c r="T63" i="35"/>
  <c r="T62" i="35"/>
  <c r="T61" i="35"/>
  <c r="T60" i="35"/>
  <c r="T59" i="35"/>
  <c r="T58" i="35"/>
  <c r="T57" i="35"/>
  <c r="Q50" i="35"/>
  <c r="P50" i="35"/>
  <c r="O50" i="35"/>
  <c r="N50" i="35"/>
  <c r="M50" i="35"/>
  <c r="L50" i="35"/>
  <c r="G50" i="35"/>
  <c r="F50" i="35"/>
  <c r="E50" i="35"/>
  <c r="D50" i="35"/>
  <c r="C50" i="35"/>
  <c r="B50" i="35"/>
  <c r="Q49" i="35"/>
  <c r="P49" i="35"/>
  <c r="O49" i="35"/>
  <c r="N49" i="35"/>
  <c r="M49" i="35"/>
  <c r="L49" i="35"/>
  <c r="G49" i="35"/>
  <c r="F49" i="35"/>
  <c r="E49" i="35"/>
  <c r="D49" i="35"/>
  <c r="C49" i="35"/>
  <c r="B49" i="35"/>
  <c r="R48" i="35"/>
  <c r="H48" i="35"/>
  <c r="Q46" i="35"/>
  <c r="Q51" i="35" s="1"/>
  <c r="P46" i="35"/>
  <c r="P51" i="35" s="1"/>
  <c r="O46" i="35"/>
  <c r="O51" i="35" s="1"/>
  <c r="N46" i="35"/>
  <c r="N51" i="35" s="1"/>
  <c r="M46" i="35"/>
  <c r="M51" i="35" s="1"/>
  <c r="L46" i="35"/>
  <c r="L51" i="35" s="1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R45" i="35"/>
  <c r="H45" i="35"/>
  <c r="R44" i="35"/>
  <c r="H44" i="35"/>
  <c r="R43" i="35"/>
  <c r="H43" i="35"/>
  <c r="R42" i="35"/>
  <c r="H42" i="35"/>
  <c r="R41" i="35"/>
  <c r="H41" i="35"/>
  <c r="H40" i="35"/>
  <c r="H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B25" i="35"/>
  <c r="B30" i="35" s="1"/>
  <c r="T24" i="35"/>
  <c r="T23" i="35"/>
  <c r="T22" i="35"/>
  <c r="T21" i="35"/>
  <c r="T20" i="35"/>
  <c r="T19" i="35"/>
  <c r="T18" i="35"/>
  <c r="T25" i="35" l="1"/>
  <c r="U27" i="35" s="1"/>
  <c r="H46" i="35"/>
  <c r="H49" i="35" s="1"/>
  <c r="C30" i="35"/>
  <c r="R46" i="35"/>
  <c r="T64" i="35"/>
  <c r="G49" i="34"/>
  <c r="F49" i="34"/>
  <c r="E49" i="34"/>
  <c r="D49" i="34"/>
  <c r="C49" i="34"/>
  <c r="B49" i="34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S67" i="34"/>
  <c r="R67" i="34"/>
  <c r="Q67" i="34"/>
  <c r="P67" i="34"/>
  <c r="O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T66" i="34"/>
  <c r="S64" i="34"/>
  <c r="S69" i="34" s="1"/>
  <c r="R64" i="34"/>
  <c r="R69" i="34" s="1"/>
  <c r="Q64" i="34"/>
  <c r="Q69" i="34" s="1"/>
  <c r="P64" i="34"/>
  <c r="P69" i="34" s="1"/>
  <c r="O64" i="34"/>
  <c r="O69" i="34" s="1"/>
  <c r="N64" i="34"/>
  <c r="N69" i="34" s="1"/>
  <c r="M64" i="34"/>
  <c r="M69" i="34" s="1"/>
  <c r="L64" i="34"/>
  <c r="L69" i="34" s="1"/>
  <c r="K64" i="34"/>
  <c r="K69" i="34" s="1"/>
  <c r="J64" i="34"/>
  <c r="J69" i="34" s="1"/>
  <c r="I64" i="34"/>
  <c r="I69" i="34" s="1"/>
  <c r="H64" i="34"/>
  <c r="H69" i="34" s="1"/>
  <c r="G64" i="34"/>
  <c r="G69" i="34" s="1"/>
  <c r="F64" i="34"/>
  <c r="F69" i="34" s="1"/>
  <c r="E64" i="34"/>
  <c r="E69" i="34" s="1"/>
  <c r="D64" i="34"/>
  <c r="C64" i="34"/>
  <c r="C69" i="34" s="1"/>
  <c r="B64" i="34"/>
  <c r="B69" i="34" s="1"/>
  <c r="T63" i="34"/>
  <c r="T62" i="34"/>
  <c r="T61" i="34"/>
  <c r="T60" i="34"/>
  <c r="T59" i="34"/>
  <c r="T58" i="34"/>
  <c r="T57" i="34"/>
  <c r="Q50" i="34"/>
  <c r="P50" i="34"/>
  <c r="O50" i="34"/>
  <c r="N50" i="34"/>
  <c r="M50" i="34"/>
  <c r="L50" i="34"/>
  <c r="G50" i="34"/>
  <c r="F50" i="34"/>
  <c r="E50" i="34"/>
  <c r="D50" i="34"/>
  <c r="C50" i="34"/>
  <c r="B50" i="34"/>
  <c r="Q49" i="34"/>
  <c r="P49" i="34"/>
  <c r="O49" i="34"/>
  <c r="N49" i="34"/>
  <c r="M49" i="34"/>
  <c r="L49" i="34"/>
  <c r="R48" i="34"/>
  <c r="H48" i="34"/>
  <c r="Q46" i="34"/>
  <c r="Q51" i="34" s="1"/>
  <c r="P46" i="34"/>
  <c r="P51" i="34" s="1"/>
  <c r="O46" i="34"/>
  <c r="O51" i="34" s="1"/>
  <c r="N46" i="34"/>
  <c r="N51" i="34" s="1"/>
  <c r="M46" i="34"/>
  <c r="M51" i="34" s="1"/>
  <c r="L46" i="34"/>
  <c r="L51" i="34" s="1"/>
  <c r="G46" i="34"/>
  <c r="G51" i="34" s="1"/>
  <c r="F46" i="34"/>
  <c r="F51" i="34" s="1"/>
  <c r="E46" i="34"/>
  <c r="E51" i="34" s="1"/>
  <c r="D46" i="34"/>
  <c r="D51" i="34" s="1"/>
  <c r="C46" i="34"/>
  <c r="B46" i="34"/>
  <c r="B51" i="34" s="1"/>
  <c r="R45" i="34"/>
  <c r="H45" i="34"/>
  <c r="R44" i="34"/>
  <c r="H44" i="34"/>
  <c r="R43" i="34"/>
  <c r="H43" i="34"/>
  <c r="R42" i="34"/>
  <c r="H42" i="34"/>
  <c r="R41" i="34"/>
  <c r="H41" i="34"/>
  <c r="H40" i="34"/>
  <c r="H3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T27" i="34"/>
  <c r="S25" i="34"/>
  <c r="S30" i="34" s="1"/>
  <c r="R25" i="34"/>
  <c r="R30" i="34" s="1"/>
  <c r="Q25" i="34"/>
  <c r="Q30" i="34" s="1"/>
  <c r="P25" i="34"/>
  <c r="P30" i="34" s="1"/>
  <c r="O25" i="34"/>
  <c r="O30" i="34" s="1"/>
  <c r="N25" i="34"/>
  <c r="N30" i="34" s="1"/>
  <c r="M25" i="34"/>
  <c r="M30" i="34" s="1"/>
  <c r="L25" i="34"/>
  <c r="L30" i="34" s="1"/>
  <c r="K25" i="34"/>
  <c r="K30" i="34" s="1"/>
  <c r="J25" i="34"/>
  <c r="J30" i="34" s="1"/>
  <c r="I25" i="34"/>
  <c r="I30" i="34" s="1"/>
  <c r="H25" i="34"/>
  <c r="H30" i="34" s="1"/>
  <c r="G25" i="34"/>
  <c r="G30" i="34" s="1"/>
  <c r="F25" i="34"/>
  <c r="F30" i="34" s="1"/>
  <c r="E25" i="34"/>
  <c r="E30" i="34" s="1"/>
  <c r="D25" i="34"/>
  <c r="D30" i="34" s="1"/>
  <c r="C25" i="34"/>
  <c r="C30" i="34" s="1"/>
  <c r="B25" i="34"/>
  <c r="B30" i="34" s="1"/>
  <c r="T24" i="34"/>
  <c r="T23" i="34"/>
  <c r="T22" i="34"/>
  <c r="T21" i="34"/>
  <c r="T20" i="34"/>
  <c r="T19" i="34"/>
  <c r="T18" i="34"/>
  <c r="T26" i="35" l="1"/>
  <c r="H47" i="35"/>
  <c r="T65" i="35"/>
  <c r="T67" i="35"/>
  <c r="R47" i="35"/>
  <c r="R49" i="35"/>
  <c r="T64" i="34"/>
  <c r="T67" i="34" s="1"/>
  <c r="H46" i="34"/>
  <c r="H49" i="34" s="1"/>
  <c r="D69" i="34"/>
  <c r="R46" i="34"/>
  <c r="C51" i="34"/>
  <c r="T25" i="34"/>
  <c r="S67" i="32"/>
  <c r="R67" i="32"/>
  <c r="Q67" i="32"/>
  <c r="P67" i="32"/>
  <c r="O67" i="32"/>
  <c r="N67" i="32"/>
  <c r="M67" i="32"/>
  <c r="L67" i="32"/>
  <c r="K67" i="32"/>
  <c r="J67" i="32"/>
  <c r="I67" i="32"/>
  <c r="H67" i="32"/>
  <c r="G67" i="32"/>
  <c r="F67" i="32"/>
  <c r="E67" i="32"/>
  <c r="D67" i="32"/>
  <c r="C67" i="32"/>
  <c r="B67" i="32"/>
  <c r="Q49" i="32"/>
  <c r="P49" i="32"/>
  <c r="O49" i="32"/>
  <c r="N49" i="32"/>
  <c r="M49" i="32"/>
  <c r="L49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S68" i="32"/>
  <c r="R68" i="32"/>
  <c r="Q68" i="32"/>
  <c r="P68" i="32"/>
  <c r="O68" i="32"/>
  <c r="N68" i="32"/>
  <c r="M68" i="32"/>
  <c r="L68" i="32"/>
  <c r="K68" i="32"/>
  <c r="J68" i="32"/>
  <c r="I68" i="32"/>
  <c r="H68" i="32"/>
  <c r="G68" i="32"/>
  <c r="F68" i="32"/>
  <c r="E68" i="32"/>
  <c r="D68" i="32"/>
  <c r="C68" i="32"/>
  <c r="B68" i="32"/>
  <c r="T66" i="32"/>
  <c r="S64" i="32"/>
  <c r="S69" i="32" s="1"/>
  <c r="R64" i="32"/>
  <c r="R69" i="32" s="1"/>
  <c r="Q64" i="32"/>
  <c r="Q69" i="32" s="1"/>
  <c r="P64" i="32"/>
  <c r="P69" i="32" s="1"/>
  <c r="O64" i="32"/>
  <c r="O69" i="32" s="1"/>
  <c r="N64" i="32"/>
  <c r="N69" i="32" s="1"/>
  <c r="M64" i="32"/>
  <c r="M69" i="32" s="1"/>
  <c r="L64" i="32"/>
  <c r="L69" i="32" s="1"/>
  <c r="K64" i="32"/>
  <c r="K69" i="32" s="1"/>
  <c r="J64" i="32"/>
  <c r="J69" i="32" s="1"/>
  <c r="I64" i="32"/>
  <c r="I69" i="32" s="1"/>
  <c r="H64" i="32"/>
  <c r="H69" i="32" s="1"/>
  <c r="G64" i="32"/>
  <c r="G69" i="32" s="1"/>
  <c r="F64" i="32"/>
  <c r="F69" i="32" s="1"/>
  <c r="E64" i="32"/>
  <c r="E69" i="32" s="1"/>
  <c r="D64" i="32"/>
  <c r="C64" i="32"/>
  <c r="C69" i="32" s="1"/>
  <c r="B64" i="32"/>
  <c r="B69" i="32" s="1"/>
  <c r="T63" i="32"/>
  <c r="T62" i="32"/>
  <c r="T61" i="32"/>
  <c r="T60" i="32"/>
  <c r="T59" i="32"/>
  <c r="T58" i="32"/>
  <c r="T57" i="32"/>
  <c r="Q50" i="32"/>
  <c r="P50" i="32"/>
  <c r="O50" i="32"/>
  <c r="N50" i="32"/>
  <c r="M50" i="32"/>
  <c r="L50" i="32"/>
  <c r="G50" i="32"/>
  <c r="F50" i="32"/>
  <c r="E50" i="32"/>
  <c r="D50" i="32"/>
  <c r="C50" i="32"/>
  <c r="B50" i="32"/>
  <c r="G49" i="32"/>
  <c r="F49" i="32"/>
  <c r="E49" i="32"/>
  <c r="D49" i="32"/>
  <c r="C49" i="32"/>
  <c r="B49" i="32"/>
  <c r="R48" i="32"/>
  <c r="H48" i="32"/>
  <c r="Q46" i="32"/>
  <c r="Q51" i="32" s="1"/>
  <c r="P46" i="32"/>
  <c r="P51" i="32" s="1"/>
  <c r="O46" i="32"/>
  <c r="O51" i="32" s="1"/>
  <c r="N46" i="32"/>
  <c r="M46" i="32"/>
  <c r="M51" i="32" s="1"/>
  <c r="L46" i="32"/>
  <c r="L51" i="32" s="1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R45" i="32"/>
  <c r="H45" i="32"/>
  <c r="R44" i="32"/>
  <c r="H44" i="32"/>
  <c r="R43" i="32"/>
  <c r="H43" i="32"/>
  <c r="R42" i="32"/>
  <c r="H42" i="32"/>
  <c r="R41" i="32"/>
  <c r="H41" i="32"/>
  <c r="R40" i="32"/>
  <c r="H40" i="32"/>
  <c r="R39" i="32"/>
  <c r="H3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T27" i="32"/>
  <c r="S25" i="32"/>
  <c r="S30" i="32" s="1"/>
  <c r="R25" i="32"/>
  <c r="R30" i="32" s="1"/>
  <c r="Q25" i="32"/>
  <c r="Q30" i="32" s="1"/>
  <c r="P25" i="32"/>
  <c r="P30" i="32" s="1"/>
  <c r="O25" i="32"/>
  <c r="O30" i="32" s="1"/>
  <c r="N25" i="32"/>
  <c r="N30" i="32" s="1"/>
  <c r="M25" i="32"/>
  <c r="M30" i="32" s="1"/>
  <c r="L25" i="32"/>
  <c r="L30" i="32" s="1"/>
  <c r="K25" i="32"/>
  <c r="K30" i="32" s="1"/>
  <c r="J25" i="32"/>
  <c r="J30" i="32" s="1"/>
  <c r="I25" i="32"/>
  <c r="I30" i="32" s="1"/>
  <c r="H25" i="32"/>
  <c r="H30" i="32" s="1"/>
  <c r="G25" i="32"/>
  <c r="G30" i="32" s="1"/>
  <c r="F25" i="32"/>
  <c r="F30" i="32" s="1"/>
  <c r="E25" i="32"/>
  <c r="E30" i="32" s="1"/>
  <c r="D25" i="32"/>
  <c r="D30" i="32" s="1"/>
  <c r="C25" i="32"/>
  <c r="C30" i="32" s="1"/>
  <c r="B25" i="32"/>
  <c r="B30" i="32" s="1"/>
  <c r="T24" i="32"/>
  <c r="T23" i="32"/>
  <c r="T22" i="32"/>
  <c r="T21" i="32"/>
  <c r="T20" i="32"/>
  <c r="T19" i="32"/>
  <c r="T18" i="32"/>
  <c r="T65" i="34" l="1"/>
  <c r="H47" i="34"/>
  <c r="U27" i="34"/>
  <c r="T26" i="34"/>
  <c r="R49" i="34"/>
  <c r="R47" i="34"/>
  <c r="R46" i="32"/>
  <c r="R49" i="32" s="1"/>
  <c r="T64" i="32"/>
  <c r="T67" i="32" s="1"/>
  <c r="D69" i="32"/>
  <c r="N51" i="32"/>
  <c r="H46" i="32"/>
  <c r="T25" i="32"/>
  <c r="Q49" i="31"/>
  <c r="P49" i="31"/>
  <c r="O49" i="31"/>
  <c r="N49" i="31"/>
  <c r="M49" i="31"/>
  <c r="L49" i="31"/>
  <c r="T65" i="32" l="1"/>
  <c r="R47" i="32"/>
  <c r="H49" i="32"/>
  <c r="H47" i="32"/>
  <c r="T26" i="32"/>
  <c r="U27" i="32"/>
  <c r="S67" i="31"/>
  <c r="R67" i="31"/>
  <c r="Q67" i="31"/>
  <c r="P67" i="31"/>
  <c r="O67" i="31"/>
  <c r="N67" i="31"/>
  <c r="M67" i="31"/>
  <c r="L67" i="31"/>
  <c r="K67" i="31"/>
  <c r="J67" i="31"/>
  <c r="I67" i="31"/>
  <c r="H67" i="31"/>
  <c r="G67" i="31"/>
  <c r="F67" i="31"/>
  <c r="E67" i="31"/>
  <c r="D67" i="31"/>
  <c r="C67" i="31"/>
  <c r="B67" i="31"/>
  <c r="S68" i="31" l="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6" i="31"/>
  <c r="S64" i="31"/>
  <c r="S69" i="31" s="1"/>
  <c r="R64" i="31"/>
  <c r="R69" i="31" s="1"/>
  <c r="Q64" i="31"/>
  <c r="Q69" i="31" s="1"/>
  <c r="P64" i="31"/>
  <c r="P69" i="31" s="1"/>
  <c r="O64" i="31"/>
  <c r="O69" i="31" s="1"/>
  <c r="N64" i="31"/>
  <c r="N69" i="31" s="1"/>
  <c r="M64" i="31"/>
  <c r="M69" i="31" s="1"/>
  <c r="L64" i="31"/>
  <c r="L69" i="31" s="1"/>
  <c r="K64" i="31"/>
  <c r="K69" i="31" s="1"/>
  <c r="J64" i="31"/>
  <c r="J69" i="31" s="1"/>
  <c r="I64" i="31"/>
  <c r="I69" i="31" s="1"/>
  <c r="H64" i="31"/>
  <c r="H69" i="31" s="1"/>
  <c r="G64" i="31"/>
  <c r="G69" i="31" s="1"/>
  <c r="F64" i="31"/>
  <c r="F69" i="31" s="1"/>
  <c r="E64" i="31"/>
  <c r="E69" i="31" s="1"/>
  <c r="D64" i="31"/>
  <c r="D69" i="31" s="1"/>
  <c r="C64" i="31"/>
  <c r="C69" i="31" s="1"/>
  <c r="B64" i="31"/>
  <c r="B69" i="31" s="1"/>
  <c r="T63" i="31"/>
  <c r="T62" i="31"/>
  <c r="T61" i="31"/>
  <c r="T60" i="31"/>
  <c r="T59" i="31"/>
  <c r="T58" i="31"/>
  <c r="T57" i="31"/>
  <c r="Q50" i="31"/>
  <c r="P50" i="31"/>
  <c r="O50" i="31"/>
  <c r="N50" i="31"/>
  <c r="M50" i="31"/>
  <c r="L50" i="31"/>
  <c r="G50" i="31"/>
  <c r="F50" i="31"/>
  <c r="E50" i="31"/>
  <c r="D50" i="31"/>
  <c r="C50" i="31"/>
  <c r="B50" i="31"/>
  <c r="G49" i="31"/>
  <c r="F49" i="31"/>
  <c r="E49" i="31"/>
  <c r="D49" i="31"/>
  <c r="C49" i="31"/>
  <c r="B49" i="31"/>
  <c r="R48" i="31"/>
  <c r="H48" i="31"/>
  <c r="Q46" i="31"/>
  <c r="Q51" i="31" s="1"/>
  <c r="P46" i="31"/>
  <c r="P51" i="31" s="1"/>
  <c r="O46" i="31"/>
  <c r="O51" i="31" s="1"/>
  <c r="N46" i="31"/>
  <c r="N51" i="31" s="1"/>
  <c r="M46" i="31"/>
  <c r="M51" i="31" s="1"/>
  <c r="L46" i="31"/>
  <c r="L51" i="31" s="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R45" i="31"/>
  <c r="H45" i="31"/>
  <c r="R44" i="31"/>
  <c r="H44" i="31"/>
  <c r="R43" i="31"/>
  <c r="H43" i="31"/>
  <c r="R42" i="31"/>
  <c r="H42" i="31"/>
  <c r="R41" i="31"/>
  <c r="H41" i="31"/>
  <c r="R40" i="31"/>
  <c r="H40" i="31"/>
  <c r="R39" i="31"/>
  <c r="H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C25" i="31"/>
  <c r="C30" i="31" s="1"/>
  <c r="B25" i="31"/>
  <c r="B30" i="31" s="1"/>
  <c r="T24" i="31"/>
  <c r="T23" i="31"/>
  <c r="T22" i="31"/>
  <c r="T21" i="31"/>
  <c r="T20" i="31"/>
  <c r="T19" i="31"/>
  <c r="T18" i="31"/>
  <c r="T25" i="31" l="1"/>
  <c r="T26" i="31" s="1"/>
  <c r="R46" i="31"/>
  <c r="R49" i="31" s="1"/>
  <c r="H46" i="31"/>
  <c r="H47" i="31" s="1"/>
  <c r="D30" i="31"/>
  <c r="B51" i="31"/>
  <c r="T64" i="31"/>
  <c r="S64" i="30"/>
  <c r="S69" i="30" s="1"/>
  <c r="R64" i="30"/>
  <c r="R69" i="30" s="1"/>
  <c r="Q64" i="30"/>
  <c r="Q69" i="30" s="1"/>
  <c r="P64" i="30"/>
  <c r="P69" i="30" s="1"/>
  <c r="O64" i="30"/>
  <c r="O69" i="30" s="1"/>
  <c r="N64" i="30"/>
  <c r="N69" i="30" s="1"/>
  <c r="M64" i="30"/>
  <c r="M69" i="30" s="1"/>
  <c r="L64" i="30"/>
  <c r="L69" i="30" s="1"/>
  <c r="K64" i="30"/>
  <c r="K69" i="30" s="1"/>
  <c r="J64" i="30"/>
  <c r="J69" i="30" s="1"/>
  <c r="I64" i="30"/>
  <c r="I69" i="30" s="1"/>
  <c r="H64" i="30"/>
  <c r="H69" i="30" s="1"/>
  <c r="G64" i="30"/>
  <c r="G69" i="30" s="1"/>
  <c r="F64" i="30"/>
  <c r="F69" i="30" s="1"/>
  <c r="E64" i="30"/>
  <c r="E69" i="30" s="1"/>
  <c r="D64" i="30"/>
  <c r="D69" i="30" s="1"/>
  <c r="C64" i="30"/>
  <c r="C69" i="30" s="1"/>
  <c r="B64" i="30"/>
  <c r="B69" i="30" s="1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6" i="30"/>
  <c r="S67" i="30"/>
  <c r="R67" i="30"/>
  <c r="Q67" i="30"/>
  <c r="P67" i="30"/>
  <c r="O67" i="30"/>
  <c r="N67" i="30"/>
  <c r="M67" i="30"/>
  <c r="L67" i="30"/>
  <c r="K67" i="30"/>
  <c r="J67" i="30"/>
  <c r="I67" i="30"/>
  <c r="H67" i="30"/>
  <c r="G67" i="30"/>
  <c r="F67" i="30"/>
  <c r="E67" i="30"/>
  <c r="D67" i="30"/>
  <c r="C67" i="30"/>
  <c r="B67" i="30"/>
  <c r="T63" i="30"/>
  <c r="T62" i="30"/>
  <c r="T61" i="30"/>
  <c r="T60" i="30"/>
  <c r="T59" i="30"/>
  <c r="T58" i="30"/>
  <c r="T57" i="30"/>
  <c r="Q46" i="30"/>
  <c r="Q51" i="30" s="1"/>
  <c r="P46" i="30"/>
  <c r="P51" i="30" s="1"/>
  <c r="O46" i="30"/>
  <c r="O51" i="30" s="1"/>
  <c r="N46" i="30"/>
  <c r="N51" i="30" s="1"/>
  <c r="M46" i="30"/>
  <c r="M51" i="30" s="1"/>
  <c r="L46" i="30"/>
  <c r="G46" i="30"/>
  <c r="G51" i="30" s="1"/>
  <c r="F46" i="30"/>
  <c r="F51" i="30" s="1"/>
  <c r="E46" i="30"/>
  <c r="E51" i="30" s="1"/>
  <c r="D46" i="30"/>
  <c r="D51" i="30" s="1"/>
  <c r="C46" i="30"/>
  <c r="B46" i="30"/>
  <c r="B51" i="30" s="1"/>
  <c r="Q50" i="30"/>
  <c r="P50" i="30"/>
  <c r="O50" i="30"/>
  <c r="N50" i="30"/>
  <c r="M50" i="30"/>
  <c r="L50" i="30"/>
  <c r="G50" i="30"/>
  <c r="F50" i="30"/>
  <c r="E50" i="30"/>
  <c r="D50" i="30"/>
  <c r="C50" i="30"/>
  <c r="B50" i="30"/>
  <c r="R48" i="30"/>
  <c r="Q49" i="30"/>
  <c r="P49" i="30"/>
  <c r="O49" i="30"/>
  <c r="N49" i="30"/>
  <c r="M49" i="30"/>
  <c r="L49" i="30"/>
  <c r="H48" i="30"/>
  <c r="G49" i="30"/>
  <c r="F49" i="30"/>
  <c r="E49" i="30"/>
  <c r="D49" i="30"/>
  <c r="C49" i="30"/>
  <c r="B49" i="30"/>
  <c r="R45" i="30"/>
  <c r="H45" i="30"/>
  <c r="R44" i="30"/>
  <c r="H44" i="30"/>
  <c r="R43" i="30"/>
  <c r="H43" i="30"/>
  <c r="R42" i="30"/>
  <c r="H42" i="30"/>
  <c r="R41" i="30"/>
  <c r="H41" i="30"/>
  <c r="R40" i="30"/>
  <c r="H40" i="30"/>
  <c r="R39" i="30"/>
  <c r="H39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B30" i="30" s="1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T24" i="30"/>
  <c r="T23" i="30"/>
  <c r="T22" i="30"/>
  <c r="T21" i="30"/>
  <c r="T20" i="30"/>
  <c r="T19" i="30"/>
  <c r="T18" i="30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C67" i="29"/>
  <c r="B67" i="29"/>
  <c r="T66" i="29"/>
  <c r="S64" i="29"/>
  <c r="S69" i="29" s="1"/>
  <c r="R64" i="29"/>
  <c r="R69" i="29" s="1"/>
  <c r="Q64" i="29"/>
  <c r="Q69" i="29" s="1"/>
  <c r="P64" i="29"/>
  <c r="P69" i="29" s="1"/>
  <c r="O64" i="29"/>
  <c r="O69" i="29" s="1"/>
  <c r="N64" i="29"/>
  <c r="N69" i="29" s="1"/>
  <c r="M64" i="29"/>
  <c r="M69" i="29" s="1"/>
  <c r="L64" i="29"/>
  <c r="L69" i="29" s="1"/>
  <c r="K64" i="29"/>
  <c r="K69" i="29" s="1"/>
  <c r="J64" i="29"/>
  <c r="J69" i="29" s="1"/>
  <c r="I64" i="29"/>
  <c r="I69" i="29" s="1"/>
  <c r="H64" i="29"/>
  <c r="H69" i="29" s="1"/>
  <c r="G64" i="29"/>
  <c r="G69" i="29" s="1"/>
  <c r="F64" i="29"/>
  <c r="F69" i="29" s="1"/>
  <c r="E64" i="29"/>
  <c r="E69" i="29" s="1"/>
  <c r="D64" i="29"/>
  <c r="C64" i="29"/>
  <c r="C69" i="29" s="1"/>
  <c r="B64" i="29"/>
  <c r="B69" i="29" s="1"/>
  <c r="T63" i="29"/>
  <c r="T62" i="29"/>
  <c r="T61" i="29"/>
  <c r="T60" i="29"/>
  <c r="T59" i="29"/>
  <c r="T58" i="29"/>
  <c r="T57" i="29"/>
  <c r="Q50" i="29"/>
  <c r="P50" i="29"/>
  <c r="O50" i="29"/>
  <c r="N50" i="29"/>
  <c r="M50" i="29"/>
  <c r="L50" i="29"/>
  <c r="G50" i="29"/>
  <c r="F50" i="29"/>
  <c r="E50" i="29"/>
  <c r="D50" i="29"/>
  <c r="C50" i="29"/>
  <c r="B50" i="29"/>
  <c r="Q49" i="29"/>
  <c r="P49" i="29"/>
  <c r="O49" i="29"/>
  <c r="N49" i="29"/>
  <c r="M49" i="29"/>
  <c r="L49" i="29"/>
  <c r="G49" i="29"/>
  <c r="F49" i="29"/>
  <c r="E49" i="29"/>
  <c r="D49" i="29"/>
  <c r="C49" i="29"/>
  <c r="B49" i="29"/>
  <c r="R48" i="29"/>
  <c r="H48" i="29"/>
  <c r="Q46" i="29"/>
  <c r="Q51" i="29" s="1"/>
  <c r="P46" i="29"/>
  <c r="P51" i="29" s="1"/>
  <c r="O46" i="29"/>
  <c r="O51" i="29" s="1"/>
  <c r="N46" i="29"/>
  <c r="N51" i="29" s="1"/>
  <c r="M46" i="29"/>
  <c r="M51" i="29" s="1"/>
  <c r="L46" i="29"/>
  <c r="L51" i="29" s="1"/>
  <c r="G46" i="29"/>
  <c r="G51" i="29" s="1"/>
  <c r="F46" i="29"/>
  <c r="F51" i="29" s="1"/>
  <c r="E46" i="29"/>
  <c r="E51" i="29" s="1"/>
  <c r="D46" i="29"/>
  <c r="D51" i="29" s="1"/>
  <c r="C46" i="29"/>
  <c r="C51" i="29" s="1"/>
  <c r="B46" i="29"/>
  <c r="B51" i="29" s="1"/>
  <c r="R45" i="29"/>
  <c r="H45" i="29"/>
  <c r="R44" i="29"/>
  <c r="H44" i="29"/>
  <c r="R43" i="29"/>
  <c r="H43" i="29"/>
  <c r="R42" i="29"/>
  <c r="H42" i="29"/>
  <c r="R41" i="29"/>
  <c r="H41" i="29"/>
  <c r="R40" i="29"/>
  <c r="H40" i="29"/>
  <c r="R39" i="29"/>
  <c r="H3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T27" i="29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C25" i="29"/>
  <c r="C30" i="29" s="1"/>
  <c r="B25" i="29"/>
  <c r="B30" i="29" s="1"/>
  <c r="T24" i="29"/>
  <c r="T23" i="29"/>
  <c r="T22" i="29"/>
  <c r="T21" i="29"/>
  <c r="T20" i="29"/>
  <c r="T19" i="29"/>
  <c r="T18" i="29"/>
  <c r="G49" i="28"/>
  <c r="F49" i="28"/>
  <c r="E49" i="28"/>
  <c r="D49" i="28"/>
  <c r="C49" i="28"/>
  <c r="B49" i="28"/>
  <c r="T57" i="27"/>
  <c r="T58" i="27"/>
  <c r="T59" i="27"/>
  <c r="T60" i="27"/>
  <c r="T61" i="27"/>
  <c r="T62" i="27"/>
  <c r="T58" i="28"/>
  <c r="T59" i="28"/>
  <c r="T60" i="28"/>
  <c r="T61" i="28"/>
  <c r="T62" i="28"/>
  <c r="T63" i="28"/>
  <c r="T57" i="28"/>
  <c r="S68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B68" i="28"/>
  <c r="S67" i="28"/>
  <c r="R67" i="28"/>
  <c r="Q67" i="28"/>
  <c r="P67" i="28"/>
  <c r="O67" i="28"/>
  <c r="N67" i="28"/>
  <c r="M67" i="28"/>
  <c r="L67" i="28"/>
  <c r="K67" i="28"/>
  <c r="J67" i="28"/>
  <c r="I67" i="28"/>
  <c r="H67" i="28"/>
  <c r="G67" i="28"/>
  <c r="F67" i="28"/>
  <c r="E67" i="28"/>
  <c r="D67" i="28"/>
  <c r="C67" i="28"/>
  <c r="B67" i="28"/>
  <c r="T66" i="28"/>
  <c r="S64" i="28"/>
  <c r="S69" i="28" s="1"/>
  <c r="R64" i="28"/>
  <c r="R69" i="28" s="1"/>
  <c r="Q64" i="28"/>
  <c r="Q69" i="28" s="1"/>
  <c r="P64" i="28"/>
  <c r="P69" i="28" s="1"/>
  <c r="O64" i="28"/>
  <c r="O69" i="28" s="1"/>
  <c r="N64" i="28"/>
  <c r="N69" i="28" s="1"/>
  <c r="M64" i="28"/>
  <c r="M69" i="28" s="1"/>
  <c r="L64" i="28"/>
  <c r="L69" i="28" s="1"/>
  <c r="K64" i="28"/>
  <c r="K69" i="28" s="1"/>
  <c r="J64" i="28"/>
  <c r="J69" i="28" s="1"/>
  <c r="I64" i="28"/>
  <c r="I69" i="28" s="1"/>
  <c r="H64" i="28"/>
  <c r="H69" i="28" s="1"/>
  <c r="G64" i="28"/>
  <c r="G69" i="28" s="1"/>
  <c r="F64" i="28"/>
  <c r="F69" i="28" s="1"/>
  <c r="E64" i="28"/>
  <c r="E69" i="28" s="1"/>
  <c r="D64" i="28"/>
  <c r="C64" i="28"/>
  <c r="C69" i="28" s="1"/>
  <c r="B64" i="28"/>
  <c r="B69" i="28" s="1"/>
  <c r="Q50" i="28"/>
  <c r="P50" i="28"/>
  <c r="O50" i="28"/>
  <c r="N50" i="28"/>
  <c r="M50" i="28"/>
  <c r="L50" i="28"/>
  <c r="G50" i="28"/>
  <c r="F50" i="28"/>
  <c r="E50" i="28"/>
  <c r="D50" i="28"/>
  <c r="C50" i="28"/>
  <c r="B50" i="28"/>
  <c r="Q49" i="28"/>
  <c r="P49" i="28"/>
  <c r="O49" i="28"/>
  <c r="N49" i="28"/>
  <c r="M49" i="28"/>
  <c r="L49" i="28"/>
  <c r="R48" i="28"/>
  <c r="H48" i="28"/>
  <c r="Q46" i="28"/>
  <c r="Q51" i="28" s="1"/>
  <c r="P46" i="28"/>
  <c r="P51" i="28" s="1"/>
  <c r="O46" i="28"/>
  <c r="N46" i="28"/>
  <c r="N51" i="28" s="1"/>
  <c r="M46" i="28"/>
  <c r="M51" i="28" s="1"/>
  <c r="L46" i="28"/>
  <c r="L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R45" i="28"/>
  <c r="H45" i="28"/>
  <c r="R44" i="28"/>
  <c r="H44" i="28"/>
  <c r="R43" i="28"/>
  <c r="H43" i="28"/>
  <c r="R42" i="28"/>
  <c r="H42" i="28"/>
  <c r="R41" i="28"/>
  <c r="H41" i="28"/>
  <c r="R40" i="28"/>
  <c r="H40" i="28"/>
  <c r="R39" i="28"/>
  <c r="H3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T27" i="28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T24" i="28"/>
  <c r="T23" i="28"/>
  <c r="T22" i="28"/>
  <c r="T21" i="28"/>
  <c r="T20" i="28"/>
  <c r="T19" i="28"/>
  <c r="T18" i="28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S68" i="27"/>
  <c r="R68" i="27"/>
  <c r="Q68" i="27"/>
  <c r="P68" i="27"/>
  <c r="O68" i="27"/>
  <c r="N68" i="27"/>
  <c r="M68" i="27"/>
  <c r="L68" i="27"/>
  <c r="K68" i="27"/>
  <c r="J68" i="27"/>
  <c r="I68" i="27"/>
  <c r="H68" i="27"/>
  <c r="G68" i="27"/>
  <c r="F68" i="27"/>
  <c r="E68" i="27"/>
  <c r="D68" i="27"/>
  <c r="C68" i="27"/>
  <c r="B68" i="27"/>
  <c r="S67" i="27"/>
  <c r="R67" i="27"/>
  <c r="Q67" i="27"/>
  <c r="P67" i="27"/>
  <c r="O67" i="27"/>
  <c r="N67" i="27"/>
  <c r="M67" i="27"/>
  <c r="L67" i="27"/>
  <c r="K67" i="27"/>
  <c r="J67" i="27"/>
  <c r="I67" i="27"/>
  <c r="H67" i="27"/>
  <c r="G67" i="27"/>
  <c r="F67" i="27"/>
  <c r="E67" i="27"/>
  <c r="D67" i="27"/>
  <c r="C67" i="27"/>
  <c r="B67" i="27"/>
  <c r="T66" i="27"/>
  <c r="S64" i="27"/>
  <c r="S69" i="27" s="1"/>
  <c r="R64" i="27"/>
  <c r="R69" i="27" s="1"/>
  <c r="Q64" i="27"/>
  <c r="Q69" i="27" s="1"/>
  <c r="P64" i="27"/>
  <c r="P69" i="27" s="1"/>
  <c r="O64" i="27"/>
  <c r="O69" i="27" s="1"/>
  <c r="N64" i="27"/>
  <c r="N69" i="27" s="1"/>
  <c r="M64" i="27"/>
  <c r="M69" i="27" s="1"/>
  <c r="L64" i="27"/>
  <c r="L69" i="27" s="1"/>
  <c r="K64" i="27"/>
  <c r="K69" i="27" s="1"/>
  <c r="J64" i="27"/>
  <c r="J69" i="27" s="1"/>
  <c r="I64" i="27"/>
  <c r="I69" i="27" s="1"/>
  <c r="H64" i="27"/>
  <c r="H69" i="27" s="1"/>
  <c r="G64" i="27"/>
  <c r="G69" i="27" s="1"/>
  <c r="F64" i="27"/>
  <c r="F69" i="27" s="1"/>
  <c r="E64" i="27"/>
  <c r="E69" i="27" s="1"/>
  <c r="D64" i="27"/>
  <c r="C64" i="27"/>
  <c r="C69" i="27" s="1"/>
  <c r="B64" i="27"/>
  <c r="B69" i="27" s="1"/>
  <c r="T63" i="27"/>
  <c r="Q50" i="27"/>
  <c r="P50" i="27"/>
  <c r="O50" i="27"/>
  <c r="N50" i="27"/>
  <c r="M50" i="27"/>
  <c r="L50" i="27"/>
  <c r="G50" i="27"/>
  <c r="F50" i="27"/>
  <c r="E50" i="27"/>
  <c r="D50" i="27"/>
  <c r="C50" i="27"/>
  <c r="B50" i="27"/>
  <c r="Q49" i="27"/>
  <c r="P49" i="27"/>
  <c r="O49" i="27"/>
  <c r="N49" i="27"/>
  <c r="M49" i="27"/>
  <c r="L49" i="27"/>
  <c r="G49" i="27"/>
  <c r="F49" i="27"/>
  <c r="E49" i="27"/>
  <c r="D49" i="27"/>
  <c r="C49" i="27"/>
  <c r="B49" i="27"/>
  <c r="R48" i="27"/>
  <c r="H48" i="27"/>
  <c r="Q46" i="27"/>
  <c r="Q51" i="27" s="1"/>
  <c r="P46" i="27"/>
  <c r="P51" i="27" s="1"/>
  <c r="O46" i="27"/>
  <c r="O51" i="27" s="1"/>
  <c r="N46" i="27"/>
  <c r="N51" i="27" s="1"/>
  <c r="M46" i="27"/>
  <c r="L46" i="27"/>
  <c r="L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R45" i="27"/>
  <c r="H45" i="27"/>
  <c r="R44" i="27"/>
  <c r="H44" i="27"/>
  <c r="R43" i="27"/>
  <c r="H43" i="27"/>
  <c r="R42" i="27"/>
  <c r="H42" i="27"/>
  <c r="R41" i="27"/>
  <c r="H41" i="27"/>
  <c r="R40" i="27"/>
  <c r="H40" i="27"/>
  <c r="R39" i="27"/>
  <c r="H3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T27" i="27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C25" i="27"/>
  <c r="C30" i="27" s="1"/>
  <c r="B25" i="27"/>
  <c r="B30" i="27" s="1"/>
  <c r="T24" i="27"/>
  <c r="T23" i="27"/>
  <c r="T22" i="27"/>
  <c r="T21" i="27"/>
  <c r="T20" i="27"/>
  <c r="T19" i="27"/>
  <c r="T18" i="27"/>
  <c r="S68" i="26"/>
  <c r="R68" i="26"/>
  <c r="Q68" i="26"/>
  <c r="P68" i="26"/>
  <c r="O68" i="26"/>
  <c r="N68" i="26"/>
  <c r="M68" i="26"/>
  <c r="L68" i="26"/>
  <c r="K68" i="26"/>
  <c r="J68" i="26"/>
  <c r="I68" i="26"/>
  <c r="H68" i="26"/>
  <c r="G68" i="26"/>
  <c r="F68" i="26"/>
  <c r="E68" i="26"/>
  <c r="D68" i="26"/>
  <c r="C68" i="26"/>
  <c r="B68" i="26"/>
  <c r="S67" i="26"/>
  <c r="R67" i="26"/>
  <c r="Q67" i="26"/>
  <c r="P67" i="26"/>
  <c r="O67" i="26"/>
  <c r="N67" i="26"/>
  <c r="M67" i="26"/>
  <c r="L67" i="26"/>
  <c r="K67" i="26"/>
  <c r="J67" i="26"/>
  <c r="I67" i="26"/>
  <c r="H67" i="26"/>
  <c r="G67" i="26"/>
  <c r="F67" i="26"/>
  <c r="E67" i="26"/>
  <c r="D67" i="26"/>
  <c r="C67" i="26"/>
  <c r="B67" i="26"/>
  <c r="T66" i="26"/>
  <c r="S64" i="26"/>
  <c r="S69" i="26" s="1"/>
  <c r="R64" i="26"/>
  <c r="R69" i="26" s="1"/>
  <c r="Q64" i="26"/>
  <c r="Q69" i="26" s="1"/>
  <c r="P64" i="26"/>
  <c r="P69" i="26" s="1"/>
  <c r="O64" i="26"/>
  <c r="O69" i="26" s="1"/>
  <c r="N64" i="26"/>
  <c r="N69" i="26" s="1"/>
  <c r="M64" i="26"/>
  <c r="M69" i="26" s="1"/>
  <c r="L64" i="26"/>
  <c r="L69" i="26" s="1"/>
  <c r="K64" i="26"/>
  <c r="K69" i="26" s="1"/>
  <c r="J64" i="26"/>
  <c r="J69" i="26" s="1"/>
  <c r="I64" i="26"/>
  <c r="I69" i="26" s="1"/>
  <c r="H64" i="26"/>
  <c r="H69" i="26" s="1"/>
  <c r="G64" i="26"/>
  <c r="G69" i="26" s="1"/>
  <c r="F64" i="26"/>
  <c r="F69" i="26" s="1"/>
  <c r="E64" i="26"/>
  <c r="E69" i="26" s="1"/>
  <c r="D64" i="26"/>
  <c r="D69" i="26" s="1"/>
  <c r="C64" i="26"/>
  <c r="C69" i="26" s="1"/>
  <c r="B64" i="26"/>
  <c r="B69" i="26" s="1"/>
  <c r="T63" i="26"/>
  <c r="T62" i="26"/>
  <c r="T61" i="26"/>
  <c r="T60" i="26"/>
  <c r="T59" i="26"/>
  <c r="T58" i="26"/>
  <c r="T57" i="26"/>
  <c r="Q50" i="26"/>
  <c r="P50" i="26"/>
  <c r="O50" i="26"/>
  <c r="N50" i="26"/>
  <c r="M50" i="26"/>
  <c r="L50" i="26"/>
  <c r="G50" i="26"/>
  <c r="F50" i="26"/>
  <c r="E50" i="26"/>
  <c r="D50" i="26"/>
  <c r="C50" i="26"/>
  <c r="B50" i="26"/>
  <c r="Q49" i="26"/>
  <c r="P49" i="26"/>
  <c r="O49" i="26"/>
  <c r="N49" i="26"/>
  <c r="M49" i="26"/>
  <c r="L49" i="26"/>
  <c r="G49" i="26"/>
  <c r="F49" i="26"/>
  <c r="E49" i="26"/>
  <c r="D49" i="26"/>
  <c r="C49" i="26"/>
  <c r="B49" i="26"/>
  <c r="R48" i="26"/>
  <c r="H48" i="26"/>
  <c r="Q46" i="26"/>
  <c r="Q51" i="26" s="1"/>
  <c r="P46" i="26"/>
  <c r="P51" i="26" s="1"/>
  <c r="O46" i="26"/>
  <c r="O51" i="26" s="1"/>
  <c r="N46" i="26"/>
  <c r="N51" i="26" s="1"/>
  <c r="M46" i="26"/>
  <c r="M51" i="26" s="1"/>
  <c r="L46" i="26"/>
  <c r="L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R45" i="26"/>
  <c r="H45" i="26"/>
  <c r="R44" i="26"/>
  <c r="H44" i="26"/>
  <c r="R43" i="26"/>
  <c r="H43" i="26"/>
  <c r="R42" i="26"/>
  <c r="H42" i="26"/>
  <c r="R41" i="26"/>
  <c r="H41" i="26"/>
  <c r="R40" i="26"/>
  <c r="H40" i="26"/>
  <c r="R39" i="26"/>
  <c r="H3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T27" i="26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C25" i="26"/>
  <c r="C30" i="26" s="1"/>
  <c r="B25" i="26"/>
  <c r="B30" i="26" s="1"/>
  <c r="T24" i="26"/>
  <c r="T23" i="26"/>
  <c r="T22" i="26"/>
  <c r="T21" i="26"/>
  <c r="T20" i="26"/>
  <c r="T19" i="26"/>
  <c r="T18" i="26"/>
  <c r="Q49" i="25"/>
  <c r="R49" i="25"/>
  <c r="Q50" i="25"/>
  <c r="R50" i="25"/>
  <c r="Q46" i="25"/>
  <c r="Q51" i="25" s="1"/>
  <c r="R46" i="25"/>
  <c r="R51" i="25" s="1"/>
  <c r="O31" i="2"/>
  <c r="P31" i="2"/>
  <c r="N31" i="2"/>
  <c r="S18" i="2"/>
  <c r="R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T17" i="2"/>
  <c r="T16" i="2"/>
  <c r="T15" i="2"/>
  <c r="T14" i="2"/>
  <c r="T13" i="2"/>
  <c r="T12" i="2"/>
  <c r="S68" i="25"/>
  <c r="R68" i="25"/>
  <c r="Q68" i="25"/>
  <c r="P68" i="25"/>
  <c r="O68" i="25"/>
  <c r="N68" i="25"/>
  <c r="M68" i="25"/>
  <c r="L68" i="25"/>
  <c r="K68" i="25"/>
  <c r="J68" i="25"/>
  <c r="I68" i="25"/>
  <c r="H68" i="25"/>
  <c r="G68" i="25"/>
  <c r="F68" i="25"/>
  <c r="E68" i="25"/>
  <c r="D68" i="25"/>
  <c r="C68" i="25"/>
  <c r="B68" i="25"/>
  <c r="S67" i="25"/>
  <c r="R67" i="25"/>
  <c r="Q67" i="25"/>
  <c r="P67" i="25"/>
  <c r="O67" i="25"/>
  <c r="N67" i="25"/>
  <c r="M67" i="25"/>
  <c r="L67" i="25"/>
  <c r="K67" i="25"/>
  <c r="J67" i="25"/>
  <c r="I67" i="25"/>
  <c r="H67" i="25"/>
  <c r="G67" i="25"/>
  <c r="F67" i="25"/>
  <c r="E67" i="25"/>
  <c r="D67" i="25"/>
  <c r="C67" i="25"/>
  <c r="B67" i="25"/>
  <c r="T66" i="25"/>
  <c r="S64" i="25"/>
  <c r="S69" i="25" s="1"/>
  <c r="R64" i="25"/>
  <c r="R69" i="25" s="1"/>
  <c r="Q64" i="25"/>
  <c r="Q69" i="25" s="1"/>
  <c r="P64" i="25"/>
  <c r="P69" i="25" s="1"/>
  <c r="O64" i="25"/>
  <c r="O69" i="25" s="1"/>
  <c r="N64" i="25"/>
  <c r="N69" i="25" s="1"/>
  <c r="M64" i="25"/>
  <c r="M69" i="25" s="1"/>
  <c r="L64" i="25"/>
  <c r="L69" i="25" s="1"/>
  <c r="K64" i="25"/>
  <c r="K69" i="25" s="1"/>
  <c r="J64" i="25"/>
  <c r="J69" i="25" s="1"/>
  <c r="I64" i="25"/>
  <c r="I69" i="25" s="1"/>
  <c r="H64" i="25"/>
  <c r="H69" i="25" s="1"/>
  <c r="G64" i="25"/>
  <c r="G69" i="25" s="1"/>
  <c r="F64" i="25"/>
  <c r="F69" i="25" s="1"/>
  <c r="E64" i="25"/>
  <c r="E69" i="25" s="1"/>
  <c r="D64" i="25"/>
  <c r="D69" i="25" s="1"/>
  <c r="C64" i="25"/>
  <c r="C69" i="25" s="1"/>
  <c r="B64" i="25"/>
  <c r="T63" i="25"/>
  <c r="T62" i="25"/>
  <c r="T61" i="25"/>
  <c r="T60" i="25"/>
  <c r="T59" i="25"/>
  <c r="T58" i="25"/>
  <c r="T57" i="25"/>
  <c r="P50" i="25"/>
  <c r="O50" i="25"/>
  <c r="N50" i="25"/>
  <c r="M50" i="25"/>
  <c r="H50" i="25"/>
  <c r="G50" i="25"/>
  <c r="F50" i="25"/>
  <c r="E50" i="25"/>
  <c r="D50" i="25"/>
  <c r="C50" i="25"/>
  <c r="B50" i="25"/>
  <c r="P49" i="25"/>
  <c r="O49" i="25"/>
  <c r="N49" i="25"/>
  <c r="M49" i="25"/>
  <c r="H49" i="25"/>
  <c r="G49" i="25"/>
  <c r="F49" i="25"/>
  <c r="E49" i="25"/>
  <c r="D49" i="25"/>
  <c r="C49" i="25"/>
  <c r="B49" i="25"/>
  <c r="S48" i="25"/>
  <c r="I48" i="25"/>
  <c r="P46" i="25"/>
  <c r="P51" i="25" s="1"/>
  <c r="O46" i="25"/>
  <c r="O51" i="25" s="1"/>
  <c r="N46" i="25"/>
  <c r="N51" i="25" s="1"/>
  <c r="M46" i="25"/>
  <c r="H46" i="25"/>
  <c r="H51" i="25" s="1"/>
  <c r="G46" i="25"/>
  <c r="G51" i="25" s="1"/>
  <c r="F46" i="25"/>
  <c r="F51" i="25" s="1"/>
  <c r="E46" i="25"/>
  <c r="D46" i="25"/>
  <c r="D51" i="25" s="1"/>
  <c r="C46" i="25"/>
  <c r="C51" i="25" s="1"/>
  <c r="B46" i="25"/>
  <c r="B51" i="25" s="1"/>
  <c r="S45" i="25"/>
  <c r="I45" i="25"/>
  <c r="S44" i="25"/>
  <c r="I44" i="25"/>
  <c r="S43" i="25"/>
  <c r="I43" i="25"/>
  <c r="S42" i="25"/>
  <c r="I42" i="25"/>
  <c r="S41" i="25"/>
  <c r="I41" i="25"/>
  <c r="S40" i="25"/>
  <c r="I40" i="25"/>
  <c r="S39" i="25"/>
  <c r="I3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T27" i="25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D30" i="25" s="1"/>
  <c r="C25" i="25"/>
  <c r="C30" i="25" s="1"/>
  <c r="B25" i="25"/>
  <c r="B30" i="25" s="1"/>
  <c r="T24" i="25"/>
  <c r="T23" i="25"/>
  <c r="T22" i="25"/>
  <c r="T21" i="25"/>
  <c r="T20" i="25"/>
  <c r="T19" i="25"/>
  <c r="T18" i="25"/>
  <c r="T42" i="2"/>
  <c r="T39" i="2"/>
  <c r="T38" i="2"/>
  <c r="T37" i="2"/>
  <c r="T43" i="2"/>
  <c r="M44" i="2"/>
  <c r="L44" i="2"/>
  <c r="K44" i="2"/>
  <c r="J44" i="2"/>
  <c r="I44" i="2"/>
  <c r="H44" i="2"/>
  <c r="G44" i="2"/>
  <c r="F44" i="2"/>
  <c r="E44" i="2"/>
  <c r="D44" i="2"/>
  <c r="C44" i="2"/>
  <c r="B44" i="2"/>
  <c r="T63" i="24"/>
  <c r="M64" i="24"/>
  <c r="M69" i="24" s="1"/>
  <c r="L64" i="24"/>
  <c r="L69" i="24" s="1"/>
  <c r="K64" i="24"/>
  <c r="K69" i="24" s="1"/>
  <c r="J64" i="24"/>
  <c r="J69" i="24" s="1"/>
  <c r="I64" i="24"/>
  <c r="I69" i="24" s="1"/>
  <c r="H64" i="24"/>
  <c r="H69" i="24" s="1"/>
  <c r="G64" i="24"/>
  <c r="G69" i="24" s="1"/>
  <c r="F64" i="24"/>
  <c r="F69" i="24" s="1"/>
  <c r="E64" i="24"/>
  <c r="E69" i="24" s="1"/>
  <c r="D64" i="24"/>
  <c r="D69" i="24" s="1"/>
  <c r="C64" i="24"/>
  <c r="C69" i="24" s="1"/>
  <c r="B64" i="24"/>
  <c r="B69" i="24" s="1"/>
  <c r="T66" i="24"/>
  <c r="B67" i="24"/>
  <c r="C67" i="24"/>
  <c r="D67" i="24"/>
  <c r="E67" i="24"/>
  <c r="F67" i="24"/>
  <c r="G67" i="24"/>
  <c r="H67" i="24"/>
  <c r="I67" i="24"/>
  <c r="J67" i="24"/>
  <c r="K67" i="24"/>
  <c r="L67" i="24"/>
  <c r="M67" i="24"/>
  <c r="B68" i="24"/>
  <c r="C68" i="24"/>
  <c r="D68" i="24"/>
  <c r="E68" i="24"/>
  <c r="F68" i="24"/>
  <c r="G68" i="24"/>
  <c r="H68" i="24"/>
  <c r="I68" i="24"/>
  <c r="J68" i="24"/>
  <c r="K68" i="24"/>
  <c r="L68" i="24"/>
  <c r="M68" i="24"/>
  <c r="V58" i="24"/>
  <c r="V59" i="24"/>
  <c r="V57" i="24"/>
  <c r="B25" i="23"/>
  <c r="B30" i="23" s="1"/>
  <c r="C25" i="23"/>
  <c r="C30" i="23" s="1"/>
  <c r="D25" i="23"/>
  <c r="E25" i="23"/>
  <c r="E30" i="23" s="1"/>
  <c r="F25" i="23"/>
  <c r="F30" i="23" s="1"/>
  <c r="G25" i="23"/>
  <c r="G30" i="23" s="1"/>
  <c r="H25" i="23"/>
  <c r="H30" i="23" s="1"/>
  <c r="I25" i="23"/>
  <c r="I30" i="23" s="1"/>
  <c r="J25" i="23"/>
  <c r="J30" i="23" s="1"/>
  <c r="K25" i="23"/>
  <c r="K30" i="23" s="1"/>
  <c r="L25" i="23"/>
  <c r="L30" i="23" s="1"/>
  <c r="M25" i="23"/>
  <c r="N25" i="23"/>
  <c r="N30" i="23" s="1"/>
  <c r="O25" i="23"/>
  <c r="O30" i="23" s="1"/>
  <c r="P25" i="23"/>
  <c r="P30" i="23" s="1"/>
  <c r="Q25" i="23"/>
  <c r="Q30" i="23" s="1"/>
  <c r="R25" i="23"/>
  <c r="R30" i="23" s="1"/>
  <c r="S25" i="23"/>
  <c r="S30" i="23" s="1"/>
  <c r="T25" i="23"/>
  <c r="T30" i="23" s="1"/>
  <c r="U25" i="23"/>
  <c r="V25" i="23"/>
  <c r="V30" i="23" s="1"/>
  <c r="W25" i="23"/>
  <c r="W30" i="23" s="1"/>
  <c r="S68" i="24"/>
  <c r="R68" i="24"/>
  <c r="Q68" i="24"/>
  <c r="P68" i="24"/>
  <c r="O68" i="24"/>
  <c r="N68" i="24"/>
  <c r="S67" i="24"/>
  <c r="R67" i="24"/>
  <c r="Q67" i="24"/>
  <c r="P67" i="24"/>
  <c r="O67" i="24"/>
  <c r="N67" i="24"/>
  <c r="S64" i="24"/>
  <c r="S69" i="24" s="1"/>
  <c r="R64" i="24"/>
  <c r="R69" i="24" s="1"/>
  <c r="Q64" i="24"/>
  <c r="Q69" i="24" s="1"/>
  <c r="P64" i="24"/>
  <c r="P69" i="24" s="1"/>
  <c r="O64" i="24"/>
  <c r="O69" i="24" s="1"/>
  <c r="N64" i="24"/>
  <c r="N69" i="24" s="1"/>
  <c r="T62" i="24"/>
  <c r="T61" i="24"/>
  <c r="T60" i="24"/>
  <c r="T59" i="24"/>
  <c r="T58" i="24"/>
  <c r="T57" i="24"/>
  <c r="Q50" i="24"/>
  <c r="P50" i="24"/>
  <c r="O50" i="24"/>
  <c r="N50" i="24"/>
  <c r="M50" i="24"/>
  <c r="H50" i="24"/>
  <c r="G50" i="24"/>
  <c r="F50" i="24"/>
  <c r="E50" i="24"/>
  <c r="D50" i="24"/>
  <c r="C50" i="24"/>
  <c r="B50" i="24"/>
  <c r="Q49" i="24"/>
  <c r="P49" i="24"/>
  <c r="O49" i="24"/>
  <c r="N49" i="24"/>
  <c r="M49" i="24"/>
  <c r="H49" i="24"/>
  <c r="G49" i="24"/>
  <c r="F49" i="24"/>
  <c r="E49" i="24"/>
  <c r="D49" i="24"/>
  <c r="C49" i="24"/>
  <c r="B49" i="24"/>
  <c r="R48" i="24"/>
  <c r="I48" i="24"/>
  <c r="Q46" i="24"/>
  <c r="Q51" i="24" s="1"/>
  <c r="P46" i="24"/>
  <c r="P51" i="24" s="1"/>
  <c r="O46" i="24"/>
  <c r="O51" i="24" s="1"/>
  <c r="N46" i="24"/>
  <c r="N51" i="24" s="1"/>
  <c r="M46" i="24"/>
  <c r="M51" i="24" s="1"/>
  <c r="H46" i="24"/>
  <c r="H51" i="24" s="1"/>
  <c r="G46" i="24"/>
  <c r="G51" i="24" s="1"/>
  <c r="F46" i="24"/>
  <c r="F51" i="24" s="1"/>
  <c r="E46" i="24"/>
  <c r="E51" i="24" s="1"/>
  <c r="D46" i="24"/>
  <c r="D51" i="24" s="1"/>
  <c r="C46" i="24"/>
  <c r="C51" i="24" s="1"/>
  <c r="B46" i="24"/>
  <c r="B51" i="24" s="1"/>
  <c r="R45" i="24"/>
  <c r="I45" i="24"/>
  <c r="R44" i="24"/>
  <c r="I44" i="24"/>
  <c r="R43" i="24"/>
  <c r="I43" i="24"/>
  <c r="R42" i="24"/>
  <c r="I42" i="24"/>
  <c r="R41" i="24"/>
  <c r="I41" i="24"/>
  <c r="R40" i="24"/>
  <c r="I40" i="24"/>
  <c r="R39" i="24"/>
  <c r="I39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X30" i="24" s="1"/>
  <c r="W25" i="24"/>
  <c r="W30" i="24" s="1"/>
  <c r="V25" i="24"/>
  <c r="V30" i="24" s="1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Z24" i="24"/>
  <c r="Z23" i="24"/>
  <c r="Z22" i="24"/>
  <c r="Z21" i="24"/>
  <c r="Z20" i="24"/>
  <c r="Z19" i="24"/>
  <c r="Z18" i="24"/>
  <c r="G69" i="23"/>
  <c r="F69" i="23"/>
  <c r="E69" i="23"/>
  <c r="D69" i="23"/>
  <c r="C69" i="23"/>
  <c r="B69" i="23"/>
  <c r="G68" i="23"/>
  <c r="F68" i="23"/>
  <c r="E68" i="23"/>
  <c r="D68" i="23"/>
  <c r="C68" i="23"/>
  <c r="B68" i="23"/>
  <c r="H67" i="23"/>
  <c r="G65" i="23"/>
  <c r="G70" i="23" s="1"/>
  <c r="F65" i="23"/>
  <c r="F70" i="23" s="1"/>
  <c r="E65" i="23"/>
  <c r="E70" i="23" s="1"/>
  <c r="D65" i="23"/>
  <c r="D70" i="23" s="1"/>
  <c r="C65" i="23"/>
  <c r="C70" i="23" s="1"/>
  <c r="B65" i="23"/>
  <c r="B70" i="23" s="1"/>
  <c r="H64" i="23"/>
  <c r="H63" i="23"/>
  <c r="H62" i="23"/>
  <c r="H61" i="23"/>
  <c r="H60" i="23"/>
  <c r="H59" i="23"/>
  <c r="H58" i="23"/>
  <c r="Q50" i="23"/>
  <c r="P50" i="23"/>
  <c r="O50" i="23"/>
  <c r="N50" i="23"/>
  <c r="M50" i="23"/>
  <c r="H50" i="23"/>
  <c r="G50" i="23"/>
  <c r="F50" i="23"/>
  <c r="E50" i="23"/>
  <c r="D50" i="23"/>
  <c r="C50" i="23"/>
  <c r="B50" i="23"/>
  <c r="Q49" i="23"/>
  <c r="P49" i="23"/>
  <c r="O49" i="23"/>
  <c r="N49" i="23"/>
  <c r="M49" i="23"/>
  <c r="H49" i="23"/>
  <c r="G49" i="23"/>
  <c r="F49" i="23"/>
  <c r="E49" i="23"/>
  <c r="D49" i="23"/>
  <c r="C49" i="23"/>
  <c r="B49" i="23"/>
  <c r="R48" i="23"/>
  <c r="I48" i="23"/>
  <c r="Q46" i="23"/>
  <c r="Q51" i="23" s="1"/>
  <c r="P46" i="23"/>
  <c r="P51" i="23" s="1"/>
  <c r="O46" i="23"/>
  <c r="N46" i="23"/>
  <c r="N51" i="23" s="1"/>
  <c r="M46" i="23"/>
  <c r="M51" i="23" s="1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B51" i="23" s="1"/>
  <c r="R45" i="23"/>
  <c r="I45" i="23"/>
  <c r="R44" i="23"/>
  <c r="I44" i="23"/>
  <c r="R43" i="23"/>
  <c r="I43" i="23"/>
  <c r="R42" i="23"/>
  <c r="I42" i="23"/>
  <c r="R41" i="23"/>
  <c r="I41" i="23"/>
  <c r="R40" i="23"/>
  <c r="I40" i="23"/>
  <c r="R39" i="23"/>
  <c r="I39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U30" i="23"/>
  <c r="M30" i="23"/>
  <c r="D30" i="23"/>
  <c r="Z24" i="23"/>
  <c r="Z23" i="23"/>
  <c r="Z22" i="23"/>
  <c r="Z21" i="23"/>
  <c r="Z20" i="23"/>
  <c r="Z19" i="23"/>
  <c r="Z18" i="23"/>
  <c r="G69" i="22"/>
  <c r="F69" i="22"/>
  <c r="E69" i="22"/>
  <c r="D69" i="22"/>
  <c r="C69" i="22"/>
  <c r="B69" i="22"/>
  <c r="G68" i="22"/>
  <c r="F68" i="22"/>
  <c r="E68" i="22"/>
  <c r="D68" i="22"/>
  <c r="C68" i="22"/>
  <c r="B68" i="22"/>
  <c r="H67" i="22"/>
  <c r="G65" i="22"/>
  <c r="G70" i="22" s="1"/>
  <c r="F65" i="22"/>
  <c r="F70" i="22" s="1"/>
  <c r="E65" i="22"/>
  <c r="E70" i="22" s="1"/>
  <c r="D65" i="22"/>
  <c r="D70" i="22" s="1"/>
  <c r="C65" i="22"/>
  <c r="B65" i="22"/>
  <c r="B70" i="22" s="1"/>
  <c r="H64" i="22"/>
  <c r="H63" i="22"/>
  <c r="H62" i="22"/>
  <c r="H61" i="22"/>
  <c r="H60" i="22"/>
  <c r="H59" i="22"/>
  <c r="H58" i="22"/>
  <c r="Q50" i="22"/>
  <c r="P50" i="22"/>
  <c r="O50" i="22"/>
  <c r="N50" i="22"/>
  <c r="M50" i="22"/>
  <c r="H50" i="22"/>
  <c r="G50" i="22"/>
  <c r="F50" i="22"/>
  <c r="E50" i="22"/>
  <c r="D50" i="22"/>
  <c r="C50" i="22"/>
  <c r="B50" i="22"/>
  <c r="Q49" i="22"/>
  <c r="P49" i="22"/>
  <c r="O49" i="22"/>
  <c r="N49" i="22"/>
  <c r="M49" i="22"/>
  <c r="H49" i="22"/>
  <c r="G49" i="22"/>
  <c r="F49" i="22"/>
  <c r="E49" i="22"/>
  <c r="D49" i="22"/>
  <c r="C49" i="22"/>
  <c r="B49" i="22"/>
  <c r="R48" i="22"/>
  <c r="I48" i="22"/>
  <c r="Q46" i="22"/>
  <c r="Q51" i="22" s="1"/>
  <c r="P46" i="22"/>
  <c r="P51" i="22" s="1"/>
  <c r="O46" i="22"/>
  <c r="O51" i="22" s="1"/>
  <c r="N46" i="22"/>
  <c r="N51" i="22" s="1"/>
  <c r="M46" i="22"/>
  <c r="H46" i="22"/>
  <c r="H51" i="22" s="1"/>
  <c r="G46" i="22"/>
  <c r="G51" i="22" s="1"/>
  <c r="F46" i="22"/>
  <c r="F51" i="22" s="1"/>
  <c r="E46" i="22"/>
  <c r="E51" i="22" s="1"/>
  <c r="D46" i="22"/>
  <c r="D51" i="22" s="1"/>
  <c r="C46" i="22"/>
  <c r="C51" i="22" s="1"/>
  <c r="B46" i="22"/>
  <c r="B51" i="22" s="1"/>
  <c r="R45" i="22"/>
  <c r="I45" i="22"/>
  <c r="R44" i="22"/>
  <c r="I44" i="22"/>
  <c r="R43" i="22"/>
  <c r="I43" i="22"/>
  <c r="R42" i="22"/>
  <c r="I42" i="22"/>
  <c r="R41" i="22"/>
  <c r="I41" i="22"/>
  <c r="R40" i="22"/>
  <c r="I40" i="22"/>
  <c r="R39" i="22"/>
  <c r="I39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Z24" i="22"/>
  <c r="Z23" i="22"/>
  <c r="Z22" i="22"/>
  <c r="Z21" i="22"/>
  <c r="Z20" i="22"/>
  <c r="Z19" i="22"/>
  <c r="Z18" i="22"/>
  <c r="B30" i="22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G69" i="21"/>
  <c r="F69" i="21"/>
  <c r="E69" i="21"/>
  <c r="D69" i="21"/>
  <c r="C69" i="21"/>
  <c r="B69" i="21"/>
  <c r="G68" i="21"/>
  <c r="F68" i="21"/>
  <c r="E68" i="21"/>
  <c r="D68" i="21"/>
  <c r="C68" i="21"/>
  <c r="B68" i="21"/>
  <c r="H67" i="21"/>
  <c r="G65" i="21"/>
  <c r="G70" i="21" s="1"/>
  <c r="F65" i="21"/>
  <c r="F70" i="21" s="1"/>
  <c r="E65" i="21"/>
  <c r="E70" i="21" s="1"/>
  <c r="D65" i="21"/>
  <c r="D70" i="21" s="1"/>
  <c r="C65" i="21"/>
  <c r="C70" i="21" s="1"/>
  <c r="B65" i="21"/>
  <c r="B70" i="21" s="1"/>
  <c r="H64" i="21"/>
  <c r="H63" i="21"/>
  <c r="H62" i="21"/>
  <c r="H61" i="21"/>
  <c r="H60" i="21"/>
  <c r="H59" i="21"/>
  <c r="H58" i="21"/>
  <c r="Q50" i="21"/>
  <c r="P50" i="21"/>
  <c r="O50" i="21"/>
  <c r="N50" i="21"/>
  <c r="M50" i="21"/>
  <c r="H50" i="21"/>
  <c r="G50" i="21"/>
  <c r="F50" i="21"/>
  <c r="E50" i="21"/>
  <c r="D50" i="21"/>
  <c r="C50" i="21"/>
  <c r="B50" i="21"/>
  <c r="Q49" i="21"/>
  <c r="P49" i="21"/>
  <c r="O49" i="21"/>
  <c r="N49" i="21"/>
  <c r="M49" i="21"/>
  <c r="H49" i="21"/>
  <c r="G49" i="21"/>
  <c r="F49" i="21"/>
  <c r="E49" i="21"/>
  <c r="D49" i="21"/>
  <c r="C49" i="21"/>
  <c r="B49" i="21"/>
  <c r="R48" i="21"/>
  <c r="I48" i="21"/>
  <c r="Q46" i="21"/>
  <c r="Q51" i="21" s="1"/>
  <c r="P46" i="21"/>
  <c r="P51" i="21" s="1"/>
  <c r="O46" i="21"/>
  <c r="O51" i="21" s="1"/>
  <c r="N46" i="21"/>
  <c r="N51" i="21" s="1"/>
  <c r="M46" i="21"/>
  <c r="H46" i="2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B51" i="21" s="1"/>
  <c r="R45" i="21"/>
  <c r="I45" i="21"/>
  <c r="R44" i="21"/>
  <c r="I44" i="21"/>
  <c r="R43" i="21"/>
  <c r="I43" i="21"/>
  <c r="R42" i="21"/>
  <c r="I42" i="21"/>
  <c r="R41" i="21"/>
  <c r="I41" i="21"/>
  <c r="R40" i="21"/>
  <c r="I40" i="21"/>
  <c r="R39" i="21"/>
  <c r="I39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C25" i="21"/>
  <c r="C30" i="21" s="1"/>
  <c r="B25" i="21"/>
  <c r="B30" i="21" s="1"/>
  <c r="Z24" i="21"/>
  <c r="Z23" i="21"/>
  <c r="Z22" i="21"/>
  <c r="Z21" i="21"/>
  <c r="Z20" i="21"/>
  <c r="Z19" i="21"/>
  <c r="Z18" i="21"/>
  <c r="X28" i="20"/>
  <c r="W28" i="20"/>
  <c r="G31" i="2"/>
  <c r="G68" i="20"/>
  <c r="F68" i="20"/>
  <c r="E68" i="20"/>
  <c r="D68" i="20"/>
  <c r="C68" i="20"/>
  <c r="B68" i="20"/>
  <c r="Q49" i="20"/>
  <c r="P49" i="20"/>
  <c r="O49" i="20"/>
  <c r="N49" i="20"/>
  <c r="M49" i="20"/>
  <c r="H49" i="20"/>
  <c r="G49" i="20"/>
  <c r="F49" i="20"/>
  <c r="E49" i="20"/>
  <c r="D49" i="20"/>
  <c r="C49" i="20"/>
  <c r="B49" i="20"/>
  <c r="Y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X29" i="20"/>
  <c r="X25" i="20"/>
  <c r="X30" i="20" s="1"/>
  <c r="G50" i="20"/>
  <c r="G46" i="20"/>
  <c r="G51" i="20" s="1"/>
  <c r="G69" i="20"/>
  <c r="F69" i="20"/>
  <c r="E69" i="20"/>
  <c r="D69" i="20"/>
  <c r="C69" i="20"/>
  <c r="B69" i="20"/>
  <c r="H67" i="20"/>
  <c r="G65" i="20"/>
  <c r="G70" i="20" s="1"/>
  <c r="F65" i="20"/>
  <c r="F70" i="20" s="1"/>
  <c r="E65" i="20"/>
  <c r="E70" i="20" s="1"/>
  <c r="D65" i="20"/>
  <c r="D70" i="20" s="1"/>
  <c r="C65" i="20"/>
  <c r="C70" i="20" s="1"/>
  <c r="B65" i="20"/>
  <c r="H64" i="20"/>
  <c r="H63" i="20"/>
  <c r="H62" i="20"/>
  <c r="H61" i="20"/>
  <c r="H60" i="20"/>
  <c r="H59" i="20"/>
  <c r="H58" i="20"/>
  <c r="Q50" i="20"/>
  <c r="P50" i="20"/>
  <c r="O50" i="20"/>
  <c r="N50" i="20"/>
  <c r="M50" i="20"/>
  <c r="H50" i="20"/>
  <c r="F50" i="20"/>
  <c r="E50" i="20"/>
  <c r="D50" i="20"/>
  <c r="C50" i="20"/>
  <c r="B50" i="20"/>
  <c r="R48" i="20"/>
  <c r="I48" i="20"/>
  <c r="Q46" i="20"/>
  <c r="Q51" i="20" s="1"/>
  <c r="P46" i="20"/>
  <c r="P51" i="20" s="1"/>
  <c r="O46" i="20"/>
  <c r="O51" i="20" s="1"/>
  <c r="N46" i="20"/>
  <c r="M46" i="20"/>
  <c r="M51" i="20" s="1"/>
  <c r="H46" i="20"/>
  <c r="H51" i="20" s="1"/>
  <c r="F46" i="20"/>
  <c r="F51" i="20" s="1"/>
  <c r="E46" i="20"/>
  <c r="E51" i="20" s="1"/>
  <c r="D46" i="20"/>
  <c r="C46" i="20"/>
  <c r="C51" i="20" s="1"/>
  <c r="B46" i="20"/>
  <c r="B51" i="20" s="1"/>
  <c r="R45" i="20"/>
  <c r="I45" i="20"/>
  <c r="R44" i="20"/>
  <c r="I44" i="20"/>
  <c r="R43" i="20"/>
  <c r="I43" i="20"/>
  <c r="R42" i="20"/>
  <c r="I42" i="20"/>
  <c r="R41" i="20"/>
  <c r="I41" i="20"/>
  <c r="R40" i="20"/>
  <c r="I40" i="20"/>
  <c r="R39" i="20"/>
  <c r="I39" i="20"/>
  <c r="Y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Z27" i="20"/>
  <c r="Y25" i="20"/>
  <c r="Y30" i="20" s="1"/>
  <c r="W25" i="20"/>
  <c r="W30" i="20" s="1"/>
  <c r="V25" i="20"/>
  <c r="V30" i="20" s="1"/>
  <c r="U25" i="20"/>
  <c r="U30" i="20" s="1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N30" i="20" s="1"/>
  <c r="M25" i="20"/>
  <c r="M30" i="20" s="1"/>
  <c r="L25" i="20"/>
  <c r="L30" i="20" s="1"/>
  <c r="K25" i="20"/>
  <c r="K30" i="20" s="1"/>
  <c r="J25" i="20"/>
  <c r="J30" i="20" s="1"/>
  <c r="I25" i="20"/>
  <c r="I30" i="20" s="1"/>
  <c r="H25" i="20"/>
  <c r="H30" i="20" s="1"/>
  <c r="G25" i="20"/>
  <c r="G30" i="20" s="1"/>
  <c r="F25" i="20"/>
  <c r="F30" i="20" s="1"/>
  <c r="E25" i="20"/>
  <c r="E30" i="20" s="1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8" i="19"/>
  <c r="F68" i="19"/>
  <c r="E68" i="19"/>
  <c r="D68" i="19"/>
  <c r="C68" i="19"/>
  <c r="B68" i="19"/>
  <c r="P49" i="19"/>
  <c r="O49" i="19"/>
  <c r="N49" i="19"/>
  <c r="M49" i="19"/>
  <c r="L49" i="19"/>
  <c r="G49" i="19"/>
  <c r="F49" i="19"/>
  <c r="E49" i="19"/>
  <c r="D49" i="19"/>
  <c r="C49" i="19"/>
  <c r="B49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G69" i="19"/>
  <c r="F69" i="19"/>
  <c r="E69" i="19"/>
  <c r="D69" i="19"/>
  <c r="C69" i="19"/>
  <c r="B69" i="19"/>
  <c r="H67" i="19"/>
  <c r="G65" i="19"/>
  <c r="G70" i="19" s="1"/>
  <c r="F65" i="19"/>
  <c r="F70" i="19" s="1"/>
  <c r="E65" i="19"/>
  <c r="E70" i="19" s="1"/>
  <c r="D65" i="19"/>
  <c r="D70" i="19" s="1"/>
  <c r="C65" i="19"/>
  <c r="C70" i="19" s="1"/>
  <c r="B65" i="19"/>
  <c r="H64" i="19"/>
  <c r="H63" i="19"/>
  <c r="H62" i="19"/>
  <c r="H61" i="19"/>
  <c r="H60" i="19"/>
  <c r="H59" i="19"/>
  <c r="H58" i="19"/>
  <c r="P50" i="19"/>
  <c r="O50" i="19"/>
  <c r="N50" i="19"/>
  <c r="M50" i="19"/>
  <c r="L50" i="19"/>
  <c r="G50" i="19"/>
  <c r="F50" i="19"/>
  <c r="E50" i="19"/>
  <c r="D50" i="19"/>
  <c r="C50" i="19"/>
  <c r="B50" i="19"/>
  <c r="Q48" i="19"/>
  <c r="H48" i="19"/>
  <c r="P46" i="19"/>
  <c r="P51" i="19" s="1"/>
  <c r="O46" i="19"/>
  <c r="N46" i="19"/>
  <c r="N51" i="19" s="1"/>
  <c r="M46" i="19"/>
  <c r="M51" i="19" s="1"/>
  <c r="L46" i="19"/>
  <c r="L51" i="19" s="1"/>
  <c r="G46" i="19"/>
  <c r="G51" i="19" s="1"/>
  <c r="F46" i="19"/>
  <c r="F51" i="19" s="1"/>
  <c r="E46" i="19"/>
  <c r="E51" i="19" s="1"/>
  <c r="D46" i="19"/>
  <c r="D51" i="19" s="1"/>
  <c r="C46" i="19"/>
  <c r="C51" i="19" s="1"/>
  <c r="B46" i="19"/>
  <c r="B51" i="19" s="1"/>
  <c r="Q45" i="19"/>
  <c r="H45" i="19"/>
  <c r="Q44" i="19"/>
  <c r="H44" i="19"/>
  <c r="Q43" i="19"/>
  <c r="H43" i="19"/>
  <c r="Q42" i="19"/>
  <c r="H42" i="19"/>
  <c r="Q41" i="19"/>
  <c r="H41" i="19"/>
  <c r="Q40" i="19"/>
  <c r="H40" i="19"/>
  <c r="Q39" i="19"/>
  <c r="H3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7" i="19"/>
  <c r="X25" i="19"/>
  <c r="X30" i="19" s="1"/>
  <c r="W25" i="19"/>
  <c r="W30" i="19" s="1"/>
  <c r="V25" i="19"/>
  <c r="V30" i="19" s="1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Y24" i="19"/>
  <c r="Y23" i="19"/>
  <c r="Y22" i="19"/>
  <c r="Y21" i="19"/>
  <c r="Y20" i="19"/>
  <c r="Y19" i="19"/>
  <c r="Y18" i="19"/>
  <c r="G49" i="18"/>
  <c r="F49" i="18"/>
  <c r="E49" i="18"/>
  <c r="D49" i="18"/>
  <c r="C49" i="18"/>
  <c r="B49" i="18"/>
  <c r="E28" i="18"/>
  <c r="S44" i="2"/>
  <c r="R44" i="2"/>
  <c r="Q44" i="2"/>
  <c r="P44" i="2"/>
  <c r="O44" i="2"/>
  <c r="N44" i="2"/>
  <c r="M31" i="2"/>
  <c r="L31" i="2"/>
  <c r="K31" i="2"/>
  <c r="Q30" i="2"/>
  <c r="Q29" i="2"/>
  <c r="Q28" i="2"/>
  <c r="Q27" i="2"/>
  <c r="Q26" i="2"/>
  <c r="Q25" i="2"/>
  <c r="Q24" i="2"/>
  <c r="G68" i="18"/>
  <c r="F68" i="18"/>
  <c r="E68" i="18"/>
  <c r="D68" i="18"/>
  <c r="C68" i="18"/>
  <c r="B68" i="18"/>
  <c r="P49" i="18"/>
  <c r="O49" i="18"/>
  <c r="N49" i="18"/>
  <c r="M49" i="18"/>
  <c r="L49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D28" i="18"/>
  <c r="C28" i="18"/>
  <c r="B28" i="18"/>
  <c r="G69" i="18"/>
  <c r="F69" i="18"/>
  <c r="E69" i="18"/>
  <c r="D69" i="18"/>
  <c r="C69" i="18"/>
  <c r="B69" i="18"/>
  <c r="H67" i="18"/>
  <c r="G65" i="18"/>
  <c r="G70" i="18" s="1"/>
  <c r="F65" i="18"/>
  <c r="F70" i="18" s="1"/>
  <c r="E65" i="18"/>
  <c r="E70" i="18" s="1"/>
  <c r="D65" i="18"/>
  <c r="D70" i="18" s="1"/>
  <c r="C65" i="18"/>
  <c r="C70" i="18" s="1"/>
  <c r="B65" i="18"/>
  <c r="B70" i="18" s="1"/>
  <c r="H64" i="18"/>
  <c r="H63" i="18"/>
  <c r="H62" i="18"/>
  <c r="H61" i="18"/>
  <c r="H60" i="18"/>
  <c r="H59" i="18"/>
  <c r="H58" i="18"/>
  <c r="P50" i="18"/>
  <c r="O50" i="18"/>
  <c r="N50" i="18"/>
  <c r="M50" i="18"/>
  <c r="L50" i="18"/>
  <c r="G50" i="18"/>
  <c r="F50" i="18"/>
  <c r="E50" i="18"/>
  <c r="D50" i="18"/>
  <c r="C50" i="18"/>
  <c r="B50" i="18"/>
  <c r="Q48" i="18"/>
  <c r="H48" i="18"/>
  <c r="P46" i="18"/>
  <c r="P51" i="18" s="1"/>
  <c r="O46" i="18"/>
  <c r="O51" i="18" s="1"/>
  <c r="N46" i="18"/>
  <c r="M46" i="18"/>
  <c r="M51" i="18" s="1"/>
  <c r="L46" i="18"/>
  <c r="L51" i="18" s="1"/>
  <c r="G46" i="18"/>
  <c r="G51" i="18" s="1"/>
  <c r="F46" i="18"/>
  <c r="F51" i="18" s="1"/>
  <c r="E46" i="18"/>
  <c r="E51" i="18" s="1"/>
  <c r="D46" i="18"/>
  <c r="D51" i="18" s="1"/>
  <c r="C46" i="18"/>
  <c r="C51" i="18" s="1"/>
  <c r="B46" i="18"/>
  <c r="B51" i="18" s="1"/>
  <c r="Q45" i="18"/>
  <c r="H45" i="18"/>
  <c r="Q44" i="18"/>
  <c r="H44" i="18"/>
  <c r="Q43" i="18"/>
  <c r="H43" i="18"/>
  <c r="Q42" i="18"/>
  <c r="H42" i="18"/>
  <c r="Q41" i="18"/>
  <c r="H41" i="18"/>
  <c r="Q40" i="18"/>
  <c r="H40" i="18"/>
  <c r="Q39" i="18"/>
  <c r="H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G68" i="17"/>
  <c r="F68" i="17"/>
  <c r="E68" i="17"/>
  <c r="D68" i="17"/>
  <c r="C68" i="17"/>
  <c r="B68" i="17"/>
  <c r="P49" i="17"/>
  <c r="O49" i="17"/>
  <c r="N49" i="17"/>
  <c r="M49" i="17"/>
  <c r="L49" i="17"/>
  <c r="G49" i="17"/>
  <c r="F49" i="17"/>
  <c r="E49" i="17"/>
  <c r="D49" i="17"/>
  <c r="C49" i="17"/>
  <c r="B4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G69" i="17"/>
  <c r="F69" i="17"/>
  <c r="E69" i="17"/>
  <c r="D69" i="17"/>
  <c r="C69" i="17"/>
  <c r="B69" i="17"/>
  <c r="H67" i="17"/>
  <c r="G65" i="17"/>
  <c r="G70" i="17" s="1"/>
  <c r="F65" i="17"/>
  <c r="F70" i="17" s="1"/>
  <c r="E65" i="17"/>
  <c r="E70" i="17" s="1"/>
  <c r="D65" i="17"/>
  <c r="D70" i="17" s="1"/>
  <c r="C65" i="17"/>
  <c r="C70" i="17" s="1"/>
  <c r="B65" i="17"/>
  <c r="B70" i="17" s="1"/>
  <c r="H64" i="17"/>
  <c r="H63" i="17"/>
  <c r="H62" i="17"/>
  <c r="H61" i="17"/>
  <c r="H60" i="17"/>
  <c r="H59" i="17"/>
  <c r="H58" i="17"/>
  <c r="P50" i="17"/>
  <c r="O50" i="17"/>
  <c r="N50" i="17"/>
  <c r="M50" i="17"/>
  <c r="L50" i="17"/>
  <c r="G50" i="17"/>
  <c r="F50" i="17"/>
  <c r="E50" i="17"/>
  <c r="D50" i="17"/>
  <c r="C50" i="17"/>
  <c r="B50" i="17"/>
  <c r="Q48" i="17"/>
  <c r="H48" i="17"/>
  <c r="P46" i="17"/>
  <c r="P51" i="17" s="1"/>
  <c r="O46" i="17"/>
  <c r="O51" i="17" s="1"/>
  <c r="N46" i="17"/>
  <c r="N51" i="17" s="1"/>
  <c r="M46" i="17"/>
  <c r="M51" i="17" s="1"/>
  <c r="L46" i="17"/>
  <c r="L51" i="17" s="1"/>
  <c r="G46" i="17"/>
  <c r="G51" i="17" s="1"/>
  <c r="F46" i="17"/>
  <c r="F51" i="17" s="1"/>
  <c r="E46" i="17"/>
  <c r="E51" i="17" s="1"/>
  <c r="D46" i="17"/>
  <c r="D51" i="17" s="1"/>
  <c r="C46" i="17"/>
  <c r="B46" i="17"/>
  <c r="B51" i="17" s="1"/>
  <c r="Q45" i="17"/>
  <c r="H45" i="17"/>
  <c r="Q44" i="17"/>
  <c r="H44" i="17"/>
  <c r="Q43" i="17"/>
  <c r="H43" i="17"/>
  <c r="Q42" i="17"/>
  <c r="H42" i="17"/>
  <c r="Q41" i="17"/>
  <c r="H41" i="17"/>
  <c r="Q40" i="17"/>
  <c r="H40" i="17"/>
  <c r="Q39" i="17"/>
  <c r="H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G69" i="16"/>
  <c r="F69" i="16"/>
  <c r="E69" i="16"/>
  <c r="D69" i="16"/>
  <c r="C69" i="16"/>
  <c r="B69" i="16"/>
  <c r="G68" i="16"/>
  <c r="F68" i="16"/>
  <c r="E68" i="16"/>
  <c r="D68" i="16"/>
  <c r="C68" i="16"/>
  <c r="B68" i="16"/>
  <c r="H67" i="16"/>
  <c r="G65" i="16"/>
  <c r="G70" i="16" s="1"/>
  <c r="F65" i="16"/>
  <c r="F70" i="16" s="1"/>
  <c r="E65" i="16"/>
  <c r="E70" i="16" s="1"/>
  <c r="D65" i="16"/>
  <c r="D70" i="16" s="1"/>
  <c r="C65" i="16"/>
  <c r="C70" i="16" s="1"/>
  <c r="B65" i="16"/>
  <c r="B70" i="16" s="1"/>
  <c r="H64" i="16"/>
  <c r="H63" i="16"/>
  <c r="H62" i="16"/>
  <c r="H61" i="16"/>
  <c r="H60" i="16"/>
  <c r="H59" i="16"/>
  <c r="H58" i="16"/>
  <c r="P50" i="16"/>
  <c r="O50" i="16"/>
  <c r="N50" i="16"/>
  <c r="M50" i="16"/>
  <c r="L50" i="16"/>
  <c r="G50" i="16"/>
  <c r="F50" i="16"/>
  <c r="E50" i="16"/>
  <c r="D50" i="16"/>
  <c r="C50" i="16"/>
  <c r="B50" i="16"/>
  <c r="P49" i="16"/>
  <c r="O49" i="16"/>
  <c r="N49" i="16"/>
  <c r="M49" i="16"/>
  <c r="L49" i="16"/>
  <c r="G49" i="16"/>
  <c r="F49" i="16"/>
  <c r="E49" i="16"/>
  <c r="D49" i="16"/>
  <c r="C49" i="16"/>
  <c r="B49" i="16"/>
  <c r="Q48" i="16"/>
  <c r="H48" i="16"/>
  <c r="P46" i="16"/>
  <c r="P51" i="16" s="1"/>
  <c r="O46" i="16"/>
  <c r="O51" i="16" s="1"/>
  <c r="N46" i="16"/>
  <c r="N51" i="16" s="1"/>
  <c r="M46" i="16"/>
  <c r="M51" i="16" s="1"/>
  <c r="L46" i="16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B51" i="16" s="1"/>
  <c r="Q45" i="16"/>
  <c r="H45" i="16"/>
  <c r="Q44" i="16"/>
  <c r="H44" i="16"/>
  <c r="Q43" i="16"/>
  <c r="H43" i="16"/>
  <c r="Q42" i="16"/>
  <c r="H42" i="16"/>
  <c r="Q41" i="16"/>
  <c r="H41" i="16"/>
  <c r="Q40" i="16"/>
  <c r="H40" i="16"/>
  <c r="Q39" i="16"/>
  <c r="H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Y24" i="16"/>
  <c r="Y23" i="16"/>
  <c r="Y22" i="16"/>
  <c r="Y21" i="16"/>
  <c r="Y20" i="16"/>
  <c r="Y19" i="16"/>
  <c r="Y18" i="16"/>
  <c r="G69" i="15"/>
  <c r="F69" i="15"/>
  <c r="E69" i="15"/>
  <c r="D69" i="15"/>
  <c r="C69" i="15"/>
  <c r="B69" i="15"/>
  <c r="G68" i="15"/>
  <c r="F68" i="15"/>
  <c r="E68" i="15"/>
  <c r="D68" i="15"/>
  <c r="C68" i="15"/>
  <c r="B68" i="15"/>
  <c r="H67" i="15"/>
  <c r="G65" i="15"/>
  <c r="G70" i="15" s="1"/>
  <c r="F65" i="15"/>
  <c r="F70" i="15" s="1"/>
  <c r="E65" i="15"/>
  <c r="E70" i="15" s="1"/>
  <c r="D65" i="15"/>
  <c r="D70" i="15" s="1"/>
  <c r="C65" i="15"/>
  <c r="C70" i="15" s="1"/>
  <c r="B65" i="15"/>
  <c r="H64" i="15"/>
  <c r="H63" i="15"/>
  <c r="H62" i="15"/>
  <c r="H61" i="15"/>
  <c r="H60" i="15"/>
  <c r="H59" i="15"/>
  <c r="H58" i="15"/>
  <c r="P50" i="15"/>
  <c r="O50" i="15"/>
  <c r="N50" i="15"/>
  <c r="M50" i="15"/>
  <c r="L50" i="15"/>
  <c r="G50" i="15"/>
  <c r="F50" i="15"/>
  <c r="E50" i="15"/>
  <c r="D50" i="15"/>
  <c r="C50" i="15"/>
  <c r="B50" i="15"/>
  <c r="P49" i="15"/>
  <c r="O49" i="15"/>
  <c r="N49" i="15"/>
  <c r="M49" i="15"/>
  <c r="L49" i="15"/>
  <c r="G49" i="15"/>
  <c r="F49" i="15"/>
  <c r="E49" i="15"/>
  <c r="D49" i="15"/>
  <c r="C49" i="15"/>
  <c r="B49" i="15"/>
  <c r="Q48" i="15"/>
  <c r="H48" i="15"/>
  <c r="P46" i="15"/>
  <c r="P51" i="15" s="1"/>
  <c r="O46" i="15"/>
  <c r="O51" i="15" s="1"/>
  <c r="N46" i="15"/>
  <c r="N51" i="15" s="1"/>
  <c r="M46" i="15"/>
  <c r="M51" i="15" s="1"/>
  <c r="L46" i="15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H45" i="15"/>
  <c r="Q44" i="15"/>
  <c r="H44" i="15"/>
  <c r="Q43" i="15"/>
  <c r="H43" i="15"/>
  <c r="Q42" i="15"/>
  <c r="H42" i="15"/>
  <c r="Q41" i="15"/>
  <c r="H41" i="15"/>
  <c r="Q40" i="15"/>
  <c r="H40" i="15"/>
  <c r="Q39" i="15"/>
  <c r="H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Y27" i="15"/>
  <c r="X25" i="15"/>
  <c r="X30" i="15" s="1"/>
  <c r="W25" i="15"/>
  <c r="W30" i="15" s="1"/>
  <c r="V25" i="15"/>
  <c r="V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W25" i="14"/>
  <c r="W30" i="14" s="1"/>
  <c r="W28" i="14"/>
  <c r="W29" i="14"/>
  <c r="G69" i="14"/>
  <c r="F69" i="14"/>
  <c r="E69" i="14"/>
  <c r="D69" i="14"/>
  <c r="C69" i="14"/>
  <c r="B69" i="14"/>
  <c r="G68" i="14"/>
  <c r="F68" i="14"/>
  <c r="E68" i="14"/>
  <c r="D68" i="14"/>
  <c r="C68" i="14"/>
  <c r="B68" i="14"/>
  <c r="H67" i="14"/>
  <c r="G65" i="14"/>
  <c r="G70" i="14" s="1"/>
  <c r="F65" i="14"/>
  <c r="F70" i="14" s="1"/>
  <c r="E65" i="14"/>
  <c r="E70" i="14" s="1"/>
  <c r="D65" i="14"/>
  <c r="D70" i="14" s="1"/>
  <c r="C65" i="14"/>
  <c r="C70" i="14" s="1"/>
  <c r="B65" i="14"/>
  <c r="B70" i="14" s="1"/>
  <c r="H64" i="14"/>
  <c r="H63" i="14"/>
  <c r="H62" i="14"/>
  <c r="H61" i="14"/>
  <c r="H60" i="14"/>
  <c r="H59" i="14"/>
  <c r="H58" i="14"/>
  <c r="P50" i="14"/>
  <c r="O50" i="14"/>
  <c r="N50" i="14"/>
  <c r="M50" i="14"/>
  <c r="L50" i="14"/>
  <c r="G50" i="14"/>
  <c r="F50" i="14"/>
  <c r="E50" i="14"/>
  <c r="D50" i="14"/>
  <c r="C50" i="14"/>
  <c r="B50" i="14"/>
  <c r="P49" i="14"/>
  <c r="O49" i="14"/>
  <c r="N49" i="14"/>
  <c r="M49" i="14"/>
  <c r="L49" i="14"/>
  <c r="G49" i="14"/>
  <c r="F49" i="14"/>
  <c r="E49" i="14"/>
  <c r="D49" i="14"/>
  <c r="C49" i="14"/>
  <c r="B49" i="14"/>
  <c r="Q48" i="14"/>
  <c r="H48" i="14"/>
  <c r="P46" i="14"/>
  <c r="P51" i="14" s="1"/>
  <c r="O46" i="14"/>
  <c r="O51" i="14" s="1"/>
  <c r="N46" i="14"/>
  <c r="N51" i="14" s="1"/>
  <c r="M46" i="14"/>
  <c r="M51" i="14" s="1"/>
  <c r="L46" i="14"/>
  <c r="L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H45" i="14"/>
  <c r="Q44" i="14"/>
  <c r="H44" i="14"/>
  <c r="Q43" i="14"/>
  <c r="H43" i="14"/>
  <c r="Q42" i="14"/>
  <c r="H42" i="14"/>
  <c r="Q41" i="14"/>
  <c r="H41" i="14"/>
  <c r="Q40" i="14"/>
  <c r="H40" i="14"/>
  <c r="Q39" i="14"/>
  <c r="H39" i="14"/>
  <c r="X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X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Y27" i="14"/>
  <c r="X25" i="14"/>
  <c r="X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Y24" i="14"/>
  <c r="Y23" i="14"/>
  <c r="Y22" i="14"/>
  <c r="Y21" i="14"/>
  <c r="Y20" i="14"/>
  <c r="Y19" i="14"/>
  <c r="Y18" i="14"/>
  <c r="G69" i="13"/>
  <c r="F69" i="13"/>
  <c r="E69" i="13"/>
  <c r="D69" i="13"/>
  <c r="C69" i="13"/>
  <c r="B69" i="13"/>
  <c r="G68" i="13"/>
  <c r="F68" i="13"/>
  <c r="E68" i="13"/>
  <c r="D68" i="13"/>
  <c r="C68" i="13"/>
  <c r="B68" i="13"/>
  <c r="H67" i="13"/>
  <c r="G65" i="13"/>
  <c r="G70" i="13" s="1"/>
  <c r="F65" i="13"/>
  <c r="F70" i="13" s="1"/>
  <c r="E65" i="13"/>
  <c r="E70" i="13" s="1"/>
  <c r="D65" i="13"/>
  <c r="D70" i="13" s="1"/>
  <c r="C65" i="13"/>
  <c r="C70" i="13" s="1"/>
  <c r="B65" i="13"/>
  <c r="B70" i="13" s="1"/>
  <c r="H64" i="13"/>
  <c r="H63" i="13"/>
  <c r="H62" i="13"/>
  <c r="H61" i="13"/>
  <c r="H60" i="13"/>
  <c r="H59" i="13"/>
  <c r="H58" i="13"/>
  <c r="P50" i="13"/>
  <c r="O50" i="13"/>
  <c r="N50" i="13"/>
  <c r="M50" i="13"/>
  <c r="L50" i="13"/>
  <c r="G50" i="13"/>
  <c r="F50" i="13"/>
  <c r="E50" i="13"/>
  <c r="D50" i="13"/>
  <c r="C50" i="13"/>
  <c r="B50" i="13"/>
  <c r="P49" i="13"/>
  <c r="O49" i="13"/>
  <c r="N49" i="13"/>
  <c r="M49" i="13"/>
  <c r="L49" i="13"/>
  <c r="G49" i="13"/>
  <c r="F49" i="13"/>
  <c r="E49" i="13"/>
  <c r="D49" i="13"/>
  <c r="C49" i="13"/>
  <c r="B49" i="13"/>
  <c r="Q48" i="13"/>
  <c r="H48" i="13"/>
  <c r="P46" i="13"/>
  <c r="P51" i="13" s="1"/>
  <c r="O46" i="13"/>
  <c r="O51" i="13" s="1"/>
  <c r="N46" i="13"/>
  <c r="N51" i="13" s="1"/>
  <c r="M46" i="13"/>
  <c r="M51" i="13" s="1"/>
  <c r="L46" i="13"/>
  <c r="L51" i="13" s="1"/>
  <c r="G46" i="13"/>
  <c r="G51" i="13" s="1"/>
  <c r="F46" i="13"/>
  <c r="F51" i="13" s="1"/>
  <c r="E46" i="13"/>
  <c r="D46" i="13"/>
  <c r="D51" i="13" s="1"/>
  <c r="C46" i="13"/>
  <c r="C51" i="13" s="1"/>
  <c r="B46" i="13"/>
  <c r="B51" i="13" s="1"/>
  <c r="Q45" i="13"/>
  <c r="H45" i="13"/>
  <c r="Q44" i="13"/>
  <c r="H44" i="13"/>
  <c r="Q43" i="13"/>
  <c r="H43" i="13"/>
  <c r="Q42" i="13"/>
  <c r="H42" i="13"/>
  <c r="Q41" i="13"/>
  <c r="H41" i="13"/>
  <c r="Q40" i="13"/>
  <c r="H40" i="13"/>
  <c r="Q39" i="13"/>
  <c r="H3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X27" i="13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B25" i="13"/>
  <c r="B30" i="13" s="1"/>
  <c r="X24" i="13"/>
  <c r="X23" i="13"/>
  <c r="X22" i="13"/>
  <c r="X21" i="13"/>
  <c r="X20" i="13"/>
  <c r="X19" i="13"/>
  <c r="X18" i="13"/>
  <c r="G69" i="12"/>
  <c r="F69" i="12"/>
  <c r="E69" i="12"/>
  <c r="D69" i="12"/>
  <c r="C69" i="12"/>
  <c r="B69" i="12"/>
  <c r="G68" i="12"/>
  <c r="F68" i="12"/>
  <c r="E68" i="12"/>
  <c r="D68" i="12"/>
  <c r="C68" i="12"/>
  <c r="B68" i="12"/>
  <c r="H67" i="12"/>
  <c r="G65" i="12"/>
  <c r="G70" i="12" s="1"/>
  <c r="F65" i="12"/>
  <c r="F70" i="12" s="1"/>
  <c r="E65" i="12"/>
  <c r="E70" i="12" s="1"/>
  <c r="D65" i="12"/>
  <c r="D70" i="12" s="1"/>
  <c r="C65" i="12"/>
  <c r="C70" i="12" s="1"/>
  <c r="B65" i="12"/>
  <c r="B70" i="12" s="1"/>
  <c r="H64" i="12"/>
  <c r="H63" i="12"/>
  <c r="H62" i="12"/>
  <c r="H61" i="12"/>
  <c r="H60" i="12"/>
  <c r="H59" i="12"/>
  <c r="H58" i="12"/>
  <c r="P50" i="12"/>
  <c r="O50" i="12"/>
  <c r="N50" i="12"/>
  <c r="M50" i="12"/>
  <c r="L50" i="12"/>
  <c r="G50" i="12"/>
  <c r="F50" i="12"/>
  <c r="E50" i="12"/>
  <c r="D50" i="12"/>
  <c r="C50" i="12"/>
  <c r="B50" i="12"/>
  <c r="P49" i="12"/>
  <c r="O49" i="12"/>
  <c r="N49" i="12"/>
  <c r="M49" i="12"/>
  <c r="L49" i="12"/>
  <c r="G49" i="12"/>
  <c r="F49" i="12"/>
  <c r="E49" i="12"/>
  <c r="D49" i="12"/>
  <c r="C49" i="12"/>
  <c r="B49" i="12"/>
  <c r="Q48" i="12"/>
  <c r="H48" i="12"/>
  <c r="P46" i="12"/>
  <c r="P51" i="12" s="1"/>
  <c r="O46" i="12"/>
  <c r="O51" i="12" s="1"/>
  <c r="N46" i="12"/>
  <c r="N51" i="12" s="1"/>
  <c r="M46" i="12"/>
  <c r="M51" i="12" s="1"/>
  <c r="L46" i="12"/>
  <c r="L51" i="12" s="1"/>
  <c r="G46" i="12"/>
  <c r="G51" i="12" s="1"/>
  <c r="F46" i="12"/>
  <c r="F51" i="12" s="1"/>
  <c r="E46" i="12"/>
  <c r="E51" i="12" s="1"/>
  <c r="D46" i="12"/>
  <c r="D51" i="12" s="1"/>
  <c r="C46" i="12"/>
  <c r="C51" i="12" s="1"/>
  <c r="B46" i="12"/>
  <c r="B51" i="12" s="1"/>
  <c r="Q45" i="12"/>
  <c r="H45" i="12"/>
  <c r="Q44" i="12"/>
  <c r="H44" i="12"/>
  <c r="Q43" i="12"/>
  <c r="H43" i="12"/>
  <c r="Q42" i="12"/>
  <c r="H42" i="12"/>
  <c r="Q41" i="12"/>
  <c r="H41" i="12"/>
  <c r="Q40" i="12"/>
  <c r="H40" i="12"/>
  <c r="Q39" i="12"/>
  <c r="H3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X27" i="12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X24" i="12"/>
  <c r="X23" i="12"/>
  <c r="X22" i="12"/>
  <c r="X21" i="12"/>
  <c r="X20" i="12"/>
  <c r="X19" i="12"/>
  <c r="X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G70" i="11" s="1"/>
  <c r="F65" i="11"/>
  <c r="F70" i="11" s="1"/>
  <c r="E65" i="11"/>
  <c r="E70" i="11" s="1"/>
  <c r="D65" i="11"/>
  <c r="D70" i="11" s="1"/>
  <c r="C65" i="11"/>
  <c r="C70" i="11" s="1"/>
  <c r="B65" i="11"/>
  <c r="H64" i="11"/>
  <c r="H63" i="11"/>
  <c r="H62" i="11"/>
  <c r="H61" i="11"/>
  <c r="H60" i="11"/>
  <c r="H59" i="11"/>
  <c r="H58" i="11"/>
  <c r="P50" i="11"/>
  <c r="O50" i="11"/>
  <c r="N50" i="11"/>
  <c r="M50" i="11"/>
  <c r="L50" i="11"/>
  <c r="G50" i="11"/>
  <c r="F50" i="11"/>
  <c r="E50" i="11"/>
  <c r="D50" i="11"/>
  <c r="C50" i="11"/>
  <c r="B50" i="11"/>
  <c r="P49" i="11"/>
  <c r="O49" i="11"/>
  <c r="N49" i="11"/>
  <c r="M49" i="11"/>
  <c r="L49" i="11"/>
  <c r="G49" i="11"/>
  <c r="F49" i="11"/>
  <c r="E49" i="11"/>
  <c r="D49" i="11"/>
  <c r="C49" i="11"/>
  <c r="B49" i="11"/>
  <c r="Q48" i="11"/>
  <c r="H48" i="11"/>
  <c r="P46" i="11"/>
  <c r="P51" i="11" s="1"/>
  <c r="O46" i="11"/>
  <c r="O51" i="11" s="1"/>
  <c r="N46" i="11"/>
  <c r="N51" i="11" s="1"/>
  <c r="M46" i="11"/>
  <c r="M51" i="11" s="1"/>
  <c r="L46" i="11"/>
  <c r="L51" i="11" s="1"/>
  <c r="G46" i="11"/>
  <c r="G51" i="11" s="1"/>
  <c r="F46" i="11"/>
  <c r="F51" i="11" s="1"/>
  <c r="E46" i="11"/>
  <c r="E51" i="11" s="1"/>
  <c r="D46" i="11"/>
  <c r="D51" i="11" s="1"/>
  <c r="C46" i="11"/>
  <c r="C51" i="11" s="1"/>
  <c r="B46" i="11"/>
  <c r="Q45" i="11"/>
  <c r="H45" i="11"/>
  <c r="Q44" i="11"/>
  <c r="H44" i="11"/>
  <c r="Q43" i="11"/>
  <c r="H43" i="11"/>
  <c r="Q42" i="11"/>
  <c r="H42" i="11"/>
  <c r="Q41" i="11"/>
  <c r="H41" i="11"/>
  <c r="Q40" i="11"/>
  <c r="H40" i="11"/>
  <c r="Q39" i="11"/>
  <c r="H3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X27" i="11"/>
  <c r="W25" i="11"/>
  <c r="W30" i="11" s="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P25" i="11"/>
  <c r="P30" i="11" s="1"/>
  <c r="O25" i="11"/>
  <c r="O30" i="11" s="1"/>
  <c r="N25" i="11"/>
  <c r="N30" i="11" s="1"/>
  <c r="M25" i="11"/>
  <c r="M30" i="11" s="1"/>
  <c r="L25" i="11"/>
  <c r="L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C25" i="11"/>
  <c r="C30" i="11" s="1"/>
  <c r="B25" i="11"/>
  <c r="B30" i="11" s="1"/>
  <c r="X24" i="11"/>
  <c r="X23" i="11"/>
  <c r="X22" i="11"/>
  <c r="X21" i="11"/>
  <c r="X20" i="11"/>
  <c r="X19" i="11"/>
  <c r="X18" i="11"/>
  <c r="L29" i="10"/>
  <c r="L28" i="10"/>
  <c r="L25" i="10"/>
  <c r="L30" i="10" s="1"/>
  <c r="M29" i="10"/>
  <c r="K29" i="10"/>
  <c r="M28" i="10"/>
  <c r="K28" i="10"/>
  <c r="M25" i="10"/>
  <c r="M30" i="10" s="1"/>
  <c r="K25" i="10"/>
  <c r="K30" i="10" s="1"/>
  <c r="J29" i="10"/>
  <c r="I29" i="10"/>
  <c r="H29" i="10"/>
  <c r="J28" i="10"/>
  <c r="I28" i="10"/>
  <c r="H28" i="10"/>
  <c r="J25" i="10"/>
  <c r="J30" i="10" s="1"/>
  <c r="I25" i="10"/>
  <c r="I30" i="10" s="1"/>
  <c r="H25" i="10"/>
  <c r="H30" i="10" s="1"/>
  <c r="F65" i="10"/>
  <c r="F70" i="10" s="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5" i="10"/>
  <c r="G70" i="10" s="1"/>
  <c r="E65" i="10"/>
  <c r="E70" i="10" s="1"/>
  <c r="D65" i="10"/>
  <c r="C65" i="10"/>
  <c r="C70" i="10" s="1"/>
  <c r="B65" i="10"/>
  <c r="B70" i="10" s="1"/>
  <c r="H64" i="10"/>
  <c r="H63" i="10"/>
  <c r="H62" i="10"/>
  <c r="H61" i="10"/>
  <c r="H60" i="10"/>
  <c r="H59" i="10"/>
  <c r="H58" i="10"/>
  <c r="P50" i="10"/>
  <c r="O50" i="10"/>
  <c r="N50" i="10"/>
  <c r="M50" i="10"/>
  <c r="L50" i="10"/>
  <c r="G50" i="10"/>
  <c r="F50" i="10"/>
  <c r="E50" i="10"/>
  <c r="D50" i="10"/>
  <c r="C50" i="10"/>
  <c r="B50" i="10"/>
  <c r="P49" i="10"/>
  <c r="O49" i="10"/>
  <c r="N49" i="10"/>
  <c r="M49" i="10"/>
  <c r="L49" i="10"/>
  <c r="G49" i="10"/>
  <c r="F49" i="10"/>
  <c r="E49" i="10"/>
  <c r="D49" i="10"/>
  <c r="C49" i="10"/>
  <c r="B49" i="10"/>
  <c r="Q48" i="10"/>
  <c r="H48" i="10"/>
  <c r="P46" i="10"/>
  <c r="P51" i="10" s="1"/>
  <c r="O46" i="10"/>
  <c r="O51" i="10" s="1"/>
  <c r="N46" i="10"/>
  <c r="N51" i="10" s="1"/>
  <c r="M46" i="10"/>
  <c r="M51" i="10" s="1"/>
  <c r="L46" i="10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H45" i="10"/>
  <c r="Q44" i="10"/>
  <c r="H44" i="10"/>
  <c r="Q43" i="10"/>
  <c r="H43" i="10"/>
  <c r="Q42" i="10"/>
  <c r="H42" i="10"/>
  <c r="Q41" i="10"/>
  <c r="H41" i="10"/>
  <c r="Q40" i="10"/>
  <c r="H40" i="10"/>
  <c r="Q39" i="10"/>
  <c r="H39" i="10"/>
  <c r="X29" i="10"/>
  <c r="W29" i="10"/>
  <c r="V29" i="10"/>
  <c r="U29" i="10"/>
  <c r="T29" i="10"/>
  <c r="S29" i="10"/>
  <c r="R29" i="10"/>
  <c r="Q29" i="10"/>
  <c r="P29" i="10"/>
  <c r="O29" i="10"/>
  <c r="N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G28" i="10"/>
  <c r="F28" i="10"/>
  <c r="E28" i="10"/>
  <c r="D28" i="10"/>
  <c r="C28" i="10"/>
  <c r="B28" i="10"/>
  <c r="Y27" i="10"/>
  <c r="X25" i="10"/>
  <c r="X30" i="10" s="1"/>
  <c r="W25" i="10"/>
  <c r="W30" i="10" s="1"/>
  <c r="V25" i="10"/>
  <c r="V30" i="10" s="1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B30" i="10" s="1"/>
  <c r="Y24" i="10"/>
  <c r="Y23" i="10"/>
  <c r="Y22" i="10"/>
  <c r="Y21" i="10"/>
  <c r="Y20" i="10"/>
  <c r="Y19" i="10"/>
  <c r="Y18" i="10"/>
  <c r="L51" i="10"/>
  <c r="F68" i="9"/>
  <c r="G68" i="9"/>
  <c r="F69" i="9"/>
  <c r="G69" i="9"/>
  <c r="F70" i="9"/>
  <c r="E69" i="9"/>
  <c r="D69" i="9"/>
  <c r="C69" i="9"/>
  <c r="B69" i="9"/>
  <c r="E68" i="9"/>
  <c r="D68" i="9"/>
  <c r="C68" i="9"/>
  <c r="B68" i="9"/>
  <c r="H67" i="9"/>
  <c r="G65" i="9"/>
  <c r="G70" i="9" s="1"/>
  <c r="E65" i="9"/>
  <c r="E70" i="9" s="1"/>
  <c r="D65" i="9"/>
  <c r="D70" i="9" s="1"/>
  <c r="C65" i="9"/>
  <c r="C70" i="9" s="1"/>
  <c r="B65" i="9"/>
  <c r="H64" i="9"/>
  <c r="H63" i="9"/>
  <c r="H62" i="9"/>
  <c r="H61" i="9"/>
  <c r="H60" i="9"/>
  <c r="H59" i="9"/>
  <c r="H58" i="9"/>
  <c r="P50" i="9"/>
  <c r="O50" i="9"/>
  <c r="N50" i="9"/>
  <c r="M50" i="9"/>
  <c r="L50" i="9"/>
  <c r="G50" i="9"/>
  <c r="F50" i="9"/>
  <c r="E50" i="9"/>
  <c r="D50" i="9"/>
  <c r="C50" i="9"/>
  <c r="B50" i="9"/>
  <c r="P49" i="9"/>
  <c r="O49" i="9"/>
  <c r="N49" i="9"/>
  <c r="M49" i="9"/>
  <c r="L49" i="9"/>
  <c r="G49" i="9"/>
  <c r="F49" i="9"/>
  <c r="E49" i="9"/>
  <c r="D49" i="9"/>
  <c r="C49" i="9"/>
  <c r="B49" i="9"/>
  <c r="Q48" i="9"/>
  <c r="H48" i="9"/>
  <c r="P46" i="9"/>
  <c r="P51" i="9" s="1"/>
  <c r="O46" i="9"/>
  <c r="O51" i="9" s="1"/>
  <c r="N46" i="9"/>
  <c r="N51" i="9" s="1"/>
  <c r="M46" i="9"/>
  <c r="M51" i="9" s="1"/>
  <c r="L46" i="9"/>
  <c r="L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Q45" i="9"/>
  <c r="H45" i="9"/>
  <c r="Q44" i="9"/>
  <c r="H44" i="9"/>
  <c r="Q43" i="9"/>
  <c r="H43" i="9"/>
  <c r="Q42" i="9"/>
  <c r="H42" i="9"/>
  <c r="Q41" i="9"/>
  <c r="H41" i="9"/>
  <c r="Q40" i="9"/>
  <c r="H40" i="9"/>
  <c r="Q39" i="9"/>
  <c r="H3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X27" i="9"/>
  <c r="W25" i="9"/>
  <c r="W30" i="9" s="1"/>
  <c r="V25" i="9"/>
  <c r="V30" i="9" s="1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G30" i="9" s="1"/>
  <c r="F25" i="9"/>
  <c r="F30" i="9" s="1"/>
  <c r="E25" i="9"/>
  <c r="E30" i="9" s="1"/>
  <c r="D25" i="9"/>
  <c r="D30" i="9" s="1"/>
  <c r="C25" i="9"/>
  <c r="C30" i="9" s="1"/>
  <c r="B25" i="9"/>
  <c r="B30" i="9" s="1"/>
  <c r="X24" i="9"/>
  <c r="X23" i="9"/>
  <c r="X22" i="9"/>
  <c r="X21" i="9"/>
  <c r="X20" i="9"/>
  <c r="X19" i="9"/>
  <c r="X18" i="9"/>
  <c r="F68" i="8"/>
  <c r="E68" i="8"/>
  <c r="D68" i="8"/>
  <c r="C68" i="8"/>
  <c r="B68" i="8"/>
  <c r="P49" i="8"/>
  <c r="O49" i="8"/>
  <c r="N49" i="8"/>
  <c r="M49" i="8"/>
  <c r="L49" i="8"/>
  <c r="G49" i="8"/>
  <c r="F49" i="8"/>
  <c r="E49" i="8"/>
  <c r="D49" i="8"/>
  <c r="C49" i="8"/>
  <c r="B49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F69" i="8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B70" i="8" s="1"/>
  <c r="G64" i="8"/>
  <c r="G63" i="8"/>
  <c r="G62" i="8"/>
  <c r="G61" i="8"/>
  <c r="G60" i="8"/>
  <c r="G59" i="8"/>
  <c r="G58" i="8"/>
  <c r="P50" i="8"/>
  <c r="O50" i="8"/>
  <c r="N50" i="8"/>
  <c r="M50" i="8"/>
  <c r="L50" i="8"/>
  <c r="G50" i="8"/>
  <c r="F50" i="8"/>
  <c r="E50" i="8"/>
  <c r="D50" i="8"/>
  <c r="C50" i="8"/>
  <c r="B50" i="8"/>
  <c r="Q48" i="8"/>
  <c r="H48" i="8"/>
  <c r="P46" i="8"/>
  <c r="P51" i="8" s="1"/>
  <c r="O46" i="8"/>
  <c r="O51" i="8" s="1"/>
  <c r="N46" i="8"/>
  <c r="M46" i="8"/>
  <c r="M51" i="8" s="1"/>
  <c r="L46" i="8"/>
  <c r="L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B51" i="8" s="1"/>
  <c r="Q45" i="8"/>
  <c r="H45" i="8"/>
  <c r="Q44" i="8"/>
  <c r="H44" i="8"/>
  <c r="Q43" i="8"/>
  <c r="H43" i="8"/>
  <c r="Q42" i="8"/>
  <c r="H42" i="8"/>
  <c r="Q41" i="8"/>
  <c r="H41" i="8"/>
  <c r="Q40" i="8"/>
  <c r="H40" i="8"/>
  <c r="Q39" i="8"/>
  <c r="H3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7" i="8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X24" i="8"/>
  <c r="X23" i="8"/>
  <c r="X22" i="8"/>
  <c r="X21" i="8"/>
  <c r="X20" i="8"/>
  <c r="X19" i="8"/>
  <c r="X18" i="8"/>
  <c r="F68" i="7"/>
  <c r="E68" i="7"/>
  <c r="D68" i="7"/>
  <c r="C68" i="7"/>
  <c r="B68" i="7"/>
  <c r="O49" i="7"/>
  <c r="N49" i="7"/>
  <c r="M49" i="7"/>
  <c r="L49" i="7"/>
  <c r="G49" i="7"/>
  <c r="F49" i="7"/>
  <c r="E49" i="7"/>
  <c r="D49" i="7"/>
  <c r="C49" i="7"/>
  <c r="B49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F69" i="7"/>
  <c r="E69" i="7"/>
  <c r="D69" i="7"/>
  <c r="C69" i="7"/>
  <c r="B69" i="7"/>
  <c r="G67" i="7"/>
  <c r="F65" i="7"/>
  <c r="F70" i="7" s="1"/>
  <c r="G64" i="7"/>
  <c r="G63" i="7"/>
  <c r="G62" i="7"/>
  <c r="G61" i="7"/>
  <c r="D65" i="7"/>
  <c r="D70" i="7" s="1"/>
  <c r="G60" i="7"/>
  <c r="G59" i="7"/>
  <c r="E65" i="7"/>
  <c r="E70" i="7" s="1"/>
  <c r="C65" i="7"/>
  <c r="C70" i="7" s="1"/>
  <c r="P50" i="7"/>
  <c r="O50" i="7"/>
  <c r="N50" i="7"/>
  <c r="M50" i="7"/>
  <c r="L50" i="7"/>
  <c r="G50" i="7"/>
  <c r="F50" i="7"/>
  <c r="E50" i="7"/>
  <c r="D50" i="7"/>
  <c r="C50" i="7"/>
  <c r="B50" i="7"/>
  <c r="Q48" i="7"/>
  <c r="H48" i="7"/>
  <c r="G46" i="7"/>
  <c r="G51" i="7" s="1"/>
  <c r="F46" i="7"/>
  <c r="F51" i="7" s="1"/>
  <c r="E46" i="7"/>
  <c r="E51" i="7" s="1"/>
  <c r="D46" i="7"/>
  <c r="D51" i="7" s="1"/>
  <c r="C46" i="7"/>
  <c r="C51" i="7" s="1"/>
  <c r="B46" i="7"/>
  <c r="Q45" i="7"/>
  <c r="H45" i="7"/>
  <c r="Q44" i="7"/>
  <c r="H44" i="7"/>
  <c r="Q43" i="7"/>
  <c r="H43" i="7"/>
  <c r="Q42" i="7"/>
  <c r="H42" i="7"/>
  <c r="O46" i="7"/>
  <c r="O51" i="7" s="1"/>
  <c r="Q41" i="7"/>
  <c r="H41" i="7"/>
  <c r="Q40" i="7"/>
  <c r="N46" i="7"/>
  <c r="N51" i="7" s="1"/>
  <c r="H40" i="7"/>
  <c r="Q39" i="7"/>
  <c r="H3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X27" i="7"/>
  <c r="W25" i="7"/>
  <c r="W30" i="7" s="1"/>
  <c r="V25" i="7"/>
  <c r="V30" i="7" s="1"/>
  <c r="U25" i="7"/>
  <c r="U30" i="7" s="1"/>
  <c r="T25" i="7"/>
  <c r="T30" i="7" s="1"/>
  <c r="S25" i="7"/>
  <c r="S30" i="7" s="1"/>
  <c r="R25" i="7"/>
  <c r="R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D30" i="7" s="1"/>
  <c r="C25" i="7"/>
  <c r="C30" i="7" s="1"/>
  <c r="B25" i="7"/>
  <c r="B30" i="7" s="1"/>
  <c r="X24" i="7"/>
  <c r="X23" i="7"/>
  <c r="X22" i="7"/>
  <c r="X21" i="7"/>
  <c r="X20" i="7"/>
  <c r="X19" i="7"/>
  <c r="X18" i="7"/>
  <c r="P46" i="7"/>
  <c r="P51" i="7" s="1"/>
  <c r="P49" i="7"/>
  <c r="L46" i="7"/>
  <c r="B65" i="7"/>
  <c r="B70" i="7" s="1"/>
  <c r="M46" i="7"/>
  <c r="G58" i="7"/>
  <c r="B59" i="6"/>
  <c r="E58" i="6"/>
  <c r="D58" i="6"/>
  <c r="C58" i="6"/>
  <c r="B58" i="6"/>
  <c r="C59" i="6"/>
  <c r="D59" i="6"/>
  <c r="E59" i="6"/>
  <c r="B60" i="6"/>
  <c r="C60" i="6"/>
  <c r="D60" i="6"/>
  <c r="E60" i="6"/>
  <c r="B61" i="6"/>
  <c r="C61" i="6"/>
  <c r="D61" i="6"/>
  <c r="E61" i="6"/>
  <c r="B62" i="6"/>
  <c r="C62" i="6"/>
  <c r="D62" i="6"/>
  <c r="E62" i="6"/>
  <c r="B63" i="6"/>
  <c r="C63" i="6"/>
  <c r="D63" i="6"/>
  <c r="E63" i="6"/>
  <c r="B64" i="6"/>
  <c r="C64" i="6"/>
  <c r="D64" i="6"/>
  <c r="E64" i="6"/>
  <c r="L51" i="7"/>
  <c r="N39" i="6"/>
  <c r="M39" i="6"/>
  <c r="P39" i="6"/>
  <c r="L39" i="6"/>
  <c r="L40" i="6"/>
  <c r="M40" i="6"/>
  <c r="N40" i="6"/>
  <c r="P40" i="6"/>
  <c r="L41" i="6"/>
  <c r="M41" i="6"/>
  <c r="N41" i="6"/>
  <c r="O41" i="6"/>
  <c r="P41" i="6"/>
  <c r="L42" i="6"/>
  <c r="M42" i="6"/>
  <c r="N42" i="6"/>
  <c r="O42" i="6"/>
  <c r="P42" i="6"/>
  <c r="L43" i="6"/>
  <c r="M43" i="6"/>
  <c r="N43" i="6"/>
  <c r="O43" i="6"/>
  <c r="P43" i="6"/>
  <c r="L44" i="6"/>
  <c r="M44" i="6"/>
  <c r="N44" i="6"/>
  <c r="O44" i="6"/>
  <c r="P44" i="6"/>
  <c r="L45" i="6"/>
  <c r="M45" i="6"/>
  <c r="N45" i="6"/>
  <c r="O45" i="6"/>
  <c r="P45" i="6"/>
  <c r="F69" i="6"/>
  <c r="E69" i="6"/>
  <c r="D69" i="6"/>
  <c r="C69" i="6"/>
  <c r="B69" i="6"/>
  <c r="F68" i="6"/>
  <c r="E68" i="6"/>
  <c r="D68" i="6"/>
  <c r="C68" i="6"/>
  <c r="B68" i="6"/>
  <c r="G67" i="6"/>
  <c r="P50" i="6"/>
  <c r="O50" i="6"/>
  <c r="N50" i="6"/>
  <c r="M50" i="6"/>
  <c r="L50" i="6"/>
  <c r="G50" i="6"/>
  <c r="F50" i="6"/>
  <c r="E50" i="6"/>
  <c r="D50" i="6"/>
  <c r="C50" i="6"/>
  <c r="B50" i="6"/>
  <c r="P49" i="6"/>
  <c r="O49" i="6"/>
  <c r="N49" i="6"/>
  <c r="M49" i="6"/>
  <c r="L49" i="6"/>
  <c r="G49" i="6"/>
  <c r="F49" i="6"/>
  <c r="E49" i="6"/>
  <c r="D49" i="6"/>
  <c r="C49" i="6"/>
  <c r="B49" i="6"/>
  <c r="Q48" i="6"/>
  <c r="H48" i="6"/>
  <c r="G46" i="6"/>
  <c r="G51" i="6" s="1"/>
  <c r="F46" i="6"/>
  <c r="F51" i="6" s="1"/>
  <c r="E46" i="6"/>
  <c r="E51" i="6" s="1"/>
  <c r="D46" i="6"/>
  <c r="D51" i="6" s="1"/>
  <c r="C46" i="6"/>
  <c r="C51" i="6" s="1"/>
  <c r="B46" i="6"/>
  <c r="B51" i="6" s="1"/>
  <c r="H45" i="6"/>
  <c r="H44" i="6"/>
  <c r="H43" i="6"/>
  <c r="H42" i="6"/>
  <c r="H41" i="6"/>
  <c r="H40" i="6"/>
  <c r="H3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Y27" i="6"/>
  <c r="X25" i="6"/>
  <c r="X30" i="6" s="1"/>
  <c r="W25" i="6"/>
  <c r="W30" i="6" s="1"/>
  <c r="V25" i="6"/>
  <c r="V30" i="6" s="1"/>
  <c r="U25" i="6"/>
  <c r="U30" i="6" s="1"/>
  <c r="T25" i="6"/>
  <c r="T30" i="6" s="1"/>
  <c r="S25" i="6"/>
  <c r="S30" i="6" s="1"/>
  <c r="R25" i="6"/>
  <c r="R30" i="6" s="1"/>
  <c r="Q25" i="6"/>
  <c r="Q30" i="6" s="1"/>
  <c r="P25" i="6"/>
  <c r="P30" i="6" s="1"/>
  <c r="O25" i="6"/>
  <c r="O30" i="6" s="1"/>
  <c r="N25" i="6"/>
  <c r="N30" i="6" s="1"/>
  <c r="M25" i="6"/>
  <c r="M30" i="6" s="1"/>
  <c r="L25" i="6"/>
  <c r="L30" i="6" s="1"/>
  <c r="K25" i="6"/>
  <c r="K30" i="6" s="1"/>
  <c r="J25" i="6"/>
  <c r="J30" i="6" s="1"/>
  <c r="I25" i="6"/>
  <c r="I30" i="6" s="1"/>
  <c r="H25" i="6"/>
  <c r="H30" i="6" s="1"/>
  <c r="G25" i="6"/>
  <c r="G30" i="6" s="1"/>
  <c r="F25" i="6"/>
  <c r="F30" i="6" s="1"/>
  <c r="E25" i="6"/>
  <c r="E30" i="6" s="1"/>
  <c r="D25" i="6"/>
  <c r="C25" i="6"/>
  <c r="C30" i="6" s="1"/>
  <c r="B25" i="6"/>
  <c r="B30" i="6" s="1"/>
  <c r="Y24" i="6"/>
  <c r="Y23" i="6"/>
  <c r="Y22" i="6"/>
  <c r="Y21" i="6"/>
  <c r="Y20" i="6"/>
  <c r="Y19" i="6"/>
  <c r="Y18" i="6"/>
  <c r="F65" i="6"/>
  <c r="F70" i="6" s="1"/>
  <c r="U29" i="5"/>
  <c r="T29" i="5"/>
  <c r="S29" i="5"/>
  <c r="U28" i="5"/>
  <c r="T28" i="5"/>
  <c r="S28" i="5"/>
  <c r="U25" i="5"/>
  <c r="U30" i="5" s="1"/>
  <c r="T25" i="5"/>
  <c r="T30" i="5" s="1"/>
  <c r="S25" i="5"/>
  <c r="S30" i="5" s="1"/>
  <c r="G49" i="5"/>
  <c r="F49" i="5"/>
  <c r="E49" i="5"/>
  <c r="D49" i="5"/>
  <c r="C49" i="5"/>
  <c r="B49" i="5"/>
  <c r="F69" i="5"/>
  <c r="E69" i="5"/>
  <c r="D69" i="5"/>
  <c r="C69" i="5"/>
  <c r="B69" i="5"/>
  <c r="F68" i="5"/>
  <c r="E68" i="5"/>
  <c r="D68" i="5"/>
  <c r="C68" i="5"/>
  <c r="B68" i="5"/>
  <c r="G67" i="5"/>
  <c r="F64" i="5"/>
  <c r="E64" i="5"/>
  <c r="D64" i="5"/>
  <c r="C64" i="5"/>
  <c r="B64" i="5"/>
  <c r="F63" i="5"/>
  <c r="E63" i="5"/>
  <c r="D63" i="5"/>
  <c r="C63" i="5"/>
  <c r="B63" i="5"/>
  <c r="F62" i="5"/>
  <c r="E62" i="5"/>
  <c r="D62" i="5"/>
  <c r="C62" i="5"/>
  <c r="B62" i="5"/>
  <c r="F61" i="5"/>
  <c r="E61" i="5"/>
  <c r="D61" i="5"/>
  <c r="C61" i="5"/>
  <c r="B61" i="5"/>
  <c r="F60" i="5"/>
  <c r="E60" i="5"/>
  <c r="D60" i="5"/>
  <c r="C60" i="5"/>
  <c r="B60" i="5"/>
  <c r="F59" i="5"/>
  <c r="E59" i="5"/>
  <c r="D59" i="5"/>
  <c r="C59" i="5"/>
  <c r="B59" i="5"/>
  <c r="G58" i="5"/>
  <c r="P50" i="5"/>
  <c r="O50" i="5"/>
  <c r="N50" i="5"/>
  <c r="M50" i="5"/>
  <c r="L50" i="5"/>
  <c r="G50" i="5"/>
  <c r="F50" i="5"/>
  <c r="E50" i="5"/>
  <c r="D50" i="5"/>
  <c r="C50" i="5"/>
  <c r="B50" i="5"/>
  <c r="P49" i="5"/>
  <c r="O49" i="5"/>
  <c r="N49" i="5"/>
  <c r="M49" i="5"/>
  <c r="L49" i="5"/>
  <c r="Q48" i="5"/>
  <c r="H48" i="5"/>
  <c r="G46" i="5"/>
  <c r="G51" i="5" s="1"/>
  <c r="F46" i="5"/>
  <c r="F51" i="5" s="1"/>
  <c r="E46" i="5"/>
  <c r="E51" i="5" s="1"/>
  <c r="D46" i="5"/>
  <c r="D51" i="5" s="1"/>
  <c r="C46" i="5"/>
  <c r="C51" i="5" s="1"/>
  <c r="B46" i="5"/>
  <c r="B51" i="5" s="1"/>
  <c r="P45" i="5"/>
  <c r="O45" i="5"/>
  <c r="N45" i="5"/>
  <c r="M45" i="5"/>
  <c r="L45" i="5"/>
  <c r="H45" i="5"/>
  <c r="P44" i="5"/>
  <c r="O44" i="5"/>
  <c r="N44" i="5"/>
  <c r="M44" i="5"/>
  <c r="L44" i="5"/>
  <c r="H44" i="5"/>
  <c r="P43" i="5"/>
  <c r="O43" i="5"/>
  <c r="N43" i="5"/>
  <c r="M43" i="5"/>
  <c r="L43" i="5"/>
  <c r="H43" i="5"/>
  <c r="P42" i="5"/>
  <c r="O42" i="5"/>
  <c r="N42" i="5"/>
  <c r="M42" i="5"/>
  <c r="L42" i="5"/>
  <c r="H42" i="5"/>
  <c r="P41" i="5"/>
  <c r="O41" i="5"/>
  <c r="N41" i="5"/>
  <c r="M41" i="5"/>
  <c r="L41" i="5"/>
  <c r="H41" i="5"/>
  <c r="P40" i="5"/>
  <c r="O40" i="5"/>
  <c r="N40" i="5"/>
  <c r="M40" i="5"/>
  <c r="L40" i="5"/>
  <c r="H40" i="5"/>
  <c r="Q39" i="5"/>
  <c r="H39" i="5"/>
  <c r="X29" i="5"/>
  <c r="W29" i="5"/>
  <c r="V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X28" i="5"/>
  <c r="W28" i="5"/>
  <c r="V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Y27" i="5"/>
  <c r="X25" i="5"/>
  <c r="X30" i="5" s="1"/>
  <c r="W25" i="5"/>
  <c r="W30" i="5" s="1"/>
  <c r="V25" i="5"/>
  <c r="V30" i="5" s="1"/>
  <c r="R25" i="5"/>
  <c r="R30" i="5" s="1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C30" i="5" s="1"/>
  <c r="B25" i="5"/>
  <c r="B30" i="5" s="1"/>
  <c r="Y24" i="5"/>
  <c r="Y23" i="5"/>
  <c r="Y22" i="5"/>
  <c r="Y21" i="5"/>
  <c r="Y20" i="5"/>
  <c r="Y19" i="5"/>
  <c r="Y18" i="5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P45" i="4"/>
  <c r="O45" i="4"/>
  <c r="N45" i="4"/>
  <c r="M45" i="4"/>
  <c r="P44" i="4"/>
  <c r="O44" i="4"/>
  <c r="N44" i="4"/>
  <c r="M44" i="4"/>
  <c r="P43" i="4"/>
  <c r="O43" i="4"/>
  <c r="N43" i="4"/>
  <c r="M43" i="4"/>
  <c r="P42" i="4"/>
  <c r="O42" i="4"/>
  <c r="N42" i="4"/>
  <c r="M42" i="4"/>
  <c r="P41" i="4"/>
  <c r="O41" i="4"/>
  <c r="N41" i="4"/>
  <c r="M41" i="4"/>
  <c r="P40" i="4"/>
  <c r="O40" i="4"/>
  <c r="N40" i="4"/>
  <c r="M40" i="4"/>
  <c r="F64" i="4"/>
  <c r="E64" i="4"/>
  <c r="D64" i="4"/>
  <c r="C64" i="4"/>
  <c r="F63" i="4"/>
  <c r="E63" i="4"/>
  <c r="D63" i="4"/>
  <c r="C63" i="4"/>
  <c r="F62" i="4"/>
  <c r="E62" i="4"/>
  <c r="D62" i="4"/>
  <c r="C62" i="4"/>
  <c r="F61" i="4"/>
  <c r="E61" i="4"/>
  <c r="D61" i="4"/>
  <c r="C61" i="4"/>
  <c r="F60" i="4"/>
  <c r="E60" i="4"/>
  <c r="D60" i="4"/>
  <c r="C60" i="4"/>
  <c r="F59" i="4"/>
  <c r="E59" i="4"/>
  <c r="D59" i="4"/>
  <c r="C59" i="4"/>
  <c r="L45" i="4"/>
  <c r="L44" i="4"/>
  <c r="L43" i="4"/>
  <c r="L42" i="4"/>
  <c r="L41" i="4"/>
  <c r="L40" i="4"/>
  <c r="B59" i="4"/>
  <c r="B60" i="4"/>
  <c r="B61" i="4"/>
  <c r="B62" i="4"/>
  <c r="B63" i="4"/>
  <c r="B64" i="4"/>
  <c r="F69" i="4"/>
  <c r="E69" i="4"/>
  <c r="D69" i="4"/>
  <c r="C69" i="4"/>
  <c r="B69" i="4"/>
  <c r="G67" i="4"/>
  <c r="F68" i="4"/>
  <c r="E68" i="4"/>
  <c r="D68" i="4"/>
  <c r="C68" i="4"/>
  <c r="B68" i="4"/>
  <c r="G5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B51" i="4" s="1"/>
  <c r="P50" i="4"/>
  <c r="O50" i="4"/>
  <c r="N50" i="4"/>
  <c r="M50" i="4"/>
  <c r="L50" i="4"/>
  <c r="G50" i="4"/>
  <c r="F50" i="4"/>
  <c r="E50" i="4"/>
  <c r="D50" i="4"/>
  <c r="C50" i="4"/>
  <c r="B50" i="4"/>
  <c r="Q48" i="4"/>
  <c r="P49" i="4"/>
  <c r="O49" i="4"/>
  <c r="N49" i="4"/>
  <c r="M49" i="4"/>
  <c r="L49" i="4"/>
  <c r="H48" i="4"/>
  <c r="G49" i="4"/>
  <c r="F49" i="4"/>
  <c r="E49" i="4"/>
  <c r="D49" i="4"/>
  <c r="C49" i="4"/>
  <c r="B49" i="4"/>
  <c r="H45" i="4"/>
  <c r="H44" i="4"/>
  <c r="H43" i="4"/>
  <c r="H42" i="4"/>
  <c r="H41" i="4"/>
  <c r="H40" i="4"/>
  <c r="Q39" i="4"/>
  <c r="H39" i="4"/>
  <c r="U25" i="4"/>
  <c r="U30" i="4" s="1"/>
  <c r="T25" i="4"/>
  <c r="T30" i="4" s="1"/>
  <c r="S25" i="4"/>
  <c r="S30" i="4" s="1"/>
  <c r="R25" i="4"/>
  <c r="R30" i="4" s="1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B30" i="4" s="1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7" i="4"/>
  <c r="V24" i="4"/>
  <c r="V23" i="4"/>
  <c r="V22" i="4"/>
  <c r="V21" i="4"/>
  <c r="V20" i="4"/>
  <c r="V19" i="4"/>
  <c r="V18" i="4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U25" i="3"/>
  <c r="U30" i="3" s="1"/>
  <c r="T25" i="3"/>
  <c r="T30" i="3" s="1"/>
  <c r="S25" i="3"/>
  <c r="S30" i="3" s="1"/>
  <c r="R25" i="3"/>
  <c r="R30" i="3" s="1"/>
  <c r="Q25" i="3"/>
  <c r="Q30" i="3" s="1"/>
  <c r="P25" i="3"/>
  <c r="P30" i="3" s="1"/>
  <c r="O25" i="3"/>
  <c r="O30" i="3" s="1"/>
  <c r="N25" i="3"/>
  <c r="N30" i="3" s="1"/>
  <c r="M25" i="3"/>
  <c r="M30" i="3" s="1"/>
  <c r="L25" i="3"/>
  <c r="L30" i="3" s="1"/>
  <c r="K25" i="3"/>
  <c r="K30" i="3" s="1"/>
  <c r="J25" i="3"/>
  <c r="J30" i="3" s="1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25" i="3"/>
  <c r="B30" i="3" s="1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7" i="3"/>
  <c r="V24" i="3"/>
  <c r="V23" i="3"/>
  <c r="V22" i="3"/>
  <c r="V21" i="3"/>
  <c r="V20" i="3"/>
  <c r="V19" i="3"/>
  <c r="V18" i="3"/>
  <c r="F59" i="3"/>
  <c r="F60" i="3"/>
  <c r="F61" i="3"/>
  <c r="F62" i="3"/>
  <c r="F63" i="3"/>
  <c r="F64" i="3"/>
  <c r="E59" i="3"/>
  <c r="E60" i="3"/>
  <c r="E61" i="3"/>
  <c r="E62" i="3"/>
  <c r="E63" i="3"/>
  <c r="E64" i="3"/>
  <c r="D59" i="3"/>
  <c r="D60" i="3"/>
  <c r="D61" i="3"/>
  <c r="D62" i="3"/>
  <c r="D63" i="3"/>
  <c r="D64" i="3"/>
  <c r="C59" i="3"/>
  <c r="C60" i="3"/>
  <c r="C61" i="3"/>
  <c r="C62" i="3"/>
  <c r="C63" i="3"/>
  <c r="C64" i="3"/>
  <c r="B59" i="3"/>
  <c r="B60" i="3"/>
  <c r="B61" i="3"/>
  <c r="B62" i="3"/>
  <c r="B63" i="3"/>
  <c r="B64" i="3"/>
  <c r="F69" i="3"/>
  <c r="E69" i="3"/>
  <c r="D69" i="3"/>
  <c r="C69" i="3"/>
  <c r="B69" i="3"/>
  <c r="G67" i="3"/>
  <c r="F68" i="3"/>
  <c r="E68" i="3"/>
  <c r="D68" i="3"/>
  <c r="C68" i="3"/>
  <c r="B68" i="3"/>
  <c r="G58" i="3"/>
  <c r="P40" i="3"/>
  <c r="P41" i="3"/>
  <c r="P42" i="3"/>
  <c r="P43" i="3"/>
  <c r="P44" i="3"/>
  <c r="P45" i="3"/>
  <c r="O40" i="3"/>
  <c r="O41" i="3"/>
  <c r="O42" i="3"/>
  <c r="O43" i="3"/>
  <c r="O44" i="3"/>
  <c r="O45" i="3"/>
  <c r="N40" i="3"/>
  <c r="N41" i="3"/>
  <c r="N42" i="3"/>
  <c r="N43" i="3"/>
  <c r="N44" i="3"/>
  <c r="N45" i="3"/>
  <c r="M40" i="3"/>
  <c r="M41" i="3"/>
  <c r="M42" i="3"/>
  <c r="M43" i="3"/>
  <c r="M44" i="3"/>
  <c r="M45" i="3"/>
  <c r="L40" i="3"/>
  <c r="L41" i="3"/>
  <c r="L42" i="3"/>
  <c r="L43" i="3"/>
  <c r="L44" i="3"/>
  <c r="L45" i="3"/>
  <c r="G46" i="3"/>
  <c r="G51" i="3" s="1"/>
  <c r="F46" i="3"/>
  <c r="F51" i="3" s="1"/>
  <c r="E46" i="3"/>
  <c r="E51" i="3" s="1"/>
  <c r="D46" i="3"/>
  <c r="D51" i="3" s="1"/>
  <c r="C46" i="3"/>
  <c r="C51" i="3" s="1"/>
  <c r="B46" i="3"/>
  <c r="B51" i="3" s="1"/>
  <c r="P50" i="3"/>
  <c r="O50" i="3"/>
  <c r="N50" i="3"/>
  <c r="M50" i="3"/>
  <c r="L50" i="3"/>
  <c r="G50" i="3"/>
  <c r="F50" i="3"/>
  <c r="E50" i="3"/>
  <c r="D50" i="3"/>
  <c r="C50" i="3"/>
  <c r="B50" i="3"/>
  <c r="Q48" i="3"/>
  <c r="P49" i="3"/>
  <c r="O49" i="3"/>
  <c r="N49" i="3"/>
  <c r="M49" i="3"/>
  <c r="L49" i="3"/>
  <c r="H48" i="3"/>
  <c r="G49" i="3"/>
  <c r="F49" i="3"/>
  <c r="E49" i="3"/>
  <c r="D49" i="3"/>
  <c r="C49" i="3"/>
  <c r="B49" i="3"/>
  <c r="H45" i="3"/>
  <c r="H44" i="3"/>
  <c r="H43" i="3"/>
  <c r="H42" i="3"/>
  <c r="H41" i="3"/>
  <c r="H40" i="3"/>
  <c r="Q39" i="3"/>
  <c r="H39" i="3"/>
  <c r="K25" i="1"/>
  <c r="K30" i="1" s="1"/>
  <c r="J25" i="1"/>
  <c r="J30" i="1" s="1"/>
  <c r="K29" i="1"/>
  <c r="J29" i="1"/>
  <c r="K28" i="1"/>
  <c r="J28" i="1"/>
  <c r="P45" i="1"/>
  <c r="P46" i="1" s="1"/>
  <c r="P51" i="1" s="1"/>
  <c r="O45" i="1"/>
  <c r="O46" i="1" s="1"/>
  <c r="O51" i="1" s="1"/>
  <c r="N45" i="1"/>
  <c r="N46" i="1" s="1"/>
  <c r="N51" i="1" s="1"/>
  <c r="M45" i="1"/>
  <c r="M46" i="1" s="1"/>
  <c r="M51" i="1" s="1"/>
  <c r="G45" i="1"/>
  <c r="G46" i="1" s="1"/>
  <c r="G51" i="1" s="1"/>
  <c r="F45" i="1"/>
  <c r="F46" i="1" s="1"/>
  <c r="F51" i="1" s="1"/>
  <c r="E45" i="1"/>
  <c r="E46" i="1" s="1"/>
  <c r="E51" i="1" s="1"/>
  <c r="D45" i="1"/>
  <c r="D46" i="1" s="1"/>
  <c r="D51" i="1" s="1"/>
  <c r="C45" i="1"/>
  <c r="C46" i="1" s="1"/>
  <c r="C51" i="1" s="1"/>
  <c r="B45" i="1"/>
  <c r="B46" i="1" s="1"/>
  <c r="V27" i="1"/>
  <c r="T28" i="1"/>
  <c r="T29" i="1"/>
  <c r="O28" i="1"/>
  <c r="O29" i="1"/>
  <c r="T25" i="1"/>
  <c r="T30" i="1" s="1"/>
  <c r="O25" i="1"/>
  <c r="O30" i="1" s="1"/>
  <c r="E69" i="1"/>
  <c r="E68" i="1"/>
  <c r="O50" i="1"/>
  <c r="O49" i="1"/>
  <c r="L45" i="1"/>
  <c r="L46" i="1" s="1"/>
  <c r="L51" i="1" s="1"/>
  <c r="E65" i="1"/>
  <c r="E70" i="1" s="1"/>
  <c r="C29" i="1"/>
  <c r="B29" i="1"/>
  <c r="C28" i="1"/>
  <c r="B28" i="1"/>
  <c r="G29" i="1"/>
  <c r="F29" i="1"/>
  <c r="E29" i="1"/>
  <c r="D29" i="1"/>
  <c r="G28" i="1"/>
  <c r="F28" i="1"/>
  <c r="E28" i="1"/>
  <c r="D28" i="1"/>
  <c r="I29" i="1"/>
  <c r="H29" i="1"/>
  <c r="I28" i="1"/>
  <c r="H28" i="1"/>
  <c r="V20" i="1"/>
  <c r="V22" i="1"/>
  <c r="V21" i="1"/>
  <c r="V23" i="1"/>
  <c r="V24" i="1"/>
  <c r="F31" i="2"/>
  <c r="E31" i="2"/>
  <c r="D31" i="2"/>
  <c r="C31" i="2"/>
  <c r="B31" i="2"/>
  <c r="H29" i="2"/>
  <c r="H28" i="2"/>
  <c r="H27" i="2"/>
  <c r="H26" i="2"/>
  <c r="H25" i="2"/>
  <c r="F69" i="1"/>
  <c r="D69" i="1"/>
  <c r="C69" i="1"/>
  <c r="B69" i="1"/>
  <c r="F68" i="1"/>
  <c r="D68" i="1"/>
  <c r="C68" i="1"/>
  <c r="B68" i="1"/>
  <c r="G67" i="1"/>
  <c r="G63" i="1"/>
  <c r="G62" i="1"/>
  <c r="G60" i="1"/>
  <c r="G58" i="1"/>
  <c r="P50" i="1"/>
  <c r="N50" i="1"/>
  <c r="M50" i="1"/>
  <c r="L50" i="1"/>
  <c r="G50" i="1"/>
  <c r="F50" i="1"/>
  <c r="E50" i="1"/>
  <c r="D50" i="1"/>
  <c r="C50" i="1"/>
  <c r="B50" i="1"/>
  <c r="P49" i="1"/>
  <c r="N49" i="1"/>
  <c r="M49" i="1"/>
  <c r="L49" i="1"/>
  <c r="G49" i="1"/>
  <c r="F49" i="1"/>
  <c r="E49" i="1"/>
  <c r="D49" i="1"/>
  <c r="C49" i="1"/>
  <c r="B49" i="1"/>
  <c r="Q48" i="1"/>
  <c r="H48" i="1"/>
  <c r="H40" i="1"/>
  <c r="H39" i="1"/>
  <c r="U29" i="1"/>
  <c r="S29" i="1"/>
  <c r="R29" i="1"/>
  <c r="Q29" i="1"/>
  <c r="P29" i="1"/>
  <c r="N29" i="1"/>
  <c r="M29" i="1"/>
  <c r="L29" i="1"/>
  <c r="U28" i="1"/>
  <c r="S28" i="1"/>
  <c r="R28" i="1"/>
  <c r="Q28" i="1"/>
  <c r="P28" i="1"/>
  <c r="N28" i="1"/>
  <c r="M28" i="1"/>
  <c r="L28" i="1"/>
  <c r="G64" i="1"/>
  <c r="G59" i="1"/>
  <c r="H44" i="1"/>
  <c r="C65" i="1"/>
  <c r="C70" i="1" s="1"/>
  <c r="Q42" i="1"/>
  <c r="Q43" i="1"/>
  <c r="D65" i="1"/>
  <c r="D70" i="1" s="1"/>
  <c r="Q44" i="1"/>
  <c r="F65" i="1"/>
  <c r="F70" i="1" s="1"/>
  <c r="Q39" i="1"/>
  <c r="Q41" i="1"/>
  <c r="Q25" i="1"/>
  <c r="Q30" i="1" s="1"/>
  <c r="R25" i="1"/>
  <c r="R30" i="1" s="1"/>
  <c r="N25" i="1"/>
  <c r="N30" i="1" s="1"/>
  <c r="U25" i="1"/>
  <c r="U30" i="1" s="1"/>
  <c r="P25" i="1"/>
  <c r="P30" i="1" s="1"/>
  <c r="S25" i="1"/>
  <c r="S30" i="1" s="1"/>
  <c r="G61" i="1"/>
  <c r="B65" i="1"/>
  <c r="B70" i="1" s="1"/>
  <c r="H42" i="1"/>
  <c r="H43" i="1"/>
  <c r="I25" i="1"/>
  <c r="I30" i="1" s="1"/>
  <c r="E25" i="1"/>
  <c r="E30" i="1" s="1"/>
  <c r="M25" i="1"/>
  <c r="M30" i="1" s="1"/>
  <c r="F25" i="1"/>
  <c r="F30" i="1" s="1"/>
  <c r="H25" i="1"/>
  <c r="H30" i="1" s="1"/>
  <c r="L25" i="1"/>
  <c r="L30" i="1" s="1"/>
  <c r="C25" i="1"/>
  <c r="C30" i="1" s="1"/>
  <c r="D25" i="1"/>
  <c r="D30" i="1" s="1"/>
  <c r="G25" i="1"/>
  <c r="G30" i="1" s="1"/>
  <c r="V19" i="1"/>
  <c r="V18" i="1"/>
  <c r="B25" i="1"/>
  <c r="B30" i="1" s="1"/>
  <c r="H41" i="1"/>
  <c r="Q40" i="1"/>
  <c r="O46" i="4" l="1"/>
  <c r="O51" i="4" s="1"/>
  <c r="L46" i="6"/>
  <c r="L51" i="6" s="1"/>
  <c r="H65" i="15"/>
  <c r="H66" i="15" s="1"/>
  <c r="Q45" i="1"/>
  <c r="Q45" i="4"/>
  <c r="Q40" i="6"/>
  <c r="O46" i="5"/>
  <c r="O51" i="5" s="1"/>
  <c r="G64" i="4"/>
  <c r="Q41" i="4"/>
  <c r="Q43" i="4"/>
  <c r="G61" i="5"/>
  <c r="Q39" i="6"/>
  <c r="G59" i="6"/>
  <c r="H46" i="13"/>
  <c r="H49" i="13" s="1"/>
  <c r="O46" i="3"/>
  <c r="O51" i="3" s="1"/>
  <c r="C65" i="3"/>
  <c r="C70" i="3" s="1"/>
  <c r="L46" i="5"/>
  <c r="L51" i="5" s="1"/>
  <c r="B65" i="6"/>
  <c r="B70" i="6" s="1"/>
  <c r="H65" i="11"/>
  <c r="H68" i="11" s="1"/>
  <c r="Q44" i="4"/>
  <c r="Q45" i="6"/>
  <c r="Q46" i="18"/>
  <c r="Q49" i="18" s="1"/>
  <c r="R46" i="26"/>
  <c r="R49" i="26" s="1"/>
  <c r="G61" i="4"/>
  <c r="G63" i="4"/>
  <c r="H65" i="10"/>
  <c r="H68" i="10" s="1"/>
  <c r="H46" i="15"/>
  <c r="H49" i="15" s="1"/>
  <c r="H65" i="17"/>
  <c r="H66" i="17" s="1"/>
  <c r="H46" i="1"/>
  <c r="H49" i="1" s="1"/>
  <c r="Q43" i="6"/>
  <c r="H65" i="14"/>
  <c r="H68" i="14" s="1"/>
  <c r="F65" i="4"/>
  <c r="F70" i="4" s="1"/>
  <c r="Q40" i="4"/>
  <c r="Q42" i="4"/>
  <c r="N46" i="5"/>
  <c r="N51" i="5" s="1"/>
  <c r="P46" i="5"/>
  <c r="P51" i="5" s="1"/>
  <c r="Q43" i="5"/>
  <c r="Q44" i="5"/>
  <c r="Q45" i="5"/>
  <c r="Q46" i="7"/>
  <c r="D70" i="10"/>
  <c r="Q46" i="11"/>
  <c r="Q49" i="11" s="1"/>
  <c r="B70" i="11"/>
  <c r="E51" i="13"/>
  <c r="N51" i="18"/>
  <c r="Q46" i="19"/>
  <c r="Q47" i="19" s="1"/>
  <c r="H46" i="29"/>
  <c r="H49" i="29" s="1"/>
  <c r="G63" i="6"/>
  <c r="H45" i="1"/>
  <c r="Q46" i="1"/>
  <c r="Q47" i="1" s="1"/>
  <c r="G60" i="4"/>
  <c r="C65" i="4"/>
  <c r="C70" i="4" s="1"/>
  <c r="N46" i="4"/>
  <c r="N51" i="4" s="1"/>
  <c r="G60" i="5"/>
  <c r="G62" i="5"/>
  <c r="E65" i="5"/>
  <c r="E70" i="5" s="1"/>
  <c r="C65" i="6"/>
  <c r="C70" i="6" s="1"/>
  <c r="H46" i="4"/>
  <c r="G59" i="4"/>
  <c r="G59" i="5"/>
  <c r="Q44" i="6"/>
  <c r="Q41" i="6"/>
  <c r="G64" i="6"/>
  <c r="D65" i="6"/>
  <c r="D70" i="6" s="1"/>
  <c r="H46" i="14"/>
  <c r="H47" i="14" s="1"/>
  <c r="Q46" i="17"/>
  <c r="Q47" i="17" s="1"/>
  <c r="R46" i="29"/>
  <c r="R49" i="29" s="1"/>
  <c r="Q45" i="3"/>
  <c r="E65" i="4"/>
  <c r="E70" i="4" s="1"/>
  <c r="Q42" i="5"/>
  <c r="G64" i="5"/>
  <c r="Y25" i="10"/>
  <c r="Y26" i="10" s="1"/>
  <c r="R46" i="24"/>
  <c r="R47" i="24" s="1"/>
  <c r="R46" i="28"/>
  <c r="Q44" i="3"/>
  <c r="Q42" i="3"/>
  <c r="Q40" i="3"/>
  <c r="G63" i="3"/>
  <c r="G61" i="3"/>
  <c r="G59" i="3"/>
  <c r="Q40" i="5"/>
  <c r="H46" i="5"/>
  <c r="H47" i="5" s="1"/>
  <c r="X25" i="12"/>
  <c r="X26" i="12" s="1"/>
  <c r="Z25" i="21"/>
  <c r="Z26" i="21" s="1"/>
  <c r="Z25" i="22"/>
  <c r="Z26" i="22" s="1"/>
  <c r="G62" i="4"/>
  <c r="G63" i="5"/>
  <c r="G61" i="6"/>
  <c r="G65" i="1"/>
  <c r="G66" i="1" s="1"/>
  <c r="Q43" i="3"/>
  <c r="Q41" i="3"/>
  <c r="G64" i="3"/>
  <c r="G62" i="3"/>
  <c r="X25" i="8"/>
  <c r="Y27" i="8" s="1"/>
  <c r="H65" i="12"/>
  <c r="H68" i="12" s="1"/>
  <c r="H65" i="18"/>
  <c r="H66" i="18" s="1"/>
  <c r="I46" i="24"/>
  <c r="I49" i="24" s="1"/>
  <c r="Q31" i="2"/>
  <c r="U27" i="31"/>
  <c r="R47" i="31"/>
  <c r="H49" i="31"/>
  <c r="T67" i="31"/>
  <c r="T65" i="31"/>
  <c r="T44" i="2"/>
  <c r="H31" i="2"/>
  <c r="H66" i="11"/>
  <c r="B51" i="1"/>
  <c r="H46" i="6"/>
  <c r="N51" i="8"/>
  <c r="Q46" i="8"/>
  <c r="I46" i="21"/>
  <c r="H51" i="21"/>
  <c r="M46" i="4"/>
  <c r="M51" i="4" s="1"/>
  <c r="Y25" i="5"/>
  <c r="Q41" i="5"/>
  <c r="G62" i="6"/>
  <c r="C65" i="5"/>
  <c r="C70" i="5" s="1"/>
  <c r="F65" i="5"/>
  <c r="F70" i="5" s="1"/>
  <c r="O46" i="6"/>
  <c r="O51" i="6" s="1"/>
  <c r="G65" i="8"/>
  <c r="Q46" i="9"/>
  <c r="H46" i="11"/>
  <c r="B51" i="11"/>
  <c r="Q46" i="14"/>
  <c r="H65" i="16"/>
  <c r="I47" i="24"/>
  <c r="D30" i="29"/>
  <c r="T25" i="29"/>
  <c r="C51" i="17"/>
  <c r="H46" i="17"/>
  <c r="P46" i="3"/>
  <c r="P51" i="3" s="1"/>
  <c r="P46" i="6"/>
  <c r="P51" i="6" s="1"/>
  <c r="E65" i="6"/>
  <c r="E70" i="6" s="1"/>
  <c r="H65" i="9"/>
  <c r="B70" i="9"/>
  <c r="V25" i="3"/>
  <c r="G60" i="6"/>
  <c r="Y25" i="16"/>
  <c r="G68" i="1"/>
  <c r="L46" i="4"/>
  <c r="V25" i="1"/>
  <c r="B65" i="4"/>
  <c r="M46" i="3"/>
  <c r="M51" i="3" s="1"/>
  <c r="E65" i="3"/>
  <c r="E70" i="3" s="1"/>
  <c r="M46" i="5"/>
  <c r="M51" i="5" s="1"/>
  <c r="D65" i="5"/>
  <c r="D70" i="5" s="1"/>
  <c r="D30" i="6"/>
  <c r="Y25" i="6"/>
  <c r="M46" i="6"/>
  <c r="M51" i="6" s="1"/>
  <c r="L51" i="15"/>
  <c r="Q46" i="15"/>
  <c r="B70" i="15"/>
  <c r="Q46" i="16"/>
  <c r="L51" i="16"/>
  <c r="Y25" i="19"/>
  <c r="N51" i="20"/>
  <c r="R46" i="20"/>
  <c r="O51" i="28"/>
  <c r="R47" i="29"/>
  <c r="N46" i="3"/>
  <c r="N51" i="3" s="1"/>
  <c r="D65" i="3"/>
  <c r="D70" i="3" s="1"/>
  <c r="D65" i="4"/>
  <c r="D70" i="4" s="1"/>
  <c r="N46" i="6"/>
  <c r="N51" i="6" s="1"/>
  <c r="C30" i="13"/>
  <c r="X25" i="13"/>
  <c r="H68" i="15"/>
  <c r="B70" i="19"/>
  <c r="H65" i="19"/>
  <c r="D51" i="20"/>
  <c r="I46" i="20"/>
  <c r="B70" i="20"/>
  <c r="H65" i="20"/>
  <c r="H46" i="3"/>
  <c r="B65" i="3"/>
  <c r="F65" i="3"/>
  <c r="F70" i="3" s="1"/>
  <c r="Q42" i="6"/>
  <c r="M51" i="7"/>
  <c r="H46" i="8"/>
  <c r="H46" i="10"/>
  <c r="Y25" i="14"/>
  <c r="Y25" i="15"/>
  <c r="H68" i="17"/>
  <c r="O51" i="19"/>
  <c r="T25" i="27"/>
  <c r="D30" i="27"/>
  <c r="T64" i="28"/>
  <c r="D69" i="28"/>
  <c r="L46" i="3"/>
  <c r="G60" i="3"/>
  <c r="B65" i="5"/>
  <c r="V25" i="4"/>
  <c r="P46" i="4"/>
  <c r="P51" i="4" s="1"/>
  <c r="G58" i="6"/>
  <c r="G65" i="7"/>
  <c r="B51" i="7"/>
  <c r="H46" i="7"/>
  <c r="X25" i="9"/>
  <c r="Y25" i="17"/>
  <c r="D30" i="21"/>
  <c r="H46" i="9"/>
  <c r="H46" i="18"/>
  <c r="E51" i="25"/>
  <c r="I46" i="25"/>
  <c r="T25" i="28"/>
  <c r="B30" i="28"/>
  <c r="X25" i="11"/>
  <c r="H65" i="13"/>
  <c r="H46" i="19"/>
  <c r="H65" i="21"/>
  <c r="B69" i="25"/>
  <c r="T64" i="25"/>
  <c r="D69" i="27"/>
  <c r="T64" i="27"/>
  <c r="H46" i="28"/>
  <c r="B51" i="28"/>
  <c r="X25" i="7"/>
  <c r="Q46" i="10"/>
  <c r="Q46" i="12"/>
  <c r="Y25" i="18"/>
  <c r="T25" i="26"/>
  <c r="R46" i="30"/>
  <c r="L51" i="30"/>
  <c r="H46" i="12"/>
  <c r="Q46" i="13"/>
  <c r="H46" i="16"/>
  <c r="R46" i="22"/>
  <c r="M51" i="22"/>
  <c r="H46" i="27"/>
  <c r="C51" i="30"/>
  <c r="H46" i="30"/>
  <c r="T64" i="30"/>
  <c r="O51" i="23"/>
  <c r="R46" i="23"/>
  <c r="R46" i="21"/>
  <c r="M51" i="21"/>
  <c r="D69" i="29"/>
  <c r="T64" i="29"/>
  <c r="I46" i="22"/>
  <c r="C70" i="22"/>
  <c r="H65" i="22"/>
  <c r="I46" i="23"/>
  <c r="M51" i="25"/>
  <c r="S46" i="25"/>
  <c r="T64" i="26"/>
  <c r="Z25" i="23"/>
  <c r="Z25" i="24"/>
  <c r="M51" i="27"/>
  <c r="R46" i="27"/>
  <c r="Z25" i="20"/>
  <c r="T64" i="24"/>
  <c r="B51" i="26"/>
  <c r="H46" i="26"/>
  <c r="T25" i="30"/>
  <c r="H65" i="23"/>
  <c r="T25" i="25"/>
  <c r="T18" i="2"/>
  <c r="R49" i="24" l="1"/>
  <c r="Y27" i="12"/>
  <c r="H49" i="14"/>
  <c r="Q47" i="18"/>
  <c r="H47" i="1"/>
  <c r="Q49" i="19"/>
  <c r="AA27" i="21"/>
  <c r="AA27" i="22"/>
  <c r="H66" i="10"/>
  <c r="Q47" i="11"/>
  <c r="Q49" i="1"/>
  <c r="H66" i="12"/>
  <c r="Q49" i="17"/>
  <c r="H49" i="5"/>
  <c r="R47" i="26"/>
  <c r="H47" i="29"/>
  <c r="H47" i="13"/>
  <c r="H47" i="15"/>
  <c r="X26" i="8"/>
  <c r="H66" i="14"/>
  <c r="H49" i="4"/>
  <c r="H47" i="4"/>
  <c r="Q47" i="7"/>
  <c r="Q49" i="7"/>
  <c r="H68" i="18"/>
  <c r="Z27" i="10"/>
  <c r="R47" i="28"/>
  <c r="R49" i="28"/>
  <c r="R47" i="27"/>
  <c r="R49" i="27"/>
  <c r="U27" i="26"/>
  <c r="T26" i="26"/>
  <c r="W27" i="4"/>
  <c r="V26" i="4"/>
  <c r="Z27" i="18"/>
  <c r="Y26" i="18"/>
  <c r="B70" i="5"/>
  <c r="G65" i="5"/>
  <c r="R47" i="20"/>
  <c r="R49" i="20"/>
  <c r="AA27" i="24"/>
  <c r="Z26" i="24"/>
  <c r="Q49" i="12"/>
  <c r="Q47" i="12"/>
  <c r="I47" i="22"/>
  <c r="I49" i="22"/>
  <c r="H49" i="12"/>
  <c r="H47" i="12"/>
  <c r="H68" i="21"/>
  <c r="H66" i="21"/>
  <c r="H47" i="18"/>
  <c r="H49" i="18"/>
  <c r="L51" i="3"/>
  <c r="Q46" i="3"/>
  <c r="Y26" i="15"/>
  <c r="Z27" i="15"/>
  <c r="G65" i="3"/>
  <c r="B70" i="3"/>
  <c r="Z27" i="19"/>
  <c r="Y26" i="19"/>
  <c r="W27" i="1"/>
  <c r="V26" i="1"/>
  <c r="H47" i="17"/>
  <c r="H49" i="17"/>
  <c r="I47" i="21"/>
  <c r="I49" i="21"/>
  <c r="Z26" i="20"/>
  <c r="AA27" i="20"/>
  <c r="T26" i="27"/>
  <c r="U27" i="27"/>
  <c r="R49" i="21"/>
  <c r="R47" i="21"/>
  <c r="T26" i="28"/>
  <c r="U27" i="28"/>
  <c r="I47" i="20"/>
  <c r="I49" i="20"/>
  <c r="H68" i="22"/>
  <c r="H66" i="22"/>
  <c r="T65" i="25"/>
  <c r="T67" i="25"/>
  <c r="Q46" i="5"/>
  <c r="W27" i="3"/>
  <c r="V26" i="3"/>
  <c r="B70" i="4"/>
  <c r="G65" i="4"/>
  <c r="Z26" i="23"/>
  <c r="AA27" i="23"/>
  <c r="T67" i="30"/>
  <c r="T65" i="30"/>
  <c r="Q47" i="10"/>
  <c r="Q49" i="10"/>
  <c r="H47" i="7"/>
  <c r="H49" i="7"/>
  <c r="H49" i="26"/>
  <c r="H47" i="26"/>
  <c r="T67" i="26"/>
  <c r="T65" i="26"/>
  <c r="H49" i="30"/>
  <c r="H47" i="30"/>
  <c r="Y27" i="7"/>
  <c r="X26" i="7"/>
  <c r="H49" i="19"/>
  <c r="H47" i="19"/>
  <c r="H47" i="9"/>
  <c r="H49" i="9"/>
  <c r="Y26" i="14"/>
  <c r="Z27" i="14"/>
  <c r="H49" i="3"/>
  <c r="H47" i="3"/>
  <c r="Z27" i="6"/>
  <c r="Y26" i="6"/>
  <c r="L51" i="4"/>
  <c r="Q46" i="4"/>
  <c r="H49" i="11"/>
  <c r="H47" i="11"/>
  <c r="Q47" i="8"/>
  <c r="Q49" i="8"/>
  <c r="G65" i="6"/>
  <c r="H47" i="8"/>
  <c r="H49" i="8"/>
  <c r="I49" i="23"/>
  <c r="I47" i="23"/>
  <c r="R47" i="23"/>
  <c r="R49" i="23"/>
  <c r="I49" i="25"/>
  <c r="I47" i="25"/>
  <c r="Q49" i="15"/>
  <c r="Q47" i="15"/>
  <c r="H68" i="16"/>
  <c r="H66" i="16"/>
  <c r="X26" i="9"/>
  <c r="Y27" i="9"/>
  <c r="H66" i="19"/>
  <c r="H68" i="19"/>
  <c r="Q47" i="14"/>
  <c r="Q49" i="14"/>
  <c r="H66" i="13"/>
  <c r="H68" i="13"/>
  <c r="G66" i="7"/>
  <c r="G68" i="7"/>
  <c r="T67" i="28"/>
  <c r="T65" i="28"/>
  <c r="H49" i="10"/>
  <c r="H47" i="10"/>
  <c r="Q46" i="6"/>
  <c r="H66" i="9"/>
  <c r="H68" i="9"/>
  <c r="T26" i="29"/>
  <c r="U27" i="29"/>
  <c r="Q47" i="9"/>
  <c r="Q49" i="9"/>
  <c r="T65" i="27"/>
  <c r="T67" i="27"/>
  <c r="Q47" i="16"/>
  <c r="Q49" i="16"/>
  <c r="R49" i="22"/>
  <c r="R47" i="22"/>
  <c r="Z27" i="17"/>
  <c r="Y26" i="17"/>
  <c r="U27" i="25"/>
  <c r="T26" i="25"/>
  <c r="H49" i="16"/>
  <c r="H47" i="16"/>
  <c r="H68" i="23"/>
  <c r="H66" i="23"/>
  <c r="Q47" i="13"/>
  <c r="Q49" i="13"/>
  <c r="U27" i="30"/>
  <c r="T26" i="30"/>
  <c r="T65" i="29"/>
  <c r="T67" i="29"/>
  <c r="R49" i="30"/>
  <c r="R47" i="30"/>
  <c r="T67" i="24"/>
  <c r="T65" i="24"/>
  <c r="S49" i="25"/>
  <c r="S47" i="25"/>
  <c r="H49" i="27"/>
  <c r="H47" i="27"/>
  <c r="H49" i="28"/>
  <c r="H47" i="28"/>
  <c r="X26" i="11"/>
  <c r="Y27" i="11"/>
  <c r="H68" i="20"/>
  <c r="H66" i="20"/>
  <c r="X26" i="13"/>
  <c r="Y27" i="13"/>
  <c r="Z27" i="16"/>
  <c r="Y26" i="16"/>
  <c r="G66" i="8"/>
  <c r="G68" i="8"/>
  <c r="Z27" i="5"/>
  <c r="Y26" i="5"/>
  <c r="H49" i="6"/>
  <c r="H47" i="6"/>
  <c r="Q47" i="6" l="1"/>
  <c r="Q49" i="6"/>
  <c r="Q47" i="4"/>
  <c r="Q49" i="4"/>
  <c r="Q47" i="5"/>
  <c r="Q49" i="5"/>
  <c r="G68" i="3"/>
  <c r="G66" i="3"/>
  <c r="G66" i="6"/>
  <c r="G68" i="6"/>
  <c r="Q47" i="3"/>
  <c r="Q49" i="3"/>
  <c r="G66" i="5"/>
  <c r="G68" i="5"/>
  <c r="G66" i="4"/>
  <c r="G68" i="4"/>
</calcChain>
</file>

<file path=xl/sharedStrings.xml><?xml version="1.0" encoding="utf-8"?>
<sst xmlns="http://schemas.openxmlformats.org/spreadsheetml/2006/main" count="5379" uniqueCount="125">
  <si>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</si>
  <si>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</si>
  <si>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</si>
  <si>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</si>
  <si>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</si>
  <si>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</si>
  <si>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</si>
  <si>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</si>
  <si>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</si>
  <si>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</si>
  <si>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</si>
  <si>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</si>
  <si>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</si>
  <si>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</si>
  <si>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</si>
  <si>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</si>
  <si>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</si>
  <si>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</si>
  <si>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</si>
  <si>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</si>
  <si>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</si>
  <si>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</si>
  <si>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</si>
  <si>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</si>
  <si>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</si>
  <si>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</si>
  <si>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</si>
  <si>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</si>
  <si>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</si>
  <si>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</si>
  <si>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FECHA:</t>
  </si>
  <si>
    <t>TIPO DE ALIMENTO:</t>
  </si>
  <si>
    <t>CORRAL</t>
  </si>
  <si>
    <t>VIERNES</t>
  </si>
  <si>
    <t>DOMINGO</t>
  </si>
  <si>
    <t>LUNES</t>
  </si>
  <si>
    <t>MARTES</t>
  </si>
  <si>
    <t>MIERCOLES</t>
  </si>
  <si>
    <t>JUEVES</t>
  </si>
  <si>
    <t>T2</t>
  </si>
  <si>
    <t>T3</t>
  </si>
  <si>
    <t>CEPA 4</t>
  </si>
  <si>
    <t>SÁBADO</t>
  </si>
  <si>
    <t>F579 - M580</t>
  </si>
  <si>
    <t>CASETA D</t>
  </si>
  <si>
    <t>CASETA C</t>
  </si>
  <si>
    <t>SEMANA 2</t>
  </si>
  <si>
    <t>SEMANA 3</t>
  </si>
  <si>
    <t>SEMANA 4</t>
  </si>
  <si>
    <t>SEMANA 5</t>
  </si>
  <si>
    <t>SEMANA 6</t>
  </si>
  <si>
    <t>SEMANA 7</t>
  </si>
  <si>
    <t>SEMANA 8</t>
  </si>
  <si>
    <t>SEMANA 9</t>
  </si>
  <si>
    <t>SEMANA 10</t>
  </si>
  <si>
    <t>SEMANA 11</t>
  </si>
  <si>
    <t>SEMANA 12</t>
  </si>
  <si>
    <t>SEMANA 13</t>
  </si>
  <si>
    <t>SEMANA 15</t>
  </si>
  <si>
    <t>SEMANA 16</t>
  </si>
  <si>
    <t>SEMANA 17</t>
  </si>
  <si>
    <t>GRANJA:</t>
  </si>
  <si>
    <t>SEMANA 18</t>
  </si>
  <si>
    <t>SEMANA 19</t>
  </si>
  <si>
    <t>Errores</t>
  </si>
  <si>
    <t>CEPA 7</t>
  </si>
  <si>
    <t>SEMANA 20</t>
  </si>
  <si>
    <t>SEMANA 21</t>
  </si>
  <si>
    <t>SEMANA 22</t>
  </si>
  <si>
    <t>SEMANA 23</t>
  </si>
  <si>
    <t>SEMANA 25</t>
  </si>
  <si>
    <t>SEMANA 26</t>
  </si>
  <si>
    <t>SEMANA 27</t>
  </si>
  <si>
    <t>SEMANA 28</t>
  </si>
  <si>
    <t>SEMANA 29</t>
  </si>
  <si>
    <t>SEMANA 30</t>
  </si>
  <si>
    <t>SEMANA 31</t>
  </si>
  <si>
    <t>SEMANA 32</t>
  </si>
  <si>
    <t>SEMANA 33</t>
  </si>
  <si>
    <t>LOTE</t>
  </si>
  <si>
    <t>DESC</t>
  </si>
  <si>
    <t>SEMANA 36</t>
  </si>
  <si>
    <t>SEMANA 37</t>
  </si>
  <si>
    <t>SEMANA 38</t>
  </si>
  <si>
    <t>SEMANA 39</t>
  </si>
  <si>
    <t>CEPA 1</t>
  </si>
  <si>
    <t>CEPA 9</t>
  </si>
  <si>
    <t>SEMANA 40</t>
  </si>
  <si>
    <t>SEMANA 41</t>
  </si>
  <si>
    <t>SEMANA 42</t>
  </si>
  <si>
    <t>SEMANA 43</t>
  </si>
  <si>
    <t>SEMANA 44</t>
  </si>
  <si>
    <t>SEMANA 45</t>
  </si>
  <si>
    <t>SEMANA 47</t>
  </si>
  <si>
    <r>
      <t xml:space="preserve">Por favor fumigar paredes humedas y andenes 1 vez por semana… </t>
    </r>
    <r>
      <rPr>
        <b/>
        <sz val="28"/>
        <color rgb="FFFF0000"/>
        <rFont val="Arial"/>
        <family val="2"/>
      </rPr>
      <t>No olvidar colocar en el informe</t>
    </r>
  </si>
  <si>
    <t>SEMANA 48</t>
  </si>
  <si>
    <t>F3 - MACHOS</t>
  </si>
  <si>
    <t>SEMANA 50</t>
  </si>
  <si>
    <t>No olvidar contar los machos constantemente</t>
  </si>
  <si>
    <t>SEMANA 51</t>
  </si>
  <si>
    <t>SEMANA 52</t>
  </si>
  <si>
    <t>SEMANA 53</t>
  </si>
  <si>
    <t>F579-M580</t>
  </si>
  <si>
    <t>25 de noviembre al 1 de diciembre de 2023</t>
  </si>
  <si>
    <t>SEMANA 54</t>
  </si>
  <si>
    <t>2 de diciembre  al 8 de diciembre de 2023</t>
  </si>
  <si>
    <t>SEMANA 55</t>
  </si>
  <si>
    <t>SEMANA 56</t>
  </si>
  <si>
    <t>16 de diciembre  al 22 de diciembre de 2023</t>
  </si>
  <si>
    <t>descartes</t>
  </si>
  <si>
    <t>gr/ave</t>
  </si>
  <si>
    <t>diferencia</t>
  </si>
  <si>
    <t>SEMANA 57</t>
  </si>
  <si>
    <t>23 de diciembre  al 29 de diciembre de 2023</t>
  </si>
  <si>
    <t>SEMANA 58</t>
  </si>
  <si>
    <t>30 de diciembre  al 5 de enero de 2024</t>
  </si>
  <si>
    <t>6 de Enero al 12 de enero de 2024</t>
  </si>
  <si>
    <t>SEMANA 60</t>
  </si>
  <si>
    <t>SEMANA 62</t>
  </si>
  <si>
    <t>27 de Enero al 2 de enero de 2024</t>
  </si>
  <si>
    <t>3 de Enero al 9 de enero de 2024</t>
  </si>
  <si>
    <t>SEMANA 63</t>
  </si>
  <si>
    <t>SEMANA 64</t>
  </si>
  <si>
    <t>10 de Febrero al 18 de Febrero de 2024</t>
  </si>
  <si>
    <t>17 FEB - 23 FEB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</si>
</sst>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#,##0.0"/>
    <numFmt numFmtId="166" formatCode="0.00000000"/>
  </numFmts>
  <fonts count="33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36"/>
      <name val="Arial"/>
      <family val="2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28"/>
      <color rgb="FFFF0000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6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</borders>
  <cellStyleXfs count="1">
    <xf numFmtId="0" fontId="0" fillId="0" borderId="0"/>
  </cellStyleXfs>
  <cellXfs count="441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4" fontId="13" fillId="0" borderId="10" xfId="0" applyNumberFormat="1" applyFont="1" applyBorder="1" applyAlignment="1">
      <alignment horizontal="center" vertical="center"/>
    </xf>
    <xf numFmtId="1" fontId="11" fillId="6" borderId="6" xfId="0" applyNumberFormat="1" applyFont="1" applyFill="1" applyBorder="1" applyAlignment="1">
      <alignment horizontal="center" vertical="center"/>
    </xf>
    <xf numFmtId="1" fontId="11" fillId="6" borderId="7" xfId="0" applyNumberFormat="1" applyFont="1" applyFill="1" applyBorder="1" applyAlignment="1">
      <alignment horizontal="center" vertical="center"/>
    </xf>
    <xf numFmtId="1" fontId="11" fillId="6" borderId="9" xfId="0" applyNumberFormat="1" applyFont="1" applyFill="1" applyBorder="1" applyAlignment="1">
      <alignment horizontal="center" vertical="center"/>
    </xf>
    <xf numFmtId="1" fontId="14" fillId="7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18" fillId="0" borderId="39" xfId="0" applyFont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1" fontId="11" fillId="6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43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38" xfId="0" applyFont="1" applyFill="1" applyBorder="1" applyAlignment="1">
      <alignment horizontal="center" vertical="center"/>
    </xf>
    <xf numFmtId="0" fontId="6" fillId="0" borderId="39" xfId="0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0" fontId="3" fillId="2" borderId="39" xfId="0" applyFont="1" applyFill="1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0" fontId="2" fillId="5" borderId="39" xfId="0" applyFont="1" applyFill="1" applyBorder="1" applyAlignment="1">
      <alignment horizontal="center" vertical="center"/>
    </xf>
    <xf numFmtId="0" fontId="2" fillId="6" borderId="39" xfId="0" applyFont="1" applyFill="1" applyBorder="1" applyAlignment="1">
      <alignment horizontal="center" vertical="center"/>
    </xf>
    <xf numFmtId="0" fontId="2" fillId="7" borderId="39" xfId="0" applyFont="1" applyFill="1" applyBorder="1" applyAlignment="1">
      <alignment horizontal="center" vertical="center"/>
    </xf>
    <xf numFmtId="0" fontId="11" fillId="0" borderId="39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Border="1" applyAlignment="1">
      <alignment horizontal="center" vertical="center"/>
    </xf>
    <xf numFmtId="2" fontId="13" fillId="5" borderId="9" xfId="0" applyNumberFormat="1" applyFont="1" applyFill="1" applyBorder="1" applyAlignment="1">
      <alignment horizontal="center" vertical="center"/>
    </xf>
    <xf numFmtId="1" fontId="14" fillId="6" borderId="9" xfId="0" applyNumberFormat="1" applyFont="1" applyFill="1" applyBorder="1" applyAlignment="1">
      <alignment horizontal="center" vertical="center"/>
    </xf>
    <xf numFmtId="2" fontId="14" fillId="7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6" borderId="16" xfId="0" applyFont="1" applyFill="1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17" fillId="0" borderId="39" xfId="0" applyFont="1" applyBorder="1" applyAlignment="1">
      <alignment horizontal="center" vertical="center"/>
    </xf>
    <xf numFmtId="0" fontId="16" fillId="0" borderId="33" xfId="0" applyFont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2" fontId="14" fillId="0" borderId="9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14" fillId="7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2" fillId="2" borderId="38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13" borderId="0" xfId="0" applyNumberFormat="1" applyFont="1" applyFill="1" applyAlignment="1">
      <alignment horizontal="center" vertical="center"/>
    </xf>
    <xf numFmtId="0" fontId="2" fillId="13" borderId="0" xfId="0" applyFont="1" applyFill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1" fillId="5" borderId="39" xfId="0" applyFont="1" applyFill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164" fontId="1" fillId="0" borderId="0" xfId="0" applyNumberFormat="1" applyFont="1" applyAlignment="1">
      <alignment vertical="center"/>
    </xf>
    <xf numFmtId="164" fontId="11" fillId="2" borderId="45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1" fontId="11" fillId="6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47" xfId="0" applyNumberFormat="1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1" fontId="11" fillId="6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164" fontId="25" fillId="0" borderId="0" xfId="0" applyNumberFormat="1" applyFont="1" applyAlignment="1">
      <alignment horizontal="center" vertical="center"/>
    </xf>
    <xf numFmtId="164" fontId="13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6" fillId="2" borderId="38" xfId="0" applyFont="1" applyFill="1" applyBorder="1" applyAlignment="1">
      <alignment vertical="center"/>
    </xf>
    <xf numFmtId="164" fontId="12" fillId="0" borderId="39" xfId="0" applyNumberFormat="1" applyFont="1" applyBorder="1" applyAlignment="1">
      <alignment horizontal="center" vertical="center"/>
    </xf>
    <xf numFmtId="2" fontId="13" fillId="5" borderId="39" xfId="0" applyNumberFormat="1" applyFont="1" applyFill="1" applyBorder="1" applyAlignment="1">
      <alignment horizontal="center" vertical="center"/>
    </xf>
    <xf numFmtId="0" fontId="14" fillId="6" borderId="39" xfId="0" applyFont="1" applyFill="1" applyBorder="1" applyAlignment="1">
      <alignment horizontal="center" vertical="center"/>
    </xf>
    <xf numFmtId="0" fontId="14" fillId="7" borderId="39" xfId="0" applyFont="1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3" fillId="2" borderId="44" xfId="0" applyFont="1" applyFill="1" applyBorder="1" applyAlignment="1">
      <alignment horizontal="center" vertical="center"/>
    </xf>
    <xf numFmtId="164" fontId="11" fillId="2" borderId="27" xfId="0" applyNumberFormat="1" applyFont="1" applyFill="1" applyBorder="1" applyAlignment="1">
      <alignment horizontal="center" vertical="center"/>
    </xf>
    <xf numFmtId="164" fontId="11" fillId="2" borderId="49" xfId="0" applyNumberFormat="1" applyFont="1" applyFill="1" applyBorder="1" applyAlignment="1">
      <alignment horizontal="center" vertical="center"/>
    </xf>
    <xf numFmtId="164" fontId="12" fillId="0" borderId="44" xfId="0" applyNumberFormat="1" applyFont="1" applyBorder="1" applyAlignment="1">
      <alignment horizontal="center" vertical="center"/>
    </xf>
    <xf numFmtId="0" fontId="6" fillId="0" borderId="42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3" fillId="0" borderId="42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164" fontId="11" fillId="2" borderId="22" xfId="0" applyNumberFormat="1" applyFont="1" applyFill="1" applyBorder="1" applyAlignment="1">
      <alignment horizontal="center" vertical="center"/>
    </xf>
    <xf numFmtId="0" fontId="12" fillId="0" borderId="6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0" fontId="11" fillId="2" borderId="26" xfId="0" applyFont="1" applyFill="1" applyBorder="1" applyAlignment="1">
      <alignment horizontal="center" vertical="center"/>
    </xf>
    <xf numFmtId="0" fontId="11" fillId="2" borderId="27" xfId="0" applyFont="1" applyFill="1" applyBorder="1" applyAlignment="1">
      <alignment horizontal="center" vertical="center"/>
    </xf>
    <xf numFmtId="0" fontId="11" fillId="2" borderId="28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center" vertical="center"/>
    </xf>
    <xf numFmtId="2" fontId="11" fillId="0" borderId="6" xfId="0" applyNumberFormat="1" applyFont="1" applyBorder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164" fontId="11" fillId="0" borderId="7" xfId="0" applyNumberFormat="1" applyFont="1" applyBorder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2" fontId="2" fillId="13" borderId="0" xfId="0" applyNumberFormat="1" applyFont="1" applyFill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164" fontId="26" fillId="0" borderId="0" xfId="0" applyNumberFormat="1" applyFont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0" fontId="25" fillId="3" borderId="0" xfId="0" applyFont="1" applyFill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29" fillId="2" borderId="41" xfId="0" applyFont="1" applyFill="1" applyBorder="1" applyAlignment="1">
      <alignment horizontal="center" vertical="center"/>
    </xf>
    <xf numFmtId="0" fontId="29" fillId="2" borderId="20" xfId="0" applyFont="1" applyFill="1" applyBorder="1" applyAlignment="1">
      <alignment horizontal="center" vertical="center"/>
    </xf>
    <xf numFmtId="0" fontId="30" fillId="2" borderId="40" xfId="0" applyFont="1" applyFill="1" applyBorder="1" applyAlignment="1">
      <alignment horizontal="center" vertical="center"/>
    </xf>
    <xf numFmtId="0" fontId="30" fillId="2" borderId="0" xfId="0" applyFont="1" applyFill="1" applyAlignment="1">
      <alignment horizontal="center" vertical="center"/>
    </xf>
    <xf numFmtId="0" fontId="29" fillId="8" borderId="0" xfId="0" applyFont="1" applyFill="1" applyAlignment="1">
      <alignment horizontal="center" vertical="center"/>
    </xf>
    <xf numFmtId="0" fontId="30" fillId="2" borderId="40" xfId="0" applyFont="1" applyFill="1" applyBorder="1" applyAlignment="1">
      <alignment horizontal="center" vertical="center" wrapText="1"/>
    </xf>
    <xf numFmtId="0" fontId="29" fillId="0" borderId="0" xfId="0" applyFont="1" applyAlignment="1">
      <alignment vertical="center"/>
    </xf>
    <xf numFmtId="0" fontId="29" fillId="2" borderId="0" xfId="0" applyFont="1" applyFill="1" applyAlignment="1">
      <alignment horizontal="center" vertical="center"/>
    </xf>
    <xf numFmtId="0" fontId="31" fillId="2" borderId="0" xfId="0" applyFont="1" applyFill="1" applyAlignment="1">
      <alignment horizontal="center" vertical="center"/>
    </xf>
    <xf numFmtId="0" fontId="30" fillId="2" borderId="46" xfId="0" applyFont="1" applyFill="1" applyBorder="1" applyAlignment="1">
      <alignment vertical="center" wrapText="1"/>
    </xf>
    <xf numFmtId="0" fontId="30" fillId="9" borderId="23" xfId="0" applyFont="1" applyFill="1" applyBorder="1" applyAlignment="1">
      <alignment horizontal="center" vertical="center"/>
    </xf>
    <xf numFmtId="0" fontId="30" fillId="8" borderId="38" xfId="0" applyFont="1" applyFill="1" applyBorder="1" applyAlignment="1">
      <alignment vertical="center"/>
    </xf>
    <xf numFmtId="0" fontId="30" fillId="0" borderId="51" xfId="0" applyFont="1" applyBorder="1" applyAlignment="1">
      <alignment horizontal="center" vertical="center"/>
    </xf>
    <xf numFmtId="0" fontId="30" fillId="3" borderId="26" xfId="0" applyFont="1" applyFill="1" applyBorder="1" applyAlignment="1">
      <alignment horizontal="center" vertical="center"/>
    </xf>
    <xf numFmtId="0" fontId="30" fillId="3" borderId="27" xfId="0" applyFont="1" applyFill="1" applyBorder="1" applyAlignment="1">
      <alignment horizontal="center" vertical="center"/>
    </xf>
    <xf numFmtId="0" fontId="30" fillId="3" borderId="28" xfId="0" applyFont="1" applyFill="1" applyBorder="1" applyAlignment="1">
      <alignment horizontal="center" vertical="center"/>
    </xf>
    <xf numFmtId="0" fontId="30" fillId="10" borderId="39" xfId="0" applyFont="1" applyFill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0" fontId="30" fillId="10" borderId="23" xfId="0" applyFont="1" applyFill="1" applyBorder="1" applyAlignment="1">
      <alignment horizontal="center" vertical="center"/>
    </xf>
    <xf numFmtId="164" fontId="30" fillId="0" borderId="32" xfId="0" applyNumberFormat="1" applyFont="1" applyBorder="1" applyAlignment="1">
      <alignment horizontal="center" vertical="center"/>
    </xf>
    <xf numFmtId="164" fontId="30" fillId="0" borderId="35" xfId="0" applyNumberFormat="1" applyFont="1" applyBorder="1" applyAlignment="1">
      <alignment horizontal="center" vertical="center"/>
    </xf>
    <xf numFmtId="164" fontId="30" fillId="0" borderId="36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1" fontId="29" fillId="0" borderId="0" xfId="0" applyNumberFormat="1" applyFont="1" applyAlignment="1">
      <alignment horizontal="center" vertical="center"/>
    </xf>
    <xf numFmtId="1" fontId="30" fillId="0" borderId="53" xfId="0" applyNumberFormat="1" applyFont="1" applyBorder="1" applyAlignment="1">
      <alignment horizontal="center" vertical="center"/>
    </xf>
    <xf numFmtId="0" fontId="30" fillId="0" borderId="40" xfId="0" applyFont="1" applyBorder="1" applyAlignment="1">
      <alignment horizontal="center" vertical="center"/>
    </xf>
    <xf numFmtId="0" fontId="30" fillId="0" borderId="53" xfId="0" applyFont="1" applyBorder="1" applyAlignment="1">
      <alignment horizontal="center" vertical="center"/>
    </xf>
    <xf numFmtId="0" fontId="30" fillId="9" borderId="17" xfId="0" applyFont="1" applyFill="1" applyBorder="1" applyAlignment="1">
      <alignment horizontal="center" vertical="center"/>
    </xf>
    <xf numFmtId="0" fontId="30" fillId="8" borderId="0" xfId="0" applyFont="1" applyFill="1" applyAlignment="1">
      <alignment horizontal="center" vertical="center"/>
    </xf>
    <xf numFmtId="0" fontId="30" fillId="0" borderId="44" xfId="0" applyFont="1" applyBorder="1" applyAlignment="1">
      <alignment horizontal="center" vertical="center"/>
    </xf>
    <xf numFmtId="0" fontId="30" fillId="3" borderId="52" xfId="0" applyFont="1" applyFill="1" applyBorder="1" applyAlignment="1">
      <alignment horizontal="center" vertical="center"/>
    </xf>
    <xf numFmtId="0" fontId="30" fillId="3" borderId="19" xfId="0" applyFont="1" applyFill="1" applyBorder="1" applyAlignment="1">
      <alignment horizontal="center" vertical="center"/>
    </xf>
    <xf numFmtId="0" fontId="30" fillId="3" borderId="33" xfId="0" applyFont="1" applyFill="1" applyBorder="1" applyAlignment="1">
      <alignment horizontal="center" vertical="center"/>
    </xf>
    <xf numFmtId="0" fontId="30" fillId="10" borderId="34" xfId="0" applyFont="1" applyFill="1" applyBorder="1" applyAlignment="1">
      <alignment horizontal="center" vertical="center"/>
    </xf>
    <xf numFmtId="0" fontId="30" fillId="0" borderId="0" xfId="0" quotePrefix="1" applyFont="1" applyAlignment="1">
      <alignment horizontal="center" vertical="center"/>
    </xf>
    <xf numFmtId="0" fontId="30" fillId="0" borderId="39" xfId="0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/>
    </xf>
    <xf numFmtId="0" fontId="30" fillId="10" borderId="17" xfId="0" applyFont="1" applyFill="1" applyBorder="1" applyAlignment="1">
      <alignment horizontal="center" vertical="center"/>
    </xf>
    <xf numFmtId="164" fontId="30" fillId="2" borderId="32" xfId="0" applyNumberFormat="1" applyFont="1" applyFill="1" applyBorder="1" applyAlignment="1">
      <alignment horizontal="center" vertical="center"/>
    </xf>
    <xf numFmtId="164" fontId="30" fillId="2" borderId="35" xfId="0" applyNumberFormat="1" applyFont="1" applyFill="1" applyBorder="1" applyAlignment="1">
      <alignment horizontal="center" vertical="center"/>
    </xf>
    <xf numFmtId="164" fontId="30" fillId="2" borderId="36" xfId="0" applyNumberFormat="1" applyFont="1" applyFill="1" applyBorder="1" applyAlignment="1">
      <alignment horizontal="center" vertical="center"/>
    </xf>
    <xf numFmtId="164" fontId="30" fillId="2" borderId="25" xfId="0" applyNumberFormat="1" applyFont="1" applyFill="1" applyBorder="1" applyAlignment="1">
      <alignment horizontal="center" vertical="center"/>
    </xf>
    <xf numFmtId="0" fontId="30" fillId="11" borderId="23" xfId="0" applyFont="1" applyFill="1" applyBorder="1" applyAlignment="1">
      <alignment horizontal="center" vertical="center"/>
    </xf>
    <xf numFmtId="164" fontId="30" fillId="0" borderId="25" xfId="0" applyNumberFormat="1" applyFont="1" applyBorder="1" applyAlignment="1">
      <alignment horizontal="center" vertical="center"/>
    </xf>
    <xf numFmtId="0" fontId="29" fillId="0" borderId="0" xfId="0" applyFont="1" applyAlignment="1">
      <alignment vertical="center" wrapText="1"/>
    </xf>
    <xf numFmtId="0" fontId="29" fillId="0" borderId="53" xfId="0" applyFont="1" applyBorder="1" applyAlignment="1">
      <alignment vertical="center" wrapText="1"/>
    </xf>
    <xf numFmtId="164" fontId="30" fillId="0" borderId="0" xfId="0" applyNumberFormat="1" applyFont="1" applyAlignment="1">
      <alignment horizontal="center" vertical="center"/>
    </xf>
    <xf numFmtId="0" fontId="30" fillId="8" borderId="40" xfId="0" applyFont="1" applyFill="1" applyBorder="1" applyAlignment="1">
      <alignment horizontal="center" vertical="center"/>
    </xf>
    <xf numFmtId="0" fontId="30" fillId="8" borderId="53" xfId="0" applyFont="1" applyFill="1" applyBorder="1" applyAlignment="1">
      <alignment horizontal="center" vertical="center"/>
    </xf>
    <xf numFmtId="0" fontId="30" fillId="8" borderId="25" xfId="0" applyFont="1" applyFill="1" applyBorder="1" applyAlignment="1">
      <alignment vertical="center"/>
    </xf>
    <xf numFmtId="0" fontId="29" fillId="0" borderId="46" xfId="0" applyFont="1" applyBorder="1" applyAlignment="1">
      <alignment horizontal="center" vertical="center"/>
    </xf>
    <xf numFmtId="0" fontId="29" fillId="0" borderId="37" xfId="0" applyFont="1" applyBorder="1" applyAlignment="1">
      <alignment horizontal="center" vertical="center"/>
    </xf>
    <xf numFmtId="0" fontId="29" fillId="0" borderId="54" xfId="0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30" fillId="2" borderId="0" xfId="0" applyNumberFormat="1" applyFont="1" applyFill="1" applyAlignment="1">
      <alignment horizontal="center" vertical="center"/>
    </xf>
    <xf numFmtId="164" fontId="11" fillId="3" borderId="0" xfId="0" applyNumberFormat="1" applyFont="1" applyFill="1" applyAlignment="1">
      <alignment horizontal="center" vertical="center"/>
    </xf>
    <xf numFmtId="164" fontId="11" fillId="6" borderId="0" xfId="0" applyNumberFormat="1" applyFont="1" applyFill="1" applyAlignment="1">
      <alignment horizontal="center" vertical="center"/>
    </xf>
    <xf numFmtId="164" fontId="11" fillId="13" borderId="0" xfId="0" applyNumberFormat="1" applyFont="1" applyFill="1" applyAlignment="1">
      <alignment horizontal="center" vertical="center"/>
    </xf>
    <xf numFmtId="164" fontId="11" fillId="0" borderId="16" xfId="0" applyNumberFormat="1" applyFont="1" applyBorder="1" applyAlignment="1">
      <alignment horizontal="center" vertical="center"/>
    </xf>
    <xf numFmtId="1" fontId="11" fillId="6" borderId="26" xfId="0" applyNumberFormat="1" applyFont="1" applyFill="1" applyBorder="1" applyAlignment="1">
      <alignment horizontal="center" vertical="center"/>
    </xf>
    <xf numFmtId="1" fontId="11" fillId="6" borderId="27" xfId="0" applyNumberFormat="1" applyFont="1" applyFill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5" borderId="12" xfId="0" applyFont="1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165" fontId="12" fillId="0" borderId="22" xfId="0" applyNumberFormat="1" applyFont="1" applyBorder="1" applyAlignment="1">
      <alignment horizontal="center" vertical="center"/>
    </xf>
    <xf numFmtId="165" fontId="12" fillId="0" borderId="27" xfId="0" applyNumberFormat="1" applyFont="1" applyBorder="1" applyAlignment="1">
      <alignment horizontal="center" vertical="center"/>
    </xf>
    <xf numFmtId="165" fontId="12" fillId="0" borderId="28" xfId="0" applyNumberFormat="1" applyFont="1" applyBorder="1" applyAlignment="1">
      <alignment horizontal="center" vertical="center"/>
    </xf>
    <xf numFmtId="0" fontId="2" fillId="0" borderId="52" xfId="0" applyFont="1" applyBorder="1" applyAlignment="1">
      <alignment horizontal="center" vertical="center"/>
    </xf>
    <xf numFmtId="165" fontId="12" fillId="0" borderId="26" xfId="0" applyNumberFormat="1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5" borderId="43" xfId="0" applyFont="1" applyFill="1" applyBorder="1" applyAlignment="1">
      <alignment horizontal="center" vertical="center"/>
    </xf>
    <xf numFmtId="1" fontId="11" fillId="6" borderId="28" xfId="0" applyNumberFormat="1" applyFont="1" applyFill="1" applyBorder="1" applyAlignment="1">
      <alignment horizontal="center" vertical="center"/>
    </xf>
    <xf numFmtId="0" fontId="2" fillId="0" borderId="62" xfId="0" applyFont="1" applyBorder="1" applyAlignment="1">
      <alignment horizontal="center" vertical="center"/>
    </xf>
    <xf numFmtId="165" fontId="12" fillId="0" borderId="49" xfId="0" applyNumberFormat="1" applyFont="1" applyBorder="1" applyAlignment="1">
      <alignment horizontal="center" vertical="center"/>
    </xf>
    <xf numFmtId="0" fontId="2" fillId="5" borderId="47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166" fontId="2" fillId="0" borderId="0" xfId="0" applyNumberFormat="1" applyFont="1" applyAlignment="1">
      <alignment horizontal="center" vertical="center"/>
    </xf>
    <xf numFmtId="164" fontId="29" fillId="0" borderId="6" xfId="0" applyNumberFormat="1" applyFont="1" applyFill="1" applyBorder="1" applyAlignment="1">
      <alignment horizontal="left" vertical="center"/>
    </xf>
    <xf numFmtId="164" fontId="29" fillId="0" borderId="7" xfId="0" applyNumberFormat="1" applyFont="1" applyFill="1" applyBorder="1" applyAlignment="1">
      <alignment horizontal="left" vertical="center"/>
    </xf>
    <xf numFmtId="164" fontId="29" fillId="0" borderId="8" xfId="0" applyNumberFormat="1" applyFont="1" applyFill="1" applyBorder="1" applyAlignment="1">
      <alignment horizontal="left" vertical="center"/>
    </xf>
    <xf numFmtId="164" fontId="29" fillId="0" borderId="9" xfId="0" applyNumberFormat="1" applyFont="1" applyFill="1" applyBorder="1" applyAlignment="1">
      <alignment horizontal="left" vertical="center"/>
    </xf>
    <xf numFmtId="164" fontId="29" fillId="0" borderId="6" xfId="0" applyNumberFormat="1" applyFont="1" applyFill="1" applyBorder="1" applyAlignment="1">
      <alignment horizontal="center" vertical="center"/>
    </xf>
    <xf numFmtId="164" fontId="29" fillId="0" borderId="7" xfId="0" applyNumberFormat="1" applyFont="1" applyFill="1" applyBorder="1" applyAlignment="1">
      <alignment horizontal="center" vertical="center"/>
    </xf>
    <xf numFmtId="164" fontId="29" fillId="0" borderId="9" xfId="0" applyNumberFormat="1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164" fontId="29" fillId="0" borderId="8" xfId="0" applyNumberFormat="1" applyFont="1" applyFill="1" applyBorder="1" applyAlignment="1">
      <alignment horizontal="center" vertical="center"/>
    </xf>
    <xf numFmtId="0" fontId="30" fillId="0" borderId="0" xfId="0" applyFont="1" applyFill="1" applyAlignment="1">
      <alignment horizontal="center" vertical="center"/>
    </xf>
    <xf numFmtId="0" fontId="30" fillId="0" borderId="5" xfId="0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 vertical="center"/>
    </xf>
    <xf numFmtId="0" fontId="30" fillId="0" borderId="11" xfId="0" applyFont="1" applyFill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2" fontId="8" fillId="0" borderId="0" xfId="0" applyNumberFormat="1" applyFont="1" applyAlignment="1">
      <alignment horizontal="center" vertical="center"/>
    </xf>
    <xf numFmtId="164" fontId="32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164" fontId="29" fillId="0" borderId="5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164" fontId="29" fillId="0" borderId="30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30" fillId="0" borderId="34" xfId="0" applyFont="1" applyFill="1" applyBorder="1" applyAlignment="1">
      <alignment horizontal="center" vertical="center"/>
    </xf>
    <xf numFmtId="164" fontId="29" fillId="16" borderId="9" xfId="0" applyNumberFormat="1" applyFont="1" applyFill="1" applyBorder="1" applyAlignment="1">
      <alignment horizontal="center" vertical="center"/>
    </xf>
    <xf numFmtId="164" fontId="29" fillId="16" borderId="6" xfId="0" applyNumberFormat="1" applyFont="1" applyFill="1" applyBorder="1" applyAlignment="1">
      <alignment horizontal="center" vertical="center"/>
    </xf>
    <xf numFmtId="164" fontId="29" fillId="16" borderId="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164" fontId="29" fillId="0" borderId="10" xfId="0" applyNumberFormat="1" applyFont="1" applyFill="1" applyBorder="1" applyAlignment="1">
      <alignment horizontal="center" vertical="center"/>
    </xf>
    <xf numFmtId="164" fontId="29" fillId="0" borderId="29" xfId="0" applyNumberFormat="1" applyFont="1" applyFill="1" applyBorder="1" applyAlignment="1">
      <alignment horizontal="center" vertical="center"/>
    </xf>
    <xf numFmtId="164" fontId="29" fillId="0" borderId="31" xfId="0" applyNumberFormat="1" applyFont="1" applyFill="1" applyBorder="1" applyAlignment="1">
      <alignment horizontal="center" vertical="center"/>
    </xf>
    <xf numFmtId="164" fontId="29" fillId="0" borderId="39" xfId="0" applyNumberFormat="1" applyFont="1" applyFill="1" applyBorder="1" applyAlignment="1">
      <alignment horizontal="center" vertical="center"/>
    </xf>
    <xf numFmtId="164" fontId="29" fillId="3" borderId="39" xfId="0" applyNumberFormat="1" applyFont="1" applyFill="1" applyBorder="1" applyAlignment="1">
      <alignment horizontal="center" vertical="center"/>
    </xf>
    <xf numFmtId="164" fontId="29" fillId="3" borderId="10" xfId="0" applyNumberFormat="1" applyFont="1" applyFill="1" applyBorder="1" applyAlignment="1">
      <alignment horizontal="center" vertical="center"/>
    </xf>
    <xf numFmtId="164" fontId="29" fillId="17" borderId="7" xfId="0" applyNumberFormat="1" applyFont="1" applyFill="1" applyBorder="1" applyAlignment="1">
      <alignment horizontal="center" vertical="center"/>
    </xf>
    <xf numFmtId="164" fontId="29" fillId="18" borderId="7" xfId="0" applyNumberFormat="1" applyFont="1" applyFill="1" applyBorder="1" applyAlignment="1">
      <alignment horizontal="center" vertical="center"/>
    </xf>
    <xf numFmtId="164" fontId="29" fillId="18" borderId="9" xfId="0" applyNumberFormat="1" applyFont="1" applyFill="1" applyBorder="1" applyAlignment="1">
      <alignment horizontal="center" vertical="center"/>
    </xf>
    <xf numFmtId="164" fontId="29" fillId="3" borderId="7" xfId="0" applyNumberFormat="1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14" borderId="0" xfId="0" applyNumberFormat="1" applyFont="1" applyFill="1" applyAlignment="1">
      <alignment horizontal="center" vertical="center"/>
    </xf>
    <xf numFmtId="0" fontId="6" fillId="12" borderId="2" xfId="0" applyFont="1" applyFill="1" applyBorder="1" applyAlignment="1">
      <alignment horizontal="center" vertical="center"/>
    </xf>
    <xf numFmtId="0" fontId="6" fillId="12" borderId="3" xfId="0" applyFont="1" applyFill="1" applyBorder="1" applyAlignment="1">
      <alignment horizontal="center" vertical="center"/>
    </xf>
    <xf numFmtId="0" fontId="6" fillId="12" borderId="4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14" borderId="2" xfId="0" applyFont="1" applyFill="1" applyBorder="1" applyAlignment="1">
      <alignment horizontal="center" vertical="center"/>
    </xf>
    <xf numFmtId="0" fontId="6" fillId="14" borderId="3" xfId="0" applyFont="1" applyFill="1" applyBorder="1" applyAlignment="1">
      <alignment horizontal="center" vertical="center"/>
    </xf>
    <xf numFmtId="0" fontId="6" fillId="14" borderId="4" xfId="0" applyFont="1" applyFill="1" applyBorder="1" applyAlignment="1">
      <alignment horizontal="center" vertical="center"/>
    </xf>
    <xf numFmtId="0" fontId="22" fillId="2" borderId="2" xfId="0" applyFont="1" applyFill="1" applyBorder="1" applyAlignment="1">
      <alignment horizontal="center" vertical="center"/>
    </xf>
    <xf numFmtId="0" fontId="22" fillId="2" borderId="3" xfId="0" applyFont="1" applyFill="1" applyBorder="1" applyAlignment="1">
      <alignment horizontal="center" vertical="center"/>
    </xf>
    <xf numFmtId="0" fontId="22" fillId="2" borderId="4" xfId="0" applyFont="1" applyFill="1" applyBorder="1" applyAlignment="1">
      <alignment horizontal="center" vertical="center"/>
    </xf>
    <xf numFmtId="0" fontId="6" fillId="14" borderId="52" xfId="0" applyFont="1" applyFill="1" applyBorder="1" applyAlignment="1">
      <alignment horizontal="center" vertical="center"/>
    </xf>
    <xf numFmtId="0" fontId="6" fillId="14" borderId="19" xfId="0" applyFont="1" applyFill="1" applyBorder="1" applyAlignment="1">
      <alignment horizontal="center" vertical="center"/>
    </xf>
    <xf numFmtId="0" fontId="6" fillId="14" borderId="33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12" borderId="56" xfId="0" applyFont="1" applyFill="1" applyBorder="1" applyAlignment="1">
      <alignment horizontal="center" vertical="center"/>
    </xf>
    <xf numFmtId="0" fontId="6" fillId="12" borderId="57" xfId="0" applyFont="1" applyFill="1" applyBorder="1" applyAlignment="1">
      <alignment horizontal="center" vertical="center"/>
    </xf>
    <xf numFmtId="0" fontId="6" fillId="14" borderId="58" xfId="0" applyFont="1" applyFill="1" applyBorder="1" applyAlignment="1">
      <alignment horizontal="center" vertical="center"/>
    </xf>
    <xf numFmtId="0" fontId="6" fillId="14" borderId="59" xfId="0" applyFont="1" applyFill="1" applyBorder="1" applyAlignment="1">
      <alignment horizontal="center" vertical="center"/>
    </xf>
    <xf numFmtId="0" fontId="6" fillId="14" borderId="60" xfId="0" applyFont="1" applyFill="1" applyBorder="1" applyAlignment="1">
      <alignment horizontal="center" vertical="center"/>
    </xf>
    <xf numFmtId="0" fontId="6" fillId="3" borderId="56" xfId="0" applyFont="1" applyFill="1" applyBorder="1" applyAlignment="1">
      <alignment horizontal="center" vertical="center"/>
    </xf>
    <xf numFmtId="0" fontId="6" fillId="3" borderId="57" xfId="0" applyFont="1" applyFill="1" applyBorder="1" applyAlignment="1">
      <alignment horizontal="center" vertical="center"/>
    </xf>
    <xf numFmtId="0" fontId="6" fillId="3" borderId="61" xfId="0" applyFont="1" applyFill="1" applyBorder="1" applyAlignment="1">
      <alignment horizontal="center" vertical="center"/>
    </xf>
    <xf numFmtId="0" fontId="30" fillId="8" borderId="23" xfId="0" applyFont="1" applyFill="1" applyBorder="1" applyAlignment="1">
      <alignment horizontal="center" vertical="center"/>
    </xf>
    <xf numFmtId="0" fontId="30" fillId="8" borderId="24" xfId="0" applyFont="1" applyFill="1" applyBorder="1" applyAlignment="1">
      <alignment horizontal="center" vertical="center"/>
    </xf>
    <xf numFmtId="0" fontId="30" fillId="8" borderId="25" xfId="0" applyFont="1" applyFill="1" applyBorder="1" applyAlignment="1">
      <alignment horizontal="center" vertical="center"/>
    </xf>
    <xf numFmtId="0" fontId="28" fillId="0" borderId="50" xfId="0" applyFont="1" applyBorder="1" applyAlignment="1">
      <alignment horizontal="center" vertical="center" wrapText="1"/>
    </xf>
    <xf numFmtId="0" fontId="28" fillId="0" borderId="0" xfId="0" applyFont="1" applyAlignment="1">
      <alignment horizontal="center" vertical="center" wrapText="1"/>
    </xf>
    <xf numFmtId="0" fontId="28" fillId="0" borderId="53" xfId="0" applyFont="1" applyBorder="1" applyAlignment="1">
      <alignment horizontal="center" vertical="center" wrapText="1"/>
    </xf>
    <xf numFmtId="0" fontId="29" fillId="2" borderId="48" xfId="0" applyFont="1" applyFill="1" applyBorder="1" applyAlignment="1">
      <alignment horizontal="center" vertical="center"/>
    </xf>
    <xf numFmtId="0" fontId="29" fillId="2" borderId="40" xfId="0" applyFont="1" applyFill="1" applyBorder="1" applyAlignment="1">
      <alignment horizontal="center" vertical="center"/>
    </xf>
    <xf numFmtId="0" fontId="29" fillId="2" borderId="44" xfId="0" applyFont="1" applyFill="1" applyBorder="1" applyAlignment="1">
      <alignment horizontal="center" vertical="center"/>
    </xf>
    <xf numFmtId="0" fontId="29" fillId="2" borderId="19" xfId="0" applyFont="1" applyFill="1" applyBorder="1" applyAlignment="1">
      <alignment horizontal="center" vertical="center"/>
    </xf>
    <xf numFmtId="0" fontId="29" fillId="2" borderId="33" xfId="0" applyFont="1" applyFill="1" applyBorder="1" applyAlignment="1">
      <alignment horizontal="center" vertical="center"/>
    </xf>
    <xf numFmtId="0" fontId="29" fillId="2" borderId="7" xfId="0" applyFont="1" applyFill="1" applyBorder="1" applyAlignment="1">
      <alignment horizontal="center" vertical="center"/>
    </xf>
    <xf numFmtId="0" fontId="29" fillId="2" borderId="9" xfId="0" applyFont="1" applyFill="1" applyBorder="1" applyAlignment="1">
      <alignment horizontal="center" vertical="center"/>
    </xf>
    <xf numFmtId="0" fontId="30" fillId="8" borderId="32" xfId="0" applyFont="1" applyFill="1" applyBorder="1" applyAlignment="1">
      <alignment horizontal="center" vertical="center"/>
    </xf>
    <xf numFmtId="0" fontId="30" fillId="8" borderId="35" xfId="0" applyFont="1" applyFill="1" applyBorder="1" applyAlignment="1">
      <alignment horizontal="center" vertical="center"/>
    </xf>
    <xf numFmtId="0" fontId="30" fillId="8" borderId="36" xfId="0" applyFont="1" applyFill="1" applyBorder="1" applyAlignment="1">
      <alignment horizontal="center" vertical="center"/>
    </xf>
    <xf numFmtId="0" fontId="30" fillId="2" borderId="1" xfId="0" applyFont="1" applyFill="1" applyBorder="1" applyAlignment="1">
      <alignment horizontal="center" vertical="center"/>
    </xf>
    <xf numFmtId="0" fontId="29" fillId="2" borderId="1" xfId="0" applyFont="1" applyFill="1" applyBorder="1" applyAlignment="1">
      <alignment horizontal="center" vertical="center"/>
    </xf>
    <xf numFmtId="0" fontId="30" fillId="0" borderId="1" xfId="0" applyFont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2" borderId="18" xfId="0" applyFont="1" applyFill="1" applyBorder="1" applyAlignment="1">
      <alignment horizontal="center" vertical="center"/>
    </xf>
    <xf numFmtId="0" fontId="30" fillId="2" borderId="55" xfId="0" applyFont="1" applyFill="1" applyBorder="1" applyAlignment="1">
      <alignment horizontal="center" vertical="center"/>
    </xf>
    <xf numFmtId="0" fontId="30" fillId="2" borderId="20" xfId="0" applyFont="1" applyFill="1" applyBorder="1" applyAlignment="1">
      <alignment horizontal="center" vertical="center"/>
    </xf>
    <xf numFmtId="0" fontId="30" fillId="2" borderId="21" xfId="0" applyFont="1" applyFill="1" applyBorder="1" applyAlignment="1">
      <alignment horizontal="center" vertical="center"/>
    </xf>
    <xf numFmtId="0" fontId="30" fillId="2" borderId="51" xfId="0" applyFont="1" applyFill="1" applyBorder="1" applyAlignment="1">
      <alignment horizontal="center" vertical="center"/>
    </xf>
    <xf numFmtId="0" fontId="30" fillId="2" borderId="22" xfId="0" applyFont="1" applyFill="1" applyBorder="1" applyAlignment="1">
      <alignment horizontal="center" vertical="center"/>
    </xf>
    <xf numFmtId="0" fontId="28" fillId="2" borderId="20" xfId="0" applyFont="1" applyFill="1" applyBorder="1" applyAlignment="1">
      <alignment horizontal="center" vertical="center" wrapText="1"/>
    </xf>
    <xf numFmtId="0" fontId="28" fillId="2" borderId="31" xfId="0" applyFont="1" applyFill="1" applyBorder="1" applyAlignment="1">
      <alignment horizontal="center" vertical="center" wrapText="1"/>
    </xf>
    <xf numFmtId="0" fontId="28" fillId="2" borderId="0" xfId="0" applyFont="1" applyFill="1" applyAlignment="1">
      <alignment horizontal="center" vertical="center" wrapText="1"/>
    </xf>
    <xf numFmtId="0" fontId="28" fillId="2" borderId="53" xfId="0" applyFont="1" applyFill="1" applyBorder="1" applyAlignment="1">
      <alignment horizontal="center" vertical="center" wrapText="1"/>
    </xf>
    <xf numFmtId="0" fontId="28" fillId="2" borderId="37" xfId="0" applyFont="1" applyFill="1" applyBorder="1" applyAlignment="1">
      <alignment horizontal="center" vertical="center" wrapText="1"/>
    </xf>
    <xf numFmtId="0" fontId="28" fillId="2" borderId="5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138771</xdr:colOff>
      <xdr:row>0</xdr:row>
      <xdr:rowOff>132896</xdr:rowOff>
    </xdr:from>
    <xdr:to>
      <xdr:col>0</xdr:col>
      <xdr:colOff>2240367</xdr:colOff>
      <xdr:row>2</xdr:row>
      <xdr:rowOff>107918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E6010A0B-45CE-4925-A4E0-EFF535D6C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71" y="132896"/>
          <a:ext cx="2101596" cy="8357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D239"/>
  <sheetViews>
    <sheetView topLeftCell="A6" zoomScale="30" zoomScaleNormal="30" workbookViewId="0">
      <selection activeCell="G49" sqref="G49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0.140625" style="16" bestFit="1" customWidth="1"/>
    <col min="9" max="9" width="28.28515625" style="16" bestFit="1" customWidth="1"/>
    <col min="10" max="11" width="33.42578125" style="16" bestFit="1" customWidth="1"/>
    <col min="12" max="12" width="21.28515625" style="16" bestFit="1" customWidth="1"/>
    <col min="13" max="14" width="21.28515625" style="16" customWidth="1"/>
    <col min="15" max="15" width="21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5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76"/>
      <c r="I15" s="376"/>
      <c r="J15" s="376"/>
      <c r="K15" s="376"/>
      <c r="L15" s="376"/>
      <c r="M15" s="377"/>
      <c r="N15" s="381" t="s">
        <v>44</v>
      </c>
      <c r="O15" s="381"/>
      <c r="P15" s="381"/>
      <c r="Q15" s="381"/>
      <c r="R15" s="381"/>
      <c r="S15" s="381"/>
      <c r="T15" s="381"/>
      <c r="U15" s="382"/>
      <c r="V15" s="9"/>
    </row>
    <row r="16" spans="1:30" ht="39.950000000000003" customHeight="1" x14ac:dyDescent="0.25">
      <c r="A16" s="110" t="s">
        <v>9</v>
      </c>
      <c r="B16" s="13"/>
      <c r="C16" s="12"/>
      <c r="D16" s="18"/>
      <c r="E16" s="12"/>
      <c r="F16" s="12"/>
      <c r="G16" s="12"/>
      <c r="H16" s="18"/>
      <c r="I16" s="12"/>
      <c r="J16" s="12"/>
      <c r="K16" s="12"/>
      <c r="L16" s="18"/>
      <c r="M16" s="14"/>
      <c r="N16" s="120"/>
      <c r="O16" s="12"/>
      <c r="P16" s="12"/>
      <c r="Q16" s="12"/>
      <c r="R16" s="12"/>
      <c r="S16" s="12"/>
      <c r="T16" s="12"/>
      <c r="U16" s="14"/>
      <c r="V16" s="15" t="s">
        <v>10</v>
      </c>
      <c r="X16" s="17"/>
      <c r="Y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8">
        <v>6</v>
      </c>
      <c r="H17" s="18">
        <v>7</v>
      </c>
      <c r="I17" s="18">
        <v>8</v>
      </c>
      <c r="J17" s="18">
        <v>9</v>
      </c>
      <c r="K17" s="18">
        <v>10</v>
      </c>
      <c r="L17" s="18">
        <v>11</v>
      </c>
      <c r="M17" s="19">
        <v>12</v>
      </c>
      <c r="N17" s="68">
        <v>3</v>
      </c>
      <c r="O17" s="18">
        <v>4</v>
      </c>
      <c r="P17" s="18">
        <v>5</v>
      </c>
      <c r="Q17" s="18">
        <v>1</v>
      </c>
      <c r="R17" s="18">
        <v>2</v>
      </c>
      <c r="S17" s="18">
        <v>3</v>
      </c>
      <c r="T17" s="18">
        <v>4</v>
      </c>
      <c r="U17" s="19">
        <v>5</v>
      </c>
      <c r="V17" s="15"/>
      <c r="X17" s="2"/>
      <c r="Y17" s="17"/>
    </row>
    <row r="18" spans="1:30" ht="39.950000000000003" customHeight="1" x14ac:dyDescent="0.25">
      <c r="A18" s="112" t="s">
        <v>42</v>
      </c>
      <c r="B18" s="20">
        <v>10.01</v>
      </c>
      <c r="C18" s="21">
        <v>10.01</v>
      </c>
      <c r="D18" s="21">
        <v>10.01</v>
      </c>
      <c r="E18" s="21">
        <v>10.01</v>
      </c>
      <c r="F18" s="21">
        <v>10.01</v>
      </c>
      <c r="G18" s="21">
        <v>10.01</v>
      </c>
      <c r="H18" s="21">
        <v>10.01</v>
      </c>
      <c r="I18" s="21">
        <v>10.01</v>
      </c>
      <c r="J18" s="21">
        <v>10.01</v>
      </c>
      <c r="K18" s="21">
        <v>10.01</v>
      </c>
      <c r="L18" s="21"/>
      <c r="M18" s="22"/>
      <c r="N18" s="69">
        <v>10.023999999999999</v>
      </c>
      <c r="O18" s="21">
        <v>10.023999999999999</v>
      </c>
      <c r="P18" s="21">
        <v>10.023999999999999</v>
      </c>
      <c r="Q18" s="21">
        <v>10.038</v>
      </c>
      <c r="R18" s="21">
        <v>10.038</v>
      </c>
      <c r="S18" s="21">
        <v>10.038</v>
      </c>
      <c r="T18" s="21">
        <v>10.038</v>
      </c>
      <c r="U18" s="22">
        <v>10.038</v>
      </c>
      <c r="V18" s="23">
        <f t="shared" ref="V18:V25" si="0">SUM(B18:U18)</f>
        <v>180.36200000000005</v>
      </c>
      <c r="X18" s="2">
        <v>14</v>
      </c>
      <c r="Y18" s="17"/>
    </row>
    <row r="19" spans="1:30" ht="39.950000000000003" customHeight="1" x14ac:dyDescent="0.25">
      <c r="A19" s="113" t="s">
        <v>34</v>
      </c>
      <c r="B19" s="20">
        <v>11.44</v>
      </c>
      <c r="C19" s="21">
        <v>11.44</v>
      </c>
      <c r="D19" s="21">
        <v>11.44</v>
      </c>
      <c r="E19" s="21">
        <v>11.44</v>
      </c>
      <c r="F19" s="21">
        <v>11.44</v>
      </c>
      <c r="G19" s="21">
        <v>11.44</v>
      </c>
      <c r="H19" s="21">
        <v>11.44</v>
      </c>
      <c r="I19" s="21">
        <v>11.44</v>
      </c>
      <c r="J19" s="21">
        <v>11.44</v>
      </c>
      <c r="K19" s="21">
        <v>11.44</v>
      </c>
      <c r="L19" s="21"/>
      <c r="M19" s="22"/>
      <c r="N19" s="69">
        <v>11.456</v>
      </c>
      <c r="O19" s="21">
        <v>11.456</v>
      </c>
      <c r="P19" s="21">
        <v>11.456</v>
      </c>
      <c r="Q19" s="21">
        <v>11.472</v>
      </c>
      <c r="R19" s="21">
        <v>11.472</v>
      </c>
      <c r="S19" s="21">
        <v>11.472</v>
      </c>
      <c r="T19" s="21">
        <v>11.472</v>
      </c>
      <c r="U19" s="22">
        <v>11.472</v>
      </c>
      <c r="V19" s="23">
        <f t="shared" si="0"/>
        <v>206.12800000000001</v>
      </c>
      <c r="X19" s="2">
        <v>16</v>
      </c>
      <c r="Y19" s="17"/>
    </row>
    <row r="20" spans="1:30" ht="39.75" customHeight="1" x14ac:dyDescent="0.25">
      <c r="A20" s="112" t="s">
        <v>35</v>
      </c>
      <c r="B20" s="20">
        <v>14.3</v>
      </c>
      <c r="C20" s="21">
        <v>14.3</v>
      </c>
      <c r="D20" s="21">
        <v>14.3</v>
      </c>
      <c r="E20" s="21">
        <v>14.3</v>
      </c>
      <c r="F20" s="21">
        <v>14.3</v>
      </c>
      <c r="G20" s="21">
        <v>14.3</v>
      </c>
      <c r="H20" s="21">
        <v>14.3</v>
      </c>
      <c r="I20" s="21">
        <v>14.3</v>
      </c>
      <c r="J20" s="21">
        <v>14.3</v>
      </c>
      <c r="K20" s="21">
        <v>14.3</v>
      </c>
      <c r="L20" s="21"/>
      <c r="M20" s="22"/>
      <c r="N20" s="69">
        <v>14.32</v>
      </c>
      <c r="O20" s="21">
        <v>14.32</v>
      </c>
      <c r="P20" s="21">
        <v>14.32</v>
      </c>
      <c r="Q20" s="21">
        <v>14.34</v>
      </c>
      <c r="R20" s="21">
        <v>14.34</v>
      </c>
      <c r="S20" s="21">
        <v>14.34</v>
      </c>
      <c r="T20" s="21">
        <v>14.34</v>
      </c>
      <c r="U20" s="22">
        <v>14.34</v>
      </c>
      <c r="V20" s="23">
        <f t="shared" si="0"/>
        <v>257.65999999999997</v>
      </c>
      <c r="X20" s="2">
        <v>20</v>
      </c>
      <c r="Y20" s="17"/>
    </row>
    <row r="21" spans="1:30" ht="39.950000000000003" customHeight="1" x14ac:dyDescent="0.25">
      <c r="A21" s="112" t="s">
        <v>36</v>
      </c>
      <c r="B21" s="20">
        <v>16.445</v>
      </c>
      <c r="C21" s="21">
        <v>16.445</v>
      </c>
      <c r="D21" s="21">
        <v>16.445</v>
      </c>
      <c r="E21" s="21">
        <v>16.445</v>
      </c>
      <c r="F21" s="21">
        <v>16.445</v>
      </c>
      <c r="G21" s="21">
        <v>16.445</v>
      </c>
      <c r="H21" s="21">
        <v>16.445</v>
      </c>
      <c r="I21" s="21">
        <v>16.445</v>
      </c>
      <c r="J21" s="21">
        <v>16.445</v>
      </c>
      <c r="K21" s="21">
        <v>16.445</v>
      </c>
      <c r="L21" s="21"/>
      <c r="M21" s="22"/>
      <c r="N21" s="69">
        <v>16.468</v>
      </c>
      <c r="O21" s="21">
        <v>16.468</v>
      </c>
      <c r="P21" s="21">
        <v>16.468</v>
      </c>
      <c r="Q21" s="21">
        <v>16.491</v>
      </c>
      <c r="R21" s="21">
        <v>16.491</v>
      </c>
      <c r="S21" s="21">
        <v>16.491</v>
      </c>
      <c r="T21" s="21">
        <v>16.491</v>
      </c>
      <c r="U21" s="22">
        <v>16.491</v>
      </c>
      <c r="V21" s="23">
        <f t="shared" si="0"/>
        <v>296.30899999999986</v>
      </c>
      <c r="X21" s="2">
        <v>23</v>
      </c>
      <c r="Y21" s="17"/>
    </row>
    <row r="22" spans="1:30" ht="39.950000000000003" customHeight="1" x14ac:dyDescent="0.25">
      <c r="A22" s="113" t="s">
        <v>37</v>
      </c>
      <c r="B22" s="20">
        <v>17.875</v>
      </c>
      <c r="C22" s="21">
        <v>17.875</v>
      </c>
      <c r="D22" s="21">
        <v>17.875</v>
      </c>
      <c r="E22" s="21">
        <v>17.875</v>
      </c>
      <c r="F22" s="21">
        <v>17.875</v>
      </c>
      <c r="G22" s="21">
        <v>17.875</v>
      </c>
      <c r="H22" s="21">
        <v>17.875</v>
      </c>
      <c r="I22" s="21">
        <v>17.875</v>
      </c>
      <c r="J22" s="21">
        <v>17.875</v>
      </c>
      <c r="K22" s="21">
        <v>17.875</v>
      </c>
      <c r="L22" s="21"/>
      <c r="M22" s="22"/>
      <c r="N22" s="69">
        <v>17.899999999999999</v>
      </c>
      <c r="O22" s="21">
        <v>17.899999999999999</v>
      </c>
      <c r="P22" s="21">
        <v>17.899999999999999</v>
      </c>
      <c r="Q22" s="21">
        <v>17.925000000000001</v>
      </c>
      <c r="R22" s="21">
        <v>17.925000000000001</v>
      </c>
      <c r="S22" s="21">
        <v>17.925000000000001</v>
      </c>
      <c r="T22" s="21">
        <v>17.925000000000001</v>
      </c>
      <c r="U22" s="22">
        <v>17.925000000000001</v>
      </c>
      <c r="V22" s="23">
        <f t="shared" si="0"/>
        <v>322.07500000000005</v>
      </c>
      <c r="X22" s="2">
        <v>25</v>
      </c>
      <c r="Y22" s="17"/>
    </row>
    <row r="23" spans="1:30" ht="39.950000000000003" customHeight="1" x14ac:dyDescent="0.25">
      <c r="A23" s="112" t="s">
        <v>38</v>
      </c>
      <c r="B23" s="20">
        <v>18.073</v>
      </c>
      <c r="C23" s="21">
        <v>18.894500000000001</v>
      </c>
      <c r="D23" s="21">
        <v>18.947500000000002</v>
      </c>
      <c r="E23" s="21">
        <v>18.867999999999999</v>
      </c>
      <c r="F23" s="21">
        <v>18.8415</v>
      </c>
      <c r="G23" s="21">
        <v>18.8415</v>
      </c>
      <c r="H23" s="21">
        <v>18.788499999999999</v>
      </c>
      <c r="I23" s="21">
        <v>18.8415</v>
      </c>
      <c r="J23" s="21">
        <v>18.8415</v>
      </c>
      <c r="K23" s="21">
        <v>18.815000000000001</v>
      </c>
      <c r="L23" s="21"/>
      <c r="M23" s="22"/>
      <c r="N23" s="69">
        <v>18.046500000000002</v>
      </c>
      <c r="O23" s="21">
        <v>18.762</v>
      </c>
      <c r="P23" s="21">
        <v>18.735499999999998</v>
      </c>
      <c r="Q23" s="21">
        <v>18.709</v>
      </c>
      <c r="R23" s="21">
        <v>18.8415</v>
      </c>
      <c r="S23" s="21">
        <v>18.735499999999998</v>
      </c>
      <c r="T23" s="21">
        <v>18.682500000000001</v>
      </c>
      <c r="U23" s="22">
        <v>18.762</v>
      </c>
      <c r="V23" s="23">
        <f t="shared" si="0"/>
        <v>337.02699999999999</v>
      </c>
      <c r="X23" s="2">
        <v>26.5</v>
      </c>
      <c r="Y23" s="17"/>
    </row>
    <row r="24" spans="1:30" ht="39.950000000000003" customHeight="1" x14ac:dyDescent="0.25">
      <c r="A24" s="112" t="s">
        <v>33</v>
      </c>
      <c r="B24" s="20">
        <v>17.399999999999999</v>
      </c>
      <c r="C24" s="21">
        <v>14.6</v>
      </c>
      <c r="D24" s="21">
        <v>14.6</v>
      </c>
      <c r="E24" s="21">
        <v>17.600000000000001</v>
      </c>
      <c r="F24" s="21">
        <v>17.600000000000001</v>
      </c>
      <c r="G24" s="21">
        <v>15.1</v>
      </c>
      <c r="H24" s="21">
        <v>15.1</v>
      </c>
      <c r="I24" s="21">
        <v>14.7</v>
      </c>
      <c r="J24" s="21">
        <v>14.7</v>
      </c>
      <c r="K24" s="21">
        <v>25.4</v>
      </c>
      <c r="L24" s="21">
        <v>17.600000000000001</v>
      </c>
      <c r="M24" s="22">
        <v>10.4</v>
      </c>
      <c r="N24" s="69">
        <v>18.727499999999999</v>
      </c>
      <c r="O24" s="21">
        <v>19.47</v>
      </c>
      <c r="P24" s="21">
        <v>19.442499999999999</v>
      </c>
      <c r="Q24" s="21">
        <v>19.414999999999999</v>
      </c>
      <c r="R24" s="21">
        <v>19.552499999999998</v>
      </c>
      <c r="S24" s="21">
        <v>19.442499999999999</v>
      </c>
      <c r="T24" s="21">
        <v>19.387499999999999</v>
      </c>
      <c r="U24" s="22">
        <v>19.47</v>
      </c>
      <c r="V24" s="23">
        <f t="shared" si="0"/>
        <v>349.70749999999998</v>
      </c>
      <c r="X24" s="2">
        <v>27.5</v>
      </c>
    </row>
    <row r="25" spans="1:30" ht="41.45" customHeight="1" x14ac:dyDescent="0.25">
      <c r="A25" s="113" t="s">
        <v>10</v>
      </c>
      <c r="B25" s="24">
        <f t="shared" ref="B25:C25" si="1">SUM(B18:B24)</f>
        <v>105.54300000000001</v>
      </c>
      <c r="C25" s="25">
        <f t="shared" si="1"/>
        <v>103.56449999999998</v>
      </c>
      <c r="D25" s="25">
        <f>SUM(D18:D24)</f>
        <v>103.61749999999999</v>
      </c>
      <c r="E25" s="25">
        <f t="shared" ref="E25:G25" si="2">SUM(E18:E24)</f>
        <v>106.53799999999998</v>
      </c>
      <c r="F25" s="25">
        <f t="shared" si="2"/>
        <v>106.51149999999998</v>
      </c>
      <c r="G25" s="25">
        <f t="shared" si="2"/>
        <v>104.01149999999998</v>
      </c>
      <c r="H25" s="25">
        <f>SUM(H18:H24)</f>
        <v>103.95849999999999</v>
      </c>
      <c r="I25" s="25">
        <f t="shared" ref="I25" si="3">SUM(I18:I24)</f>
        <v>103.61149999999999</v>
      </c>
      <c r="J25" s="25">
        <f>SUM(J18:J24)</f>
        <v>103.61149999999999</v>
      </c>
      <c r="K25" s="25">
        <f t="shared" ref="K25" si="4">SUM(K18:K24)</f>
        <v>114.285</v>
      </c>
      <c r="L25" s="25">
        <f>SUM(L18:L24)</f>
        <v>17.600000000000001</v>
      </c>
      <c r="M25" s="26">
        <f t="shared" ref="M25:P25" si="5">SUM(M18:M24)</f>
        <v>10.4</v>
      </c>
      <c r="N25" s="70">
        <f t="shared" si="5"/>
        <v>106.94200000000001</v>
      </c>
      <c r="O25" s="25">
        <f t="shared" ref="O25" si="6">SUM(O18:O24)</f>
        <v>108.4</v>
      </c>
      <c r="P25" s="25">
        <f t="shared" si="5"/>
        <v>108.346</v>
      </c>
      <c r="Q25" s="25">
        <f>SUM(Q18:Q24)</f>
        <v>108.38999999999999</v>
      </c>
      <c r="R25" s="25">
        <f t="shared" ref="R25:U25" si="7">SUM(R18:R24)</f>
        <v>108.65999999999998</v>
      </c>
      <c r="S25" s="25">
        <f t="shared" si="7"/>
        <v>108.44399999999999</v>
      </c>
      <c r="T25" s="25">
        <f t="shared" ref="T25" si="8">SUM(T18:T24)</f>
        <v>108.336</v>
      </c>
      <c r="U25" s="26">
        <f t="shared" si="7"/>
        <v>108.49799999999999</v>
      </c>
      <c r="V25" s="23">
        <f t="shared" si="0"/>
        <v>1949.2685000000001</v>
      </c>
    </row>
    <row r="26" spans="1:30" s="2" customFormat="1" ht="36.75" customHeight="1" x14ac:dyDescent="0.25">
      <c r="A26" s="114" t="s">
        <v>12</v>
      </c>
      <c r="B26" s="27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9"/>
      <c r="N26" s="71"/>
      <c r="O26" s="28"/>
      <c r="P26" s="28"/>
      <c r="Q26" s="28"/>
      <c r="R26" s="28"/>
      <c r="S26" s="28"/>
      <c r="T26" s="28"/>
      <c r="U26" s="29"/>
      <c r="V26" s="30">
        <f>+((V25/V27)/7)*1000</f>
        <v>22.097042419570592</v>
      </c>
    </row>
    <row r="27" spans="1:30" s="2" customFormat="1" ht="33" customHeight="1" x14ac:dyDescent="0.25">
      <c r="A27" s="115" t="s">
        <v>13</v>
      </c>
      <c r="B27" s="31">
        <v>620</v>
      </c>
      <c r="C27" s="32">
        <v>525</v>
      </c>
      <c r="D27" s="32">
        <v>525</v>
      </c>
      <c r="E27" s="32">
        <v>634</v>
      </c>
      <c r="F27" s="32">
        <v>634</v>
      </c>
      <c r="G27" s="32">
        <v>543</v>
      </c>
      <c r="H27" s="32">
        <v>543</v>
      </c>
      <c r="I27" s="32">
        <v>529</v>
      </c>
      <c r="J27" s="32">
        <v>529</v>
      </c>
      <c r="K27" s="32">
        <v>914</v>
      </c>
      <c r="L27" s="32">
        <v>634</v>
      </c>
      <c r="M27" s="33">
        <v>374</v>
      </c>
      <c r="N27" s="72">
        <v>669</v>
      </c>
      <c r="O27" s="32">
        <v>704</v>
      </c>
      <c r="P27" s="32">
        <v>706</v>
      </c>
      <c r="Q27" s="32">
        <v>701</v>
      </c>
      <c r="R27" s="32">
        <v>707</v>
      </c>
      <c r="S27" s="32">
        <v>704</v>
      </c>
      <c r="T27" s="32">
        <v>701</v>
      </c>
      <c r="U27" s="33">
        <v>706</v>
      </c>
      <c r="V27" s="34">
        <f>SUM(B27:U27)</f>
        <v>12602</v>
      </c>
      <c r="W27" s="2">
        <f>((V25*1000)/V27)/7</f>
        <v>22.097042419570592</v>
      </c>
    </row>
    <row r="28" spans="1:30" s="2" customFormat="1" ht="33" customHeight="1" x14ac:dyDescent="0.25">
      <c r="A28" s="116" t="s">
        <v>14</v>
      </c>
      <c r="B28" s="35">
        <f t="shared" ref="B28:C28" si="9">(B27*B26)/1000</f>
        <v>0</v>
      </c>
      <c r="C28" s="36">
        <f t="shared" si="9"/>
        <v>0</v>
      </c>
      <c r="D28" s="36">
        <f>(D27*D26)/1000</f>
        <v>0</v>
      </c>
      <c r="E28" s="36">
        <f>(E27*E26)/1000</f>
        <v>0</v>
      </c>
      <c r="F28" s="36">
        <f t="shared" ref="F28:G28" si="10">(F27*F26)/1000</f>
        <v>0</v>
      </c>
      <c r="G28" s="36">
        <f t="shared" si="10"/>
        <v>0</v>
      </c>
      <c r="H28" s="36">
        <f t="shared" ref="H28:M28" si="11">(H27*H26)/1000</f>
        <v>0</v>
      </c>
      <c r="I28" s="36">
        <f t="shared" si="11"/>
        <v>0</v>
      </c>
      <c r="J28" s="36">
        <f t="shared" si="11"/>
        <v>0</v>
      </c>
      <c r="K28" s="36">
        <f t="shared" si="11"/>
        <v>0</v>
      </c>
      <c r="L28" s="36">
        <f t="shared" si="11"/>
        <v>0</v>
      </c>
      <c r="M28" s="37">
        <f t="shared" si="11"/>
        <v>0</v>
      </c>
      <c r="N28" s="73">
        <f t="shared" ref="N28:U28" si="12">(N27*N26)/1000</f>
        <v>0</v>
      </c>
      <c r="O28" s="36">
        <f t="shared" ref="O28" si="13">(O27*O26)/1000</f>
        <v>0</v>
      </c>
      <c r="P28" s="36">
        <f t="shared" si="12"/>
        <v>0</v>
      </c>
      <c r="Q28" s="36">
        <f t="shared" si="12"/>
        <v>0</v>
      </c>
      <c r="R28" s="36">
        <f t="shared" si="12"/>
        <v>0</v>
      </c>
      <c r="S28" s="36">
        <f t="shared" si="12"/>
        <v>0</v>
      </c>
      <c r="T28" s="36">
        <f t="shared" ref="T28" si="14">(T27*T26)/1000</f>
        <v>0</v>
      </c>
      <c r="U28" s="37">
        <f t="shared" si="12"/>
        <v>0</v>
      </c>
      <c r="V28" s="38"/>
    </row>
    <row r="29" spans="1:30" ht="33.75" customHeight="1" x14ac:dyDescent="0.25">
      <c r="A29" s="117" t="s">
        <v>15</v>
      </c>
      <c r="B29" s="39">
        <f t="shared" ref="B29:C29" si="15">((B27*B26)*7)/1000</f>
        <v>0</v>
      </c>
      <c r="C29" s="40">
        <f t="shared" si="15"/>
        <v>0</v>
      </c>
      <c r="D29" s="40">
        <f>((D27*D26)*7)/1000</f>
        <v>0</v>
      </c>
      <c r="E29" s="40">
        <f>((E27*E26)*7)/1000</f>
        <v>0</v>
      </c>
      <c r="F29" s="40">
        <f t="shared" ref="F29:G29" si="16">((F27*F26)*7)/1000</f>
        <v>0</v>
      </c>
      <c r="G29" s="40">
        <f t="shared" si="16"/>
        <v>0</v>
      </c>
      <c r="H29" s="40">
        <f t="shared" ref="H29:M29" si="17">((H27*H26)*7)/1000</f>
        <v>0</v>
      </c>
      <c r="I29" s="40">
        <f t="shared" si="17"/>
        <v>0</v>
      </c>
      <c r="J29" s="40">
        <f t="shared" si="17"/>
        <v>0</v>
      </c>
      <c r="K29" s="40">
        <f t="shared" si="17"/>
        <v>0</v>
      </c>
      <c r="L29" s="40">
        <f t="shared" si="17"/>
        <v>0</v>
      </c>
      <c r="M29" s="76">
        <f t="shared" si="17"/>
        <v>0</v>
      </c>
      <c r="N29" s="74">
        <f t="shared" ref="N29:U29" si="18">((N27*N26)*7)/1000</f>
        <v>0</v>
      </c>
      <c r="O29" s="40">
        <f t="shared" ref="O29" si="19">((O27*O26)*7)/1000</f>
        <v>0</v>
      </c>
      <c r="P29" s="40">
        <f t="shared" si="18"/>
        <v>0</v>
      </c>
      <c r="Q29" s="41">
        <f t="shared" si="18"/>
        <v>0</v>
      </c>
      <c r="R29" s="41">
        <f t="shared" si="18"/>
        <v>0</v>
      </c>
      <c r="S29" s="41">
        <f t="shared" si="18"/>
        <v>0</v>
      </c>
      <c r="T29" s="41">
        <f t="shared" ref="T29" si="20">((T27*T26)*7)/1000</f>
        <v>0</v>
      </c>
      <c r="U29" s="42">
        <f t="shared" si="18"/>
        <v>0</v>
      </c>
      <c r="V29" s="43"/>
    </row>
    <row r="30" spans="1:30" ht="33.75" customHeight="1" thickBot="1" x14ac:dyDescent="0.3">
      <c r="A30" s="118" t="s">
        <v>16</v>
      </c>
      <c r="B30" s="44">
        <f t="shared" ref="B30:C30" si="21">+(B25/B27)/7*1000</f>
        <v>24.318663594470046</v>
      </c>
      <c r="C30" s="45">
        <f t="shared" si="21"/>
        <v>28.180816326530607</v>
      </c>
      <c r="D30" s="45">
        <f>+(D25/D27)/7*1000</f>
        <v>28.195238095238096</v>
      </c>
      <c r="E30" s="45">
        <f t="shared" ref="E30:G30" si="22">+(E25/E27)/7*1000</f>
        <v>24.005858494817481</v>
      </c>
      <c r="F30" s="45">
        <f t="shared" si="22"/>
        <v>23.999887336638121</v>
      </c>
      <c r="G30" s="45">
        <f t="shared" si="22"/>
        <v>27.364246250986579</v>
      </c>
      <c r="H30" s="45">
        <f>+(H25/H27)/7*1000</f>
        <v>27.350302551960006</v>
      </c>
      <c r="I30" s="45">
        <f t="shared" ref="I30" si="23">+(I25/I27)/7*1000</f>
        <v>27.980421280043206</v>
      </c>
      <c r="J30" s="45">
        <f>+(J25/J27)/7*1000</f>
        <v>27.980421280043206</v>
      </c>
      <c r="K30" s="45">
        <f t="shared" ref="K30" si="24">+(K25/K27)/7*1000</f>
        <v>17.862613316661452</v>
      </c>
      <c r="L30" s="45">
        <f>+(L25/L27)/7*1000</f>
        <v>3.965750337990086</v>
      </c>
      <c r="M30" s="46">
        <f t="shared" ref="M30:U30" si="25">+(M25/M27)/7*1000</f>
        <v>3.972498090145149</v>
      </c>
      <c r="N30" s="75">
        <f t="shared" si="25"/>
        <v>22.836216100790093</v>
      </c>
      <c r="O30" s="45">
        <f t="shared" ref="O30" si="26">+(O25/O27)/7*1000</f>
        <v>21.996753246753247</v>
      </c>
      <c r="P30" s="45">
        <f t="shared" si="25"/>
        <v>21.923512747875353</v>
      </c>
      <c r="Q30" s="45">
        <f t="shared" si="25"/>
        <v>22.088852659466063</v>
      </c>
      <c r="R30" s="45">
        <f t="shared" si="25"/>
        <v>21.95595069711052</v>
      </c>
      <c r="S30" s="45">
        <f t="shared" si="25"/>
        <v>22.005681818181817</v>
      </c>
      <c r="T30" s="45">
        <f t="shared" ref="T30" si="27">+(T25/T27)/7*1000</f>
        <v>22.077847972284491</v>
      </c>
      <c r="U30" s="46">
        <f t="shared" si="25"/>
        <v>21.954269526507485</v>
      </c>
      <c r="V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79" t="s">
        <v>18</v>
      </c>
      <c r="C36" s="380"/>
      <c r="D36" s="380"/>
      <c r="E36" s="380"/>
      <c r="F36" s="380"/>
      <c r="G36" s="380"/>
      <c r="H36" s="87"/>
      <c r="J36" s="51"/>
      <c r="K36" s="104" t="s">
        <v>19</v>
      </c>
      <c r="L36" s="383" t="s">
        <v>18</v>
      </c>
      <c r="M36" s="383"/>
      <c r="N36" s="383"/>
      <c r="O36" s="383"/>
      <c r="P36" s="379"/>
      <c r="Q36" s="97"/>
      <c r="R36" s="52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374" t="s">
        <v>41</v>
      </c>
      <c r="J37" s="374"/>
      <c r="K37" s="95"/>
      <c r="L37" s="68"/>
      <c r="M37" s="12"/>
      <c r="N37" s="12"/>
      <c r="O37" s="12"/>
      <c r="P37" s="12"/>
      <c r="Q37" s="88" t="s">
        <v>10</v>
      </c>
      <c r="R37" s="54"/>
      <c r="S37" s="54"/>
      <c r="T37" s="3"/>
      <c r="U37" s="53"/>
      <c r="V37" s="3"/>
      <c r="W37" s="52"/>
      <c r="X37" s="52"/>
      <c r="Y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107" t="s">
        <v>39</v>
      </c>
      <c r="J38" s="108" t="s">
        <v>40</v>
      </c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88"/>
      <c r="R38" s="54"/>
      <c r="S38" s="54"/>
      <c r="T38" s="55"/>
      <c r="U38" s="55"/>
      <c r="V38" s="2"/>
      <c r="W38" s="2"/>
      <c r="X38" s="2"/>
      <c r="Y38" s="2"/>
    </row>
    <row r="39" spans="1:30" ht="33.75" customHeight="1" x14ac:dyDescent="0.25">
      <c r="A39" s="80" t="s">
        <v>42</v>
      </c>
      <c r="B39" s="69">
        <v>9.9045000000000005</v>
      </c>
      <c r="C39" s="69">
        <v>9.9045000000000005</v>
      </c>
      <c r="D39" s="69">
        <v>9.9045000000000005</v>
      </c>
      <c r="E39" s="69">
        <v>9.9045000000000005</v>
      </c>
      <c r="F39" s="69">
        <v>9.8889999999999993</v>
      </c>
      <c r="G39" s="69">
        <v>9.8889999999999993</v>
      </c>
      <c r="H39" s="89">
        <f t="shared" ref="H39:H46" si="28">SUM(B39:G39)</f>
        <v>59.396000000000001</v>
      </c>
      <c r="I39" s="105">
        <v>15.5</v>
      </c>
      <c r="J39" s="106"/>
      <c r="K39" s="80" t="s">
        <v>42</v>
      </c>
      <c r="L39" s="69">
        <v>10.305</v>
      </c>
      <c r="M39" s="69">
        <v>10.305</v>
      </c>
      <c r="N39" s="69">
        <v>10.32</v>
      </c>
      <c r="O39" s="69">
        <v>10.32</v>
      </c>
      <c r="P39" s="69">
        <v>10.32</v>
      </c>
      <c r="Q39" s="89">
        <f t="shared" ref="Q39:Q46" si="29">SUM(L39:P39)</f>
        <v>51.57</v>
      </c>
      <c r="R39" s="2">
        <v>15</v>
      </c>
      <c r="S39" s="56"/>
      <c r="T39" s="55"/>
      <c r="U39" s="55"/>
      <c r="V39" s="2"/>
      <c r="W39" s="2"/>
      <c r="X39" s="2"/>
      <c r="Y39" s="2"/>
    </row>
    <row r="40" spans="1:30" ht="33.75" customHeight="1" x14ac:dyDescent="0.25">
      <c r="A40" s="81" t="s">
        <v>34</v>
      </c>
      <c r="B40" s="69">
        <v>10.5435</v>
      </c>
      <c r="C40" s="69">
        <v>10.5435</v>
      </c>
      <c r="D40" s="69">
        <v>10.5435</v>
      </c>
      <c r="E40" s="69">
        <v>10.5435</v>
      </c>
      <c r="F40" s="69">
        <v>10.526999999999999</v>
      </c>
      <c r="G40" s="69">
        <v>10.526999999999999</v>
      </c>
      <c r="H40" s="89">
        <f t="shared" si="28"/>
        <v>63.228000000000002</v>
      </c>
      <c r="I40" s="105">
        <v>16.5</v>
      </c>
      <c r="J40" s="106"/>
      <c r="K40" s="81" t="s">
        <v>34</v>
      </c>
      <c r="L40" s="69">
        <v>12.366</v>
      </c>
      <c r="M40" s="69">
        <v>12.366</v>
      </c>
      <c r="N40" s="69">
        <v>12.384</v>
      </c>
      <c r="O40" s="69">
        <v>12.384</v>
      </c>
      <c r="P40" s="69">
        <v>12.384</v>
      </c>
      <c r="Q40" s="89">
        <f t="shared" si="29"/>
        <v>61.884</v>
      </c>
      <c r="R40" s="2">
        <v>18</v>
      </c>
      <c r="S40" s="56"/>
      <c r="T40" s="55"/>
      <c r="U40" s="55"/>
      <c r="V40" s="2"/>
      <c r="W40" s="2"/>
      <c r="X40" s="2"/>
      <c r="Y40" s="2"/>
    </row>
    <row r="41" spans="1:30" ht="33.75" customHeight="1" x14ac:dyDescent="0.25">
      <c r="A41" s="80" t="s">
        <v>35</v>
      </c>
      <c r="B41" s="69">
        <v>11.502000000000001</v>
      </c>
      <c r="C41" s="21">
        <v>11.502000000000001</v>
      </c>
      <c r="D41" s="21">
        <v>11.502000000000001</v>
      </c>
      <c r="E41" s="21">
        <v>11.502000000000001</v>
      </c>
      <c r="F41" s="21">
        <v>11.484</v>
      </c>
      <c r="G41" s="21">
        <v>11.484</v>
      </c>
      <c r="H41" s="89">
        <f t="shared" si="28"/>
        <v>68.975999999999999</v>
      </c>
      <c r="I41" s="105">
        <v>18</v>
      </c>
      <c r="J41" s="106"/>
      <c r="K41" s="80" t="s">
        <v>35</v>
      </c>
      <c r="L41" s="69">
        <v>15.801</v>
      </c>
      <c r="M41" s="21">
        <v>15.801</v>
      </c>
      <c r="N41" s="21">
        <v>15.824</v>
      </c>
      <c r="O41" s="21">
        <v>15.824</v>
      </c>
      <c r="P41" s="21">
        <v>15.824</v>
      </c>
      <c r="Q41" s="89">
        <f t="shared" si="29"/>
        <v>79.073999999999998</v>
      </c>
      <c r="R41" s="2">
        <v>23</v>
      </c>
      <c r="S41" s="56"/>
      <c r="T41" s="55"/>
      <c r="U41" s="55"/>
      <c r="V41" s="2"/>
      <c r="W41" s="2"/>
      <c r="X41" s="2"/>
      <c r="Y41" s="2"/>
    </row>
    <row r="42" spans="1:30" ht="33.75" customHeight="1" x14ac:dyDescent="0.25">
      <c r="A42" s="80" t="s">
        <v>36</v>
      </c>
      <c r="B42" s="69">
        <v>12.78</v>
      </c>
      <c r="C42" s="69">
        <v>12.78</v>
      </c>
      <c r="D42" s="69">
        <v>12.78</v>
      </c>
      <c r="E42" s="69">
        <v>12.78</v>
      </c>
      <c r="F42" s="69">
        <v>12.76</v>
      </c>
      <c r="G42" s="69">
        <v>12.76</v>
      </c>
      <c r="H42" s="89">
        <f t="shared" si="28"/>
        <v>76.64</v>
      </c>
      <c r="I42" s="105">
        <v>20</v>
      </c>
      <c r="J42" s="106"/>
      <c r="K42" s="80" t="s">
        <v>36</v>
      </c>
      <c r="L42" s="69">
        <v>19.922999999999998</v>
      </c>
      <c r="M42" s="69">
        <v>19.922999999999998</v>
      </c>
      <c r="N42" s="69">
        <v>19.952000000000002</v>
      </c>
      <c r="O42" s="69">
        <v>19.952000000000002</v>
      </c>
      <c r="P42" s="69">
        <v>19.952000000000002</v>
      </c>
      <c r="Q42" s="89">
        <f t="shared" si="29"/>
        <v>99.701999999999998</v>
      </c>
      <c r="R42" s="2">
        <v>29</v>
      </c>
      <c r="S42" s="56"/>
      <c r="T42" s="55"/>
      <c r="U42" s="55"/>
      <c r="V42" s="2"/>
      <c r="W42" s="2"/>
      <c r="X42" s="2"/>
      <c r="Y42" s="2"/>
    </row>
    <row r="43" spans="1:30" ht="33.75" customHeight="1" x14ac:dyDescent="0.25">
      <c r="A43" s="81" t="s">
        <v>37</v>
      </c>
      <c r="B43" s="69">
        <v>14.3775</v>
      </c>
      <c r="C43" s="69">
        <v>14.3775</v>
      </c>
      <c r="D43" s="69">
        <v>14.3775</v>
      </c>
      <c r="E43" s="69">
        <v>14.3775</v>
      </c>
      <c r="F43" s="69">
        <v>14.355</v>
      </c>
      <c r="G43" s="69">
        <v>14.355</v>
      </c>
      <c r="H43" s="89">
        <f t="shared" si="28"/>
        <v>86.22</v>
      </c>
      <c r="I43" s="105">
        <v>22.5</v>
      </c>
      <c r="J43" s="106"/>
      <c r="K43" s="81" t="s">
        <v>37</v>
      </c>
      <c r="L43" s="69">
        <v>24.045000000000002</v>
      </c>
      <c r="M43" s="69">
        <v>24.045000000000002</v>
      </c>
      <c r="N43" s="69">
        <v>24.08</v>
      </c>
      <c r="O43" s="69">
        <v>24.08</v>
      </c>
      <c r="P43" s="69">
        <v>24.08</v>
      </c>
      <c r="Q43" s="89">
        <f t="shared" si="29"/>
        <v>120.33</v>
      </c>
      <c r="R43" s="2">
        <v>35</v>
      </c>
      <c r="S43" s="56"/>
      <c r="T43" s="55"/>
      <c r="U43" s="55"/>
      <c r="V43" s="2"/>
      <c r="W43" s="2"/>
      <c r="X43" s="2"/>
      <c r="Y43" s="2"/>
    </row>
    <row r="44" spans="1:30" ht="33.75" customHeight="1" x14ac:dyDescent="0.25">
      <c r="A44" s="80" t="s">
        <v>38</v>
      </c>
      <c r="B44" s="69">
        <v>15.7845</v>
      </c>
      <c r="C44" s="69">
        <v>16.167000000000002</v>
      </c>
      <c r="D44" s="69">
        <v>16.0395</v>
      </c>
      <c r="E44" s="69">
        <v>16.116</v>
      </c>
      <c r="F44" s="69">
        <v>16.167000000000002</v>
      </c>
      <c r="G44" s="69">
        <v>16.141500000000001</v>
      </c>
      <c r="H44" s="89">
        <f t="shared" si="28"/>
        <v>96.415500000000009</v>
      </c>
      <c r="I44" s="105">
        <v>25.5</v>
      </c>
      <c r="J44" s="106"/>
      <c r="K44" s="80" t="s">
        <v>38</v>
      </c>
      <c r="L44" s="69">
        <v>26.896000000000001</v>
      </c>
      <c r="M44" s="69">
        <v>27.838999999999999</v>
      </c>
      <c r="N44" s="69">
        <v>27.962</v>
      </c>
      <c r="O44" s="69">
        <v>28.044</v>
      </c>
      <c r="P44" s="69">
        <v>28.044</v>
      </c>
      <c r="Q44" s="89">
        <f t="shared" si="29"/>
        <v>138.785</v>
      </c>
      <c r="R44" s="2">
        <v>41</v>
      </c>
      <c r="S44" s="56"/>
      <c r="T44" s="55"/>
      <c r="U44" s="55"/>
      <c r="V44" s="2"/>
      <c r="W44" s="2"/>
      <c r="X44" s="2"/>
      <c r="Y44" s="2"/>
    </row>
    <row r="45" spans="1:30" ht="33.75" customHeight="1" x14ac:dyDescent="0.25">
      <c r="A45" s="80" t="s">
        <v>33</v>
      </c>
      <c r="B45" s="69">
        <f>B48*$I$45/1000</f>
        <v>15.263999999999999</v>
      </c>
      <c r="C45" s="69">
        <f t="shared" ref="C45:G45" si="30">C48*$I$45/1000</f>
        <v>17.834499999999998</v>
      </c>
      <c r="D45" s="69">
        <f t="shared" si="30"/>
        <v>25.095500000000001</v>
      </c>
      <c r="E45" s="69">
        <f t="shared" si="30"/>
        <v>13.2765</v>
      </c>
      <c r="F45" s="69">
        <f t="shared" si="30"/>
        <v>15.9</v>
      </c>
      <c r="G45" s="69">
        <f t="shared" si="30"/>
        <v>11.606999999999999</v>
      </c>
      <c r="H45" s="89">
        <f t="shared" si="28"/>
        <v>98.977500000000006</v>
      </c>
      <c r="I45" s="105">
        <v>26.5</v>
      </c>
      <c r="J45" s="106"/>
      <c r="K45" s="80" t="s">
        <v>33</v>
      </c>
      <c r="L45" s="69">
        <f>L48*$R$45/1000</f>
        <v>28.844999999999999</v>
      </c>
      <c r="M45" s="69">
        <f t="shared" ref="M45:P45" si="31">M48*$R$45/1000</f>
        <v>30.555</v>
      </c>
      <c r="N45" s="69">
        <f t="shared" si="31"/>
        <v>30.375</v>
      </c>
      <c r="O45" s="69">
        <f t="shared" si="31"/>
        <v>30.645</v>
      </c>
      <c r="P45" s="69">
        <f t="shared" si="31"/>
        <v>30.69</v>
      </c>
      <c r="Q45" s="89">
        <f t="shared" si="29"/>
        <v>151.11000000000001</v>
      </c>
      <c r="R45" s="2">
        <v>45</v>
      </c>
      <c r="S45" s="56"/>
      <c r="T45" s="55"/>
      <c r="U45" s="55"/>
      <c r="V45" s="55"/>
      <c r="W45" s="55"/>
      <c r="X45" s="2"/>
      <c r="Y45" s="2"/>
      <c r="Z45" s="2"/>
      <c r="AA45" s="2"/>
    </row>
    <row r="46" spans="1:30" ht="33.75" customHeight="1" x14ac:dyDescent="0.25">
      <c r="A46" s="81" t="s">
        <v>10</v>
      </c>
      <c r="B46" s="70">
        <f t="shared" ref="B46:G46" si="32">SUM(B39:B45)</f>
        <v>90.155999999999992</v>
      </c>
      <c r="C46" s="25">
        <f t="shared" si="32"/>
        <v>93.109000000000009</v>
      </c>
      <c r="D46" s="25">
        <f t="shared" si="32"/>
        <v>100.24250000000001</v>
      </c>
      <c r="E46" s="25">
        <f t="shared" si="32"/>
        <v>88.5</v>
      </c>
      <c r="F46" s="25">
        <f t="shared" si="32"/>
        <v>91.082000000000008</v>
      </c>
      <c r="G46" s="25">
        <f t="shared" si="32"/>
        <v>86.763499999999993</v>
      </c>
      <c r="H46" s="89">
        <f t="shared" si="28"/>
        <v>549.85299999999995</v>
      </c>
      <c r="I46" s="56"/>
      <c r="K46" s="67" t="s">
        <v>10</v>
      </c>
      <c r="L46" s="70">
        <f>SUM(L39:L45)</f>
        <v>138.18099999999998</v>
      </c>
      <c r="M46" s="25">
        <f>SUM(M39:M45)</f>
        <v>140.834</v>
      </c>
      <c r="N46" s="25">
        <f>SUM(N39:N45)</f>
        <v>140.89699999999999</v>
      </c>
      <c r="O46" s="25">
        <f>SUM(O39:O45)</f>
        <v>141.249</v>
      </c>
      <c r="P46" s="25">
        <f>SUM(P39:P45)</f>
        <v>141.29400000000001</v>
      </c>
      <c r="Q46" s="89">
        <f t="shared" si="29"/>
        <v>702.45499999999993</v>
      </c>
      <c r="R46" s="56"/>
      <c r="S46" s="56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82" t="s">
        <v>12</v>
      </c>
      <c r="B47" s="71">
        <v>21</v>
      </c>
      <c r="C47" s="28">
        <v>21</v>
      </c>
      <c r="D47" s="28">
        <v>21</v>
      </c>
      <c r="E47" s="28">
        <v>21</v>
      </c>
      <c r="F47" s="28">
        <v>21</v>
      </c>
      <c r="G47" s="28">
        <v>21</v>
      </c>
      <c r="H47" s="90">
        <f>+((H46/H48)/7)*1000</f>
        <v>21.030904570663605</v>
      </c>
      <c r="I47" s="56"/>
      <c r="K47" s="119" t="s">
        <v>12</v>
      </c>
      <c r="L47" s="71">
        <v>30</v>
      </c>
      <c r="M47" s="28">
        <v>30</v>
      </c>
      <c r="N47" s="28">
        <v>30</v>
      </c>
      <c r="O47" s="28">
        <v>30</v>
      </c>
      <c r="P47" s="28">
        <v>30</v>
      </c>
      <c r="Q47" s="90">
        <f>+((Q46/Q48)/7)*1000</f>
        <v>29.884072151791027</v>
      </c>
      <c r="R47" s="57"/>
      <c r="S47" s="57"/>
    </row>
    <row r="48" spans="1:30" ht="33.75" customHeight="1" x14ac:dyDescent="0.25">
      <c r="A48" s="83" t="s">
        <v>13</v>
      </c>
      <c r="B48" s="72">
        <v>576</v>
      </c>
      <c r="C48" s="32">
        <v>673</v>
      </c>
      <c r="D48" s="32">
        <v>947</v>
      </c>
      <c r="E48" s="32">
        <v>501</v>
      </c>
      <c r="F48" s="32">
        <v>600</v>
      </c>
      <c r="G48" s="32">
        <v>438</v>
      </c>
      <c r="H48" s="91">
        <f>SUM(B48:G48)</f>
        <v>3735</v>
      </c>
      <c r="I48" s="56"/>
      <c r="J48" s="58"/>
      <c r="K48" s="83" t="s">
        <v>13</v>
      </c>
      <c r="L48" s="94">
        <v>641</v>
      </c>
      <c r="M48" s="94">
        <v>679</v>
      </c>
      <c r="N48" s="94">
        <v>675</v>
      </c>
      <c r="O48" s="94">
        <v>681</v>
      </c>
      <c r="P48" s="94">
        <v>682</v>
      </c>
      <c r="Q48" s="98">
        <f>SUM(L48:P48)</f>
        <v>3358</v>
      </c>
      <c r="R48" s="59"/>
      <c r="S48" s="59"/>
    </row>
    <row r="49" spans="1:30" ht="33.75" customHeight="1" x14ac:dyDescent="0.25">
      <c r="A49" s="84" t="s">
        <v>14</v>
      </c>
      <c r="B49" s="73">
        <f t="shared" ref="B49:G49" si="33">(B48*B47)/1000</f>
        <v>12.096</v>
      </c>
      <c r="C49" s="36">
        <f t="shared" si="33"/>
        <v>14.132999999999999</v>
      </c>
      <c r="D49" s="36">
        <f t="shared" si="33"/>
        <v>19.887</v>
      </c>
      <c r="E49" s="36">
        <f t="shared" si="33"/>
        <v>10.521000000000001</v>
      </c>
      <c r="F49" s="36">
        <f t="shared" si="33"/>
        <v>12.6</v>
      </c>
      <c r="G49" s="36">
        <f t="shared" si="33"/>
        <v>9.1980000000000004</v>
      </c>
      <c r="H49" s="92">
        <f>((H46*1000)/H48)/7</f>
        <v>21.030904570663608</v>
      </c>
      <c r="I49" s="56"/>
      <c r="K49" s="84" t="s">
        <v>14</v>
      </c>
      <c r="L49" s="73">
        <f>(L48*L47)/1000</f>
        <v>19.23</v>
      </c>
      <c r="M49" s="36">
        <f>(M48*M47)/1000</f>
        <v>20.37</v>
      </c>
      <c r="N49" s="36">
        <f>(N48*N47)/1000</f>
        <v>20.25</v>
      </c>
      <c r="O49" s="36">
        <f>(O48*O47)/1000</f>
        <v>20.43</v>
      </c>
      <c r="P49" s="36">
        <f>(P48*P47)/1000</f>
        <v>20.46</v>
      </c>
      <c r="Q49" s="99">
        <f>((Q46*1000)/Q48)/7</f>
        <v>29.884072151791027</v>
      </c>
      <c r="R49" s="59"/>
      <c r="S49" s="59"/>
    </row>
    <row r="50" spans="1:30" ht="33.75" customHeight="1" x14ac:dyDescent="0.25">
      <c r="A50" s="85" t="s">
        <v>15</v>
      </c>
      <c r="B50" s="74">
        <f t="shared" ref="B50:G50" si="34">((B48*B47)*7)/1000</f>
        <v>84.671999999999997</v>
      </c>
      <c r="C50" s="40">
        <f t="shared" si="34"/>
        <v>98.930999999999997</v>
      </c>
      <c r="D50" s="40">
        <f t="shared" si="34"/>
        <v>139.209</v>
      </c>
      <c r="E50" s="40">
        <f t="shared" si="34"/>
        <v>73.647000000000006</v>
      </c>
      <c r="F50" s="40">
        <f t="shared" si="34"/>
        <v>88.2</v>
      </c>
      <c r="G50" s="40">
        <f t="shared" si="34"/>
        <v>64.385999999999996</v>
      </c>
      <c r="H50" s="76"/>
      <c r="I50" s="56"/>
      <c r="K50" s="85" t="s">
        <v>15</v>
      </c>
      <c r="L50" s="74">
        <f>((L48*L47)*7)/1000</f>
        <v>134.61000000000001</v>
      </c>
      <c r="M50" s="40">
        <f>((M48*M47)*7)/1000</f>
        <v>142.59</v>
      </c>
      <c r="N50" s="40">
        <f>((N48*N47)*7)/1000</f>
        <v>141.75</v>
      </c>
      <c r="O50" s="40">
        <f>((O48*O47)*7)/1000</f>
        <v>143.01</v>
      </c>
      <c r="P50" s="40">
        <f>((P48*P47)*7)/1000</f>
        <v>143.22</v>
      </c>
      <c r="Q50" s="100"/>
    </row>
    <row r="51" spans="1:30" ht="33.75" customHeight="1" thickBot="1" x14ac:dyDescent="0.3">
      <c r="A51" s="86" t="s">
        <v>16</v>
      </c>
      <c r="B51" s="75">
        <f t="shared" ref="B51:G51" si="35">+(B46/B48)/7*1000</f>
        <v>22.360119047619047</v>
      </c>
      <c r="C51" s="45">
        <f t="shared" si="35"/>
        <v>19.764168966249208</v>
      </c>
      <c r="D51" s="45">
        <f t="shared" si="35"/>
        <v>15.121813244833309</v>
      </c>
      <c r="E51" s="45">
        <f t="shared" si="35"/>
        <v>25.235243798118052</v>
      </c>
      <c r="F51" s="45">
        <f t="shared" si="35"/>
        <v>21.686190476190475</v>
      </c>
      <c r="G51" s="45">
        <f t="shared" si="35"/>
        <v>28.298597521200257</v>
      </c>
      <c r="H51" s="93"/>
      <c r="I51" s="56"/>
      <c r="J51" s="48"/>
      <c r="K51" s="86" t="s">
        <v>16</v>
      </c>
      <c r="L51" s="75">
        <f>+(L46/L48)/7*1000</f>
        <v>30.795854691330508</v>
      </c>
      <c r="M51" s="45">
        <f>+(M46/M48)/7*1000</f>
        <v>29.630549126867241</v>
      </c>
      <c r="N51" s="45">
        <f>+(N46/N48)/7*1000</f>
        <v>29.819470899470897</v>
      </c>
      <c r="O51" s="45">
        <f>+(O46/O48)/7*1000</f>
        <v>29.630585273757081</v>
      </c>
      <c r="P51" s="45">
        <f>+(P46/P48)/7*1000</f>
        <v>29.596564725596988</v>
      </c>
      <c r="Q51" s="46"/>
      <c r="R51" s="49"/>
      <c r="S51" s="49"/>
    </row>
    <row r="52" spans="1:30" ht="33.75" customHeight="1" x14ac:dyDescent="0.25">
      <c r="A52" s="48"/>
      <c r="B52" s="49"/>
      <c r="C52" s="49"/>
      <c r="D52" s="49"/>
      <c r="E52" s="49"/>
      <c r="F52" s="49"/>
      <c r="G52" s="49"/>
      <c r="H52" s="48"/>
      <c r="I52" s="48"/>
      <c r="J52" s="48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2"/>
      <c r="V52" s="2"/>
      <c r="W52" s="2"/>
      <c r="X52" s="2"/>
      <c r="Y52" s="2"/>
    </row>
    <row r="53" spans="1:30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30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50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04" t="s">
        <v>21</v>
      </c>
      <c r="B55" s="383" t="s">
        <v>8</v>
      </c>
      <c r="C55" s="383"/>
      <c r="D55" s="383"/>
      <c r="E55" s="383"/>
      <c r="F55" s="379"/>
      <c r="G55" s="101"/>
      <c r="H55" s="63"/>
      <c r="I55" s="63"/>
      <c r="T55" s="50"/>
      <c r="U55" s="50"/>
      <c r="V55" s="50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78" t="s">
        <v>20</v>
      </c>
      <c r="B56" s="68"/>
      <c r="C56" s="12"/>
      <c r="D56" s="12"/>
      <c r="E56" s="12"/>
      <c r="F56" s="12"/>
      <c r="G56" s="88" t="s">
        <v>10</v>
      </c>
      <c r="I56" s="52"/>
      <c r="J56" s="52"/>
      <c r="K56" s="52"/>
      <c r="L56" s="52"/>
      <c r="M56" s="64"/>
      <c r="N56" s="64"/>
      <c r="O56" s="64"/>
      <c r="P56" s="52"/>
      <c r="Q56" s="52"/>
      <c r="R56" s="65"/>
      <c r="S56" s="65"/>
      <c r="T56" s="6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78" t="s">
        <v>11</v>
      </c>
      <c r="B57" s="68">
        <v>1</v>
      </c>
      <c r="C57" s="18">
        <v>2</v>
      </c>
      <c r="D57" s="18">
        <v>3</v>
      </c>
      <c r="E57" s="18">
        <v>4</v>
      </c>
      <c r="F57" s="18">
        <v>5</v>
      </c>
      <c r="G57" s="88"/>
      <c r="H57" s="52"/>
      <c r="I57" s="52"/>
      <c r="J57" s="52"/>
      <c r="K57" s="52"/>
      <c r="L57" s="52"/>
      <c r="M57" s="64"/>
      <c r="N57" s="64"/>
      <c r="O57" s="64"/>
      <c r="P57" s="52"/>
      <c r="Q57" s="52"/>
      <c r="R57" s="65"/>
      <c r="S57" s="65"/>
      <c r="T57" s="6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0" t="s">
        <v>42</v>
      </c>
      <c r="B58" s="69">
        <v>10.38</v>
      </c>
      <c r="C58" s="69">
        <v>10.38</v>
      </c>
      <c r="D58" s="69">
        <v>10.38</v>
      </c>
      <c r="E58" s="69">
        <v>10.38</v>
      </c>
      <c r="F58" s="69">
        <v>10.38</v>
      </c>
      <c r="G58" s="89">
        <f t="shared" ref="G58:G65" si="36">SUM(B58:F58)</f>
        <v>51.900000000000006</v>
      </c>
      <c r="H58" s="49"/>
      <c r="I58" s="2">
        <v>15</v>
      </c>
      <c r="J58" s="52"/>
      <c r="K58" s="52"/>
      <c r="L58" s="52"/>
      <c r="M58" s="64"/>
      <c r="N58" s="64"/>
      <c r="O58" s="64"/>
      <c r="P58" s="52"/>
      <c r="Q58" s="52"/>
      <c r="R58" s="65"/>
      <c r="S58" s="65"/>
      <c r="T58" s="6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81" t="s">
        <v>34</v>
      </c>
      <c r="B59" s="69">
        <v>12.456</v>
      </c>
      <c r="C59" s="69">
        <v>12.456</v>
      </c>
      <c r="D59" s="69">
        <v>12.456</v>
      </c>
      <c r="E59" s="69">
        <v>12.456</v>
      </c>
      <c r="F59" s="69">
        <v>12.456</v>
      </c>
      <c r="G59" s="89">
        <f t="shared" si="36"/>
        <v>62.28</v>
      </c>
      <c r="H59" s="49"/>
      <c r="I59" s="2">
        <v>18</v>
      </c>
      <c r="J59" s="52"/>
      <c r="K59" s="52"/>
      <c r="L59" s="52"/>
      <c r="M59" s="64"/>
      <c r="N59" s="64"/>
      <c r="O59" s="64"/>
      <c r="P59" s="52"/>
      <c r="Q59" s="52"/>
      <c r="R59" s="65"/>
      <c r="S59" s="65"/>
      <c r="T59" s="6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0" t="s">
        <v>35</v>
      </c>
      <c r="B60" s="69">
        <v>15.916</v>
      </c>
      <c r="C60" s="21">
        <v>15.916</v>
      </c>
      <c r="D60" s="21">
        <v>15.916</v>
      </c>
      <c r="E60" s="21">
        <v>15.916</v>
      </c>
      <c r="F60" s="21">
        <v>15.916</v>
      </c>
      <c r="G60" s="89">
        <f t="shared" si="36"/>
        <v>79.58</v>
      </c>
      <c r="H60" s="49"/>
      <c r="I60" s="2">
        <v>23</v>
      </c>
      <c r="J60" s="52"/>
      <c r="K60" s="52"/>
      <c r="L60" s="52"/>
      <c r="M60" s="64"/>
      <c r="N60" s="64"/>
      <c r="O60" s="64"/>
      <c r="P60" s="52"/>
      <c r="Q60" s="52"/>
      <c r="R60" s="65"/>
      <c r="S60" s="65"/>
      <c r="T60" s="6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80" t="s">
        <v>36</v>
      </c>
      <c r="B61" s="69">
        <v>20.068000000000001</v>
      </c>
      <c r="C61" s="69">
        <v>20.068000000000001</v>
      </c>
      <c r="D61" s="69">
        <v>20.068000000000001</v>
      </c>
      <c r="E61" s="69">
        <v>20.068000000000001</v>
      </c>
      <c r="F61" s="69">
        <v>20.068000000000001</v>
      </c>
      <c r="G61" s="89">
        <f t="shared" si="36"/>
        <v>100.34</v>
      </c>
      <c r="H61" s="49"/>
      <c r="I61" s="2">
        <v>29</v>
      </c>
      <c r="J61" s="52"/>
      <c r="K61" s="52"/>
      <c r="L61" s="52"/>
      <c r="M61" s="64"/>
      <c r="N61" s="64"/>
      <c r="O61" s="64"/>
      <c r="P61" s="52"/>
      <c r="Q61" s="52"/>
      <c r="R61" s="65"/>
      <c r="S61" s="65"/>
      <c r="T61" s="6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1" t="s">
        <v>37</v>
      </c>
      <c r="B62" s="69">
        <v>24.22</v>
      </c>
      <c r="C62" s="69">
        <v>24.22</v>
      </c>
      <c r="D62" s="69">
        <v>24.22</v>
      </c>
      <c r="E62" s="69">
        <v>24.22</v>
      </c>
      <c r="F62" s="69">
        <v>24.22</v>
      </c>
      <c r="G62" s="89">
        <f t="shared" si="36"/>
        <v>121.1</v>
      </c>
      <c r="H62" s="49"/>
      <c r="I62" s="2">
        <v>35</v>
      </c>
      <c r="J62" s="52"/>
      <c r="K62" s="52"/>
      <c r="L62" s="52"/>
      <c r="M62" s="64"/>
      <c r="N62" s="64"/>
      <c r="O62" s="64"/>
      <c r="P62" s="52"/>
      <c r="Q62" s="52"/>
      <c r="R62" s="65"/>
      <c r="S62" s="65"/>
      <c r="T62" s="6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80" t="s">
        <v>38</v>
      </c>
      <c r="B63" s="69">
        <v>25.870999999999999</v>
      </c>
      <c r="C63" s="69">
        <v>28.003</v>
      </c>
      <c r="D63" s="69">
        <v>28.003</v>
      </c>
      <c r="E63" s="69">
        <v>27.838999999999999</v>
      </c>
      <c r="F63" s="69">
        <v>28.085000000000001</v>
      </c>
      <c r="G63" s="89">
        <f t="shared" si="36"/>
        <v>137.80099999999999</v>
      </c>
      <c r="H63" s="49"/>
      <c r="I63" s="2">
        <v>41</v>
      </c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3"/>
      <c r="V63" s="3"/>
      <c r="Y63" s="2"/>
      <c r="Z63" s="2"/>
      <c r="AA63" s="2"/>
      <c r="AB63" s="2"/>
    </row>
    <row r="64" spans="1:30" ht="33.75" customHeight="1" x14ac:dyDescent="0.25">
      <c r="A64" s="80" t="s">
        <v>33</v>
      </c>
      <c r="B64" s="69">
        <v>25.870999999999999</v>
      </c>
      <c r="C64" s="69">
        <v>28.003</v>
      </c>
      <c r="D64" s="69">
        <v>28.003</v>
      </c>
      <c r="E64" s="69">
        <v>27.838999999999999</v>
      </c>
      <c r="F64" s="69">
        <v>28.085000000000001</v>
      </c>
      <c r="G64" s="89">
        <f t="shared" si="36"/>
        <v>137.80099999999999</v>
      </c>
      <c r="H64" s="49"/>
      <c r="I64" s="2">
        <v>41</v>
      </c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3"/>
      <c r="V64" s="3"/>
      <c r="Y64" s="2"/>
      <c r="Z64" s="2"/>
      <c r="AA64" s="2"/>
      <c r="AB64" s="2"/>
    </row>
    <row r="65" spans="1:28" ht="33.75" customHeight="1" x14ac:dyDescent="0.25">
      <c r="A65" s="79" t="s">
        <v>10</v>
      </c>
      <c r="B65" s="70">
        <f>SUM(B58:B64)</f>
        <v>134.78199999999998</v>
      </c>
      <c r="C65" s="25">
        <f>SUM(C58:C64)</f>
        <v>139.04599999999999</v>
      </c>
      <c r="D65" s="25">
        <f>SUM(D58:D64)</f>
        <v>139.04599999999999</v>
      </c>
      <c r="E65" s="25">
        <f>SUM(E58:E64)</f>
        <v>138.71799999999999</v>
      </c>
      <c r="F65" s="25">
        <f>SUM(F58:F64)</f>
        <v>139.21</v>
      </c>
      <c r="G65" s="89">
        <f t="shared" si="36"/>
        <v>690.80200000000002</v>
      </c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82" t="s">
        <v>12</v>
      </c>
      <c r="B66" s="71">
        <v>30</v>
      </c>
      <c r="C66" s="28">
        <v>30</v>
      </c>
      <c r="D66" s="28">
        <v>30</v>
      </c>
      <c r="E66" s="28">
        <v>30</v>
      </c>
      <c r="F66" s="28">
        <v>30</v>
      </c>
      <c r="G66" s="90">
        <f>+((G65/G67)/7)*1000</f>
        <v>30.600310077519378</v>
      </c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83" t="s">
        <v>13</v>
      </c>
      <c r="B67" s="94">
        <v>563</v>
      </c>
      <c r="C67" s="94">
        <v>656</v>
      </c>
      <c r="D67" s="94">
        <v>666</v>
      </c>
      <c r="E67" s="94">
        <v>664</v>
      </c>
      <c r="F67" s="94">
        <v>676</v>
      </c>
      <c r="G67" s="98">
        <f>SUM(B67:F67)</f>
        <v>3225</v>
      </c>
      <c r="I67" s="66"/>
      <c r="M67" s="3"/>
      <c r="N67" s="3"/>
      <c r="O67" s="3"/>
      <c r="P67" s="3"/>
      <c r="Q67" s="3"/>
    </row>
    <row r="68" spans="1:28" ht="33.75" customHeight="1" x14ac:dyDescent="0.25">
      <c r="A68" s="84" t="s">
        <v>14</v>
      </c>
      <c r="B68" s="73">
        <f>(B67*B66)/1000</f>
        <v>16.89</v>
      </c>
      <c r="C68" s="36">
        <f>(C67*C66)/1000</f>
        <v>19.68</v>
      </c>
      <c r="D68" s="36">
        <f>(D67*D66)/1000</f>
        <v>19.98</v>
      </c>
      <c r="E68" s="36">
        <f>(E67*E66)/1000</f>
        <v>19.920000000000002</v>
      </c>
      <c r="F68" s="36">
        <f>(F67*F66)/1000</f>
        <v>20.28</v>
      </c>
      <c r="G68" s="102">
        <f>((G65*1000)/G67)/7</f>
        <v>30.600310077519378</v>
      </c>
      <c r="M68" s="3"/>
      <c r="N68" s="3"/>
      <c r="O68" s="3"/>
      <c r="P68" s="3"/>
      <c r="Q68" s="3"/>
    </row>
    <row r="69" spans="1:28" ht="33.75" customHeight="1" x14ac:dyDescent="0.25">
      <c r="A69" s="85" t="s">
        <v>15</v>
      </c>
      <c r="B69" s="74">
        <f>((B67*B66)*7)/1000</f>
        <v>118.23</v>
      </c>
      <c r="C69" s="40">
        <f>((C67*C66)*7)/1000</f>
        <v>137.76</v>
      </c>
      <c r="D69" s="40">
        <f>((D67*D66)*7)/1000</f>
        <v>139.86000000000001</v>
      </c>
      <c r="E69" s="40">
        <f>((E67*E66)*7)/1000</f>
        <v>139.44</v>
      </c>
      <c r="F69" s="40">
        <f>((F67*F66)*7)/1000</f>
        <v>141.96</v>
      </c>
      <c r="G69" s="76"/>
      <c r="H69" s="48"/>
      <c r="Q69" s="3"/>
    </row>
    <row r="70" spans="1:28" ht="33.75" customHeight="1" thickBot="1" x14ac:dyDescent="0.3">
      <c r="A70" s="86" t="s">
        <v>16</v>
      </c>
      <c r="B70" s="75">
        <f>+(B65/B67)/7*1000</f>
        <v>34.19994925145901</v>
      </c>
      <c r="C70" s="45">
        <f>+(C65/C67)/7*1000</f>
        <v>30.280052264808361</v>
      </c>
      <c r="D70" s="45">
        <f>+(D65/D67)/7*1000</f>
        <v>29.825396825396822</v>
      </c>
      <c r="E70" s="45">
        <f>+(E65/E67)/7*1000</f>
        <v>29.844664371772804</v>
      </c>
      <c r="F70" s="45">
        <f>+(F65/F67)/7*1000</f>
        <v>29.418850380388847</v>
      </c>
      <c r="G70" s="103"/>
      <c r="Q70" s="3"/>
    </row>
    <row r="71" spans="1:28" ht="33.75" customHeight="1" x14ac:dyDescent="0.25"/>
    <row r="72" spans="1:28" ht="33.75" customHeight="1" x14ac:dyDescent="0.25">
      <c r="B72" s="52"/>
      <c r="C72" s="52"/>
      <c r="D72" s="52"/>
      <c r="E72" s="52"/>
      <c r="F72" s="52"/>
      <c r="G72" s="52"/>
      <c r="H72" s="52"/>
      <c r="I72" s="59"/>
    </row>
    <row r="73" spans="1:28" ht="33.75" customHeight="1" x14ac:dyDescent="0.25"/>
    <row r="74" spans="1:28" ht="33.75" customHeight="1" x14ac:dyDescent="0.25">
      <c r="A74" s="52"/>
      <c r="B74" s="65"/>
      <c r="C74" s="65"/>
      <c r="D74" s="65"/>
      <c r="E74" s="65"/>
      <c r="F74" s="65"/>
      <c r="G74" s="65"/>
      <c r="H74" s="52"/>
      <c r="I74" s="52"/>
      <c r="J74" s="52"/>
    </row>
    <row r="75" spans="1:28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28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28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28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28" ht="33.75" customHeight="1" x14ac:dyDescent="0.25">
      <c r="A79" s="52"/>
      <c r="B79" s="52"/>
      <c r="C79" s="52"/>
      <c r="D79" s="52"/>
      <c r="E79" s="52"/>
      <c r="F79" s="52"/>
      <c r="G79" s="52"/>
      <c r="H79" s="52"/>
      <c r="I79" s="52"/>
      <c r="J79" s="52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55:F55"/>
    <mergeCell ref="J54:K54"/>
    <mergeCell ref="L36:P36"/>
    <mergeCell ref="A3:C3"/>
    <mergeCell ref="E9:G9"/>
    <mergeCell ref="I37:J37"/>
    <mergeCell ref="B15:M15"/>
    <mergeCell ref="R9:S9"/>
    <mergeCell ref="K11:L11"/>
    <mergeCell ref="B36:G36"/>
    <mergeCell ref="N15:U1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D239"/>
  <sheetViews>
    <sheetView topLeftCell="A34" zoomScale="30" zoomScaleNormal="30" workbookViewId="0">
      <selection activeCell="G64" sqref="G64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0.140625" style="16" bestFit="1" customWidth="1"/>
    <col min="9" max="9" width="28.28515625" style="16" bestFit="1" customWidth="1"/>
    <col min="10" max="11" width="33.42578125" style="16" bestFit="1" customWidth="1"/>
    <col min="12" max="12" width="21.28515625" style="16" bestFit="1" customWidth="1"/>
    <col min="13" max="14" width="21.28515625" style="16" customWidth="1"/>
    <col min="15" max="15" width="21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46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76"/>
      <c r="I15" s="376"/>
      <c r="J15" s="376"/>
      <c r="K15" s="376"/>
      <c r="L15" s="376"/>
      <c r="M15" s="377"/>
      <c r="N15" s="381" t="s">
        <v>44</v>
      </c>
      <c r="O15" s="381"/>
      <c r="P15" s="381"/>
      <c r="Q15" s="381"/>
      <c r="R15" s="381"/>
      <c r="S15" s="381"/>
      <c r="T15" s="381"/>
      <c r="U15" s="382"/>
      <c r="V15" s="9"/>
    </row>
    <row r="16" spans="1:30" ht="39.950000000000003" customHeight="1" x14ac:dyDescent="0.25">
      <c r="A16" s="110" t="s">
        <v>9</v>
      </c>
      <c r="B16" s="13"/>
      <c r="C16" s="12"/>
      <c r="D16" s="18"/>
      <c r="E16" s="12"/>
      <c r="F16" s="12"/>
      <c r="G16" s="12"/>
      <c r="H16" s="18"/>
      <c r="I16" s="12"/>
      <c r="J16" s="12"/>
      <c r="K16" s="12"/>
      <c r="L16" s="18"/>
      <c r="M16" s="14"/>
      <c r="N16" s="120"/>
      <c r="O16" s="12"/>
      <c r="P16" s="12"/>
      <c r="Q16" s="12"/>
      <c r="R16" s="12"/>
      <c r="S16" s="12"/>
      <c r="T16" s="12"/>
      <c r="U16" s="14"/>
      <c r="V16" s="15" t="s">
        <v>10</v>
      </c>
      <c r="X16" s="17"/>
      <c r="Y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8">
        <v>6</v>
      </c>
      <c r="H17" s="18">
        <v>7</v>
      </c>
      <c r="I17" s="18">
        <v>8</v>
      </c>
      <c r="J17" s="18">
        <v>9</v>
      </c>
      <c r="K17" s="18">
        <v>10</v>
      </c>
      <c r="L17" s="18">
        <v>11</v>
      </c>
      <c r="M17" s="19">
        <v>12</v>
      </c>
      <c r="N17" s="68">
        <v>3</v>
      </c>
      <c r="O17" s="18">
        <v>4</v>
      </c>
      <c r="P17" s="18">
        <v>5</v>
      </c>
      <c r="Q17" s="18">
        <v>1</v>
      </c>
      <c r="R17" s="18">
        <v>2</v>
      </c>
      <c r="S17" s="18">
        <v>3</v>
      </c>
      <c r="T17" s="18">
        <v>4</v>
      </c>
      <c r="U17" s="19">
        <v>5</v>
      </c>
      <c r="V17" s="15"/>
      <c r="X17" s="2"/>
      <c r="Y17" s="17"/>
    </row>
    <row r="18" spans="1:30" ht="39.950000000000003" customHeight="1" x14ac:dyDescent="0.25">
      <c r="A18" s="112" t="s">
        <v>42</v>
      </c>
      <c r="B18" s="20">
        <v>17.399999999999999</v>
      </c>
      <c r="C18" s="21">
        <v>14.6</v>
      </c>
      <c r="D18" s="21">
        <v>14.6</v>
      </c>
      <c r="E18" s="21">
        <v>17.600000000000001</v>
      </c>
      <c r="F18" s="21">
        <v>17.600000000000001</v>
      </c>
      <c r="G18" s="21">
        <v>15.1</v>
      </c>
      <c r="H18" s="21">
        <v>15.1</v>
      </c>
      <c r="I18" s="21">
        <v>14.7</v>
      </c>
      <c r="J18" s="21">
        <v>14.7</v>
      </c>
      <c r="K18" s="21">
        <v>25.4</v>
      </c>
      <c r="L18" s="21">
        <v>17.600000000000001</v>
      </c>
      <c r="M18" s="22">
        <v>10.4</v>
      </c>
      <c r="N18" s="69">
        <v>16.8</v>
      </c>
      <c r="O18" s="21">
        <v>18</v>
      </c>
      <c r="P18" s="21">
        <v>23</v>
      </c>
      <c r="Q18" s="21">
        <v>24.7</v>
      </c>
      <c r="R18" s="21">
        <v>24.6</v>
      </c>
      <c r="S18" s="21">
        <v>17.600000000000001</v>
      </c>
      <c r="T18" s="21">
        <v>17.100000000000001</v>
      </c>
      <c r="U18" s="22">
        <v>13.1</v>
      </c>
      <c r="V18" s="23">
        <f t="shared" ref="V18:V25" si="0">SUM(B18:U18)</f>
        <v>349.7000000000001</v>
      </c>
      <c r="X18" s="2"/>
      <c r="Y18" s="17"/>
    </row>
    <row r="19" spans="1:30" ht="39.950000000000003" customHeight="1" x14ac:dyDescent="0.25">
      <c r="A19" s="113" t="s">
        <v>34</v>
      </c>
      <c r="B19" s="20">
        <v>18.799999999999997</v>
      </c>
      <c r="C19" s="21">
        <v>15.329166666666667</v>
      </c>
      <c r="D19" s="21">
        <v>15.329166666666667</v>
      </c>
      <c r="E19" s="21">
        <v>18.147166666666667</v>
      </c>
      <c r="F19" s="21">
        <v>18.147166666666667</v>
      </c>
      <c r="G19" s="21">
        <v>15.221333333333334</v>
      </c>
      <c r="H19" s="21">
        <v>15.221333333333334</v>
      </c>
      <c r="I19" s="21">
        <v>14.830666666666666</v>
      </c>
      <c r="J19" s="21">
        <v>14.830666666666666</v>
      </c>
      <c r="K19" s="21">
        <v>25.090833333333332</v>
      </c>
      <c r="L19" s="21">
        <v>17.407499999999999</v>
      </c>
      <c r="M19" s="22">
        <v>10.047666666666668</v>
      </c>
      <c r="N19" s="69">
        <v>18.375</v>
      </c>
      <c r="O19" s="21">
        <v>18.924000000000003</v>
      </c>
      <c r="P19" s="21">
        <v>23.631166666666669</v>
      </c>
      <c r="Q19" s="21">
        <v>24.826000000000004</v>
      </c>
      <c r="R19" s="21">
        <v>24.744666666666671</v>
      </c>
      <c r="S19" s="21">
        <v>17.407499999999999</v>
      </c>
      <c r="T19" s="21">
        <v>16.91333333333333</v>
      </c>
      <c r="U19" s="22">
        <v>12.527166666666668</v>
      </c>
      <c r="V19" s="23">
        <f t="shared" si="0"/>
        <v>355.75150000000008</v>
      </c>
      <c r="X19" s="2"/>
      <c r="Y19" s="17"/>
    </row>
    <row r="20" spans="1:30" ht="39.75" customHeight="1" x14ac:dyDescent="0.25">
      <c r="A20" s="112" t="s">
        <v>35</v>
      </c>
      <c r="B20" s="20">
        <v>18.799999999999997</v>
      </c>
      <c r="C20" s="21">
        <v>15.329166666666667</v>
      </c>
      <c r="D20" s="21">
        <v>15.329166666666667</v>
      </c>
      <c r="E20" s="21">
        <v>18.147166666666667</v>
      </c>
      <c r="F20" s="21">
        <v>18.147166666666667</v>
      </c>
      <c r="G20" s="21">
        <v>15.221333333333334</v>
      </c>
      <c r="H20" s="21">
        <v>15.221333333333334</v>
      </c>
      <c r="I20" s="21">
        <v>14.830666666666666</v>
      </c>
      <c r="J20" s="21">
        <v>14.830666666666666</v>
      </c>
      <c r="K20" s="21">
        <v>25.090833333333332</v>
      </c>
      <c r="L20" s="21">
        <v>17.407499999999999</v>
      </c>
      <c r="M20" s="22">
        <v>10.047666666666668</v>
      </c>
      <c r="N20" s="69">
        <v>18.375</v>
      </c>
      <c r="O20" s="21">
        <v>18.924000000000003</v>
      </c>
      <c r="P20" s="21">
        <v>23.631166666666669</v>
      </c>
      <c r="Q20" s="21">
        <v>24.826000000000004</v>
      </c>
      <c r="R20" s="21">
        <v>24.744666666666671</v>
      </c>
      <c r="S20" s="21">
        <v>17.407499999999999</v>
      </c>
      <c r="T20" s="21">
        <v>16.91333333333333</v>
      </c>
      <c r="U20" s="22">
        <v>12.527166666666668</v>
      </c>
      <c r="V20" s="23">
        <f t="shared" si="0"/>
        <v>355.75150000000008</v>
      </c>
      <c r="X20" s="2"/>
      <c r="Y20" s="17"/>
    </row>
    <row r="21" spans="1:30" ht="39.950000000000003" customHeight="1" x14ac:dyDescent="0.25">
      <c r="A21" s="112" t="s">
        <v>36</v>
      </c>
      <c r="B21" s="20">
        <v>18.799999999999997</v>
      </c>
      <c r="C21" s="21">
        <v>15.329166666666667</v>
      </c>
      <c r="D21" s="21">
        <v>15.329166666666667</v>
      </c>
      <c r="E21" s="21">
        <v>18.147166666666667</v>
      </c>
      <c r="F21" s="21">
        <v>18.147166666666667</v>
      </c>
      <c r="G21" s="21">
        <v>15.221333333333334</v>
      </c>
      <c r="H21" s="21">
        <v>15.221333333333334</v>
      </c>
      <c r="I21" s="21">
        <v>14.830666666666666</v>
      </c>
      <c r="J21" s="21">
        <v>14.830666666666666</v>
      </c>
      <c r="K21" s="21">
        <v>25.090833333333332</v>
      </c>
      <c r="L21" s="21">
        <v>17.407499999999999</v>
      </c>
      <c r="M21" s="22">
        <v>10.047666666666668</v>
      </c>
      <c r="N21" s="69">
        <v>18.375</v>
      </c>
      <c r="O21" s="21">
        <v>18.924000000000003</v>
      </c>
      <c r="P21" s="21">
        <v>23.631166666666669</v>
      </c>
      <c r="Q21" s="21">
        <v>24.826000000000004</v>
      </c>
      <c r="R21" s="21">
        <v>24.744666666666671</v>
      </c>
      <c r="S21" s="21">
        <v>17.407499999999999</v>
      </c>
      <c r="T21" s="21">
        <v>16.91333333333333</v>
      </c>
      <c r="U21" s="22">
        <v>12.527166666666668</v>
      </c>
      <c r="V21" s="23">
        <f t="shared" si="0"/>
        <v>355.75150000000008</v>
      </c>
      <c r="X21" s="2"/>
      <c r="Y21" s="17"/>
    </row>
    <row r="22" spans="1:30" ht="39.950000000000003" customHeight="1" x14ac:dyDescent="0.25">
      <c r="A22" s="113" t="s">
        <v>37</v>
      </c>
      <c r="B22" s="20">
        <v>18.799999999999997</v>
      </c>
      <c r="C22" s="21">
        <v>15.329166666666667</v>
      </c>
      <c r="D22" s="21">
        <v>15.329166666666667</v>
      </c>
      <c r="E22" s="21">
        <v>18.147166666666667</v>
      </c>
      <c r="F22" s="21">
        <v>18.147166666666667</v>
      </c>
      <c r="G22" s="21">
        <v>15.221333333333334</v>
      </c>
      <c r="H22" s="21">
        <v>15.221333333333334</v>
      </c>
      <c r="I22" s="21">
        <v>14.830666666666666</v>
      </c>
      <c r="J22" s="21">
        <v>14.830666666666666</v>
      </c>
      <c r="K22" s="21">
        <v>25.090833333333332</v>
      </c>
      <c r="L22" s="21">
        <v>17.407499999999999</v>
      </c>
      <c r="M22" s="22">
        <v>10.047666666666668</v>
      </c>
      <c r="N22" s="69">
        <v>18.375</v>
      </c>
      <c r="O22" s="21">
        <v>18.924000000000003</v>
      </c>
      <c r="P22" s="21">
        <v>23.631166666666669</v>
      </c>
      <c r="Q22" s="21">
        <v>24.826000000000004</v>
      </c>
      <c r="R22" s="21">
        <v>24.744666666666671</v>
      </c>
      <c r="S22" s="21">
        <v>17.407499999999999</v>
      </c>
      <c r="T22" s="21">
        <v>16.91333333333333</v>
      </c>
      <c r="U22" s="22">
        <v>12.527166666666668</v>
      </c>
      <c r="V22" s="23">
        <f t="shared" si="0"/>
        <v>355.75150000000008</v>
      </c>
      <c r="X22" s="2"/>
      <c r="Y22" s="17"/>
    </row>
    <row r="23" spans="1:30" ht="39.950000000000003" customHeight="1" x14ac:dyDescent="0.25">
      <c r="A23" s="112" t="s">
        <v>38</v>
      </c>
      <c r="B23" s="20">
        <v>18.799999999999997</v>
      </c>
      <c r="C23" s="21">
        <v>15.329166666666667</v>
      </c>
      <c r="D23" s="21">
        <v>15.329166666666667</v>
      </c>
      <c r="E23" s="21">
        <v>18.147166666666667</v>
      </c>
      <c r="F23" s="21">
        <v>18.147166666666667</v>
      </c>
      <c r="G23" s="21">
        <v>15.221333333333334</v>
      </c>
      <c r="H23" s="21">
        <v>15.221333333333334</v>
      </c>
      <c r="I23" s="21">
        <v>14.830666666666666</v>
      </c>
      <c r="J23" s="21">
        <v>14.830666666666666</v>
      </c>
      <c r="K23" s="21">
        <v>25.090833333333332</v>
      </c>
      <c r="L23" s="21">
        <v>17.407499999999999</v>
      </c>
      <c r="M23" s="22">
        <v>10.047666666666668</v>
      </c>
      <c r="N23" s="69">
        <v>18.375</v>
      </c>
      <c r="O23" s="21">
        <v>18.924000000000003</v>
      </c>
      <c r="P23" s="21">
        <v>23.631166666666669</v>
      </c>
      <c r="Q23" s="21">
        <v>24.826000000000004</v>
      </c>
      <c r="R23" s="21">
        <v>24.744666666666671</v>
      </c>
      <c r="S23" s="21">
        <v>17.407499999999999</v>
      </c>
      <c r="T23" s="21">
        <v>16.91333333333333</v>
      </c>
      <c r="U23" s="22">
        <v>12.527166666666668</v>
      </c>
      <c r="V23" s="23">
        <f t="shared" si="0"/>
        <v>355.75150000000008</v>
      </c>
      <c r="X23" s="2"/>
      <c r="Y23" s="17"/>
    </row>
    <row r="24" spans="1:30" ht="39.950000000000003" customHeight="1" x14ac:dyDescent="0.25">
      <c r="A24" s="112" t="s">
        <v>33</v>
      </c>
      <c r="B24" s="20">
        <v>18.799999999999997</v>
      </c>
      <c r="C24" s="21">
        <v>15.329166666666667</v>
      </c>
      <c r="D24" s="21">
        <v>15.329166666666667</v>
      </c>
      <c r="E24" s="21">
        <v>18.147166666666667</v>
      </c>
      <c r="F24" s="21">
        <v>18.147166666666667</v>
      </c>
      <c r="G24" s="21">
        <v>15.221333333333334</v>
      </c>
      <c r="H24" s="21">
        <v>15.221333333333334</v>
      </c>
      <c r="I24" s="21">
        <v>14.830666666666666</v>
      </c>
      <c r="J24" s="21">
        <v>14.830666666666666</v>
      </c>
      <c r="K24" s="21">
        <v>25.090833333333332</v>
      </c>
      <c r="L24" s="21">
        <v>17.407499999999999</v>
      </c>
      <c r="M24" s="22">
        <v>10.047666666666668</v>
      </c>
      <c r="N24" s="69">
        <v>18.375</v>
      </c>
      <c r="O24" s="21">
        <v>18.924000000000003</v>
      </c>
      <c r="P24" s="21">
        <v>23.631166666666669</v>
      </c>
      <c r="Q24" s="21">
        <v>24.826000000000004</v>
      </c>
      <c r="R24" s="21">
        <v>24.744666666666671</v>
      </c>
      <c r="S24" s="21">
        <v>17.407499999999999</v>
      </c>
      <c r="T24" s="21">
        <v>16.91333333333333</v>
      </c>
      <c r="U24" s="22">
        <v>12.527166666666668</v>
      </c>
      <c r="V24" s="23">
        <f t="shared" si="0"/>
        <v>355.75150000000008</v>
      </c>
      <c r="X24" s="2"/>
    </row>
    <row r="25" spans="1:30" ht="41.45" customHeight="1" x14ac:dyDescent="0.25">
      <c r="A25" s="113" t="s">
        <v>10</v>
      </c>
      <c r="B25" s="24">
        <f t="shared" ref="B25:C25" si="1">SUM(B18:B24)</f>
        <v>130.19999999999999</v>
      </c>
      <c r="C25" s="25">
        <f t="shared" si="1"/>
        <v>106.575</v>
      </c>
      <c r="D25" s="25">
        <f>SUM(D18:D24)</f>
        <v>106.575</v>
      </c>
      <c r="E25" s="25">
        <f t="shared" ref="E25:G25" si="2">SUM(E18:E24)</f>
        <v>126.48299999999999</v>
      </c>
      <c r="F25" s="25">
        <f t="shared" si="2"/>
        <v>126.48299999999999</v>
      </c>
      <c r="G25" s="25">
        <f t="shared" si="2"/>
        <v>106.428</v>
      </c>
      <c r="H25" s="25">
        <f>SUM(H18:H24)</f>
        <v>106.428</v>
      </c>
      <c r="I25" s="25">
        <f t="shared" ref="I25" si="3">SUM(I18:I24)</f>
        <v>103.684</v>
      </c>
      <c r="J25" s="25">
        <f>SUM(J18:J24)</f>
        <v>103.684</v>
      </c>
      <c r="K25" s="25">
        <f t="shared" ref="K25" si="4">SUM(K18:K24)</f>
        <v>175.94499999999999</v>
      </c>
      <c r="L25" s="25">
        <f>SUM(L18:L24)</f>
        <v>122.04499999999999</v>
      </c>
      <c r="M25" s="26">
        <f t="shared" ref="M25:P25" si="5">SUM(M18:M24)</f>
        <v>70.686000000000021</v>
      </c>
      <c r="N25" s="70">
        <f t="shared" si="5"/>
        <v>127.05</v>
      </c>
      <c r="O25" s="25">
        <f t="shared" si="5"/>
        <v>131.54400000000004</v>
      </c>
      <c r="P25" s="25">
        <f t="shared" si="5"/>
        <v>164.78700000000003</v>
      </c>
      <c r="Q25" s="25">
        <f>SUM(Q18:Q24)</f>
        <v>173.65600000000001</v>
      </c>
      <c r="R25" s="25">
        <f t="shared" ref="R25:U25" si="6">SUM(R18:R24)</f>
        <v>173.06800000000001</v>
      </c>
      <c r="S25" s="25">
        <f t="shared" si="6"/>
        <v>122.04499999999999</v>
      </c>
      <c r="T25" s="25">
        <f t="shared" si="6"/>
        <v>118.57999999999997</v>
      </c>
      <c r="U25" s="26">
        <f t="shared" si="6"/>
        <v>88.263000000000005</v>
      </c>
      <c r="V25" s="23">
        <f t="shared" si="0"/>
        <v>2484.2089999999998</v>
      </c>
    </row>
    <row r="26" spans="1:30" s="2" customFormat="1" ht="36.75" customHeight="1" x14ac:dyDescent="0.25">
      <c r="A26" s="114" t="s">
        <v>12</v>
      </c>
      <c r="B26" s="27">
        <v>30</v>
      </c>
      <c r="C26" s="28">
        <v>29</v>
      </c>
      <c r="D26" s="28">
        <v>29</v>
      </c>
      <c r="E26" s="28">
        <v>28.5</v>
      </c>
      <c r="F26" s="28">
        <v>28.5</v>
      </c>
      <c r="G26" s="28">
        <v>28</v>
      </c>
      <c r="H26" s="28">
        <v>28</v>
      </c>
      <c r="I26" s="28">
        <v>28</v>
      </c>
      <c r="J26" s="28">
        <v>28</v>
      </c>
      <c r="K26" s="28">
        <v>27.5</v>
      </c>
      <c r="L26" s="28">
        <v>27.5</v>
      </c>
      <c r="M26" s="29">
        <v>27</v>
      </c>
      <c r="N26" s="71">
        <v>30</v>
      </c>
      <c r="O26" s="28">
        <v>29</v>
      </c>
      <c r="P26" s="28">
        <v>28.5</v>
      </c>
      <c r="Q26" s="28">
        <v>28</v>
      </c>
      <c r="R26" s="28">
        <v>28</v>
      </c>
      <c r="S26" s="28">
        <v>27.5</v>
      </c>
      <c r="T26" s="28">
        <v>27.5</v>
      </c>
      <c r="U26" s="29">
        <v>27</v>
      </c>
      <c r="V26" s="30">
        <f>+((V25/V27)/7)*1000</f>
        <v>28.235102235659159</v>
      </c>
    </row>
    <row r="27" spans="1:30" s="2" customFormat="1" ht="33" customHeight="1" x14ac:dyDescent="0.25">
      <c r="A27" s="115" t="s">
        <v>13</v>
      </c>
      <c r="B27" s="31">
        <v>620</v>
      </c>
      <c r="C27" s="32">
        <v>525</v>
      </c>
      <c r="D27" s="32">
        <v>525</v>
      </c>
      <c r="E27" s="32">
        <v>634</v>
      </c>
      <c r="F27" s="32">
        <v>634</v>
      </c>
      <c r="G27" s="32">
        <v>543</v>
      </c>
      <c r="H27" s="32">
        <v>543</v>
      </c>
      <c r="I27" s="32">
        <v>529</v>
      </c>
      <c r="J27" s="32">
        <v>529</v>
      </c>
      <c r="K27" s="32">
        <v>914</v>
      </c>
      <c r="L27" s="32">
        <v>634</v>
      </c>
      <c r="M27" s="33">
        <v>374</v>
      </c>
      <c r="N27" s="72">
        <v>605</v>
      </c>
      <c r="O27" s="32">
        <v>648</v>
      </c>
      <c r="P27" s="32">
        <v>826</v>
      </c>
      <c r="Q27" s="32">
        <v>886</v>
      </c>
      <c r="R27" s="32">
        <v>883</v>
      </c>
      <c r="S27" s="32">
        <v>634</v>
      </c>
      <c r="T27" s="32">
        <v>616</v>
      </c>
      <c r="U27" s="33">
        <v>467</v>
      </c>
      <c r="V27" s="34">
        <f>SUM(B27:U27)</f>
        <v>12569</v>
      </c>
      <c r="W27" s="2">
        <f>((V25*1000)/V27)/7</f>
        <v>28.235102235659159</v>
      </c>
    </row>
    <row r="28" spans="1:30" s="2" customFormat="1" ht="33" customHeight="1" x14ac:dyDescent="0.25">
      <c r="A28" s="116" t="s">
        <v>14</v>
      </c>
      <c r="B28" s="35">
        <f t="shared" ref="B28:U28" si="7">((B27*B26)*7/1000-B18)/6</f>
        <v>18.799999999999997</v>
      </c>
      <c r="C28" s="36">
        <f t="shared" si="7"/>
        <v>15.329166666666667</v>
      </c>
      <c r="D28" s="36">
        <f t="shared" si="7"/>
        <v>15.329166666666667</v>
      </c>
      <c r="E28" s="36">
        <f t="shared" si="7"/>
        <v>18.147166666666667</v>
      </c>
      <c r="F28" s="36">
        <f t="shared" si="7"/>
        <v>18.147166666666667</v>
      </c>
      <c r="G28" s="36">
        <f t="shared" si="7"/>
        <v>15.221333333333334</v>
      </c>
      <c r="H28" s="36">
        <f t="shared" si="7"/>
        <v>15.221333333333334</v>
      </c>
      <c r="I28" s="36">
        <f t="shared" si="7"/>
        <v>14.830666666666666</v>
      </c>
      <c r="J28" s="36">
        <f t="shared" si="7"/>
        <v>14.830666666666666</v>
      </c>
      <c r="K28" s="36">
        <f t="shared" si="7"/>
        <v>25.090833333333332</v>
      </c>
      <c r="L28" s="36">
        <f t="shared" si="7"/>
        <v>17.407499999999999</v>
      </c>
      <c r="M28" s="37">
        <f t="shared" si="7"/>
        <v>10.047666666666668</v>
      </c>
      <c r="N28" s="73">
        <f t="shared" si="7"/>
        <v>18.375</v>
      </c>
      <c r="O28" s="36">
        <f t="shared" si="7"/>
        <v>18.924000000000003</v>
      </c>
      <c r="P28" s="36">
        <f t="shared" si="7"/>
        <v>23.631166666666669</v>
      </c>
      <c r="Q28" s="36">
        <f t="shared" si="7"/>
        <v>24.826000000000004</v>
      </c>
      <c r="R28" s="36">
        <f t="shared" si="7"/>
        <v>24.744666666666671</v>
      </c>
      <c r="S28" s="36">
        <f t="shared" si="7"/>
        <v>17.407499999999999</v>
      </c>
      <c r="T28" s="36">
        <f t="shared" si="7"/>
        <v>16.91333333333333</v>
      </c>
      <c r="U28" s="37">
        <f t="shared" si="7"/>
        <v>12.527166666666668</v>
      </c>
      <c r="V28" s="38"/>
    </row>
    <row r="29" spans="1:30" ht="33.75" customHeight="1" x14ac:dyDescent="0.25">
      <c r="A29" s="117" t="s">
        <v>15</v>
      </c>
      <c r="B29" s="39">
        <f t="shared" ref="B29:C29" si="8">((B27*B26)*7)/1000</f>
        <v>130.19999999999999</v>
      </c>
      <c r="C29" s="40">
        <f t="shared" si="8"/>
        <v>106.575</v>
      </c>
      <c r="D29" s="40">
        <f>((D27*D26)*7)/1000</f>
        <v>106.575</v>
      </c>
      <c r="E29" s="40">
        <f>((E27*E26)*7)/1000</f>
        <v>126.483</v>
      </c>
      <c r="F29" s="40">
        <f t="shared" ref="F29:G29" si="9">((F27*F26)*7)/1000</f>
        <v>126.483</v>
      </c>
      <c r="G29" s="40">
        <f t="shared" si="9"/>
        <v>106.428</v>
      </c>
      <c r="H29" s="40">
        <f t="shared" ref="H29:M29" si="10">((H27*H26)*7)/1000</f>
        <v>106.428</v>
      </c>
      <c r="I29" s="40">
        <f t="shared" si="10"/>
        <v>103.684</v>
      </c>
      <c r="J29" s="40">
        <f t="shared" si="10"/>
        <v>103.684</v>
      </c>
      <c r="K29" s="40">
        <f t="shared" si="10"/>
        <v>175.94499999999999</v>
      </c>
      <c r="L29" s="40">
        <f t="shared" si="10"/>
        <v>122.045</v>
      </c>
      <c r="M29" s="76">
        <f t="shared" si="10"/>
        <v>70.686000000000007</v>
      </c>
      <c r="N29" s="74">
        <f t="shared" ref="N29:U29" si="11">((N27*N26)*7)/1000</f>
        <v>127.05</v>
      </c>
      <c r="O29" s="40">
        <f t="shared" si="11"/>
        <v>131.54400000000001</v>
      </c>
      <c r="P29" s="40">
        <f t="shared" si="11"/>
        <v>164.78700000000001</v>
      </c>
      <c r="Q29" s="41">
        <f t="shared" si="11"/>
        <v>173.65600000000001</v>
      </c>
      <c r="R29" s="41">
        <f t="shared" si="11"/>
        <v>173.06800000000001</v>
      </c>
      <c r="S29" s="41">
        <f t="shared" si="11"/>
        <v>122.045</v>
      </c>
      <c r="T29" s="41">
        <f t="shared" si="11"/>
        <v>118.58</v>
      </c>
      <c r="U29" s="42">
        <f t="shared" si="11"/>
        <v>88.263000000000005</v>
      </c>
      <c r="V29" s="43"/>
    </row>
    <row r="30" spans="1:30" ht="33.75" customHeight="1" thickBot="1" x14ac:dyDescent="0.3">
      <c r="A30" s="118" t="s">
        <v>16</v>
      </c>
      <c r="B30" s="44">
        <f t="shared" ref="B30:C30" si="12">+(B25/B27)/7*1000</f>
        <v>30</v>
      </c>
      <c r="C30" s="45">
        <f t="shared" si="12"/>
        <v>29</v>
      </c>
      <c r="D30" s="45">
        <f>+(D25/D27)/7*1000</f>
        <v>29</v>
      </c>
      <c r="E30" s="45">
        <f t="shared" ref="E30:G30" si="13">+(E25/E27)/7*1000</f>
        <v>28.499999999999996</v>
      </c>
      <c r="F30" s="45">
        <f t="shared" si="13"/>
        <v>28.499999999999996</v>
      </c>
      <c r="G30" s="45">
        <f t="shared" si="13"/>
        <v>28</v>
      </c>
      <c r="H30" s="45">
        <f>+(H25/H27)/7*1000</f>
        <v>28</v>
      </c>
      <c r="I30" s="45">
        <f t="shared" ref="I30" si="14">+(I25/I27)/7*1000</f>
        <v>28</v>
      </c>
      <c r="J30" s="45">
        <f>+(J25/J27)/7*1000</f>
        <v>28</v>
      </c>
      <c r="K30" s="45">
        <f t="shared" ref="K30" si="15">+(K25/K27)/7*1000</f>
        <v>27.5</v>
      </c>
      <c r="L30" s="45">
        <f>+(L25/L27)/7*1000</f>
        <v>27.499999999999996</v>
      </c>
      <c r="M30" s="46">
        <f t="shared" ref="M30:U30" si="16">+(M25/M27)/7*1000</f>
        <v>27.000000000000007</v>
      </c>
      <c r="N30" s="75">
        <f t="shared" si="16"/>
        <v>30</v>
      </c>
      <c r="O30" s="45">
        <f t="shared" si="16"/>
        <v>29.000000000000007</v>
      </c>
      <c r="P30" s="45">
        <f t="shared" si="16"/>
        <v>28.500000000000004</v>
      </c>
      <c r="Q30" s="45">
        <f t="shared" si="16"/>
        <v>28</v>
      </c>
      <c r="R30" s="45">
        <f t="shared" si="16"/>
        <v>28</v>
      </c>
      <c r="S30" s="45">
        <f t="shared" si="16"/>
        <v>27.499999999999996</v>
      </c>
      <c r="T30" s="45">
        <f t="shared" si="16"/>
        <v>27.499999999999993</v>
      </c>
      <c r="U30" s="46">
        <f t="shared" si="16"/>
        <v>27</v>
      </c>
      <c r="V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79" t="s">
        <v>18</v>
      </c>
      <c r="C36" s="380"/>
      <c r="D36" s="380"/>
      <c r="E36" s="380"/>
      <c r="F36" s="380"/>
      <c r="G36" s="380"/>
      <c r="H36" s="87"/>
      <c r="J36" s="121"/>
      <c r="K36" s="104" t="s">
        <v>19</v>
      </c>
      <c r="L36" s="383" t="s">
        <v>18</v>
      </c>
      <c r="M36" s="383"/>
      <c r="N36" s="383"/>
      <c r="O36" s="383"/>
      <c r="P36" s="379"/>
      <c r="Q36" s="97"/>
      <c r="R36" s="52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88" t="s">
        <v>10</v>
      </c>
      <c r="R37" s="54"/>
      <c r="S37" s="54"/>
      <c r="T37" s="3"/>
      <c r="U37" s="53"/>
      <c r="V37" s="3"/>
      <c r="W37" s="52"/>
      <c r="X37" s="52"/>
      <c r="Y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88"/>
      <c r="R38" s="54"/>
      <c r="S38" s="54"/>
      <c r="T38" s="55"/>
      <c r="U38" s="55"/>
      <c r="V38" s="2"/>
      <c r="W38" s="2"/>
      <c r="X38" s="2"/>
      <c r="Y38" s="2"/>
    </row>
    <row r="39" spans="1:30" ht="33.75" customHeight="1" x14ac:dyDescent="0.25">
      <c r="A39" s="80" t="s">
        <v>42</v>
      </c>
      <c r="B39" s="69">
        <v>15.263999999999999</v>
      </c>
      <c r="C39" s="69">
        <v>17.834499999999998</v>
      </c>
      <c r="D39" s="69">
        <v>25.095500000000001</v>
      </c>
      <c r="E39" s="69">
        <v>13.2765</v>
      </c>
      <c r="F39" s="69">
        <v>15.9</v>
      </c>
      <c r="G39" s="69">
        <v>11.606999999999999</v>
      </c>
      <c r="H39" s="89">
        <f t="shared" ref="H39:H46" si="17">SUM(B39:G39)</f>
        <v>98.977500000000006</v>
      </c>
      <c r="I39" s="50"/>
      <c r="J39" s="2"/>
      <c r="K39" s="80" t="s">
        <v>42</v>
      </c>
      <c r="L39" s="69">
        <v>31.213000000000001</v>
      </c>
      <c r="M39" s="69">
        <v>33.173000000000002</v>
      </c>
      <c r="N39" s="69">
        <v>33.075000000000003</v>
      </c>
      <c r="O39" s="69">
        <v>33.173000000000002</v>
      </c>
      <c r="P39" s="69">
        <v>33.417999999999999</v>
      </c>
      <c r="Q39" s="89">
        <f t="shared" ref="Q39:Q46" si="18">SUM(L39:P39)</f>
        <v>164.05200000000002</v>
      </c>
      <c r="R39" s="2">
        <v>49</v>
      </c>
      <c r="S39" s="56"/>
      <c r="T39" s="55"/>
      <c r="U39" s="55"/>
      <c r="V39" s="2"/>
      <c r="W39" s="2"/>
      <c r="X39" s="2"/>
      <c r="Y39" s="2"/>
    </row>
    <row r="40" spans="1:30" ht="33.75" customHeight="1" x14ac:dyDescent="0.25">
      <c r="A40" s="81" t="s">
        <v>34</v>
      </c>
      <c r="B40" s="69">
        <v>17.916416666666667</v>
      </c>
      <c r="C40" s="69">
        <v>20.190000000000001</v>
      </c>
      <c r="D40" s="69">
        <v>27.857583333333338</v>
      </c>
      <c r="E40" s="69">
        <v>14.15325</v>
      </c>
      <c r="F40" s="69">
        <v>16.25</v>
      </c>
      <c r="G40" s="69">
        <v>11.3515</v>
      </c>
      <c r="H40" s="89">
        <f t="shared" si="17"/>
        <v>107.71875</v>
      </c>
      <c r="I40" s="50"/>
      <c r="J40" s="2"/>
      <c r="K40" s="81" t="s">
        <v>34</v>
      </c>
      <c r="L40" s="69">
        <f>L48*$R$40/1000</f>
        <v>35.56</v>
      </c>
      <c r="M40" s="69">
        <f t="shared" ref="M40:P40" si="19">M48*$R$40/1000</f>
        <v>37.799999999999997</v>
      </c>
      <c r="N40" s="69">
        <f t="shared" si="19"/>
        <v>37.688000000000002</v>
      </c>
      <c r="O40" s="69">
        <f t="shared" si="19"/>
        <v>37.911999999999999</v>
      </c>
      <c r="P40" s="69">
        <f t="shared" si="19"/>
        <v>38.136000000000003</v>
      </c>
      <c r="Q40" s="89">
        <f t="shared" si="18"/>
        <v>187.096</v>
      </c>
      <c r="R40" s="2">
        <v>56</v>
      </c>
      <c r="S40" s="56"/>
      <c r="T40" s="55"/>
      <c r="U40" s="55"/>
      <c r="V40" s="2"/>
      <c r="W40" s="2"/>
      <c r="X40" s="2"/>
      <c r="Y40" s="2"/>
    </row>
    <row r="41" spans="1:30" ht="33.75" customHeight="1" x14ac:dyDescent="0.25">
      <c r="A41" s="80" t="s">
        <v>35</v>
      </c>
      <c r="B41" s="123">
        <v>17.916416666666667</v>
      </c>
      <c r="C41" s="21">
        <v>20.190000000000001</v>
      </c>
      <c r="D41" s="21">
        <v>27.857583333333338</v>
      </c>
      <c r="E41" s="21">
        <v>14.15325</v>
      </c>
      <c r="F41" s="21">
        <v>16.25</v>
      </c>
      <c r="G41" s="21">
        <v>11.3515</v>
      </c>
      <c r="H41" s="89">
        <f t="shared" si="17"/>
        <v>107.71875</v>
      </c>
      <c r="I41" s="50"/>
      <c r="J41" s="2"/>
      <c r="K41" s="80" t="s">
        <v>35</v>
      </c>
      <c r="L41" s="69">
        <f>L48*$R$41/1000</f>
        <v>37.465000000000003</v>
      </c>
      <c r="M41" s="69">
        <f t="shared" ref="M41:P41" si="20">M48*$R$41/1000</f>
        <v>39.825000000000003</v>
      </c>
      <c r="N41" s="69">
        <f t="shared" si="20"/>
        <v>39.707000000000001</v>
      </c>
      <c r="O41" s="69">
        <f t="shared" si="20"/>
        <v>39.942999999999998</v>
      </c>
      <c r="P41" s="69">
        <f t="shared" si="20"/>
        <v>40.179000000000002</v>
      </c>
      <c r="Q41" s="89">
        <f t="shared" si="18"/>
        <v>197.119</v>
      </c>
      <c r="R41" s="2">
        <v>59</v>
      </c>
      <c r="S41" s="56"/>
      <c r="T41" s="55"/>
      <c r="U41" s="55"/>
      <c r="V41" s="2"/>
      <c r="W41" s="2"/>
      <c r="X41" s="2"/>
      <c r="Y41" s="2"/>
    </row>
    <row r="42" spans="1:30" ht="33.75" customHeight="1" x14ac:dyDescent="0.25">
      <c r="A42" s="80" t="s">
        <v>36</v>
      </c>
      <c r="B42" s="69">
        <v>17.916416666666667</v>
      </c>
      <c r="C42" s="69">
        <v>20.190000000000001</v>
      </c>
      <c r="D42" s="69">
        <v>27.857583333333338</v>
      </c>
      <c r="E42" s="69">
        <v>14.15325</v>
      </c>
      <c r="F42" s="69">
        <v>16.25</v>
      </c>
      <c r="G42" s="69">
        <v>11.3515</v>
      </c>
      <c r="H42" s="89">
        <f t="shared" si="17"/>
        <v>107.71875</v>
      </c>
      <c r="I42" s="50"/>
      <c r="J42" s="2"/>
      <c r="K42" s="80" t="s">
        <v>36</v>
      </c>
      <c r="L42" s="69">
        <f>L48*$R$42/1000</f>
        <v>40.64</v>
      </c>
      <c r="M42" s="69">
        <f t="shared" ref="M42:P42" si="21">M48*$R$42/1000</f>
        <v>43.2</v>
      </c>
      <c r="N42" s="69">
        <f t="shared" si="21"/>
        <v>43.072000000000003</v>
      </c>
      <c r="O42" s="69">
        <f t="shared" si="21"/>
        <v>43.328000000000003</v>
      </c>
      <c r="P42" s="69">
        <f t="shared" si="21"/>
        <v>43.584000000000003</v>
      </c>
      <c r="Q42" s="89">
        <f t="shared" si="18"/>
        <v>213.82400000000001</v>
      </c>
      <c r="R42" s="2">
        <v>64</v>
      </c>
      <c r="S42" s="56"/>
      <c r="T42" s="55"/>
      <c r="U42" s="55"/>
      <c r="V42" s="2"/>
      <c r="W42" s="2"/>
      <c r="X42" s="2"/>
      <c r="Y42" s="2"/>
    </row>
    <row r="43" spans="1:30" ht="33.75" customHeight="1" x14ac:dyDescent="0.25">
      <c r="A43" s="81" t="s">
        <v>37</v>
      </c>
      <c r="B43" s="69">
        <v>17.916416666666667</v>
      </c>
      <c r="C43" s="69">
        <v>20.190000000000001</v>
      </c>
      <c r="D43" s="69">
        <v>27.857583333333338</v>
      </c>
      <c r="E43" s="69">
        <v>14.15325</v>
      </c>
      <c r="F43" s="69">
        <v>16.25</v>
      </c>
      <c r="G43" s="69">
        <v>11.3515</v>
      </c>
      <c r="H43" s="89">
        <f t="shared" si="17"/>
        <v>107.71875</v>
      </c>
      <c r="I43" s="50"/>
      <c r="J43" s="2"/>
      <c r="K43" s="81" t="s">
        <v>37</v>
      </c>
      <c r="L43" s="69">
        <f>L48*$R$43/1000</f>
        <v>44.45</v>
      </c>
      <c r="M43" s="69">
        <f t="shared" ref="M43:P43" si="22">M48*$R$43/1000</f>
        <v>47.25</v>
      </c>
      <c r="N43" s="69">
        <f t="shared" si="22"/>
        <v>47.11</v>
      </c>
      <c r="O43" s="69">
        <f t="shared" si="22"/>
        <v>47.39</v>
      </c>
      <c r="P43" s="69">
        <f t="shared" si="22"/>
        <v>47.67</v>
      </c>
      <c r="Q43" s="89">
        <f t="shared" si="18"/>
        <v>233.87</v>
      </c>
      <c r="R43" s="2">
        <v>70</v>
      </c>
      <c r="S43" s="56"/>
      <c r="T43" s="55"/>
      <c r="U43" s="55"/>
      <c r="V43" s="2"/>
      <c r="W43" s="2"/>
      <c r="X43" s="2"/>
      <c r="Y43" s="2"/>
    </row>
    <row r="44" spans="1:30" ht="33.75" customHeight="1" x14ac:dyDescent="0.25">
      <c r="A44" s="80" t="s">
        <v>38</v>
      </c>
      <c r="B44" s="69">
        <v>17.916416666666667</v>
      </c>
      <c r="C44" s="69">
        <v>20.190000000000001</v>
      </c>
      <c r="D44" s="69">
        <v>27.857583333333338</v>
      </c>
      <c r="E44" s="69">
        <v>14.15325</v>
      </c>
      <c r="F44" s="69">
        <v>16.25</v>
      </c>
      <c r="G44" s="69">
        <v>11.3515</v>
      </c>
      <c r="H44" s="89">
        <f t="shared" si="17"/>
        <v>107.71875</v>
      </c>
      <c r="I44" s="50"/>
      <c r="J44" s="2"/>
      <c r="K44" s="80" t="s">
        <v>38</v>
      </c>
      <c r="L44" s="69">
        <f>L48*$R$44/1000</f>
        <v>46.99</v>
      </c>
      <c r="M44" s="69">
        <f t="shared" ref="M44:P44" si="23">M48*$R$44/1000</f>
        <v>49.95</v>
      </c>
      <c r="N44" s="69">
        <f t="shared" si="23"/>
        <v>49.802</v>
      </c>
      <c r="O44" s="69">
        <f t="shared" si="23"/>
        <v>50.097999999999999</v>
      </c>
      <c r="P44" s="69">
        <f t="shared" si="23"/>
        <v>50.393999999999998</v>
      </c>
      <c r="Q44" s="89">
        <f t="shared" si="18"/>
        <v>247.23399999999998</v>
      </c>
      <c r="R44" s="2">
        <v>74</v>
      </c>
      <c r="S44" s="56"/>
      <c r="T44" s="55"/>
      <c r="U44" s="55"/>
      <c r="V44" s="2"/>
      <c r="W44" s="2"/>
      <c r="X44" s="2"/>
      <c r="Y44" s="2"/>
    </row>
    <row r="45" spans="1:30" ht="33.75" customHeight="1" x14ac:dyDescent="0.25">
      <c r="A45" s="80" t="s">
        <v>33</v>
      </c>
      <c r="B45" s="69">
        <v>17.916416666666667</v>
      </c>
      <c r="C45" s="69">
        <v>20.190000000000001</v>
      </c>
      <c r="D45" s="69">
        <v>27.857583333333338</v>
      </c>
      <c r="E45" s="69">
        <v>14.15325</v>
      </c>
      <c r="F45" s="69">
        <v>16.25</v>
      </c>
      <c r="G45" s="69">
        <v>11.3515</v>
      </c>
      <c r="H45" s="89">
        <f t="shared" si="17"/>
        <v>107.71875</v>
      </c>
      <c r="I45" s="50"/>
      <c r="J45" s="2"/>
      <c r="K45" s="80" t="s">
        <v>33</v>
      </c>
      <c r="L45" s="69">
        <f>L48*$R$45/1000</f>
        <v>49.53</v>
      </c>
      <c r="M45" s="69">
        <f t="shared" ref="M45:P45" si="24">M48*$R$45/1000</f>
        <v>52.65</v>
      </c>
      <c r="N45" s="69">
        <f t="shared" si="24"/>
        <v>52.494</v>
      </c>
      <c r="O45" s="69">
        <f t="shared" si="24"/>
        <v>52.805999999999997</v>
      </c>
      <c r="P45" s="69">
        <f t="shared" si="24"/>
        <v>53.118000000000002</v>
      </c>
      <c r="Q45" s="89">
        <f t="shared" si="18"/>
        <v>260.59800000000001</v>
      </c>
      <c r="R45" s="2">
        <v>78</v>
      </c>
      <c r="S45" s="56"/>
      <c r="T45" s="55"/>
      <c r="U45" s="55"/>
      <c r="V45" s="55"/>
      <c r="W45" s="55"/>
      <c r="X45" s="2"/>
      <c r="Y45" s="2"/>
      <c r="Z45" s="2"/>
      <c r="AA45" s="2"/>
    </row>
    <row r="46" spans="1:30" ht="33.75" customHeight="1" x14ac:dyDescent="0.25">
      <c r="A46" s="81" t="s">
        <v>10</v>
      </c>
      <c r="B46" s="70">
        <f t="shared" ref="B46:G46" si="25">SUM(B39:B45)</f>
        <v>122.76249999999999</v>
      </c>
      <c r="C46" s="25">
        <f t="shared" si="25"/>
        <v>138.97450000000001</v>
      </c>
      <c r="D46" s="25">
        <f t="shared" si="25"/>
        <v>192.24100000000004</v>
      </c>
      <c r="E46" s="25">
        <f t="shared" si="25"/>
        <v>98.195999999999998</v>
      </c>
      <c r="F46" s="25">
        <f t="shared" si="25"/>
        <v>113.4</v>
      </c>
      <c r="G46" s="25">
        <f t="shared" si="25"/>
        <v>79.716000000000008</v>
      </c>
      <c r="H46" s="89">
        <f t="shared" si="17"/>
        <v>745.29</v>
      </c>
      <c r="I46" s="56"/>
      <c r="K46" s="67" t="s">
        <v>10</v>
      </c>
      <c r="L46" s="70">
        <f>SUM(L39:L45)</f>
        <v>285.84799999999996</v>
      </c>
      <c r="M46" s="25">
        <f>SUM(M39:M45)</f>
        <v>303.84799999999996</v>
      </c>
      <c r="N46" s="25">
        <f>SUM(N39:N45)</f>
        <v>302.94799999999998</v>
      </c>
      <c r="O46" s="25">
        <f>SUM(O39:O45)</f>
        <v>304.64999999999998</v>
      </c>
      <c r="P46" s="25">
        <f>SUM(P39:P45)</f>
        <v>306.49900000000002</v>
      </c>
      <c r="Q46" s="89">
        <f t="shared" si="18"/>
        <v>1503.7929999999999</v>
      </c>
      <c r="R46" s="56"/>
      <c r="S46" s="56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82" t="s">
        <v>12</v>
      </c>
      <c r="B47" s="71">
        <v>30.5</v>
      </c>
      <c r="C47" s="28">
        <v>29.5</v>
      </c>
      <c r="D47" s="28">
        <v>29</v>
      </c>
      <c r="E47" s="28">
        <v>28</v>
      </c>
      <c r="F47" s="28">
        <v>27</v>
      </c>
      <c r="G47" s="28">
        <v>26</v>
      </c>
      <c r="H47" s="90">
        <f>+((H46/H48)/7)*1000</f>
        <v>28.513658275307979</v>
      </c>
      <c r="I47" s="56"/>
      <c r="K47" s="119" t="s">
        <v>12</v>
      </c>
      <c r="L47" s="71">
        <v>65</v>
      </c>
      <c r="M47" s="28">
        <v>65</v>
      </c>
      <c r="N47" s="28">
        <v>65</v>
      </c>
      <c r="O47" s="28">
        <v>65</v>
      </c>
      <c r="P47" s="28">
        <v>65</v>
      </c>
      <c r="Q47" s="90">
        <f>+((Q46/Q48)/7)*1000</f>
        <v>64.300380553298822</v>
      </c>
      <c r="R47" s="57"/>
      <c r="S47" s="57"/>
    </row>
    <row r="48" spans="1:30" ht="33.75" customHeight="1" x14ac:dyDescent="0.25">
      <c r="A48" s="83" t="s">
        <v>13</v>
      </c>
      <c r="B48" s="72">
        <v>575</v>
      </c>
      <c r="C48" s="32">
        <v>673</v>
      </c>
      <c r="D48" s="32">
        <v>947</v>
      </c>
      <c r="E48" s="32">
        <v>501</v>
      </c>
      <c r="F48" s="32">
        <v>600</v>
      </c>
      <c r="G48" s="32">
        <v>438</v>
      </c>
      <c r="H48" s="91">
        <f>SUM(B48:G48)</f>
        <v>3734</v>
      </c>
      <c r="I48" s="56"/>
      <c r="J48" s="58"/>
      <c r="K48" s="83" t="s">
        <v>13</v>
      </c>
      <c r="L48" s="94">
        <v>635</v>
      </c>
      <c r="M48" s="94">
        <v>675</v>
      </c>
      <c r="N48" s="94">
        <v>673</v>
      </c>
      <c r="O48" s="94">
        <v>677</v>
      </c>
      <c r="P48" s="94">
        <v>681</v>
      </c>
      <c r="Q48" s="98">
        <f>SUM(L48:P48)</f>
        <v>3341</v>
      </c>
      <c r="R48" s="59"/>
      <c r="S48" s="59"/>
    </row>
    <row r="49" spans="1:30" ht="33.75" customHeight="1" x14ac:dyDescent="0.25">
      <c r="A49" s="84" t="s">
        <v>14</v>
      </c>
      <c r="B49" s="73">
        <f t="shared" ref="B49:G49" si="26">((B48*B47)*7/1000-B39)/6</f>
        <v>17.916416666666667</v>
      </c>
      <c r="C49" s="36">
        <f t="shared" si="26"/>
        <v>20.190000000000001</v>
      </c>
      <c r="D49" s="36">
        <f t="shared" si="26"/>
        <v>27.857583333333338</v>
      </c>
      <c r="E49" s="36">
        <f t="shared" si="26"/>
        <v>14.15325</v>
      </c>
      <c r="F49" s="36">
        <f t="shared" si="26"/>
        <v>16.25</v>
      </c>
      <c r="G49" s="36">
        <f t="shared" si="26"/>
        <v>11.3515</v>
      </c>
      <c r="H49" s="92">
        <f>((H46*1000)/H48)/7</f>
        <v>28.513658275307982</v>
      </c>
      <c r="I49" s="56"/>
      <c r="K49" s="84" t="s">
        <v>14</v>
      </c>
      <c r="L49" s="73">
        <f>(L48*L47)/1000</f>
        <v>41.274999999999999</v>
      </c>
      <c r="M49" s="36">
        <f>(M48*M47)/1000</f>
        <v>43.875</v>
      </c>
      <c r="N49" s="36">
        <f>(N48*N47)/1000</f>
        <v>43.744999999999997</v>
      </c>
      <c r="O49" s="36">
        <f>(O48*O47)/1000</f>
        <v>44.005000000000003</v>
      </c>
      <c r="P49" s="36">
        <f>(P48*P47)/1000</f>
        <v>44.265000000000001</v>
      </c>
      <c r="Q49" s="99">
        <f>((Q46*1000)/Q48)/7</f>
        <v>64.300380553298837</v>
      </c>
      <c r="R49" s="59"/>
      <c r="S49" s="59"/>
    </row>
    <row r="50" spans="1:30" ht="33.75" customHeight="1" x14ac:dyDescent="0.25">
      <c r="A50" s="85" t="s">
        <v>15</v>
      </c>
      <c r="B50" s="74">
        <f t="shared" ref="B50:G50" si="27">((B48*B47)*7)/1000</f>
        <v>122.7625</v>
      </c>
      <c r="C50" s="40">
        <f t="shared" si="27"/>
        <v>138.97450000000001</v>
      </c>
      <c r="D50" s="40">
        <f t="shared" si="27"/>
        <v>192.24100000000001</v>
      </c>
      <c r="E50" s="40">
        <f t="shared" si="27"/>
        <v>98.195999999999998</v>
      </c>
      <c r="F50" s="40">
        <f t="shared" si="27"/>
        <v>113.4</v>
      </c>
      <c r="G50" s="40">
        <f t="shared" si="27"/>
        <v>79.715999999999994</v>
      </c>
      <c r="H50" s="76"/>
      <c r="I50" s="56"/>
      <c r="K50" s="85" t="s">
        <v>15</v>
      </c>
      <c r="L50" s="74">
        <f>((L48*L47)*7)/1000</f>
        <v>288.92500000000001</v>
      </c>
      <c r="M50" s="40">
        <f>((M48*M47)*7)/1000</f>
        <v>307.125</v>
      </c>
      <c r="N50" s="40">
        <f>((N48*N47)*7)/1000</f>
        <v>306.21499999999997</v>
      </c>
      <c r="O50" s="40">
        <f>((O48*O47)*7)/1000</f>
        <v>308.03500000000003</v>
      </c>
      <c r="P50" s="40">
        <f>((P48*P47)*7)/1000</f>
        <v>309.85500000000002</v>
      </c>
      <c r="Q50" s="100"/>
    </row>
    <row r="51" spans="1:30" ht="33.75" customHeight="1" thickBot="1" x14ac:dyDescent="0.3">
      <c r="A51" s="86" t="s">
        <v>16</v>
      </c>
      <c r="B51" s="75">
        <f t="shared" ref="B51:G51" si="28">+(B46/B48)/7*1000</f>
        <v>30.499999999999996</v>
      </c>
      <c r="C51" s="45">
        <f t="shared" si="28"/>
        <v>29.500000000000004</v>
      </c>
      <c r="D51" s="45">
        <f t="shared" si="28"/>
        <v>29.000000000000004</v>
      </c>
      <c r="E51" s="45">
        <f t="shared" si="28"/>
        <v>28</v>
      </c>
      <c r="F51" s="45">
        <f t="shared" si="28"/>
        <v>27</v>
      </c>
      <c r="G51" s="45">
        <f t="shared" si="28"/>
        <v>26.000000000000004</v>
      </c>
      <c r="H51" s="93"/>
      <c r="I51" s="56"/>
      <c r="J51" s="48"/>
      <c r="K51" s="86" t="s">
        <v>16</v>
      </c>
      <c r="L51" s="75">
        <f>+(L46/L48)/7*1000</f>
        <v>64.307761529808758</v>
      </c>
      <c r="M51" s="45">
        <f>+(M46/M48)/7*1000</f>
        <v>64.306455026455012</v>
      </c>
      <c r="N51" s="45">
        <f>+(N46/N48)/7*1000</f>
        <v>64.306516663128832</v>
      </c>
      <c r="O51" s="45">
        <f>+(O46/O48)/7*1000</f>
        <v>64.285714285714278</v>
      </c>
      <c r="P51" s="45">
        <f>+(P46/P48)/7*1000</f>
        <v>64.295993287182711</v>
      </c>
      <c r="Q51" s="46"/>
      <c r="R51" s="49"/>
      <c r="S51" s="49"/>
    </row>
    <row r="52" spans="1:30" ht="33.75" customHeight="1" x14ac:dyDescent="0.25">
      <c r="A52" s="48"/>
      <c r="B52" s="49"/>
      <c r="C52" s="49"/>
      <c r="D52" s="49"/>
      <c r="E52" s="49"/>
      <c r="F52" s="49"/>
      <c r="G52" s="49"/>
      <c r="H52" s="48"/>
      <c r="I52" s="48"/>
      <c r="J52" s="48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2"/>
      <c r="V52" s="2"/>
      <c r="W52" s="2"/>
      <c r="X52" s="2"/>
      <c r="Y52" s="2"/>
    </row>
    <row r="53" spans="1:30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30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50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04" t="s">
        <v>21</v>
      </c>
      <c r="B55" s="383" t="s">
        <v>8</v>
      </c>
      <c r="C55" s="383"/>
      <c r="D55" s="383"/>
      <c r="E55" s="383"/>
      <c r="F55" s="379"/>
      <c r="G55" s="101"/>
      <c r="H55" s="63"/>
      <c r="I55" s="63"/>
      <c r="T55" s="50"/>
      <c r="U55" s="50"/>
      <c r="V55" s="50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78" t="s">
        <v>20</v>
      </c>
      <c r="B56" s="68"/>
      <c r="C56" s="12"/>
      <c r="D56" s="12"/>
      <c r="E56" s="12"/>
      <c r="F56" s="12"/>
      <c r="G56" s="88" t="s">
        <v>10</v>
      </c>
      <c r="I56" s="52"/>
      <c r="J56" s="52"/>
      <c r="K56" s="52"/>
      <c r="L56" s="52"/>
      <c r="M56" s="64"/>
      <c r="N56" s="64"/>
      <c r="O56" s="64"/>
      <c r="P56" s="52"/>
      <c r="Q56" s="52"/>
      <c r="R56" s="65"/>
      <c r="S56" s="65"/>
      <c r="T56" s="6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78" t="s">
        <v>11</v>
      </c>
      <c r="B57" s="68">
        <v>1</v>
      </c>
      <c r="C57" s="18">
        <v>2</v>
      </c>
      <c r="D57" s="18">
        <v>3</v>
      </c>
      <c r="E57" s="18">
        <v>4</v>
      </c>
      <c r="F57" s="18">
        <v>5</v>
      </c>
      <c r="G57" s="88"/>
      <c r="H57" s="52"/>
      <c r="I57" s="52"/>
      <c r="J57" s="52"/>
      <c r="K57" s="52"/>
      <c r="L57" s="52"/>
      <c r="M57" s="64"/>
      <c r="N57" s="64"/>
      <c r="O57" s="64"/>
      <c r="P57" s="52"/>
      <c r="Q57" s="52"/>
      <c r="R57" s="65"/>
      <c r="S57" s="65"/>
      <c r="T57" s="6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0" t="s">
        <v>42</v>
      </c>
      <c r="B58" s="69">
        <v>26.068000000000001</v>
      </c>
      <c r="C58" s="69">
        <v>31.654</v>
      </c>
      <c r="D58" s="69">
        <v>32.241999999999997</v>
      </c>
      <c r="E58" s="69">
        <v>31.800999999999998</v>
      </c>
      <c r="F58" s="69">
        <v>32.045999999999999</v>
      </c>
      <c r="G58" s="89">
        <f t="shared" ref="G58:G65" si="29">SUM(B58:F58)</f>
        <v>153.81100000000001</v>
      </c>
      <c r="H58" s="49"/>
      <c r="I58" s="2">
        <v>49</v>
      </c>
      <c r="J58" s="52"/>
      <c r="K58" s="52"/>
      <c r="L58" s="52"/>
      <c r="M58" s="64"/>
      <c r="N58" s="64"/>
      <c r="O58" s="64"/>
      <c r="P58" s="52"/>
      <c r="Q58" s="52"/>
      <c r="R58" s="65"/>
      <c r="S58" s="65"/>
      <c r="T58" s="6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81" t="s">
        <v>34</v>
      </c>
      <c r="B59" s="69">
        <f>B67*$I$59/1000</f>
        <v>27.143999999999998</v>
      </c>
      <c r="C59" s="69">
        <f t="shared" ref="C59:F59" si="30">C67*$I$59/1000</f>
        <v>33.332000000000001</v>
      </c>
      <c r="D59" s="69">
        <f t="shared" si="30"/>
        <v>34.06</v>
      </c>
      <c r="E59" s="69">
        <f t="shared" si="30"/>
        <v>33.384</v>
      </c>
      <c r="F59" s="69">
        <f t="shared" si="30"/>
        <v>33.799999999999997</v>
      </c>
      <c r="G59" s="89">
        <f t="shared" si="29"/>
        <v>161.72</v>
      </c>
      <c r="H59" s="49"/>
      <c r="I59" s="2">
        <v>52</v>
      </c>
      <c r="J59" s="52"/>
      <c r="K59" s="52"/>
      <c r="L59" s="52"/>
      <c r="M59" s="64"/>
      <c r="N59" s="64"/>
      <c r="O59" s="64"/>
      <c r="P59" s="52"/>
      <c r="Q59" s="52"/>
      <c r="R59" s="65"/>
      <c r="S59" s="65"/>
      <c r="T59" s="6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0" t="s">
        <v>35</v>
      </c>
      <c r="B60" s="69">
        <f>B67*$I$60/1000</f>
        <v>28.187999999999999</v>
      </c>
      <c r="C60" s="69">
        <f t="shared" ref="C60:F60" si="31">C67*$I$60/1000</f>
        <v>34.613999999999997</v>
      </c>
      <c r="D60" s="69">
        <f t="shared" si="31"/>
        <v>35.369999999999997</v>
      </c>
      <c r="E60" s="69">
        <f t="shared" si="31"/>
        <v>34.667999999999999</v>
      </c>
      <c r="F60" s="69">
        <f t="shared" si="31"/>
        <v>35.1</v>
      </c>
      <c r="G60" s="89">
        <f t="shared" si="29"/>
        <v>167.94</v>
      </c>
      <c r="H60" s="49"/>
      <c r="I60" s="2">
        <v>54</v>
      </c>
      <c r="J60" s="52"/>
      <c r="K60" s="52"/>
      <c r="L60" s="52"/>
      <c r="M60" s="64"/>
      <c r="N60" s="64"/>
      <c r="O60" s="64"/>
      <c r="P60" s="52"/>
      <c r="Q60" s="52"/>
      <c r="R60" s="65"/>
      <c r="S60" s="65"/>
      <c r="T60" s="6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80" t="s">
        <v>36</v>
      </c>
      <c r="B61" s="69">
        <f>B67*$I$61/1000</f>
        <v>30.276</v>
      </c>
      <c r="C61" s="69">
        <f t="shared" ref="C61:F61" si="32">C67*$I$61/1000</f>
        <v>37.177999999999997</v>
      </c>
      <c r="D61" s="69">
        <f t="shared" si="32"/>
        <v>37.99</v>
      </c>
      <c r="E61" s="69">
        <f t="shared" si="32"/>
        <v>37.235999999999997</v>
      </c>
      <c r="F61" s="69">
        <f t="shared" si="32"/>
        <v>37.700000000000003</v>
      </c>
      <c r="G61" s="89">
        <f t="shared" si="29"/>
        <v>180.38</v>
      </c>
      <c r="H61" s="49"/>
      <c r="I61" s="2">
        <v>58</v>
      </c>
      <c r="J61" s="52"/>
      <c r="K61" s="52"/>
      <c r="L61" s="52"/>
      <c r="M61" s="64"/>
      <c r="N61" s="64"/>
      <c r="O61" s="64"/>
      <c r="P61" s="52"/>
      <c r="Q61" s="52"/>
      <c r="R61" s="65"/>
      <c r="S61" s="65"/>
      <c r="T61" s="6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1" t="s">
        <v>37</v>
      </c>
      <c r="B62" s="69">
        <f>B67*$I$62/1000</f>
        <v>32.363999999999997</v>
      </c>
      <c r="C62" s="69">
        <f t="shared" ref="C62:F62" si="33">C67*$I$62/1000</f>
        <v>39.741999999999997</v>
      </c>
      <c r="D62" s="69">
        <f t="shared" si="33"/>
        <v>40.61</v>
      </c>
      <c r="E62" s="69">
        <f t="shared" si="33"/>
        <v>39.804000000000002</v>
      </c>
      <c r="F62" s="69">
        <f t="shared" si="33"/>
        <v>40.299999999999997</v>
      </c>
      <c r="G62" s="89">
        <f t="shared" si="29"/>
        <v>192.82</v>
      </c>
      <c r="H62" s="49"/>
      <c r="I62" s="2">
        <v>62</v>
      </c>
      <c r="J62" s="52"/>
      <c r="K62" s="52"/>
      <c r="L62" s="52"/>
      <c r="M62" s="64"/>
      <c r="N62" s="64"/>
      <c r="O62" s="64"/>
      <c r="P62" s="52"/>
      <c r="Q62" s="52"/>
      <c r="R62" s="65"/>
      <c r="S62" s="65"/>
      <c r="T62" s="6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80" t="s">
        <v>38</v>
      </c>
      <c r="B63" s="69">
        <f>B67*$I$63/1000</f>
        <v>36.018000000000001</v>
      </c>
      <c r="C63" s="69">
        <f t="shared" ref="C63:F63" si="34">C67*$I$63/1000</f>
        <v>44.228999999999999</v>
      </c>
      <c r="D63" s="69">
        <f t="shared" si="34"/>
        <v>45.195</v>
      </c>
      <c r="E63" s="69">
        <f t="shared" si="34"/>
        <v>44.298000000000002</v>
      </c>
      <c r="F63" s="69">
        <f t="shared" si="34"/>
        <v>44.85</v>
      </c>
      <c r="G63" s="89">
        <f t="shared" si="29"/>
        <v>214.59</v>
      </c>
      <c r="H63" s="49"/>
      <c r="I63" s="2">
        <v>69</v>
      </c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3"/>
      <c r="V63" s="3"/>
      <c r="Y63" s="2"/>
      <c r="Z63" s="2"/>
      <c r="AA63" s="2"/>
      <c r="AB63" s="2"/>
    </row>
    <row r="64" spans="1:30" ht="33.75" customHeight="1" x14ac:dyDescent="0.25">
      <c r="A64" s="80" t="s">
        <v>33</v>
      </c>
      <c r="B64" s="69">
        <f>B67*$I$64/1000</f>
        <v>38.106000000000002</v>
      </c>
      <c r="C64" s="69">
        <f t="shared" ref="C64:F64" si="35">C67*$I$64/1000</f>
        <v>46.792999999999999</v>
      </c>
      <c r="D64" s="69">
        <f t="shared" si="35"/>
        <v>47.814999999999998</v>
      </c>
      <c r="E64" s="69">
        <f t="shared" si="35"/>
        <v>46.866</v>
      </c>
      <c r="F64" s="69">
        <f t="shared" si="35"/>
        <v>47.45</v>
      </c>
      <c r="G64" s="89">
        <f t="shared" si="29"/>
        <v>227.02999999999997</v>
      </c>
      <c r="H64" s="49"/>
      <c r="I64" s="2">
        <v>73</v>
      </c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3"/>
      <c r="V64" s="3"/>
      <c r="Y64" s="2"/>
      <c r="Z64" s="2"/>
      <c r="AA64" s="2"/>
      <c r="AB64" s="2"/>
    </row>
    <row r="65" spans="1:28" ht="33.75" customHeight="1" x14ac:dyDescent="0.25">
      <c r="A65" s="79" t="s">
        <v>10</v>
      </c>
      <c r="B65" s="70">
        <f>SUM(B58:B64)</f>
        <v>218.16399999999999</v>
      </c>
      <c r="C65" s="25">
        <f>SUM(C58:C64)</f>
        <v>267.54199999999997</v>
      </c>
      <c r="D65" s="25">
        <f>SUM(D58:D64)</f>
        <v>273.28199999999998</v>
      </c>
      <c r="E65" s="25">
        <f>SUM(E58:E64)</f>
        <v>268.05700000000002</v>
      </c>
      <c r="F65" s="25">
        <f>SUM(F58:F64)</f>
        <v>271.24600000000004</v>
      </c>
      <c r="G65" s="89">
        <f t="shared" si="29"/>
        <v>1298.2910000000002</v>
      </c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82" t="s">
        <v>12</v>
      </c>
      <c r="B66" s="71">
        <v>60</v>
      </c>
      <c r="C66" s="28">
        <v>60</v>
      </c>
      <c r="D66" s="28">
        <v>60</v>
      </c>
      <c r="E66" s="28">
        <v>60</v>
      </c>
      <c r="F66" s="28">
        <v>60</v>
      </c>
      <c r="G66" s="90">
        <f>+((G65/G67)/7)*1000</f>
        <v>59.636701883325692</v>
      </c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83" t="s">
        <v>13</v>
      </c>
      <c r="B67" s="94">
        <v>522</v>
      </c>
      <c r="C67" s="94">
        <v>641</v>
      </c>
      <c r="D67" s="94">
        <v>655</v>
      </c>
      <c r="E67" s="94">
        <v>642</v>
      </c>
      <c r="F67" s="94">
        <v>650</v>
      </c>
      <c r="G67" s="98">
        <f>SUM(B67:F67)</f>
        <v>3110</v>
      </c>
      <c r="I67" s="66"/>
      <c r="M67" s="3"/>
      <c r="N67" s="3"/>
      <c r="O67" s="3"/>
      <c r="P67" s="3"/>
      <c r="Q67" s="3"/>
    </row>
    <row r="68" spans="1:28" ht="33.75" customHeight="1" x14ac:dyDescent="0.25">
      <c r="A68" s="84" t="s">
        <v>14</v>
      </c>
      <c r="B68" s="73">
        <f>(B67*B66)/1000</f>
        <v>31.32</v>
      </c>
      <c r="C68" s="36">
        <f>(C67*C66)/1000</f>
        <v>38.46</v>
      </c>
      <c r="D68" s="36">
        <f>(D67*D66)/1000</f>
        <v>39.299999999999997</v>
      </c>
      <c r="E68" s="36">
        <f>(E67*E66)/1000</f>
        <v>38.520000000000003</v>
      </c>
      <c r="F68" s="36">
        <f>(F67*F66)/1000</f>
        <v>39</v>
      </c>
      <c r="G68" s="102">
        <f>((G65*1000)/G67)/7</f>
        <v>59.636701883325692</v>
      </c>
      <c r="M68" s="3"/>
      <c r="N68" s="3"/>
      <c r="O68" s="3"/>
      <c r="P68" s="3"/>
      <c r="Q68" s="3"/>
    </row>
    <row r="69" spans="1:28" ht="33.75" customHeight="1" x14ac:dyDescent="0.25">
      <c r="A69" s="85" t="s">
        <v>15</v>
      </c>
      <c r="B69" s="74">
        <f>((B67*B66)*7)/1000</f>
        <v>219.24</v>
      </c>
      <c r="C69" s="40">
        <f>((C67*C66)*7)/1000</f>
        <v>269.22000000000003</v>
      </c>
      <c r="D69" s="40">
        <f>((D67*D66)*7)/1000</f>
        <v>275.10000000000002</v>
      </c>
      <c r="E69" s="40">
        <f>((E67*E66)*7)/1000</f>
        <v>269.64</v>
      </c>
      <c r="F69" s="40">
        <f>((F67*F66)*7)/1000</f>
        <v>273</v>
      </c>
      <c r="G69" s="76"/>
      <c r="H69" s="48"/>
      <c r="Q69" s="3"/>
    </row>
    <row r="70" spans="1:28" ht="33.75" customHeight="1" thickBot="1" x14ac:dyDescent="0.3">
      <c r="A70" s="86" t="s">
        <v>16</v>
      </c>
      <c r="B70" s="75">
        <f>+(B65/B67)/7*1000</f>
        <v>59.705528188286806</v>
      </c>
      <c r="C70" s="45">
        <f>+(C65/C67)/7*1000</f>
        <v>59.626030755515934</v>
      </c>
      <c r="D70" s="45">
        <f>+(D65/D67)/7*1000</f>
        <v>59.603489640130853</v>
      </c>
      <c r="E70" s="45">
        <f>+(E65/E67)/7*1000</f>
        <v>59.647752558967518</v>
      </c>
      <c r="F70" s="45">
        <f>+(F65/F67)/7*1000</f>
        <v>59.614505494505494</v>
      </c>
      <c r="G70" s="103"/>
      <c r="Q70" s="3"/>
    </row>
    <row r="71" spans="1:28" ht="33.75" customHeight="1" x14ac:dyDescent="0.25"/>
    <row r="72" spans="1:28" ht="33.75" customHeight="1" x14ac:dyDescent="0.25">
      <c r="B72" s="52"/>
      <c r="C72" s="52"/>
      <c r="D72" s="52"/>
      <c r="E72" s="52"/>
      <c r="F72" s="52"/>
      <c r="G72" s="52"/>
      <c r="H72" s="52"/>
      <c r="I72" s="59"/>
    </row>
    <row r="73" spans="1:28" ht="33.75" customHeight="1" x14ac:dyDescent="0.25"/>
    <row r="74" spans="1:28" ht="33.75" customHeight="1" x14ac:dyDescent="0.25">
      <c r="A74" s="52"/>
      <c r="B74" s="65"/>
      <c r="C74" s="65"/>
      <c r="D74" s="65"/>
      <c r="E74" s="65"/>
      <c r="F74" s="65"/>
      <c r="G74" s="65"/>
      <c r="H74" s="52"/>
      <c r="I74" s="52"/>
      <c r="J74" s="52"/>
    </row>
    <row r="75" spans="1:28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28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28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28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28" ht="33.75" customHeight="1" x14ac:dyDescent="0.25">
      <c r="A79" s="52"/>
      <c r="B79" s="52"/>
      <c r="C79" s="52"/>
      <c r="D79" s="52"/>
      <c r="E79" s="52"/>
      <c r="F79" s="52"/>
      <c r="G79" s="52"/>
      <c r="H79" s="52"/>
      <c r="I79" s="52"/>
      <c r="J79" s="52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B15:M15"/>
    <mergeCell ref="N15:U15"/>
    <mergeCell ref="A3:C3"/>
    <mergeCell ref="E9:G9"/>
    <mergeCell ref="R9:S9"/>
    <mergeCell ref="K11:L11"/>
    <mergeCell ref="B36:G36"/>
    <mergeCell ref="L36:P3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D239"/>
  <sheetViews>
    <sheetView zoomScale="30" zoomScaleNormal="30" workbookViewId="0">
      <selection activeCell="B18" sqref="B18:U24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0.140625" style="16" bestFit="1" customWidth="1"/>
    <col min="9" max="9" width="28.28515625" style="16" bestFit="1" customWidth="1"/>
    <col min="10" max="11" width="33.42578125" style="16" bestFit="1" customWidth="1"/>
    <col min="12" max="12" width="21.28515625" style="16" bestFit="1" customWidth="1"/>
    <col min="13" max="14" width="21.28515625" style="16" customWidth="1"/>
    <col min="15" max="15" width="21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47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76"/>
      <c r="I15" s="376"/>
      <c r="J15" s="376"/>
      <c r="K15" s="376"/>
      <c r="L15" s="376"/>
      <c r="M15" s="377"/>
      <c r="N15" s="381" t="s">
        <v>44</v>
      </c>
      <c r="O15" s="381"/>
      <c r="P15" s="381"/>
      <c r="Q15" s="381"/>
      <c r="R15" s="381"/>
      <c r="S15" s="381"/>
      <c r="T15" s="381"/>
      <c r="U15" s="382"/>
      <c r="V15" s="9"/>
    </row>
    <row r="16" spans="1:30" ht="39.950000000000003" customHeight="1" x14ac:dyDescent="0.25">
      <c r="A16" s="110" t="s">
        <v>9</v>
      </c>
      <c r="B16" s="13"/>
      <c r="C16" s="12"/>
      <c r="D16" s="18"/>
      <c r="E16" s="12"/>
      <c r="F16" s="12"/>
      <c r="G16" s="12"/>
      <c r="H16" s="18"/>
      <c r="I16" s="12"/>
      <c r="J16" s="12"/>
      <c r="K16" s="12"/>
      <c r="L16" s="18"/>
      <c r="M16" s="14"/>
      <c r="N16" s="120"/>
      <c r="O16" s="12"/>
      <c r="P16" s="12"/>
      <c r="Q16" s="12"/>
      <c r="R16" s="12"/>
      <c r="S16" s="12"/>
      <c r="T16" s="12"/>
      <c r="U16" s="14"/>
      <c r="V16" s="15" t="s">
        <v>10</v>
      </c>
      <c r="X16" s="17"/>
      <c r="Y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8">
        <v>6</v>
      </c>
      <c r="H17" s="18">
        <v>7</v>
      </c>
      <c r="I17" s="18">
        <v>8</v>
      </c>
      <c r="J17" s="18">
        <v>9</v>
      </c>
      <c r="K17" s="18">
        <v>10</v>
      </c>
      <c r="L17" s="18">
        <v>11</v>
      </c>
      <c r="M17" s="19">
        <v>12</v>
      </c>
      <c r="N17" s="68">
        <v>3</v>
      </c>
      <c r="O17" s="18">
        <v>4</v>
      </c>
      <c r="P17" s="18">
        <v>5</v>
      </c>
      <c r="Q17" s="18">
        <v>1</v>
      </c>
      <c r="R17" s="18">
        <v>2</v>
      </c>
      <c r="S17" s="18">
        <v>3</v>
      </c>
      <c r="T17" s="18">
        <v>4</v>
      </c>
      <c r="U17" s="19">
        <v>5</v>
      </c>
      <c r="V17" s="15"/>
      <c r="X17" s="2"/>
      <c r="Y17" s="17"/>
    </row>
    <row r="18" spans="1:30" ht="39.950000000000003" customHeight="1" x14ac:dyDescent="0.25">
      <c r="A18" s="112" t="s">
        <v>42</v>
      </c>
      <c r="B18" s="20">
        <v>18.799999999999997</v>
      </c>
      <c r="C18" s="21">
        <v>15.329166666666667</v>
      </c>
      <c r="D18" s="21">
        <v>15.329166666666667</v>
      </c>
      <c r="E18" s="21">
        <v>18.147166666666667</v>
      </c>
      <c r="F18" s="21">
        <v>18.147166666666667</v>
      </c>
      <c r="G18" s="21">
        <v>15.221333333333334</v>
      </c>
      <c r="H18" s="21">
        <v>15.221333333333334</v>
      </c>
      <c r="I18" s="21">
        <v>14.830666666666666</v>
      </c>
      <c r="J18" s="21">
        <v>14.830666666666666</v>
      </c>
      <c r="K18" s="21">
        <v>25.090833333333332</v>
      </c>
      <c r="L18" s="21">
        <v>17.407499999999999</v>
      </c>
      <c r="M18" s="22">
        <v>10.047666666666668</v>
      </c>
      <c r="N18" s="69">
        <v>18.375</v>
      </c>
      <c r="O18" s="21">
        <v>18.924000000000003</v>
      </c>
      <c r="P18" s="21">
        <v>23.631166666666669</v>
      </c>
      <c r="Q18" s="21">
        <v>24.826000000000004</v>
      </c>
      <c r="R18" s="21">
        <v>24.744666666666671</v>
      </c>
      <c r="S18" s="21">
        <v>17.407499999999999</v>
      </c>
      <c r="T18" s="21">
        <v>16.91333333333333</v>
      </c>
      <c r="U18" s="22">
        <v>12.527166666666668</v>
      </c>
      <c r="V18" s="23">
        <f t="shared" ref="V18:V25" si="0">SUM(B18:U18)</f>
        <v>355.75150000000008</v>
      </c>
      <c r="X18" s="2"/>
      <c r="Y18" s="17"/>
    </row>
    <row r="19" spans="1:30" ht="39.950000000000003" customHeight="1" x14ac:dyDescent="0.25">
      <c r="A19" s="113" t="s">
        <v>34</v>
      </c>
      <c r="B19" s="20">
        <v>21.142666666666667</v>
      </c>
      <c r="C19" s="21">
        <v>17.542138888888889</v>
      </c>
      <c r="D19" s="21">
        <v>17.65763888888889</v>
      </c>
      <c r="E19" s="21">
        <v>21.014638888888893</v>
      </c>
      <c r="F19" s="21">
        <v>21.384472222222225</v>
      </c>
      <c r="G19" s="21">
        <v>17.735111111111113</v>
      </c>
      <c r="H19" s="21">
        <v>17.735111111111113</v>
      </c>
      <c r="I19" s="21">
        <v>17.277555555555555</v>
      </c>
      <c r="J19" s="21">
        <v>17.202888888888889</v>
      </c>
      <c r="K19" s="21">
        <v>29.407694444444445</v>
      </c>
      <c r="L19" s="21">
        <v>20.398250000000001</v>
      </c>
      <c r="M19" s="22">
        <v>11.851722222222222</v>
      </c>
      <c r="N19" s="69">
        <v>20.53916666666667</v>
      </c>
      <c r="O19" s="21">
        <v>21.601499999999998</v>
      </c>
      <c r="P19" s="21">
        <v>27.380638888888885</v>
      </c>
      <c r="Q19" s="21">
        <v>28.715666666666667</v>
      </c>
      <c r="R19" s="21">
        <v>28.729222222222223</v>
      </c>
      <c r="S19" s="21">
        <v>20.398250000000001</v>
      </c>
      <c r="T19" s="21">
        <v>19.387444444444444</v>
      </c>
      <c r="U19" s="22">
        <v>14.729638888888887</v>
      </c>
      <c r="V19" s="23">
        <f t="shared" si="0"/>
        <v>411.83141666666666</v>
      </c>
      <c r="X19" s="2"/>
      <c r="Y19" s="17"/>
    </row>
    <row r="20" spans="1:30" ht="39.75" customHeight="1" x14ac:dyDescent="0.25">
      <c r="A20" s="112" t="s">
        <v>35</v>
      </c>
      <c r="B20" s="20">
        <v>20.714266666666667</v>
      </c>
      <c r="C20" s="21">
        <v>17.176738888888888</v>
      </c>
      <c r="D20" s="21">
        <v>17.65763888888889</v>
      </c>
      <c r="E20" s="21">
        <v>21.014638888888889</v>
      </c>
      <c r="F20" s="21">
        <v>21.384472222222222</v>
      </c>
      <c r="G20" s="21">
        <v>17.735111111111113</v>
      </c>
      <c r="H20" s="21">
        <v>17.735111111111113</v>
      </c>
      <c r="I20" s="21">
        <v>17.277555555555558</v>
      </c>
      <c r="J20" s="21">
        <v>17.202888888888886</v>
      </c>
      <c r="K20" s="21">
        <v>29.407694444444445</v>
      </c>
      <c r="L20" s="21">
        <v>20.398249999999997</v>
      </c>
      <c r="M20" s="22">
        <v>12.113522222222221</v>
      </c>
      <c r="N20" s="69">
        <v>20.539166666666667</v>
      </c>
      <c r="O20" s="21">
        <v>21.601499999999994</v>
      </c>
      <c r="P20" s="21">
        <v>27.380638888888889</v>
      </c>
      <c r="Q20" s="21">
        <v>28.715666666666671</v>
      </c>
      <c r="R20" s="21">
        <v>28.729222222222223</v>
      </c>
      <c r="S20" s="21">
        <v>20.398249999999997</v>
      </c>
      <c r="T20" s="21">
        <v>19.387444444444448</v>
      </c>
      <c r="U20" s="22">
        <v>14.729638888888889</v>
      </c>
      <c r="V20" s="23">
        <f t="shared" si="0"/>
        <v>411.29941666666662</v>
      </c>
      <c r="X20" s="2"/>
      <c r="Y20" s="17"/>
    </row>
    <row r="21" spans="1:30" ht="39.950000000000003" customHeight="1" x14ac:dyDescent="0.25">
      <c r="A21" s="112" t="s">
        <v>36</v>
      </c>
      <c r="B21" s="20">
        <v>20.714266666666667</v>
      </c>
      <c r="C21" s="21">
        <v>17.176738888888888</v>
      </c>
      <c r="D21" s="21">
        <v>17.65763888888889</v>
      </c>
      <c r="E21" s="21">
        <v>21.014638888888889</v>
      </c>
      <c r="F21" s="21">
        <v>21.384472222222222</v>
      </c>
      <c r="G21" s="21">
        <v>17.735111111111113</v>
      </c>
      <c r="H21" s="21">
        <v>17.735111111111113</v>
      </c>
      <c r="I21" s="21">
        <v>17.277555555555558</v>
      </c>
      <c r="J21" s="21">
        <v>17.202888888888886</v>
      </c>
      <c r="K21" s="21">
        <v>29.407694444444445</v>
      </c>
      <c r="L21" s="21">
        <v>20.398249999999997</v>
      </c>
      <c r="M21" s="22">
        <v>12.113522222222221</v>
      </c>
      <c r="N21" s="69">
        <v>20.539166666666667</v>
      </c>
      <c r="O21" s="21">
        <v>21.601499999999994</v>
      </c>
      <c r="P21" s="21">
        <v>27.380638888888889</v>
      </c>
      <c r="Q21" s="21">
        <v>28.715666666666671</v>
      </c>
      <c r="R21" s="21">
        <v>28.729222222222223</v>
      </c>
      <c r="S21" s="21">
        <v>20.398249999999997</v>
      </c>
      <c r="T21" s="21">
        <v>19.387444444444448</v>
      </c>
      <c r="U21" s="22">
        <v>14.729638888888889</v>
      </c>
      <c r="V21" s="23">
        <f t="shared" si="0"/>
        <v>411.29941666666662</v>
      </c>
      <c r="X21" s="2"/>
      <c r="Y21" s="17"/>
    </row>
    <row r="22" spans="1:30" ht="39.950000000000003" customHeight="1" x14ac:dyDescent="0.25">
      <c r="A22" s="113" t="s">
        <v>37</v>
      </c>
      <c r="B22" s="20">
        <v>20.714266666666667</v>
      </c>
      <c r="C22" s="21">
        <v>17.176738888888888</v>
      </c>
      <c r="D22" s="21">
        <v>17.65763888888889</v>
      </c>
      <c r="E22" s="21">
        <v>21.014638888888889</v>
      </c>
      <c r="F22" s="21">
        <v>21.384472222222222</v>
      </c>
      <c r="G22" s="21">
        <v>17.735111111111113</v>
      </c>
      <c r="H22" s="21">
        <v>17.735111111111113</v>
      </c>
      <c r="I22" s="21">
        <v>17.277555555555558</v>
      </c>
      <c r="J22" s="21">
        <v>17.202888888888886</v>
      </c>
      <c r="K22" s="21">
        <v>29.407694444444445</v>
      </c>
      <c r="L22" s="21">
        <v>20.398249999999997</v>
      </c>
      <c r="M22" s="22">
        <v>12.113522222222221</v>
      </c>
      <c r="N22" s="69">
        <v>20.539166666666667</v>
      </c>
      <c r="O22" s="21">
        <v>21.601499999999994</v>
      </c>
      <c r="P22" s="21">
        <v>27.380638888888889</v>
      </c>
      <c r="Q22" s="21">
        <v>28.715666666666671</v>
      </c>
      <c r="R22" s="21">
        <v>28.729222222222223</v>
      </c>
      <c r="S22" s="21">
        <v>20.398249999999997</v>
      </c>
      <c r="T22" s="21">
        <v>19.387444444444448</v>
      </c>
      <c r="U22" s="22">
        <v>14.729638888888889</v>
      </c>
      <c r="V22" s="23">
        <f t="shared" si="0"/>
        <v>411.29941666666662</v>
      </c>
      <c r="X22" s="2"/>
      <c r="Y22" s="17"/>
    </row>
    <row r="23" spans="1:30" ht="39.950000000000003" customHeight="1" x14ac:dyDescent="0.25">
      <c r="A23" s="112" t="s">
        <v>38</v>
      </c>
      <c r="B23" s="20">
        <v>20.714266666666667</v>
      </c>
      <c r="C23" s="21">
        <v>17.176738888888888</v>
      </c>
      <c r="D23" s="21">
        <v>17.65763888888889</v>
      </c>
      <c r="E23" s="21">
        <v>21.014638888888889</v>
      </c>
      <c r="F23" s="21">
        <v>21.384472222222222</v>
      </c>
      <c r="G23" s="21">
        <v>17.735111111111113</v>
      </c>
      <c r="H23" s="21">
        <v>17.735111111111113</v>
      </c>
      <c r="I23" s="21">
        <v>17.277555555555558</v>
      </c>
      <c r="J23" s="21">
        <v>17.202888888888886</v>
      </c>
      <c r="K23" s="21">
        <v>29.407694444444445</v>
      </c>
      <c r="L23" s="21">
        <v>20.398249999999997</v>
      </c>
      <c r="M23" s="22">
        <v>12.113522222222221</v>
      </c>
      <c r="N23" s="69">
        <v>20.539166666666667</v>
      </c>
      <c r="O23" s="21">
        <v>21.601499999999994</v>
      </c>
      <c r="P23" s="21">
        <v>27.380638888888889</v>
      </c>
      <c r="Q23" s="21">
        <v>28.715666666666671</v>
      </c>
      <c r="R23" s="21">
        <v>28.729222222222223</v>
      </c>
      <c r="S23" s="21">
        <v>20.398249999999997</v>
      </c>
      <c r="T23" s="21">
        <v>19.387444444444448</v>
      </c>
      <c r="U23" s="22">
        <v>14.729638888888889</v>
      </c>
      <c r="V23" s="23">
        <f t="shared" si="0"/>
        <v>411.29941666666662</v>
      </c>
      <c r="X23" s="2"/>
      <c r="Y23" s="17"/>
    </row>
    <row r="24" spans="1:30" ht="39.950000000000003" customHeight="1" x14ac:dyDescent="0.25">
      <c r="A24" s="112" t="s">
        <v>33</v>
      </c>
      <c r="B24" s="20">
        <v>20.714266666666667</v>
      </c>
      <c r="C24" s="21">
        <v>17.176738888888888</v>
      </c>
      <c r="D24" s="21">
        <v>17.65763888888889</v>
      </c>
      <c r="E24" s="21">
        <v>21.014638888888889</v>
      </c>
      <c r="F24" s="21">
        <v>21.384472222222222</v>
      </c>
      <c r="G24" s="21">
        <v>17.735111111111113</v>
      </c>
      <c r="H24" s="21">
        <v>17.735111111111113</v>
      </c>
      <c r="I24" s="21">
        <v>17.277555555555558</v>
      </c>
      <c r="J24" s="21">
        <v>17.202888888888886</v>
      </c>
      <c r="K24" s="21">
        <v>29.407694444444445</v>
      </c>
      <c r="L24" s="21">
        <v>20.398249999999997</v>
      </c>
      <c r="M24" s="22">
        <v>12.113522222222221</v>
      </c>
      <c r="N24" s="69">
        <v>20.539166666666667</v>
      </c>
      <c r="O24" s="21">
        <v>21.601499999999994</v>
      </c>
      <c r="P24" s="21">
        <v>27.380638888888889</v>
      </c>
      <c r="Q24" s="21">
        <v>28.715666666666671</v>
      </c>
      <c r="R24" s="21">
        <v>28.729222222222223</v>
      </c>
      <c r="S24" s="21">
        <v>20.398249999999997</v>
      </c>
      <c r="T24" s="21">
        <v>19.387444444444448</v>
      </c>
      <c r="U24" s="22">
        <v>14.729638888888889</v>
      </c>
      <c r="V24" s="23">
        <f t="shared" si="0"/>
        <v>411.29941666666662</v>
      </c>
      <c r="X24" s="2"/>
    </row>
    <row r="25" spans="1:30" ht="41.45" customHeight="1" x14ac:dyDescent="0.25">
      <c r="A25" s="113" t="s">
        <v>10</v>
      </c>
      <c r="B25" s="24">
        <f t="shared" ref="B25:C25" si="1">SUM(B18:B24)</f>
        <v>143.51400000000001</v>
      </c>
      <c r="C25" s="25">
        <f t="shared" si="1"/>
        <v>118.75500000000001</v>
      </c>
      <c r="D25" s="25">
        <f>SUM(D18:D24)</f>
        <v>121.27500000000003</v>
      </c>
      <c r="E25" s="25">
        <f t="shared" ref="E25:G25" si="2">SUM(E18:E24)</f>
        <v>144.23500000000001</v>
      </c>
      <c r="F25" s="25">
        <f t="shared" si="2"/>
        <v>146.45400000000001</v>
      </c>
      <c r="G25" s="25">
        <f t="shared" si="2"/>
        <v>121.63199999999999</v>
      </c>
      <c r="H25" s="25">
        <f>SUM(H18:H24)</f>
        <v>121.63199999999999</v>
      </c>
      <c r="I25" s="25">
        <f t="shared" ref="I25" si="3">SUM(I18:I24)</f>
        <v>118.49600000000001</v>
      </c>
      <c r="J25" s="25">
        <f>SUM(J18:J24)</f>
        <v>118.04799999999997</v>
      </c>
      <c r="K25" s="25">
        <f t="shared" ref="K25" si="4">SUM(K18:K24)</f>
        <v>201.53700000000001</v>
      </c>
      <c r="L25" s="25">
        <f>SUM(L18:L24)</f>
        <v>139.79699999999997</v>
      </c>
      <c r="M25" s="26">
        <f t="shared" ref="M25:P25" si="5">SUM(M18:M24)</f>
        <v>82.466999999999985</v>
      </c>
      <c r="N25" s="70">
        <f t="shared" si="5"/>
        <v>141.60999999999999</v>
      </c>
      <c r="O25" s="25">
        <f t="shared" si="5"/>
        <v>148.53299999999996</v>
      </c>
      <c r="P25" s="25">
        <f t="shared" si="5"/>
        <v>187.91499999999996</v>
      </c>
      <c r="Q25" s="25">
        <f>SUM(Q18:Q24)</f>
        <v>197.12</v>
      </c>
      <c r="R25" s="25">
        <f t="shared" ref="R25:U25" si="6">SUM(R18:R24)</f>
        <v>197.12000000000003</v>
      </c>
      <c r="S25" s="25">
        <f t="shared" si="6"/>
        <v>139.79699999999997</v>
      </c>
      <c r="T25" s="25">
        <f t="shared" si="6"/>
        <v>133.238</v>
      </c>
      <c r="U25" s="26">
        <f t="shared" si="6"/>
        <v>100.90499999999999</v>
      </c>
      <c r="V25" s="23">
        <f t="shared" si="0"/>
        <v>2824.0799999999995</v>
      </c>
    </row>
    <row r="26" spans="1:30" s="2" customFormat="1" ht="36.75" customHeight="1" x14ac:dyDescent="0.25">
      <c r="A26" s="114" t="s">
        <v>12</v>
      </c>
      <c r="B26" s="27">
        <v>33.5</v>
      </c>
      <c r="C26" s="28">
        <v>32.5</v>
      </c>
      <c r="D26" s="28">
        <v>33</v>
      </c>
      <c r="E26" s="28">
        <v>32.5</v>
      </c>
      <c r="F26" s="28">
        <v>33</v>
      </c>
      <c r="G26" s="28">
        <v>32</v>
      </c>
      <c r="H26" s="28">
        <v>32</v>
      </c>
      <c r="I26" s="28">
        <v>32</v>
      </c>
      <c r="J26" s="28">
        <v>32</v>
      </c>
      <c r="K26" s="28">
        <v>31.5</v>
      </c>
      <c r="L26" s="28">
        <v>31.5</v>
      </c>
      <c r="M26" s="29">
        <v>31.5</v>
      </c>
      <c r="N26" s="71">
        <v>34</v>
      </c>
      <c r="O26" s="28">
        <v>33</v>
      </c>
      <c r="P26" s="28">
        <v>32.5</v>
      </c>
      <c r="Q26" s="28">
        <v>32</v>
      </c>
      <c r="R26" s="28">
        <v>32</v>
      </c>
      <c r="S26" s="28">
        <v>31.5</v>
      </c>
      <c r="T26" s="28">
        <v>31</v>
      </c>
      <c r="U26" s="29">
        <v>31</v>
      </c>
      <c r="V26" s="30">
        <f>+((V25/V27)/7)*1000</f>
        <v>32.20306513409961</v>
      </c>
    </row>
    <row r="27" spans="1:30" s="2" customFormat="1" ht="33" customHeight="1" x14ac:dyDescent="0.25">
      <c r="A27" s="115" t="s">
        <v>13</v>
      </c>
      <c r="B27" s="31">
        <v>612</v>
      </c>
      <c r="C27" s="32">
        <v>522</v>
      </c>
      <c r="D27" s="32">
        <v>525</v>
      </c>
      <c r="E27" s="32">
        <v>634</v>
      </c>
      <c r="F27" s="32">
        <v>634</v>
      </c>
      <c r="G27" s="32">
        <v>543</v>
      </c>
      <c r="H27" s="32">
        <v>543</v>
      </c>
      <c r="I27" s="32">
        <v>529</v>
      </c>
      <c r="J27" s="32">
        <v>527</v>
      </c>
      <c r="K27" s="32">
        <v>914</v>
      </c>
      <c r="L27" s="32">
        <v>634</v>
      </c>
      <c r="M27" s="33">
        <v>374</v>
      </c>
      <c r="N27" s="72">
        <v>595</v>
      </c>
      <c r="O27" s="32">
        <v>643</v>
      </c>
      <c r="P27" s="32">
        <v>826</v>
      </c>
      <c r="Q27" s="32">
        <v>880</v>
      </c>
      <c r="R27" s="32">
        <v>880</v>
      </c>
      <c r="S27" s="32">
        <v>634</v>
      </c>
      <c r="T27" s="32">
        <v>614</v>
      </c>
      <c r="U27" s="33">
        <v>465</v>
      </c>
      <c r="V27" s="34">
        <f>SUM(B27:U27)</f>
        <v>12528</v>
      </c>
      <c r="W27" s="2">
        <f>((V25*1000)/V27)/7</f>
        <v>32.20306513409961</v>
      </c>
    </row>
    <row r="28" spans="1:30" s="2" customFormat="1" ht="33" customHeight="1" x14ac:dyDescent="0.25">
      <c r="A28" s="116" t="s">
        <v>14</v>
      </c>
      <c r="B28" s="35">
        <f>((B27*B26)*7/1000-B18-B19)/5</f>
        <v>20.714266666666667</v>
      </c>
      <c r="C28" s="36">
        <f t="shared" ref="C28:U28" si="7">((C27*C26)*7/1000-C18-C19)/5</f>
        <v>17.176738888888888</v>
      </c>
      <c r="D28" s="36">
        <f t="shared" si="7"/>
        <v>17.65763888888889</v>
      </c>
      <c r="E28" s="36">
        <f t="shared" si="7"/>
        <v>21.014638888888889</v>
      </c>
      <c r="F28" s="36">
        <f t="shared" si="7"/>
        <v>21.384472222222222</v>
      </c>
      <c r="G28" s="36">
        <f t="shared" si="7"/>
        <v>17.735111111111113</v>
      </c>
      <c r="H28" s="36">
        <f t="shared" si="7"/>
        <v>17.735111111111113</v>
      </c>
      <c r="I28" s="36">
        <f t="shared" si="7"/>
        <v>17.277555555555558</v>
      </c>
      <c r="J28" s="36">
        <f t="shared" si="7"/>
        <v>17.202888888888886</v>
      </c>
      <c r="K28" s="36">
        <f t="shared" si="7"/>
        <v>29.407694444444445</v>
      </c>
      <c r="L28" s="36">
        <f t="shared" si="7"/>
        <v>20.398249999999997</v>
      </c>
      <c r="M28" s="37">
        <f t="shared" si="7"/>
        <v>12.113522222222221</v>
      </c>
      <c r="N28" s="73">
        <f t="shared" si="7"/>
        <v>20.539166666666667</v>
      </c>
      <c r="O28" s="36">
        <f t="shared" si="7"/>
        <v>21.601499999999994</v>
      </c>
      <c r="P28" s="36">
        <f t="shared" si="7"/>
        <v>27.380638888888889</v>
      </c>
      <c r="Q28" s="36">
        <f t="shared" si="7"/>
        <v>28.715666666666671</v>
      </c>
      <c r="R28" s="36">
        <f t="shared" si="7"/>
        <v>28.729222222222223</v>
      </c>
      <c r="S28" s="36">
        <f t="shared" si="7"/>
        <v>20.398249999999997</v>
      </c>
      <c r="T28" s="36">
        <f t="shared" si="7"/>
        <v>19.387444444444448</v>
      </c>
      <c r="U28" s="37">
        <f t="shared" si="7"/>
        <v>14.729638888888889</v>
      </c>
      <c r="V28" s="38"/>
    </row>
    <row r="29" spans="1:30" ht="33.75" customHeight="1" x14ac:dyDescent="0.25">
      <c r="A29" s="117" t="s">
        <v>15</v>
      </c>
      <c r="B29" s="39">
        <f t="shared" ref="B29:C29" si="8">((B27*B26)*7)/1000</f>
        <v>143.51400000000001</v>
      </c>
      <c r="C29" s="40">
        <f t="shared" si="8"/>
        <v>118.755</v>
      </c>
      <c r="D29" s="40">
        <f>((D27*D26)*7)/1000</f>
        <v>121.27500000000001</v>
      </c>
      <c r="E29" s="40">
        <f>((E27*E26)*7)/1000</f>
        <v>144.23500000000001</v>
      </c>
      <c r="F29" s="40">
        <f t="shared" ref="F29:U29" si="9">((F27*F26)*7)/1000</f>
        <v>146.45400000000001</v>
      </c>
      <c r="G29" s="40">
        <f t="shared" si="9"/>
        <v>121.63200000000001</v>
      </c>
      <c r="H29" s="40">
        <f t="shared" si="9"/>
        <v>121.63200000000001</v>
      </c>
      <c r="I29" s="40">
        <f t="shared" si="9"/>
        <v>118.496</v>
      </c>
      <c r="J29" s="40">
        <f t="shared" si="9"/>
        <v>118.048</v>
      </c>
      <c r="K29" s="40">
        <f t="shared" si="9"/>
        <v>201.53700000000001</v>
      </c>
      <c r="L29" s="40">
        <f t="shared" si="9"/>
        <v>139.797</v>
      </c>
      <c r="M29" s="76">
        <f t="shared" si="9"/>
        <v>82.466999999999999</v>
      </c>
      <c r="N29" s="74">
        <f t="shared" si="9"/>
        <v>141.61000000000001</v>
      </c>
      <c r="O29" s="40">
        <f t="shared" si="9"/>
        <v>148.53299999999999</v>
      </c>
      <c r="P29" s="40">
        <f t="shared" si="9"/>
        <v>187.91499999999999</v>
      </c>
      <c r="Q29" s="41">
        <f t="shared" si="9"/>
        <v>197.12</v>
      </c>
      <c r="R29" s="41">
        <f t="shared" si="9"/>
        <v>197.12</v>
      </c>
      <c r="S29" s="41">
        <f t="shared" si="9"/>
        <v>139.797</v>
      </c>
      <c r="T29" s="41">
        <f t="shared" si="9"/>
        <v>133.238</v>
      </c>
      <c r="U29" s="42">
        <f t="shared" si="9"/>
        <v>100.905</v>
      </c>
      <c r="V29" s="43"/>
    </row>
    <row r="30" spans="1:30" ht="33.75" customHeight="1" thickBot="1" x14ac:dyDescent="0.3">
      <c r="A30" s="118" t="s">
        <v>16</v>
      </c>
      <c r="B30" s="44">
        <f t="shared" ref="B30:C30" si="10">+(B25/B27)/7*1000</f>
        <v>33.5</v>
      </c>
      <c r="C30" s="45">
        <f t="shared" si="10"/>
        <v>32.5</v>
      </c>
      <c r="D30" s="45">
        <f>+(D25/D27)/7*1000</f>
        <v>33.000000000000007</v>
      </c>
      <c r="E30" s="45">
        <f t="shared" ref="E30:G30" si="11">+(E25/E27)/7*1000</f>
        <v>32.5</v>
      </c>
      <c r="F30" s="45">
        <f t="shared" si="11"/>
        <v>33</v>
      </c>
      <c r="G30" s="45">
        <f t="shared" si="11"/>
        <v>31.999999999999993</v>
      </c>
      <c r="H30" s="45">
        <f>+(H25/H27)/7*1000</f>
        <v>31.999999999999993</v>
      </c>
      <c r="I30" s="45">
        <f t="shared" ref="I30" si="12">+(I25/I27)/7*1000</f>
        <v>32</v>
      </c>
      <c r="J30" s="45">
        <f>+(J25/J27)/7*1000</f>
        <v>31.999999999999993</v>
      </c>
      <c r="K30" s="45">
        <f t="shared" ref="K30" si="13">+(K25/K27)/7*1000</f>
        <v>31.5</v>
      </c>
      <c r="L30" s="45">
        <f>+(L25/L27)/7*1000</f>
        <v>31.499999999999993</v>
      </c>
      <c r="M30" s="46">
        <f t="shared" ref="M30:U30" si="14">+(M25/M27)/7*1000</f>
        <v>31.499999999999993</v>
      </c>
      <c r="N30" s="75">
        <f t="shared" si="14"/>
        <v>33.999999999999993</v>
      </c>
      <c r="O30" s="45">
        <f t="shared" si="14"/>
        <v>32.999999999999986</v>
      </c>
      <c r="P30" s="45">
        <f t="shared" si="14"/>
        <v>32.499999999999993</v>
      </c>
      <c r="Q30" s="45">
        <f t="shared" si="14"/>
        <v>32</v>
      </c>
      <c r="R30" s="45">
        <f t="shared" si="14"/>
        <v>32.000000000000007</v>
      </c>
      <c r="S30" s="45">
        <f t="shared" si="14"/>
        <v>31.499999999999993</v>
      </c>
      <c r="T30" s="45">
        <f t="shared" si="14"/>
        <v>31</v>
      </c>
      <c r="U30" s="46">
        <f t="shared" si="14"/>
        <v>30.999999999999996</v>
      </c>
      <c r="V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79" t="s">
        <v>18</v>
      </c>
      <c r="C36" s="380"/>
      <c r="D36" s="380"/>
      <c r="E36" s="380"/>
      <c r="F36" s="380"/>
      <c r="G36" s="380"/>
      <c r="H36" s="87"/>
      <c r="J36" s="121"/>
      <c r="K36" s="104" t="s">
        <v>19</v>
      </c>
      <c r="L36" s="383" t="s">
        <v>18</v>
      </c>
      <c r="M36" s="383"/>
      <c r="N36" s="383"/>
      <c r="O36" s="383"/>
      <c r="P36" s="379"/>
      <c r="Q36" s="97"/>
      <c r="R36" s="52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88" t="s">
        <v>10</v>
      </c>
      <c r="R37" s="54"/>
      <c r="S37" s="54"/>
      <c r="T37" s="3"/>
      <c r="U37" s="53"/>
      <c r="V37" s="3"/>
      <c r="W37" s="52"/>
      <c r="X37" s="52"/>
      <c r="Y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88"/>
      <c r="R38" s="54"/>
      <c r="S38" s="54"/>
      <c r="T38" s="55"/>
      <c r="U38" s="55"/>
      <c r="V38" s="2"/>
      <c r="W38" s="2"/>
      <c r="X38" s="2"/>
      <c r="Y38" s="2"/>
    </row>
    <row r="39" spans="1:30" ht="33.75" customHeight="1" x14ac:dyDescent="0.25">
      <c r="A39" s="80" t="s">
        <v>42</v>
      </c>
      <c r="B39" s="69">
        <v>17.916416666666667</v>
      </c>
      <c r="C39" s="69">
        <v>20.190000000000001</v>
      </c>
      <c r="D39" s="69">
        <v>27.857583333333338</v>
      </c>
      <c r="E39" s="69">
        <v>14.15325</v>
      </c>
      <c r="F39" s="69">
        <v>16.25</v>
      </c>
      <c r="G39" s="69">
        <v>11.3515</v>
      </c>
      <c r="H39" s="89">
        <f t="shared" ref="H39:H46" si="15">SUM(B39:G39)</f>
        <v>107.71875</v>
      </c>
      <c r="I39" s="50"/>
      <c r="J39" s="2"/>
      <c r="K39" s="80" t="s">
        <v>42</v>
      </c>
      <c r="L39" s="69">
        <v>49.53</v>
      </c>
      <c r="M39" s="69">
        <v>52.65</v>
      </c>
      <c r="N39" s="69">
        <v>52.494</v>
      </c>
      <c r="O39" s="69">
        <v>52.805999999999997</v>
      </c>
      <c r="P39" s="69">
        <v>53.118000000000002</v>
      </c>
      <c r="Q39" s="89">
        <f t="shared" ref="Q39:Q46" si="16">SUM(L39:P39)</f>
        <v>260.59800000000001</v>
      </c>
      <c r="R39" s="2">
        <v>76</v>
      </c>
      <c r="S39" s="56"/>
      <c r="T39" s="55"/>
      <c r="U39" s="55"/>
      <c r="V39" s="2"/>
      <c r="W39" s="2"/>
      <c r="X39" s="2"/>
      <c r="Y39" s="2"/>
    </row>
    <row r="40" spans="1:30" ht="33.75" customHeight="1" x14ac:dyDescent="0.25">
      <c r="A40" s="81" t="s">
        <v>34</v>
      </c>
      <c r="B40" s="69">
        <v>19.921430555555556</v>
      </c>
      <c r="C40" s="69">
        <v>22.815000000000001</v>
      </c>
      <c r="D40" s="69">
        <v>32.134486111111109</v>
      </c>
      <c r="E40" s="69">
        <v>16.599458333333335</v>
      </c>
      <c r="F40" s="69">
        <v>19.157916666666665</v>
      </c>
      <c r="G40" s="69">
        <v>13.949083333333334</v>
      </c>
      <c r="H40" s="89">
        <f t="shared" si="15"/>
        <v>124.57737499999999</v>
      </c>
      <c r="I40" s="50"/>
      <c r="J40" s="2"/>
      <c r="K40" s="81" t="s">
        <v>34</v>
      </c>
      <c r="L40" s="69">
        <f>L48*$R$40/1000</f>
        <v>55.62</v>
      </c>
      <c r="M40" s="69">
        <f t="shared" ref="M40:P40" si="17">M48*$R$40/1000</f>
        <v>60.3</v>
      </c>
      <c r="N40" s="69">
        <f t="shared" si="17"/>
        <v>58.86</v>
      </c>
      <c r="O40" s="69">
        <f t="shared" si="17"/>
        <v>59.31</v>
      </c>
      <c r="P40" s="69">
        <f t="shared" si="17"/>
        <v>60.3</v>
      </c>
      <c r="Q40" s="89">
        <f t="shared" si="16"/>
        <v>294.39</v>
      </c>
      <c r="R40" s="2">
        <v>90</v>
      </c>
      <c r="S40" s="56"/>
      <c r="T40" s="55"/>
      <c r="U40" s="55"/>
      <c r="V40" s="2"/>
      <c r="W40" s="2"/>
      <c r="X40" s="2"/>
      <c r="Y40" s="2"/>
    </row>
    <row r="41" spans="1:30" ht="33.75" customHeight="1" x14ac:dyDescent="0.25">
      <c r="A41" s="80" t="s">
        <v>35</v>
      </c>
      <c r="B41" s="123">
        <v>19.921430555555556</v>
      </c>
      <c r="C41" s="21">
        <v>22.815000000000001</v>
      </c>
      <c r="D41" s="21">
        <v>32.134486111111109</v>
      </c>
      <c r="E41" s="21">
        <v>16.599458333333335</v>
      </c>
      <c r="F41" s="21">
        <v>19.157916666666665</v>
      </c>
      <c r="G41" s="21">
        <v>13.949083333333334</v>
      </c>
      <c r="H41" s="89">
        <f t="shared" si="15"/>
        <v>124.57737499999999</v>
      </c>
      <c r="I41" s="50"/>
      <c r="J41" s="2"/>
      <c r="K41" s="80" t="s">
        <v>35</v>
      </c>
      <c r="L41" s="69">
        <f>L48*$R$41/1000</f>
        <v>56.238</v>
      </c>
      <c r="M41" s="69">
        <f t="shared" ref="M41:P41" si="18">M48*$R$41/1000</f>
        <v>60.97</v>
      </c>
      <c r="N41" s="69">
        <f t="shared" si="18"/>
        <v>59.514000000000003</v>
      </c>
      <c r="O41" s="69">
        <f t="shared" si="18"/>
        <v>59.969000000000001</v>
      </c>
      <c r="P41" s="69">
        <f t="shared" si="18"/>
        <v>60.97</v>
      </c>
      <c r="Q41" s="89">
        <f t="shared" si="16"/>
        <v>297.661</v>
      </c>
      <c r="R41" s="2">
        <v>91</v>
      </c>
      <c r="S41" s="56"/>
      <c r="T41" s="55"/>
      <c r="U41" s="55"/>
      <c r="V41" s="2"/>
      <c r="W41" s="2"/>
      <c r="X41" s="2"/>
      <c r="Y41" s="2"/>
    </row>
    <row r="42" spans="1:30" ht="33.75" customHeight="1" x14ac:dyDescent="0.25">
      <c r="A42" s="80" t="s">
        <v>36</v>
      </c>
      <c r="B42" s="69">
        <v>19.921430555555556</v>
      </c>
      <c r="C42" s="69">
        <v>22.815000000000001</v>
      </c>
      <c r="D42" s="69">
        <v>32.134486111111109</v>
      </c>
      <c r="E42" s="69">
        <v>16.599458333333335</v>
      </c>
      <c r="F42" s="69">
        <v>19.157916666666665</v>
      </c>
      <c r="G42" s="69">
        <v>13.949083333333334</v>
      </c>
      <c r="H42" s="89">
        <f t="shared" si="15"/>
        <v>124.57737499999999</v>
      </c>
      <c r="I42" s="50"/>
      <c r="J42" s="2"/>
      <c r="K42" s="80" t="s">
        <v>36</v>
      </c>
      <c r="L42" s="69">
        <f>L48*$R$42/1000</f>
        <v>58.091999999999999</v>
      </c>
      <c r="M42" s="69">
        <f t="shared" ref="M42:P42" si="19">M48*$R$42/1000</f>
        <v>62.98</v>
      </c>
      <c r="N42" s="69">
        <f t="shared" si="19"/>
        <v>61.475999999999999</v>
      </c>
      <c r="O42" s="69">
        <f t="shared" si="19"/>
        <v>61.945999999999998</v>
      </c>
      <c r="P42" s="69">
        <f t="shared" si="19"/>
        <v>62.98</v>
      </c>
      <c r="Q42" s="89">
        <f t="shared" si="16"/>
        <v>307.47399999999999</v>
      </c>
      <c r="R42" s="2">
        <v>94</v>
      </c>
      <c r="S42" s="56"/>
      <c r="T42" s="55"/>
      <c r="U42" s="55"/>
      <c r="V42" s="2"/>
      <c r="W42" s="2"/>
      <c r="X42" s="2"/>
      <c r="Y42" s="2"/>
    </row>
    <row r="43" spans="1:30" ht="33.75" customHeight="1" x14ac:dyDescent="0.25">
      <c r="A43" s="81" t="s">
        <v>37</v>
      </c>
      <c r="B43" s="69">
        <v>19.921430555555556</v>
      </c>
      <c r="C43" s="69">
        <v>22.815000000000001</v>
      </c>
      <c r="D43" s="69">
        <v>32.134486111111109</v>
      </c>
      <c r="E43" s="69">
        <v>16.599458333333335</v>
      </c>
      <c r="F43" s="69">
        <v>19.157916666666665</v>
      </c>
      <c r="G43" s="69">
        <v>13.949083333333334</v>
      </c>
      <c r="H43" s="89">
        <f t="shared" si="15"/>
        <v>124.57737499999999</v>
      </c>
      <c r="I43" s="50"/>
      <c r="J43" s="2"/>
      <c r="K43" s="81" t="s">
        <v>37</v>
      </c>
      <c r="L43" s="69">
        <f>L48*$R$43/1000</f>
        <v>60.564</v>
      </c>
      <c r="M43" s="69">
        <f t="shared" ref="M43:P43" si="20">M48*$R$43/1000</f>
        <v>65.66</v>
      </c>
      <c r="N43" s="69">
        <f t="shared" si="20"/>
        <v>64.091999999999999</v>
      </c>
      <c r="O43" s="69">
        <f t="shared" si="20"/>
        <v>64.581999999999994</v>
      </c>
      <c r="P43" s="69">
        <f t="shared" si="20"/>
        <v>65.66</v>
      </c>
      <c r="Q43" s="89">
        <f t="shared" si="16"/>
        <v>320.55799999999999</v>
      </c>
      <c r="R43" s="2">
        <v>98</v>
      </c>
      <c r="S43" s="56"/>
      <c r="T43" s="55"/>
      <c r="U43" s="55"/>
      <c r="V43" s="2"/>
      <c r="W43" s="2"/>
      <c r="X43" s="2"/>
      <c r="Y43" s="2"/>
    </row>
    <row r="44" spans="1:30" ht="33.75" customHeight="1" x14ac:dyDescent="0.25">
      <c r="A44" s="80" t="s">
        <v>38</v>
      </c>
      <c r="B44" s="69">
        <v>19.921430555555556</v>
      </c>
      <c r="C44" s="69">
        <v>22.815000000000001</v>
      </c>
      <c r="D44" s="69">
        <v>32.134486111111109</v>
      </c>
      <c r="E44" s="69">
        <v>16.599458333333335</v>
      </c>
      <c r="F44" s="69">
        <v>19.157916666666665</v>
      </c>
      <c r="G44" s="69">
        <v>13.949083333333334</v>
      </c>
      <c r="H44" s="89">
        <f t="shared" si="15"/>
        <v>124.57737499999999</v>
      </c>
      <c r="I44" s="50"/>
      <c r="J44" s="2"/>
      <c r="K44" s="80" t="s">
        <v>38</v>
      </c>
      <c r="L44" s="69">
        <f>L48*$R$44/1000</f>
        <v>63.654000000000003</v>
      </c>
      <c r="M44" s="69">
        <f t="shared" ref="M44:P44" si="21">M48*$R$44/1000</f>
        <v>69.010000000000005</v>
      </c>
      <c r="N44" s="69">
        <f t="shared" si="21"/>
        <v>67.361999999999995</v>
      </c>
      <c r="O44" s="69">
        <f t="shared" si="21"/>
        <v>67.876999999999995</v>
      </c>
      <c r="P44" s="69">
        <f t="shared" si="21"/>
        <v>69.010000000000005</v>
      </c>
      <c r="Q44" s="89">
        <f t="shared" si="16"/>
        <v>336.91300000000001</v>
      </c>
      <c r="R44" s="2">
        <v>103</v>
      </c>
      <c r="S44" s="56"/>
      <c r="T44" s="55"/>
      <c r="U44" s="55"/>
      <c r="V44" s="2"/>
      <c r="W44" s="2"/>
      <c r="X44" s="2"/>
      <c r="Y44" s="2"/>
    </row>
    <row r="45" spans="1:30" ht="33.75" customHeight="1" x14ac:dyDescent="0.25">
      <c r="A45" s="80" t="s">
        <v>33</v>
      </c>
      <c r="B45" s="69">
        <v>19.921430555555556</v>
      </c>
      <c r="C45" s="69">
        <v>22.815000000000001</v>
      </c>
      <c r="D45" s="69">
        <v>32.134486111111109</v>
      </c>
      <c r="E45" s="69">
        <v>16.599458333333335</v>
      </c>
      <c r="F45" s="69">
        <v>19.157916666666665</v>
      </c>
      <c r="G45" s="69">
        <v>13.949083333333334</v>
      </c>
      <c r="H45" s="89">
        <f t="shared" si="15"/>
        <v>124.57737499999999</v>
      </c>
      <c r="I45" s="50"/>
      <c r="J45" s="2"/>
      <c r="K45" s="80" t="s">
        <v>33</v>
      </c>
      <c r="L45" s="69">
        <f>L48*$R$45/1000</f>
        <v>64.89</v>
      </c>
      <c r="M45" s="69">
        <f t="shared" ref="M45:P45" si="22">M48*$R$45/1000</f>
        <v>70.349999999999994</v>
      </c>
      <c r="N45" s="69">
        <f t="shared" si="22"/>
        <v>68.67</v>
      </c>
      <c r="O45" s="69">
        <f t="shared" si="22"/>
        <v>69.194999999999993</v>
      </c>
      <c r="P45" s="69">
        <f t="shared" si="22"/>
        <v>70.349999999999994</v>
      </c>
      <c r="Q45" s="89">
        <f t="shared" si="16"/>
        <v>343.45500000000004</v>
      </c>
      <c r="R45" s="2">
        <v>105</v>
      </c>
      <c r="S45" s="56"/>
      <c r="T45" s="55"/>
      <c r="U45" s="55"/>
      <c r="V45" s="55"/>
      <c r="W45" s="55"/>
      <c r="X45" s="2"/>
      <c r="Y45" s="2"/>
      <c r="Z45" s="2"/>
      <c r="AA45" s="2"/>
    </row>
    <row r="46" spans="1:30" ht="33.75" customHeight="1" x14ac:dyDescent="0.25">
      <c r="A46" s="81" t="s">
        <v>10</v>
      </c>
      <c r="B46" s="70">
        <f t="shared" ref="B46:G46" si="23">SUM(B39:B45)</f>
        <v>137.44500000000002</v>
      </c>
      <c r="C46" s="25">
        <f t="shared" si="23"/>
        <v>157.08000000000001</v>
      </c>
      <c r="D46" s="25">
        <f t="shared" si="23"/>
        <v>220.66449999999998</v>
      </c>
      <c r="E46" s="25">
        <f t="shared" si="23"/>
        <v>113.75</v>
      </c>
      <c r="F46" s="25">
        <f t="shared" si="23"/>
        <v>131.19749999999999</v>
      </c>
      <c r="G46" s="25">
        <f t="shared" si="23"/>
        <v>95.046000000000006</v>
      </c>
      <c r="H46" s="89">
        <f t="shared" si="15"/>
        <v>855.18299999999999</v>
      </c>
      <c r="I46" s="56"/>
      <c r="K46" s="67" t="s">
        <v>10</v>
      </c>
      <c r="L46" s="70">
        <f>SUM(L39:L45)</f>
        <v>408.58800000000002</v>
      </c>
      <c r="M46" s="25">
        <f>SUM(M39:M45)</f>
        <v>441.91999999999996</v>
      </c>
      <c r="N46" s="25">
        <f>SUM(N39:N45)</f>
        <v>432.46800000000002</v>
      </c>
      <c r="O46" s="25">
        <f>SUM(O39:O45)</f>
        <v>435.685</v>
      </c>
      <c r="P46" s="25">
        <f>SUM(P39:P45)</f>
        <v>442.38800000000003</v>
      </c>
      <c r="Q46" s="89">
        <f t="shared" si="16"/>
        <v>2161.049</v>
      </c>
      <c r="R46" s="56"/>
      <c r="S46" s="56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82" t="s">
        <v>12</v>
      </c>
      <c r="B47" s="71">
        <v>35</v>
      </c>
      <c r="C47" s="28">
        <v>34</v>
      </c>
      <c r="D47" s="28">
        <v>33.5</v>
      </c>
      <c r="E47" s="28">
        <v>32.5</v>
      </c>
      <c r="F47" s="28">
        <v>31.5</v>
      </c>
      <c r="G47" s="28">
        <v>31</v>
      </c>
      <c r="H47" s="90">
        <f>+((H46/H48)/7)*1000</f>
        <v>33.063328822733425</v>
      </c>
      <c r="I47" s="56"/>
      <c r="K47" s="119" t="s">
        <v>12</v>
      </c>
      <c r="L47" s="71">
        <v>95</v>
      </c>
      <c r="M47" s="28">
        <v>95</v>
      </c>
      <c r="N47" s="28">
        <v>95</v>
      </c>
      <c r="O47" s="28">
        <v>95</v>
      </c>
      <c r="P47" s="28">
        <v>95</v>
      </c>
      <c r="Q47" s="90">
        <f>+((Q46/Q48)/7)*1000</f>
        <v>94.381316329650176</v>
      </c>
      <c r="R47" s="57"/>
      <c r="S47" s="57"/>
    </row>
    <row r="48" spans="1:30" ht="33.75" customHeight="1" x14ac:dyDescent="0.25">
      <c r="A48" s="83" t="s">
        <v>13</v>
      </c>
      <c r="B48" s="72">
        <v>561</v>
      </c>
      <c r="C48" s="32">
        <v>660</v>
      </c>
      <c r="D48" s="32">
        <v>941</v>
      </c>
      <c r="E48" s="32">
        <v>500</v>
      </c>
      <c r="F48" s="32">
        <v>595</v>
      </c>
      <c r="G48" s="32">
        <v>438</v>
      </c>
      <c r="H48" s="91">
        <f>SUM(B48:G48)</f>
        <v>3695</v>
      </c>
      <c r="I48" s="56"/>
      <c r="J48" s="58"/>
      <c r="K48" s="83" t="s">
        <v>13</v>
      </c>
      <c r="L48" s="94">
        <v>618</v>
      </c>
      <c r="M48" s="94">
        <v>670</v>
      </c>
      <c r="N48" s="94">
        <v>654</v>
      </c>
      <c r="O48" s="94">
        <v>659</v>
      </c>
      <c r="P48" s="94">
        <v>670</v>
      </c>
      <c r="Q48" s="98">
        <f>SUM(L48:P48)</f>
        <v>3271</v>
      </c>
      <c r="R48" s="59"/>
      <c r="S48" s="59"/>
    </row>
    <row r="49" spans="1:30" ht="33.75" customHeight="1" x14ac:dyDescent="0.25">
      <c r="A49" s="84" t="s">
        <v>14</v>
      </c>
      <c r="B49" s="73">
        <f t="shared" ref="B49:G49" si="24">((B48*B47)*7/1000-B39)/6</f>
        <v>19.921430555555556</v>
      </c>
      <c r="C49" s="36">
        <f t="shared" si="24"/>
        <v>22.815000000000001</v>
      </c>
      <c r="D49" s="36">
        <f t="shared" si="24"/>
        <v>32.134486111111109</v>
      </c>
      <c r="E49" s="36">
        <f t="shared" si="24"/>
        <v>16.599458333333335</v>
      </c>
      <c r="F49" s="36">
        <f t="shared" si="24"/>
        <v>19.157916666666665</v>
      </c>
      <c r="G49" s="36">
        <f t="shared" si="24"/>
        <v>13.949083333333334</v>
      </c>
      <c r="H49" s="92">
        <f>((H46*1000)/H48)/7</f>
        <v>33.063328822733425</v>
      </c>
      <c r="I49" s="56"/>
      <c r="K49" s="84" t="s">
        <v>14</v>
      </c>
      <c r="L49" s="73">
        <f>(L48*L47)/1000</f>
        <v>58.71</v>
      </c>
      <c r="M49" s="36">
        <f>(M48*M47)/1000</f>
        <v>63.65</v>
      </c>
      <c r="N49" s="36">
        <f>(N48*N47)/1000</f>
        <v>62.13</v>
      </c>
      <c r="O49" s="36">
        <f>(O48*O47)/1000</f>
        <v>62.604999999999997</v>
      </c>
      <c r="P49" s="36">
        <f>(P48*P47)/1000</f>
        <v>63.65</v>
      </c>
      <c r="Q49" s="99">
        <f>((Q46*1000)/Q48)/7</f>
        <v>94.381316329650176</v>
      </c>
      <c r="R49" s="59"/>
      <c r="S49" s="59"/>
    </row>
    <row r="50" spans="1:30" ht="33.75" customHeight="1" x14ac:dyDescent="0.25">
      <c r="A50" s="85" t="s">
        <v>15</v>
      </c>
      <c r="B50" s="74">
        <f t="shared" ref="B50:G50" si="25">((B48*B47)*7)/1000</f>
        <v>137.44499999999999</v>
      </c>
      <c r="C50" s="40">
        <f t="shared" si="25"/>
        <v>157.08000000000001</v>
      </c>
      <c r="D50" s="40">
        <f t="shared" si="25"/>
        <v>220.6645</v>
      </c>
      <c r="E50" s="40">
        <f t="shared" si="25"/>
        <v>113.75</v>
      </c>
      <c r="F50" s="40">
        <f t="shared" si="25"/>
        <v>131.19749999999999</v>
      </c>
      <c r="G50" s="40">
        <f t="shared" si="25"/>
        <v>95.046000000000006</v>
      </c>
      <c r="H50" s="76"/>
      <c r="I50" s="56"/>
      <c r="K50" s="85" t="s">
        <v>15</v>
      </c>
      <c r="L50" s="74">
        <f>((L48*L47)*7)/1000</f>
        <v>410.97</v>
      </c>
      <c r="M50" s="40">
        <f>((M48*M47)*7)/1000</f>
        <v>445.55</v>
      </c>
      <c r="N50" s="40">
        <f>((N48*N47)*7)/1000</f>
        <v>434.91</v>
      </c>
      <c r="O50" s="40">
        <f>((O48*O47)*7)/1000</f>
        <v>438.23500000000001</v>
      </c>
      <c r="P50" s="40">
        <f>((P48*P47)*7)/1000</f>
        <v>445.55</v>
      </c>
      <c r="Q50" s="100"/>
    </row>
    <row r="51" spans="1:30" ht="33.75" customHeight="1" thickBot="1" x14ac:dyDescent="0.3">
      <c r="A51" s="86" t="s">
        <v>16</v>
      </c>
      <c r="B51" s="75">
        <f t="shared" ref="B51:G51" si="26">+(B46/B48)/7*1000</f>
        <v>35.000000000000007</v>
      </c>
      <c r="C51" s="45">
        <f t="shared" si="26"/>
        <v>34</v>
      </c>
      <c r="D51" s="45">
        <f t="shared" si="26"/>
        <v>33.499999999999993</v>
      </c>
      <c r="E51" s="45">
        <f t="shared" si="26"/>
        <v>32.5</v>
      </c>
      <c r="F51" s="45">
        <f t="shared" si="26"/>
        <v>31.499999999999993</v>
      </c>
      <c r="G51" s="45">
        <f t="shared" si="26"/>
        <v>31.000000000000004</v>
      </c>
      <c r="H51" s="93"/>
      <c r="I51" s="56"/>
      <c r="J51" s="48"/>
      <c r="K51" s="86" t="s">
        <v>16</v>
      </c>
      <c r="L51" s="75">
        <f>+(L46/L48)/7*1000</f>
        <v>94.449375866851611</v>
      </c>
      <c r="M51" s="45">
        <f>+(M46/M48)/7*1000</f>
        <v>94.226012793176963</v>
      </c>
      <c r="N51" s="45">
        <f>+(N46/N48)/7*1000</f>
        <v>94.466579292267355</v>
      </c>
      <c r="O51" s="45">
        <f>+(O46/O48)/7*1000</f>
        <v>94.447214394103625</v>
      </c>
      <c r="P51" s="45">
        <f>+(P46/P48)/7*1000</f>
        <v>94.325799573560786</v>
      </c>
      <c r="Q51" s="46"/>
      <c r="R51" s="49"/>
      <c r="S51" s="49"/>
    </row>
    <row r="52" spans="1:30" ht="33.75" customHeight="1" x14ac:dyDescent="0.25">
      <c r="A52" s="48"/>
      <c r="B52" s="49"/>
      <c r="C52" s="49"/>
      <c r="D52" s="49"/>
      <c r="E52" s="49"/>
      <c r="F52" s="49"/>
      <c r="G52" s="49"/>
      <c r="H52" s="48"/>
      <c r="I52" s="48"/>
      <c r="J52" s="48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2"/>
      <c r="V52" s="2"/>
      <c r="W52" s="2"/>
      <c r="X52" s="2"/>
      <c r="Y52" s="2"/>
    </row>
    <row r="53" spans="1:30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30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50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04" t="s">
        <v>21</v>
      </c>
      <c r="B55" s="383" t="s">
        <v>8</v>
      </c>
      <c r="C55" s="383"/>
      <c r="D55" s="383"/>
      <c r="E55" s="383"/>
      <c r="F55" s="379"/>
      <c r="G55" s="101"/>
      <c r="H55" s="63"/>
      <c r="I55" s="63"/>
      <c r="T55" s="50"/>
      <c r="U55" s="50"/>
      <c r="V55" s="50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78" t="s">
        <v>20</v>
      </c>
      <c r="B56" s="68"/>
      <c r="C56" s="12"/>
      <c r="D56" s="12"/>
      <c r="E56" s="12"/>
      <c r="F56" s="12"/>
      <c r="G56" s="88" t="s">
        <v>10</v>
      </c>
      <c r="I56" s="52"/>
      <c r="J56" s="52"/>
      <c r="K56" s="52"/>
      <c r="L56" s="52"/>
      <c r="M56" s="64"/>
      <c r="N56" s="64"/>
      <c r="O56" s="64"/>
      <c r="P56" s="52"/>
      <c r="Q56" s="52"/>
      <c r="R56" s="65"/>
      <c r="S56" s="65"/>
      <c r="T56" s="6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78" t="s">
        <v>11</v>
      </c>
      <c r="B57" s="68">
        <v>1</v>
      </c>
      <c r="C57" s="18">
        <v>2</v>
      </c>
      <c r="D57" s="18">
        <v>3</v>
      </c>
      <c r="E57" s="18">
        <v>4</v>
      </c>
      <c r="F57" s="18">
        <v>5</v>
      </c>
      <c r="G57" s="88"/>
      <c r="H57" s="52"/>
      <c r="I57" s="52"/>
      <c r="J57" s="52"/>
      <c r="K57" s="52"/>
      <c r="L57" s="52"/>
      <c r="M57" s="64"/>
      <c r="N57" s="64"/>
      <c r="O57" s="64"/>
      <c r="P57" s="52"/>
      <c r="Q57" s="52"/>
      <c r="R57" s="65"/>
      <c r="S57" s="65"/>
      <c r="T57" s="6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0" t="s">
        <v>42</v>
      </c>
      <c r="B58" s="69">
        <v>38.106000000000002</v>
      </c>
      <c r="C58" s="69">
        <v>46.792999999999999</v>
      </c>
      <c r="D58" s="69">
        <v>47.814999999999998</v>
      </c>
      <c r="E58" s="69">
        <v>46.866</v>
      </c>
      <c r="F58" s="69">
        <v>47.45</v>
      </c>
      <c r="G58" s="89">
        <f t="shared" ref="G58:G65" si="27">SUM(B58:F58)</f>
        <v>227.02999999999997</v>
      </c>
      <c r="H58" s="49"/>
      <c r="I58" s="2">
        <v>73</v>
      </c>
      <c r="J58" s="52"/>
      <c r="K58" s="52"/>
      <c r="L58" s="52"/>
      <c r="M58" s="64"/>
      <c r="N58" s="64"/>
      <c r="O58" s="64"/>
      <c r="P58" s="52"/>
      <c r="Q58" s="52"/>
      <c r="R58" s="65"/>
      <c r="S58" s="65"/>
      <c r="T58" s="6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81" t="s">
        <v>34</v>
      </c>
      <c r="B59" s="69">
        <f>B67*$I$59/1000</f>
        <v>40.210999999999999</v>
      </c>
      <c r="C59" s="69">
        <f t="shared" ref="C59:F59" si="28">C67*$I$59/1000</f>
        <v>49.848999999999997</v>
      </c>
      <c r="D59" s="69">
        <f t="shared" si="28"/>
        <v>51.35</v>
      </c>
      <c r="E59" s="69">
        <f t="shared" si="28"/>
        <v>49.691000000000003</v>
      </c>
      <c r="F59" s="69">
        <f t="shared" si="28"/>
        <v>50.244</v>
      </c>
      <c r="G59" s="89">
        <f t="shared" si="27"/>
        <v>241.345</v>
      </c>
      <c r="H59" s="49"/>
      <c r="I59" s="2">
        <v>79</v>
      </c>
      <c r="J59" s="52"/>
      <c r="K59" s="52"/>
      <c r="L59" s="52"/>
      <c r="M59" s="64"/>
      <c r="N59" s="64"/>
      <c r="O59" s="64"/>
      <c r="P59" s="52"/>
      <c r="Q59" s="52"/>
      <c r="R59" s="65"/>
      <c r="S59" s="65"/>
      <c r="T59" s="6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0" t="s">
        <v>35</v>
      </c>
      <c r="B60" s="69">
        <f>B67*$I$60/1000</f>
        <v>43.265000000000001</v>
      </c>
      <c r="C60" s="69">
        <f t="shared" ref="C60:F60" si="29">C67*$I$60/1000</f>
        <v>53.634999999999998</v>
      </c>
      <c r="D60" s="69">
        <f t="shared" si="29"/>
        <v>55.25</v>
      </c>
      <c r="E60" s="69">
        <f t="shared" si="29"/>
        <v>53.465000000000003</v>
      </c>
      <c r="F60" s="69">
        <f t="shared" si="29"/>
        <v>54.06</v>
      </c>
      <c r="G60" s="89">
        <f t="shared" si="27"/>
        <v>259.67500000000001</v>
      </c>
      <c r="H60" s="49"/>
      <c r="I60" s="2">
        <v>85</v>
      </c>
      <c r="J60" s="52"/>
      <c r="K60" s="52"/>
      <c r="L60" s="52"/>
      <c r="M60" s="64"/>
      <c r="N60" s="64"/>
      <c r="O60" s="64"/>
      <c r="P60" s="52"/>
      <c r="Q60" s="52"/>
      <c r="R60" s="65"/>
      <c r="S60" s="65"/>
      <c r="T60" s="6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80" t="s">
        <v>36</v>
      </c>
      <c r="B61" s="69">
        <f>B67*$I$61/1000</f>
        <v>45.81</v>
      </c>
      <c r="C61" s="69">
        <f t="shared" ref="C61:F61" si="30">C67*$I$61/1000</f>
        <v>56.79</v>
      </c>
      <c r="D61" s="69">
        <f t="shared" si="30"/>
        <v>58.5</v>
      </c>
      <c r="E61" s="69">
        <f t="shared" si="30"/>
        <v>56.61</v>
      </c>
      <c r="F61" s="69">
        <f t="shared" si="30"/>
        <v>57.24</v>
      </c>
      <c r="G61" s="89">
        <f t="shared" si="27"/>
        <v>274.95</v>
      </c>
      <c r="H61" s="49"/>
      <c r="I61" s="2">
        <v>90</v>
      </c>
      <c r="J61" s="52"/>
      <c r="K61" s="52"/>
      <c r="L61" s="52"/>
      <c r="M61" s="64"/>
      <c r="N61" s="64"/>
      <c r="O61" s="64"/>
      <c r="P61" s="52"/>
      <c r="Q61" s="52"/>
      <c r="R61" s="65"/>
      <c r="S61" s="65"/>
      <c r="T61" s="6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1" t="s">
        <v>37</v>
      </c>
      <c r="B62" s="69">
        <f>B67*$I$62/1000</f>
        <v>48.354999999999997</v>
      </c>
      <c r="C62" s="69">
        <f t="shared" ref="C62:F62" si="31">C67*$I$62/1000</f>
        <v>59.945</v>
      </c>
      <c r="D62" s="69">
        <f t="shared" si="31"/>
        <v>61.75</v>
      </c>
      <c r="E62" s="69">
        <f t="shared" si="31"/>
        <v>59.755000000000003</v>
      </c>
      <c r="F62" s="69">
        <f t="shared" si="31"/>
        <v>60.42</v>
      </c>
      <c r="G62" s="89">
        <f t="shared" si="27"/>
        <v>290.22500000000002</v>
      </c>
      <c r="H62" s="49"/>
      <c r="I62" s="2">
        <v>95</v>
      </c>
      <c r="J62" s="52"/>
      <c r="K62" s="52"/>
      <c r="L62" s="52"/>
      <c r="M62" s="64"/>
      <c r="N62" s="64"/>
      <c r="O62" s="64"/>
      <c r="P62" s="52"/>
      <c r="Q62" s="52"/>
      <c r="R62" s="65"/>
      <c r="S62" s="65"/>
      <c r="T62" s="6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80" t="s">
        <v>38</v>
      </c>
      <c r="B63" s="69">
        <f>B67*$I$63/1000</f>
        <v>50.9</v>
      </c>
      <c r="C63" s="69">
        <f t="shared" ref="C63:F63" si="32">C67*$I$63/1000</f>
        <v>63.1</v>
      </c>
      <c r="D63" s="69">
        <f t="shared" si="32"/>
        <v>65</v>
      </c>
      <c r="E63" s="69">
        <f t="shared" si="32"/>
        <v>62.9</v>
      </c>
      <c r="F63" s="69">
        <f t="shared" si="32"/>
        <v>63.6</v>
      </c>
      <c r="G63" s="89">
        <f t="shared" si="27"/>
        <v>305.5</v>
      </c>
      <c r="H63" s="49"/>
      <c r="I63" s="2">
        <v>100</v>
      </c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3"/>
      <c r="V63" s="3"/>
      <c r="Y63" s="2"/>
      <c r="Z63" s="2"/>
      <c r="AA63" s="2"/>
      <c r="AB63" s="2"/>
    </row>
    <row r="64" spans="1:30" ht="33.75" customHeight="1" x14ac:dyDescent="0.25">
      <c r="A64" s="80" t="s">
        <v>33</v>
      </c>
      <c r="B64" s="69">
        <f>B67*$I$64/1000</f>
        <v>52.936</v>
      </c>
      <c r="C64" s="69">
        <f t="shared" ref="C64:F64" si="33">C67*$I$64/1000</f>
        <v>65.623999999999995</v>
      </c>
      <c r="D64" s="69">
        <f t="shared" si="33"/>
        <v>67.599999999999994</v>
      </c>
      <c r="E64" s="69">
        <f t="shared" si="33"/>
        <v>65.415999999999997</v>
      </c>
      <c r="F64" s="69">
        <f t="shared" si="33"/>
        <v>66.144000000000005</v>
      </c>
      <c r="G64" s="89">
        <f t="shared" si="27"/>
        <v>317.72000000000003</v>
      </c>
      <c r="H64" s="49"/>
      <c r="I64" s="2">
        <v>104</v>
      </c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3"/>
      <c r="V64" s="3"/>
      <c r="Y64" s="2"/>
      <c r="Z64" s="2"/>
      <c r="AA64" s="2"/>
      <c r="AB64" s="2"/>
    </row>
    <row r="65" spans="1:28" ht="33.75" customHeight="1" x14ac:dyDescent="0.25">
      <c r="A65" s="79" t="s">
        <v>10</v>
      </c>
      <c r="B65" s="70">
        <f>SUM(B58:B64)</f>
        <v>319.58299999999997</v>
      </c>
      <c r="C65" s="25">
        <f>SUM(C58:C64)</f>
        <v>395.73599999999999</v>
      </c>
      <c r="D65" s="25">
        <f>SUM(D58:D64)</f>
        <v>407.26499999999999</v>
      </c>
      <c r="E65" s="25">
        <f>SUM(E58:E64)</f>
        <v>394.70299999999997</v>
      </c>
      <c r="F65" s="25">
        <f>SUM(F58:F64)</f>
        <v>399.15800000000007</v>
      </c>
      <c r="G65" s="89">
        <f t="shared" si="27"/>
        <v>1916.4449999999999</v>
      </c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82" t="s">
        <v>12</v>
      </c>
      <c r="B66" s="71">
        <v>90</v>
      </c>
      <c r="C66" s="28">
        <v>90</v>
      </c>
      <c r="D66" s="28">
        <v>90</v>
      </c>
      <c r="E66" s="28">
        <v>90</v>
      </c>
      <c r="F66" s="28">
        <v>90</v>
      </c>
      <c r="G66" s="90">
        <f>+((G65/G67)/7)*1000</f>
        <v>89.616319850362402</v>
      </c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83" t="s">
        <v>13</v>
      </c>
      <c r="B67" s="94">
        <v>509</v>
      </c>
      <c r="C67" s="94">
        <v>631</v>
      </c>
      <c r="D67" s="94">
        <v>650</v>
      </c>
      <c r="E67" s="94">
        <v>629</v>
      </c>
      <c r="F67" s="94">
        <v>636</v>
      </c>
      <c r="G67" s="98">
        <f>SUM(B67:F67)</f>
        <v>3055</v>
      </c>
      <c r="I67" s="66"/>
      <c r="M67" s="3"/>
      <c r="N67" s="3"/>
      <c r="O67" s="3"/>
      <c r="P67" s="3"/>
      <c r="Q67" s="3"/>
    </row>
    <row r="68" spans="1:28" ht="33.75" customHeight="1" x14ac:dyDescent="0.25">
      <c r="A68" s="84" t="s">
        <v>14</v>
      </c>
      <c r="B68" s="73">
        <f>(B67*B66)/1000</f>
        <v>45.81</v>
      </c>
      <c r="C68" s="36">
        <f>(C67*C66)/1000</f>
        <v>56.79</v>
      </c>
      <c r="D68" s="36">
        <f>(D67*D66)/1000</f>
        <v>58.5</v>
      </c>
      <c r="E68" s="36">
        <f>(E67*E66)/1000</f>
        <v>56.61</v>
      </c>
      <c r="F68" s="36">
        <f>(F67*F66)/1000</f>
        <v>57.24</v>
      </c>
      <c r="G68" s="102">
        <f>((G65*1000)/G67)/7</f>
        <v>89.616319850362402</v>
      </c>
      <c r="M68" s="3"/>
      <c r="N68" s="3"/>
      <c r="O68" s="3"/>
      <c r="P68" s="3"/>
      <c r="Q68" s="3"/>
    </row>
    <row r="69" spans="1:28" ht="33.75" customHeight="1" x14ac:dyDescent="0.25">
      <c r="A69" s="85" t="s">
        <v>15</v>
      </c>
      <c r="B69" s="74">
        <f>((B67*B66)*7)/1000</f>
        <v>320.67</v>
      </c>
      <c r="C69" s="40">
        <f>((C67*C66)*7)/1000</f>
        <v>397.53</v>
      </c>
      <c r="D69" s="40">
        <f>((D67*D66)*7)/1000</f>
        <v>409.5</v>
      </c>
      <c r="E69" s="40">
        <f>((E67*E66)*7)/1000</f>
        <v>396.27</v>
      </c>
      <c r="F69" s="40">
        <f>((F67*F66)*7)/1000</f>
        <v>400.68</v>
      </c>
      <c r="G69" s="76"/>
      <c r="H69" s="48"/>
      <c r="Q69" s="3"/>
    </row>
    <row r="70" spans="1:28" ht="33.75" customHeight="1" thickBot="1" x14ac:dyDescent="0.3">
      <c r="A70" s="86" t="s">
        <v>16</v>
      </c>
      <c r="B70" s="75">
        <f>+(B65/B67)/7*1000</f>
        <v>89.694920011226486</v>
      </c>
      <c r="C70" s="45">
        <f>+(C65/C67)/7*1000</f>
        <v>89.593841974190624</v>
      </c>
      <c r="D70" s="45">
        <f>+(D65/D67)/7*1000</f>
        <v>89.508791208791195</v>
      </c>
      <c r="E70" s="45">
        <f>+(E65/E67)/7*1000</f>
        <v>89.644106291165102</v>
      </c>
      <c r="F70" s="45">
        <f>+(F65/F67)/7*1000</f>
        <v>89.65813117699912</v>
      </c>
      <c r="G70" s="103"/>
      <c r="Q70" s="3"/>
    </row>
    <row r="71" spans="1:28" ht="33.75" customHeight="1" x14ac:dyDescent="0.25"/>
    <row r="72" spans="1:28" ht="33.75" customHeight="1" x14ac:dyDescent="0.25">
      <c r="B72" s="52"/>
      <c r="C72" s="52"/>
      <c r="D72" s="52"/>
      <c r="E72" s="52"/>
      <c r="F72" s="52"/>
      <c r="G72" s="52"/>
      <c r="H72" s="52"/>
      <c r="I72" s="59"/>
    </row>
    <row r="73" spans="1:28" ht="33.75" customHeight="1" x14ac:dyDescent="0.25"/>
    <row r="74" spans="1:28" ht="33.75" customHeight="1" x14ac:dyDescent="0.25">
      <c r="A74" s="52"/>
      <c r="B74" s="65"/>
      <c r="C74" s="65"/>
      <c r="D74" s="65"/>
      <c r="E74" s="65"/>
      <c r="F74" s="65"/>
      <c r="G74" s="65"/>
      <c r="H74" s="52"/>
      <c r="I74" s="52"/>
      <c r="J74" s="52"/>
    </row>
    <row r="75" spans="1:28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28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28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28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28" ht="33.75" customHeight="1" x14ac:dyDescent="0.25">
      <c r="A79" s="52"/>
      <c r="B79" s="52"/>
      <c r="C79" s="52"/>
      <c r="D79" s="52"/>
      <c r="E79" s="52"/>
      <c r="F79" s="52"/>
      <c r="G79" s="52"/>
      <c r="H79" s="52"/>
      <c r="I79" s="52"/>
      <c r="J79" s="52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U15"/>
    <mergeCell ref="B36:G36"/>
    <mergeCell ref="L36:P36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D239"/>
  <sheetViews>
    <sheetView topLeftCell="A34" zoomScale="30" zoomScaleNormal="30" workbookViewId="0">
      <selection activeCell="Q39" sqref="Q39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0.140625" style="16" bestFit="1" customWidth="1"/>
    <col min="9" max="9" width="28.28515625" style="16" bestFit="1" customWidth="1"/>
    <col min="10" max="11" width="33.42578125" style="16" bestFit="1" customWidth="1"/>
    <col min="12" max="12" width="22.5703125" style="16" bestFit="1" customWidth="1"/>
    <col min="13" max="14" width="21.28515625" style="16" customWidth="1"/>
    <col min="15" max="15" width="21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48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76"/>
      <c r="I15" s="376"/>
      <c r="J15" s="376"/>
      <c r="K15" s="376"/>
      <c r="L15" s="376"/>
      <c r="M15" s="377"/>
      <c r="N15" s="385" t="s">
        <v>44</v>
      </c>
      <c r="O15" s="381"/>
      <c r="P15" s="381"/>
      <c r="Q15" s="381"/>
      <c r="R15" s="381"/>
      <c r="S15" s="381"/>
      <c r="T15" s="381"/>
      <c r="U15" s="381"/>
      <c r="V15" s="381"/>
      <c r="W15" s="381"/>
      <c r="X15" s="382"/>
      <c r="Y15" s="9"/>
    </row>
    <row r="16" spans="1:30" ht="39.950000000000003" customHeight="1" x14ac:dyDescent="0.25">
      <c r="A16" s="110" t="s">
        <v>9</v>
      </c>
      <c r="B16" s="13"/>
      <c r="C16" s="12"/>
      <c r="D16" s="18"/>
      <c r="E16" s="12"/>
      <c r="F16" s="12"/>
      <c r="G16" s="12"/>
      <c r="H16" s="18"/>
      <c r="I16" s="12"/>
      <c r="J16" s="12"/>
      <c r="K16" s="12"/>
      <c r="L16" s="18"/>
      <c r="M16" s="14"/>
      <c r="N16" s="13"/>
      <c r="O16" s="12"/>
      <c r="P16" s="12"/>
      <c r="Q16" s="12"/>
      <c r="R16" s="12"/>
      <c r="S16" s="12"/>
      <c r="T16" s="12"/>
      <c r="U16" s="12"/>
      <c r="V16" s="12"/>
      <c r="W16" s="12"/>
      <c r="X16" s="14"/>
      <c r="Y16" s="15" t="s">
        <v>10</v>
      </c>
      <c r="AA16" s="17"/>
      <c r="AB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8">
        <v>6</v>
      </c>
      <c r="H17" s="18">
        <v>7</v>
      </c>
      <c r="I17" s="18">
        <v>8</v>
      </c>
      <c r="J17" s="18">
        <v>9</v>
      </c>
      <c r="K17" s="18">
        <v>10</v>
      </c>
      <c r="L17" s="18">
        <v>11</v>
      </c>
      <c r="M17" s="19">
        <v>12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8">
        <v>6</v>
      </c>
      <c r="T17" s="18">
        <v>7</v>
      </c>
      <c r="U17" s="18">
        <v>8</v>
      </c>
      <c r="V17" s="18">
        <v>9</v>
      </c>
      <c r="W17" s="18">
        <v>10</v>
      </c>
      <c r="X17" s="19">
        <v>11</v>
      </c>
      <c r="Y17" s="15"/>
      <c r="AA17" s="2"/>
      <c r="AB17" s="17"/>
    </row>
    <row r="18" spans="1:30" ht="39.950000000000003" customHeight="1" x14ac:dyDescent="0.25">
      <c r="A18" s="112" t="s">
        <v>42</v>
      </c>
      <c r="B18" s="20">
        <v>20.714266666666667</v>
      </c>
      <c r="C18" s="21">
        <v>17.176738888888888</v>
      </c>
      <c r="D18" s="21">
        <v>17.65763888888889</v>
      </c>
      <c r="E18" s="21">
        <v>21.014638888888889</v>
      </c>
      <c r="F18" s="21">
        <v>21.384472222222222</v>
      </c>
      <c r="G18" s="21">
        <v>17.735111111111113</v>
      </c>
      <c r="H18" s="21">
        <v>17.735111111111113</v>
      </c>
      <c r="I18" s="21">
        <v>17.277555555555558</v>
      </c>
      <c r="J18" s="21">
        <v>17.202888888888886</v>
      </c>
      <c r="K18" s="21">
        <v>29.407694444444445</v>
      </c>
      <c r="L18" s="21">
        <v>20.398249999999997</v>
      </c>
      <c r="M18" s="22">
        <v>12.113522222222221</v>
      </c>
      <c r="N18" s="20">
        <v>20.539166666666667</v>
      </c>
      <c r="O18" s="21">
        <v>21.601499999999994</v>
      </c>
      <c r="P18" s="21">
        <v>27.380638888888889</v>
      </c>
      <c r="Q18" s="21">
        <v>28.715666666666671</v>
      </c>
      <c r="R18" s="21">
        <v>28.729222222222223</v>
      </c>
      <c r="S18" s="21">
        <v>20.398249999999997</v>
      </c>
      <c r="T18" s="21">
        <v>19.387444444444448</v>
      </c>
      <c r="U18" s="21">
        <v>14.729638888888889</v>
      </c>
      <c r="V18" s="21"/>
      <c r="W18" s="21"/>
      <c r="X18" s="22"/>
      <c r="Y18" s="23">
        <f t="shared" ref="Y18:Y25" si="0">SUM(B18:X18)</f>
        <v>411.29941666666662</v>
      </c>
      <c r="AA18" s="2"/>
      <c r="AB18" s="17"/>
    </row>
    <row r="19" spans="1:30" ht="39.950000000000003" customHeight="1" x14ac:dyDescent="0.25">
      <c r="A19" s="113" t="s">
        <v>34</v>
      </c>
      <c r="B19" s="20">
        <v>20.714266666666667</v>
      </c>
      <c r="C19" s="21">
        <v>17.176738888888888</v>
      </c>
      <c r="D19" s="21">
        <v>17.65763888888889</v>
      </c>
      <c r="E19" s="21">
        <v>21.014638888888889</v>
      </c>
      <c r="F19" s="21">
        <v>21.384472222222222</v>
      </c>
      <c r="G19" s="21">
        <v>17.735111111111113</v>
      </c>
      <c r="H19" s="21">
        <v>17.735111111111113</v>
      </c>
      <c r="I19" s="21">
        <v>17.277555555555558</v>
      </c>
      <c r="J19" s="21">
        <v>17.202888888888886</v>
      </c>
      <c r="K19" s="21">
        <v>29.407694444444445</v>
      </c>
      <c r="L19" s="21">
        <v>20.398249999999997</v>
      </c>
      <c r="M19" s="22">
        <v>12.113522222222221</v>
      </c>
      <c r="N19" s="20">
        <v>20.539166666666667</v>
      </c>
      <c r="O19" s="21">
        <v>21.601499999999994</v>
      </c>
      <c r="P19" s="21">
        <v>27.380638888888889</v>
      </c>
      <c r="Q19" s="21">
        <v>28.715666666666671</v>
      </c>
      <c r="R19" s="21">
        <v>28.729222222222223</v>
      </c>
      <c r="S19" s="21">
        <v>20.398249999999997</v>
      </c>
      <c r="T19" s="21">
        <v>19.387444444444448</v>
      </c>
      <c r="U19" s="21">
        <v>14.729638888888889</v>
      </c>
      <c r="V19" s="21"/>
      <c r="W19" s="21"/>
      <c r="X19" s="22"/>
      <c r="Y19" s="23">
        <f t="shared" si="0"/>
        <v>411.29941666666662</v>
      </c>
      <c r="AA19" s="2"/>
      <c r="AB19" s="17"/>
    </row>
    <row r="20" spans="1:30" ht="39.75" customHeight="1" x14ac:dyDescent="0.25">
      <c r="A20" s="112" t="s">
        <v>35</v>
      </c>
      <c r="B20" s="20">
        <v>22.834193333333332</v>
      </c>
      <c r="C20" s="21">
        <v>18.609304444444444</v>
      </c>
      <c r="D20" s="21">
        <v>19.029444444444444</v>
      </c>
      <c r="E20" s="21">
        <v>22.611144444444442</v>
      </c>
      <c r="F20" s="21">
        <v>22.95601111111111</v>
      </c>
      <c r="G20" s="21">
        <v>19.132855555555558</v>
      </c>
      <c r="H20" s="21">
        <v>19.414955555555554</v>
      </c>
      <c r="I20" s="21">
        <v>18.911977777777782</v>
      </c>
      <c r="J20" s="21">
        <v>19.261044444444451</v>
      </c>
      <c r="K20" s="21">
        <v>32.23822222222222</v>
      </c>
      <c r="L20" s="21">
        <v>22.906700000000008</v>
      </c>
      <c r="M20" s="22">
        <v>12.956991111111114</v>
      </c>
      <c r="N20" s="20">
        <v>23.065933333333334</v>
      </c>
      <c r="O20" s="21">
        <v>24.165600000000005</v>
      </c>
      <c r="P20" s="21">
        <v>31.103044444444446</v>
      </c>
      <c r="Q20" s="21">
        <v>32.764933333333332</v>
      </c>
      <c r="R20" s="21">
        <v>32.244311111111109</v>
      </c>
      <c r="S20" s="21">
        <v>22.4146</v>
      </c>
      <c r="T20" s="21">
        <v>21.471422222222223</v>
      </c>
      <c r="U20" s="21">
        <v>16.146944444444447</v>
      </c>
      <c r="V20" s="21"/>
      <c r="W20" s="21"/>
      <c r="X20" s="22"/>
      <c r="Y20" s="23">
        <f t="shared" si="0"/>
        <v>454.2396333333333</v>
      </c>
      <c r="AA20" s="2"/>
      <c r="AB20" s="17"/>
    </row>
    <row r="21" spans="1:30" ht="39.950000000000003" customHeight="1" x14ac:dyDescent="0.25">
      <c r="A21" s="112" t="s">
        <v>36</v>
      </c>
      <c r="B21" s="20">
        <v>25.3</v>
      </c>
      <c r="C21" s="21">
        <v>25.9</v>
      </c>
      <c r="D21" s="21">
        <v>32.5</v>
      </c>
      <c r="E21" s="21">
        <v>32.4</v>
      </c>
      <c r="F21" s="21">
        <v>23.9</v>
      </c>
      <c r="G21" s="21">
        <v>23.9</v>
      </c>
      <c r="H21" s="21">
        <v>18.100000000000001</v>
      </c>
      <c r="I21" s="21">
        <v>18.100000000000001</v>
      </c>
      <c r="J21" s="21">
        <v>25.6</v>
      </c>
      <c r="K21" s="21">
        <v>14.3</v>
      </c>
      <c r="L21" s="21">
        <v>10.8</v>
      </c>
      <c r="M21" s="22"/>
      <c r="N21" s="20">
        <v>23.065933333333334</v>
      </c>
      <c r="O21" s="21">
        <v>24.165600000000005</v>
      </c>
      <c r="P21" s="21">
        <v>31.103044444444446</v>
      </c>
      <c r="Q21" s="21">
        <v>32.764933333333332</v>
      </c>
      <c r="R21" s="21">
        <v>32.244311111111109</v>
      </c>
      <c r="S21" s="21">
        <v>22.4146</v>
      </c>
      <c r="T21" s="21">
        <v>21.471422222222223</v>
      </c>
      <c r="U21" s="21">
        <v>16.146944444444447</v>
      </c>
      <c r="V21" s="21"/>
      <c r="W21" s="21"/>
      <c r="X21" s="22"/>
      <c r="Y21" s="23">
        <f t="shared" si="0"/>
        <v>454.17678888888889</v>
      </c>
      <c r="AA21" s="2"/>
      <c r="AB21" s="17"/>
    </row>
    <row r="22" spans="1:30" ht="39.950000000000003" customHeight="1" x14ac:dyDescent="0.25">
      <c r="A22" s="113" t="s">
        <v>37</v>
      </c>
      <c r="B22" s="20">
        <v>25.3</v>
      </c>
      <c r="C22" s="21">
        <v>25.9</v>
      </c>
      <c r="D22" s="21">
        <v>32.5</v>
      </c>
      <c r="E22" s="21">
        <v>32.4</v>
      </c>
      <c r="F22" s="21">
        <v>23.9</v>
      </c>
      <c r="G22" s="21">
        <v>23.9</v>
      </c>
      <c r="H22" s="21">
        <v>18.100000000000001</v>
      </c>
      <c r="I22" s="21">
        <v>18.100000000000001</v>
      </c>
      <c r="J22" s="21">
        <v>25.6</v>
      </c>
      <c r="K22" s="21">
        <v>14.3</v>
      </c>
      <c r="L22" s="21">
        <v>10.8</v>
      </c>
      <c r="M22" s="22"/>
      <c r="N22" s="20">
        <v>10.5</v>
      </c>
      <c r="O22" s="21">
        <v>17.5</v>
      </c>
      <c r="P22" s="21">
        <v>22.8</v>
      </c>
      <c r="Q22" s="21">
        <v>16.7</v>
      </c>
      <c r="R22" s="21">
        <v>16.7</v>
      </c>
      <c r="S22" s="21">
        <v>17.100000000000001</v>
      </c>
      <c r="T22" s="21">
        <v>17.100000000000001</v>
      </c>
      <c r="U22" s="21">
        <v>22.4</v>
      </c>
      <c r="V22" s="21">
        <v>22.4</v>
      </c>
      <c r="W22" s="21">
        <v>25.1</v>
      </c>
      <c r="X22" s="22">
        <v>15.1</v>
      </c>
      <c r="Y22" s="23">
        <f t="shared" si="0"/>
        <v>454.20000000000005</v>
      </c>
      <c r="AA22" s="2"/>
      <c r="AB22" s="17"/>
    </row>
    <row r="23" spans="1:30" ht="39.950000000000003" customHeight="1" x14ac:dyDescent="0.25">
      <c r="A23" s="112" t="s">
        <v>38</v>
      </c>
      <c r="B23" s="20">
        <v>25.3</v>
      </c>
      <c r="C23" s="21">
        <v>25.9</v>
      </c>
      <c r="D23" s="21">
        <v>32.5</v>
      </c>
      <c r="E23" s="21">
        <v>32.4</v>
      </c>
      <c r="F23" s="21">
        <v>23.9</v>
      </c>
      <c r="G23" s="21">
        <v>23.9</v>
      </c>
      <c r="H23" s="21">
        <v>18.100000000000001</v>
      </c>
      <c r="I23" s="21">
        <v>18.100000000000001</v>
      </c>
      <c r="J23" s="21">
        <v>25.6</v>
      </c>
      <c r="K23" s="21">
        <v>14.3</v>
      </c>
      <c r="L23" s="21">
        <v>10.8</v>
      </c>
      <c r="M23" s="22"/>
      <c r="N23" s="20">
        <v>10.5</v>
      </c>
      <c r="O23" s="21">
        <v>17.5</v>
      </c>
      <c r="P23" s="21">
        <v>22.8</v>
      </c>
      <c r="Q23" s="21">
        <v>16.7</v>
      </c>
      <c r="R23" s="21">
        <v>16.7</v>
      </c>
      <c r="S23" s="21">
        <v>17.100000000000001</v>
      </c>
      <c r="T23" s="21">
        <v>17.100000000000001</v>
      </c>
      <c r="U23" s="21">
        <v>22.4</v>
      </c>
      <c r="V23" s="21">
        <v>22.4</v>
      </c>
      <c r="W23" s="21">
        <v>25.1</v>
      </c>
      <c r="X23" s="22">
        <v>15.1</v>
      </c>
      <c r="Y23" s="23">
        <f t="shared" si="0"/>
        <v>454.20000000000005</v>
      </c>
      <c r="AA23" s="2"/>
      <c r="AB23" s="17"/>
    </row>
    <row r="24" spans="1:30" ht="39.950000000000003" customHeight="1" x14ac:dyDescent="0.25">
      <c r="A24" s="112" t="s">
        <v>33</v>
      </c>
      <c r="B24" s="20">
        <v>25.3</v>
      </c>
      <c r="C24" s="21">
        <v>25.9</v>
      </c>
      <c r="D24" s="21">
        <v>32.5</v>
      </c>
      <c r="E24" s="21">
        <v>32.4</v>
      </c>
      <c r="F24" s="21">
        <v>23.9</v>
      </c>
      <c r="G24" s="21">
        <v>23.9</v>
      </c>
      <c r="H24" s="21">
        <v>18.100000000000001</v>
      </c>
      <c r="I24" s="21">
        <v>18.100000000000001</v>
      </c>
      <c r="J24" s="21">
        <v>25.6</v>
      </c>
      <c r="K24" s="21">
        <v>14.3</v>
      </c>
      <c r="L24" s="21">
        <v>10.8</v>
      </c>
      <c r="M24" s="22"/>
      <c r="N24" s="20">
        <v>10.5</v>
      </c>
      <c r="O24" s="21">
        <v>17.5</v>
      </c>
      <c r="P24" s="21">
        <v>22.8</v>
      </c>
      <c r="Q24" s="21">
        <v>16.7</v>
      </c>
      <c r="R24" s="21">
        <v>16.7</v>
      </c>
      <c r="S24" s="21">
        <v>17.100000000000001</v>
      </c>
      <c r="T24" s="21">
        <v>17.100000000000001</v>
      </c>
      <c r="U24" s="21">
        <v>22.4</v>
      </c>
      <c r="V24" s="21">
        <v>22.4</v>
      </c>
      <c r="W24" s="21">
        <v>25.1</v>
      </c>
      <c r="X24" s="22">
        <v>15.1</v>
      </c>
      <c r="Y24" s="23">
        <f t="shared" si="0"/>
        <v>454.20000000000005</v>
      </c>
      <c r="AA24" s="2"/>
    </row>
    <row r="25" spans="1:30" ht="41.45" customHeight="1" x14ac:dyDescent="0.25">
      <c r="A25" s="113" t="s">
        <v>10</v>
      </c>
      <c r="B25" s="24">
        <f t="shared" ref="B25:C25" si="1">SUM(B18:B24)</f>
        <v>165.46272666666667</v>
      </c>
      <c r="C25" s="25">
        <f t="shared" si="1"/>
        <v>156.56278222222224</v>
      </c>
      <c r="D25" s="25">
        <f>SUM(D18:D24)</f>
        <v>184.34472222222223</v>
      </c>
      <c r="E25" s="25">
        <f t="shared" ref="E25:G25" si="2">SUM(E18:E24)</f>
        <v>194.24042222222224</v>
      </c>
      <c r="F25" s="25">
        <f t="shared" si="2"/>
        <v>161.32495555555556</v>
      </c>
      <c r="G25" s="25">
        <f t="shared" si="2"/>
        <v>150.20307777777779</v>
      </c>
      <c r="H25" s="25">
        <f>SUM(H18:H24)</f>
        <v>127.28517777777776</v>
      </c>
      <c r="I25" s="25">
        <f t="shared" ref="I25" si="3">SUM(I18:I24)</f>
        <v>125.86708888888887</v>
      </c>
      <c r="J25" s="25">
        <f>SUM(J18:J24)</f>
        <v>156.06682222222221</v>
      </c>
      <c r="K25" s="25">
        <f t="shared" ref="K25" si="4">SUM(K18:K24)</f>
        <v>148.25361111111113</v>
      </c>
      <c r="L25" s="25">
        <f>SUM(L18:L24)</f>
        <v>106.9032</v>
      </c>
      <c r="M25" s="26">
        <f t="shared" ref="M25:P25" si="5">SUM(M18:M24)</f>
        <v>37.184035555555553</v>
      </c>
      <c r="N25" s="24">
        <f t="shared" si="5"/>
        <v>118.7102</v>
      </c>
      <c r="O25" s="25">
        <f t="shared" si="5"/>
        <v>144.0342</v>
      </c>
      <c r="P25" s="25">
        <f t="shared" si="5"/>
        <v>185.3673666666667</v>
      </c>
      <c r="Q25" s="25">
        <f>SUM(Q18:Q24)</f>
        <v>173.06119999999999</v>
      </c>
      <c r="R25" s="25">
        <f t="shared" ref="R25:X25" si="6">SUM(R18:R24)</f>
        <v>172.04706666666664</v>
      </c>
      <c r="S25" s="25">
        <f t="shared" ref="S25:U25" si="7">SUM(S18:S24)</f>
        <v>136.92569999999998</v>
      </c>
      <c r="T25" s="25">
        <f t="shared" si="7"/>
        <v>133.01773333333333</v>
      </c>
      <c r="U25" s="25">
        <f t="shared" si="7"/>
        <v>128.95316666666668</v>
      </c>
      <c r="V25" s="25">
        <f t="shared" si="6"/>
        <v>67.199999999999989</v>
      </c>
      <c r="W25" s="25">
        <f t="shared" si="6"/>
        <v>75.300000000000011</v>
      </c>
      <c r="X25" s="26">
        <f t="shared" si="6"/>
        <v>45.3</v>
      </c>
      <c r="Y25" s="23">
        <f t="shared" si="0"/>
        <v>3093.6152555555554</v>
      </c>
    </row>
    <row r="26" spans="1:30" s="2" customFormat="1" ht="36.75" customHeight="1" x14ac:dyDescent="0.25">
      <c r="A26" s="114" t="s">
        <v>12</v>
      </c>
      <c r="B26" s="27">
        <v>36.5</v>
      </c>
      <c r="C26" s="28">
        <v>35</v>
      </c>
      <c r="D26" s="28">
        <v>35.5</v>
      </c>
      <c r="E26" s="28">
        <v>35</v>
      </c>
      <c r="F26" s="28">
        <v>35.5</v>
      </c>
      <c r="G26" s="28">
        <v>34.5</v>
      </c>
      <c r="H26" s="28">
        <v>35</v>
      </c>
      <c r="I26" s="28">
        <v>35</v>
      </c>
      <c r="J26" s="28">
        <v>35.5</v>
      </c>
      <c r="K26" s="28">
        <v>34.5</v>
      </c>
      <c r="L26" s="28">
        <v>35</v>
      </c>
      <c r="M26" s="29">
        <v>34</v>
      </c>
      <c r="N26" s="27"/>
      <c r="O26" s="28"/>
      <c r="P26" s="28"/>
      <c r="Q26" s="28"/>
      <c r="R26" s="28"/>
      <c r="S26" s="28"/>
      <c r="T26" s="28"/>
      <c r="U26" s="28"/>
      <c r="V26" s="28"/>
      <c r="W26" s="28"/>
      <c r="X26" s="29"/>
      <c r="Y26" s="30">
        <f>+((Y25/Y27)/7)*1000</f>
        <v>35.420777150592009</v>
      </c>
    </row>
    <row r="27" spans="1:30" s="2" customFormat="1" ht="33" customHeight="1" x14ac:dyDescent="0.25">
      <c r="A27" s="115" t="s">
        <v>13</v>
      </c>
      <c r="B27" s="31">
        <v>698</v>
      </c>
      <c r="C27" s="32">
        <v>720</v>
      </c>
      <c r="D27" s="32">
        <v>902</v>
      </c>
      <c r="E27" s="32">
        <v>902</v>
      </c>
      <c r="F27" s="32">
        <v>664</v>
      </c>
      <c r="G27" s="32">
        <v>664</v>
      </c>
      <c r="H27" s="32">
        <v>504</v>
      </c>
      <c r="I27" s="32">
        <v>504</v>
      </c>
      <c r="J27" s="32">
        <v>710</v>
      </c>
      <c r="K27" s="32">
        <v>396</v>
      </c>
      <c r="L27" s="32">
        <v>302</v>
      </c>
      <c r="M27" s="33"/>
      <c r="N27" s="31">
        <v>284</v>
      </c>
      <c r="O27" s="32">
        <v>475</v>
      </c>
      <c r="P27" s="32">
        <v>618</v>
      </c>
      <c r="Q27" s="32">
        <v>452</v>
      </c>
      <c r="R27" s="32">
        <v>452</v>
      </c>
      <c r="S27" s="32">
        <v>464</v>
      </c>
      <c r="T27" s="32">
        <v>464</v>
      </c>
      <c r="U27" s="32">
        <v>607</v>
      </c>
      <c r="V27" s="32">
        <v>606</v>
      </c>
      <c r="W27" s="32">
        <v>679</v>
      </c>
      <c r="X27" s="33">
        <v>410</v>
      </c>
      <c r="Y27" s="34">
        <f>SUM(B27:X27)</f>
        <v>12477</v>
      </c>
      <c r="Z27" s="2">
        <f>((Y25*1000)/Y27)/7</f>
        <v>35.420777150592002</v>
      </c>
    </row>
    <row r="28" spans="1:30" s="2" customFormat="1" ht="33" customHeight="1" x14ac:dyDescent="0.25">
      <c r="A28" s="116" t="s">
        <v>14</v>
      </c>
      <c r="B28" s="35">
        <f>((B27*B26)*7/1000-B18-B19)/5</f>
        <v>27.38209333333333</v>
      </c>
      <c r="C28" s="36">
        <f t="shared" ref="C28:X28" si="8">((C27*C26)*7/1000-C18-C19)/5</f>
        <v>28.409304444444452</v>
      </c>
      <c r="D28" s="36">
        <f t="shared" si="8"/>
        <v>37.766344444444442</v>
      </c>
      <c r="E28" s="36">
        <f t="shared" si="8"/>
        <v>35.792144444444446</v>
      </c>
      <c r="F28" s="36">
        <f t="shared" si="8"/>
        <v>24.447011111111106</v>
      </c>
      <c r="G28" s="36">
        <f t="shared" si="8"/>
        <v>24.977155555555555</v>
      </c>
      <c r="H28" s="36">
        <f t="shared" si="8"/>
        <v>17.601955555555556</v>
      </c>
      <c r="I28" s="36">
        <f t="shared" si="8"/>
        <v>17.784977777777776</v>
      </c>
      <c r="J28" s="36">
        <f t="shared" si="8"/>
        <v>28.405844444444448</v>
      </c>
      <c r="K28" s="36">
        <f t="shared" si="8"/>
        <v>7.3637222222222221</v>
      </c>
      <c r="L28" s="36">
        <f t="shared" si="8"/>
        <v>6.6387</v>
      </c>
      <c r="M28" s="37">
        <f t="shared" si="8"/>
        <v>-4.8454088888888887</v>
      </c>
      <c r="N28" s="35">
        <f t="shared" si="8"/>
        <v>-8.2156666666666673</v>
      </c>
      <c r="O28" s="36">
        <f t="shared" si="8"/>
        <v>-8.6405999999999974</v>
      </c>
      <c r="P28" s="36">
        <f t="shared" si="8"/>
        <v>-10.952255555555556</v>
      </c>
      <c r="Q28" s="36">
        <f t="shared" si="8"/>
        <v>-11.486266666666669</v>
      </c>
      <c r="R28" s="36">
        <f t="shared" si="8"/>
        <v>-11.49168888888889</v>
      </c>
      <c r="S28" s="36">
        <f t="shared" ref="S28:U28" si="9">((S27*S26)*7/1000-S18-S19)/5</f>
        <v>-8.1592999999999982</v>
      </c>
      <c r="T28" s="36">
        <f t="shared" si="9"/>
        <v>-7.7549777777777793</v>
      </c>
      <c r="U28" s="36">
        <f t="shared" si="9"/>
        <v>-5.8918555555555558</v>
      </c>
      <c r="V28" s="36">
        <f t="shared" si="8"/>
        <v>0</v>
      </c>
      <c r="W28" s="36">
        <f t="shared" si="8"/>
        <v>0</v>
      </c>
      <c r="X28" s="37">
        <f t="shared" si="8"/>
        <v>0</v>
      </c>
      <c r="Y28" s="38"/>
    </row>
    <row r="29" spans="1:30" ht="33.75" customHeight="1" x14ac:dyDescent="0.25">
      <c r="A29" s="117" t="s">
        <v>15</v>
      </c>
      <c r="B29" s="39">
        <f t="shared" ref="B29:C29" si="10">((B27*B26)*7)/1000</f>
        <v>178.339</v>
      </c>
      <c r="C29" s="40">
        <f t="shared" si="10"/>
        <v>176.4</v>
      </c>
      <c r="D29" s="40">
        <f>((D27*D26)*7)/1000</f>
        <v>224.14699999999999</v>
      </c>
      <c r="E29" s="40">
        <f>((E27*E26)*7)/1000</f>
        <v>220.99</v>
      </c>
      <c r="F29" s="40">
        <f t="shared" ref="F29:X29" si="11">((F27*F26)*7)/1000</f>
        <v>165.00399999999999</v>
      </c>
      <c r="G29" s="40">
        <f t="shared" si="11"/>
        <v>160.35599999999999</v>
      </c>
      <c r="H29" s="40">
        <f t="shared" si="11"/>
        <v>123.48</v>
      </c>
      <c r="I29" s="40">
        <f t="shared" si="11"/>
        <v>123.48</v>
      </c>
      <c r="J29" s="40">
        <f t="shared" si="11"/>
        <v>176.435</v>
      </c>
      <c r="K29" s="40">
        <f t="shared" si="11"/>
        <v>95.634</v>
      </c>
      <c r="L29" s="40">
        <f t="shared" si="11"/>
        <v>73.989999999999995</v>
      </c>
      <c r="M29" s="76">
        <f t="shared" si="11"/>
        <v>0</v>
      </c>
      <c r="N29" s="39">
        <f t="shared" si="11"/>
        <v>0</v>
      </c>
      <c r="O29" s="40">
        <f t="shared" si="11"/>
        <v>0</v>
      </c>
      <c r="P29" s="40">
        <f t="shared" si="11"/>
        <v>0</v>
      </c>
      <c r="Q29" s="41">
        <f t="shared" si="11"/>
        <v>0</v>
      </c>
      <c r="R29" s="41">
        <f t="shared" si="11"/>
        <v>0</v>
      </c>
      <c r="S29" s="41">
        <f t="shared" ref="S29:U29" si="12">((S27*S26)*7)/1000</f>
        <v>0</v>
      </c>
      <c r="T29" s="41">
        <f t="shared" si="12"/>
        <v>0</v>
      </c>
      <c r="U29" s="41">
        <f t="shared" si="12"/>
        <v>0</v>
      </c>
      <c r="V29" s="41">
        <f t="shared" si="11"/>
        <v>0</v>
      </c>
      <c r="W29" s="41">
        <f t="shared" si="11"/>
        <v>0</v>
      </c>
      <c r="X29" s="42">
        <f t="shared" si="11"/>
        <v>0</v>
      </c>
      <c r="Y29" s="43"/>
    </row>
    <row r="30" spans="1:30" ht="33.75" customHeight="1" thickBot="1" x14ac:dyDescent="0.3">
      <c r="A30" s="118" t="s">
        <v>16</v>
      </c>
      <c r="B30" s="44">
        <f t="shared" ref="B30:C30" si="13">+(B25/B27)/7*1000</f>
        <v>33.864659571565014</v>
      </c>
      <c r="C30" s="45">
        <f t="shared" si="13"/>
        <v>31.064044091710763</v>
      </c>
      <c r="D30" s="45">
        <f>+(D25/D27)/7*1000</f>
        <v>29.196186604723195</v>
      </c>
      <c r="E30" s="45">
        <f t="shared" ref="E30:G30" si="14">+(E25/E27)/7*1000</f>
        <v>30.763449829303489</v>
      </c>
      <c r="F30" s="45">
        <f t="shared" si="14"/>
        <v>34.708467202141897</v>
      </c>
      <c r="G30" s="45">
        <f t="shared" si="14"/>
        <v>32.315636354943592</v>
      </c>
      <c r="H30" s="45">
        <f>+(H25/H27)/7*1000</f>
        <v>36.078565129755603</v>
      </c>
      <c r="I30" s="45">
        <f t="shared" ref="I30" si="15">+(I25/I27)/7*1000</f>
        <v>35.676612496850595</v>
      </c>
      <c r="J30" s="45">
        <f>+(J25/J27)/7*1000</f>
        <v>31.401775095014532</v>
      </c>
      <c r="K30" s="45">
        <f t="shared" ref="K30" si="16">+(K25/K27)/7*1000</f>
        <v>53.48254369087703</v>
      </c>
      <c r="L30" s="45">
        <f>+(L25/L27)/7*1000</f>
        <v>50.569157994323561</v>
      </c>
      <c r="M30" s="46" t="e">
        <f t="shared" ref="M30:X30" si="17">+(M25/M27)/7*1000</f>
        <v>#DIV/0!</v>
      </c>
      <c r="N30" s="44">
        <f t="shared" si="17"/>
        <v>59.713380281690142</v>
      </c>
      <c r="O30" s="45">
        <f t="shared" si="17"/>
        <v>43.318556390977442</v>
      </c>
      <c r="P30" s="45">
        <f t="shared" si="17"/>
        <v>42.849599321929432</v>
      </c>
      <c r="Q30" s="45">
        <f t="shared" si="17"/>
        <v>54.696965865992411</v>
      </c>
      <c r="R30" s="45">
        <f t="shared" si="17"/>
        <v>54.376443320691095</v>
      </c>
      <c r="S30" s="45">
        <f t="shared" ref="S30:U30" si="18">+(S25/S27)/7*1000</f>
        <v>42.156927339901472</v>
      </c>
      <c r="T30" s="45">
        <f t="shared" si="18"/>
        <v>40.953735632183907</v>
      </c>
      <c r="U30" s="45">
        <f t="shared" si="18"/>
        <v>30.349062524515578</v>
      </c>
      <c r="V30" s="45">
        <f t="shared" si="17"/>
        <v>15.841584158415838</v>
      </c>
      <c r="W30" s="45">
        <f t="shared" si="17"/>
        <v>15.842625710077849</v>
      </c>
      <c r="X30" s="46">
        <f t="shared" si="17"/>
        <v>15.783972125435538</v>
      </c>
      <c r="Y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79" t="s">
        <v>18</v>
      </c>
      <c r="C36" s="380"/>
      <c r="D36" s="380"/>
      <c r="E36" s="380"/>
      <c r="F36" s="380"/>
      <c r="G36" s="380"/>
      <c r="H36" s="87"/>
      <c r="J36" s="121"/>
      <c r="K36" s="104" t="s">
        <v>19</v>
      </c>
      <c r="L36" s="383" t="s">
        <v>18</v>
      </c>
      <c r="M36" s="383"/>
      <c r="N36" s="383"/>
      <c r="O36" s="383"/>
      <c r="P36" s="379"/>
      <c r="Q36" s="97"/>
      <c r="R36" s="52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88" t="s">
        <v>10</v>
      </c>
      <c r="R37" s="54"/>
      <c r="S37" s="54"/>
      <c r="T37" s="3"/>
      <c r="U37" s="53"/>
      <c r="V37" s="3"/>
      <c r="W37" s="52"/>
      <c r="X37" s="52"/>
      <c r="Y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88"/>
      <c r="R38" s="54"/>
      <c r="S38" s="54"/>
      <c r="T38" s="55"/>
      <c r="U38" s="55"/>
      <c r="V38" s="2"/>
      <c r="W38" s="2"/>
      <c r="X38" s="2"/>
      <c r="Y38" s="2"/>
    </row>
    <row r="39" spans="1:30" ht="33.75" customHeight="1" x14ac:dyDescent="0.25">
      <c r="A39" s="80" t="s">
        <v>42</v>
      </c>
      <c r="B39" s="69">
        <v>19.921430555555556</v>
      </c>
      <c r="C39" s="69">
        <v>22.815000000000001</v>
      </c>
      <c r="D39" s="69">
        <v>32.134486111111109</v>
      </c>
      <c r="E39" s="69">
        <v>16.599458333333335</v>
      </c>
      <c r="F39" s="69">
        <v>19.157916666666665</v>
      </c>
      <c r="G39" s="69">
        <v>13.949083333333334</v>
      </c>
      <c r="H39" s="89">
        <f t="shared" ref="H39:H46" si="19">SUM(B39:G39)</f>
        <v>124.57737499999999</v>
      </c>
      <c r="I39" s="50"/>
      <c r="J39" s="2"/>
      <c r="K39" s="80" t="s">
        <v>42</v>
      </c>
      <c r="L39" s="69">
        <v>343.5</v>
      </c>
      <c r="M39" s="69"/>
      <c r="N39" s="69"/>
      <c r="O39" s="69"/>
      <c r="P39" s="69"/>
      <c r="Q39" s="89">
        <f t="shared" ref="Q39:Q46" si="20">SUM(L39:P39)</f>
        <v>343.5</v>
      </c>
      <c r="R39" s="2">
        <v>76</v>
      </c>
      <c r="S39" s="56"/>
      <c r="T39" s="55"/>
      <c r="U39" s="55"/>
      <c r="V39" s="2"/>
      <c r="W39" s="2"/>
      <c r="X39" s="2"/>
      <c r="Y39" s="2"/>
    </row>
    <row r="40" spans="1:30" ht="33.75" customHeight="1" x14ac:dyDescent="0.25">
      <c r="A40" s="81" t="s">
        <v>34</v>
      </c>
      <c r="B40" s="69">
        <v>19.921430555555556</v>
      </c>
      <c r="C40" s="69">
        <v>22.815000000000001</v>
      </c>
      <c r="D40" s="69">
        <v>32.134486111111109</v>
      </c>
      <c r="E40" s="69">
        <v>16.599458333333335</v>
      </c>
      <c r="F40" s="69">
        <v>19.157916666666665</v>
      </c>
      <c r="G40" s="69">
        <v>13.949083333333334</v>
      </c>
      <c r="H40" s="89">
        <f t="shared" si="19"/>
        <v>124.57737499999999</v>
      </c>
      <c r="I40" s="50"/>
      <c r="J40" s="2"/>
      <c r="K40" s="81" t="s">
        <v>34</v>
      </c>
      <c r="L40" s="69">
        <f>L48*$R$40/1000</f>
        <v>356.29</v>
      </c>
      <c r="M40" s="69">
        <f t="shared" ref="M40:P40" si="21">M48*$R$40/1000</f>
        <v>0</v>
      </c>
      <c r="N40" s="69">
        <f t="shared" si="21"/>
        <v>0</v>
      </c>
      <c r="O40" s="69">
        <f t="shared" si="21"/>
        <v>0</v>
      </c>
      <c r="P40" s="69">
        <f t="shared" si="21"/>
        <v>0</v>
      </c>
      <c r="Q40" s="89">
        <f t="shared" si="20"/>
        <v>356.29</v>
      </c>
      <c r="R40" s="2">
        <v>110</v>
      </c>
      <c r="S40" s="56"/>
      <c r="T40" s="55"/>
      <c r="U40" s="55"/>
      <c r="V40" s="2"/>
      <c r="W40" s="2"/>
      <c r="X40" s="2"/>
      <c r="Y40" s="2"/>
    </row>
    <row r="41" spans="1:30" ht="33.75" customHeight="1" x14ac:dyDescent="0.25">
      <c r="A41" s="80" t="s">
        <v>35</v>
      </c>
      <c r="B41" s="123">
        <v>21.011427777777776</v>
      </c>
      <c r="C41" s="21">
        <v>24.854800000000001</v>
      </c>
      <c r="D41" s="21">
        <v>35.129105555555562</v>
      </c>
      <c r="E41" s="21">
        <v>18.160516666666666</v>
      </c>
      <c r="F41" s="21">
        <v>21.027033333333332</v>
      </c>
      <c r="G41" s="21">
        <v>15.784366666666665</v>
      </c>
      <c r="H41" s="89">
        <f t="shared" si="19"/>
        <v>135.96725000000001</v>
      </c>
      <c r="I41" s="50"/>
      <c r="J41" s="2"/>
      <c r="K41" s="80" t="s">
        <v>35</v>
      </c>
      <c r="L41" s="69">
        <f>L48*$R$41/1000</f>
        <v>375.72399999999999</v>
      </c>
      <c r="M41" s="69">
        <f t="shared" ref="M41:P41" si="22">M48*$R$41/1000</f>
        <v>0</v>
      </c>
      <c r="N41" s="69">
        <f t="shared" si="22"/>
        <v>0</v>
      </c>
      <c r="O41" s="69">
        <f t="shared" si="22"/>
        <v>0</v>
      </c>
      <c r="P41" s="69">
        <f t="shared" si="22"/>
        <v>0</v>
      </c>
      <c r="Q41" s="89">
        <f t="shared" si="20"/>
        <v>375.72399999999999</v>
      </c>
      <c r="R41" s="2">
        <v>116</v>
      </c>
      <c r="S41" s="56"/>
      <c r="T41" s="55"/>
      <c r="U41" s="55"/>
      <c r="V41" s="2"/>
      <c r="W41" s="2"/>
      <c r="X41" s="2"/>
      <c r="Y41" s="2"/>
    </row>
    <row r="42" spans="1:30" ht="33.75" customHeight="1" x14ac:dyDescent="0.25">
      <c r="A42" s="80" t="s">
        <v>36</v>
      </c>
      <c r="B42" s="69">
        <v>21.011427777777776</v>
      </c>
      <c r="C42" s="69">
        <v>24.854800000000001</v>
      </c>
      <c r="D42" s="69">
        <v>35.129105555555562</v>
      </c>
      <c r="E42" s="69">
        <v>18.160516666666666</v>
      </c>
      <c r="F42" s="69">
        <v>21.027033333333332</v>
      </c>
      <c r="G42" s="69">
        <v>15.784366666666665</v>
      </c>
      <c r="H42" s="89">
        <f t="shared" si="19"/>
        <v>135.96725000000001</v>
      </c>
      <c r="I42" s="50"/>
      <c r="J42" s="2"/>
      <c r="K42" s="80" t="s">
        <v>36</v>
      </c>
      <c r="L42" s="69">
        <f>L48*$R$42/1000</f>
        <v>391.91899999999998</v>
      </c>
      <c r="M42" s="69">
        <f t="shared" ref="M42:P42" si="23">M48*$R$42/1000</f>
        <v>0</v>
      </c>
      <c r="N42" s="69">
        <f t="shared" si="23"/>
        <v>0</v>
      </c>
      <c r="O42" s="69">
        <f t="shared" si="23"/>
        <v>0</v>
      </c>
      <c r="P42" s="69">
        <f t="shared" si="23"/>
        <v>0</v>
      </c>
      <c r="Q42" s="89">
        <f t="shared" si="20"/>
        <v>391.91899999999998</v>
      </c>
      <c r="R42" s="2">
        <v>121</v>
      </c>
      <c r="S42" s="56"/>
      <c r="T42" s="55"/>
      <c r="U42" s="55"/>
      <c r="V42" s="2"/>
      <c r="W42" s="2"/>
      <c r="X42" s="2"/>
      <c r="Y42" s="2"/>
    </row>
    <row r="43" spans="1:30" ht="33.75" customHeight="1" x14ac:dyDescent="0.25">
      <c r="A43" s="81" t="s">
        <v>37</v>
      </c>
      <c r="B43" s="69">
        <v>21.011427777777776</v>
      </c>
      <c r="C43" s="69">
        <v>24.854800000000001</v>
      </c>
      <c r="D43" s="69">
        <v>35.129105555555562</v>
      </c>
      <c r="E43" s="69">
        <v>18.160516666666666</v>
      </c>
      <c r="F43" s="69">
        <v>21.027033333333332</v>
      </c>
      <c r="G43" s="69">
        <v>15.784366666666665</v>
      </c>
      <c r="H43" s="89">
        <f t="shared" si="19"/>
        <v>135.96725000000001</v>
      </c>
      <c r="I43" s="50"/>
      <c r="J43" s="2"/>
      <c r="K43" s="81" t="s">
        <v>37</v>
      </c>
      <c r="L43" s="69">
        <f>L48*$R$43/1000</f>
        <v>404.875</v>
      </c>
      <c r="M43" s="69">
        <f t="shared" ref="M43:P43" si="24">M48*$R$43/1000</f>
        <v>0</v>
      </c>
      <c r="N43" s="69">
        <f t="shared" si="24"/>
        <v>0</v>
      </c>
      <c r="O43" s="69">
        <f t="shared" si="24"/>
        <v>0</v>
      </c>
      <c r="P43" s="69">
        <f t="shared" si="24"/>
        <v>0</v>
      </c>
      <c r="Q43" s="89">
        <f t="shared" si="20"/>
        <v>404.875</v>
      </c>
      <c r="R43" s="2">
        <v>125</v>
      </c>
      <c r="S43" s="56"/>
      <c r="T43" s="55"/>
      <c r="U43" s="55"/>
      <c r="V43" s="2"/>
      <c r="W43" s="2"/>
      <c r="X43" s="2"/>
      <c r="Y43" s="2"/>
    </row>
    <row r="44" spans="1:30" ht="33.75" customHeight="1" x14ac:dyDescent="0.25">
      <c r="A44" s="80" t="s">
        <v>38</v>
      </c>
      <c r="B44" s="69">
        <v>17</v>
      </c>
      <c r="C44" s="69">
        <v>16.3</v>
      </c>
      <c r="D44" s="69">
        <v>24.6</v>
      </c>
      <c r="E44" s="69">
        <v>29.8</v>
      </c>
      <c r="F44" s="69">
        <v>24.1</v>
      </c>
      <c r="G44" s="69">
        <v>24.2</v>
      </c>
      <c r="H44" s="89">
        <f t="shared" si="19"/>
        <v>136</v>
      </c>
      <c r="I44" s="50"/>
      <c r="J44" s="2"/>
      <c r="K44" s="80" t="s">
        <v>38</v>
      </c>
      <c r="L44" s="69">
        <f>L48*$R$44/1000</f>
        <v>411.35300000000001</v>
      </c>
      <c r="M44" s="69">
        <f t="shared" ref="M44:P44" si="25">M48*$R$44/1000</f>
        <v>0</v>
      </c>
      <c r="N44" s="69">
        <f t="shared" si="25"/>
        <v>0</v>
      </c>
      <c r="O44" s="69">
        <f t="shared" si="25"/>
        <v>0</v>
      </c>
      <c r="P44" s="69">
        <f t="shared" si="25"/>
        <v>0</v>
      </c>
      <c r="Q44" s="89">
        <f t="shared" si="20"/>
        <v>411.35300000000001</v>
      </c>
      <c r="R44" s="2">
        <v>127</v>
      </c>
      <c r="S44" s="56"/>
      <c r="T44" s="55"/>
      <c r="U44" s="55"/>
      <c r="V44" s="2"/>
      <c r="W44" s="2"/>
      <c r="X44" s="2"/>
      <c r="Y44" s="2"/>
    </row>
    <row r="45" spans="1:30" ht="33.75" customHeight="1" x14ac:dyDescent="0.25">
      <c r="A45" s="80" t="s">
        <v>33</v>
      </c>
      <c r="B45" s="69">
        <v>17</v>
      </c>
      <c r="C45" s="69">
        <v>16.3</v>
      </c>
      <c r="D45" s="69">
        <v>24.6</v>
      </c>
      <c r="E45" s="69">
        <v>29.8</v>
      </c>
      <c r="F45" s="69">
        <v>24.1</v>
      </c>
      <c r="G45" s="69">
        <v>24.2</v>
      </c>
      <c r="H45" s="89">
        <f t="shared" si="19"/>
        <v>136</v>
      </c>
      <c r="I45" s="50"/>
      <c r="J45" s="2"/>
      <c r="K45" s="80" t="s">
        <v>33</v>
      </c>
      <c r="L45" s="69">
        <f>L48*$R$45/1000</f>
        <v>417.83100000000002</v>
      </c>
      <c r="M45" s="69">
        <f t="shared" ref="M45:P45" si="26">M48*$R$45/1000</f>
        <v>0</v>
      </c>
      <c r="N45" s="69">
        <f t="shared" si="26"/>
        <v>0</v>
      </c>
      <c r="O45" s="69">
        <f t="shared" si="26"/>
        <v>0</v>
      </c>
      <c r="P45" s="69">
        <f t="shared" si="26"/>
        <v>0</v>
      </c>
      <c r="Q45" s="89">
        <f t="shared" si="20"/>
        <v>417.83100000000002</v>
      </c>
      <c r="R45" s="2">
        <v>129</v>
      </c>
      <c r="S45" s="56"/>
      <c r="T45" s="55"/>
      <c r="U45" s="55"/>
      <c r="V45" s="55"/>
      <c r="W45" s="55"/>
      <c r="X45" s="2"/>
      <c r="Y45" s="2"/>
      <c r="Z45" s="2"/>
      <c r="AA45" s="2"/>
    </row>
    <row r="46" spans="1:30" ht="33.75" customHeight="1" x14ac:dyDescent="0.25">
      <c r="A46" s="81" t="s">
        <v>10</v>
      </c>
      <c r="B46" s="70">
        <f t="shared" ref="B46:G46" si="27">SUM(B39:B45)</f>
        <v>136.87714444444444</v>
      </c>
      <c r="C46" s="25">
        <f t="shared" si="27"/>
        <v>152.79440000000002</v>
      </c>
      <c r="D46" s="25">
        <f t="shared" si="27"/>
        <v>218.85628888888888</v>
      </c>
      <c r="E46" s="25">
        <f t="shared" si="27"/>
        <v>147.28046666666665</v>
      </c>
      <c r="F46" s="25">
        <f t="shared" si="27"/>
        <v>149.59693333333334</v>
      </c>
      <c r="G46" s="25">
        <f t="shared" si="27"/>
        <v>123.65126666666667</v>
      </c>
      <c r="H46" s="89">
        <f t="shared" si="19"/>
        <v>929.05649999999991</v>
      </c>
      <c r="I46" s="56"/>
      <c r="K46" s="67" t="s">
        <v>10</v>
      </c>
      <c r="L46" s="70">
        <f>SUM(L39:L45)</f>
        <v>2701.4920000000002</v>
      </c>
      <c r="M46" s="25">
        <f>SUM(M39:M45)</f>
        <v>0</v>
      </c>
      <c r="N46" s="25">
        <f>SUM(N39:N45)</f>
        <v>0</v>
      </c>
      <c r="O46" s="25">
        <f>SUM(O39:O45)</f>
        <v>0</v>
      </c>
      <c r="P46" s="25">
        <f>SUM(P39:P45)</f>
        <v>0</v>
      </c>
      <c r="Q46" s="89">
        <f t="shared" si="20"/>
        <v>2701.4920000000002</v>
      </c>
      <c r="R46" s="56"/>
      <c r="S46" s="56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82" t="s">
        <v>12</v>
      </c>
      <c r="B47" s="71"/>
      <c r="C47" s="28"/>
      <c r="D47" s="28"/>
      <c r="E47" s="28"/>
      <c r="F47" s="28"/>
      <c r="G47" s="28"/>
      <c r="H47" s="90">
        <f>+((H46/H48)/7)*1000</f>
        <v>36.213467160397585</v>
      </c>
      <c r="I47" s="56"/>
      <c r="K47" s="119" t="s">
        <v>12</v>
      </c>
      <c r="L47" s="71">
        <v>120</v>
      </c>
      <c r="M47" s="28"/>
      <c r="N47" s="28"/>
      <c r="O47" s="28"/>
      <c r="P47" s="28"/>
      <c r="Q47" s="90">
        <f>+((Q46/Q48)/7)*1000</f>
        <v>119.15017862656023</v>
      </c>
      <c r="R47" s="57"/>
      <c r="S47" s="57"/>
    </row>
    <row r="48" spans="1:30" ht="33.75" customHeight="1" x14ac:dyDescent="0.25">
      <c r="A48" s="83" t="s">
        <v>13</v>
      </c>
      <c r="B48" s="72">
        <v>454</v>
      </c>
      <c r="C48" s="32">
        <v>439</v>
      </c>
      <c r="D48" s="32">
        <v>665</v>
      </c>
      <c r="E48" s="32">
        <v>805</v>
      </c>
      <c r="F48" s="32">
        <v>649</v>
      </c>
      <c r="G48" s="32">
        <v>653</v>
      </c>
      <c r="H48" s="91">
        <f>SUM(B48:G48)</f>
        <v>3665</v>
      </c>
      <c r="I48" s="56"/>
      <c r="J48" s="58"/>
      <c r="K48" s="83" t="s">
        <v>13</v>
      </c>
      <c r="L48" s="94">
        <v>3239</v>
      </c>
      <c r="M48" s="94"/>
      <c r="N48" s="94"/>
      <c r="O48" s="94"/>
      <c r="P48" s="94"/>
      <c r="Q48" s="98">
        <f>SUM(L48:P48)</f>
        <v>3239</v>
      </c>
      <c r="R48" s="59"/>
      <c r="S48" s="59"/>
    </row>
    <row r="49" spans="1:30" ht="33.75" customHeight="1" x14ac:dyDescent="0.25">
      <c r="A49" s="84" t="s">
        <v>14</v>
      </c>
      <c r="B49" s="73">
        <f t="shared" ref="B49:G49" si="28">((B48*B47)*7/1000-B39-B40)/5</f>
        <v>-7.9685722222222228</v>
      </c>
      <c r="C49" s="36">
        <f t="shared" si="28"/>
        <v>-9.1260000000000012</v>
      </c>
      <c r="D49" s="36">
        <f t="shared" si="28"/>
        <v>-12.853794444444443</v>
      </c>
      <c r="E49" s="36">
        <f t="shared" si="28"/>
        <v>-6.6397833333333338</v>
      </c>
      <c r="F49" s="36">
        <f t="shared" si="28"/>
        <v>-7.6631666666666662</v>
      </c>
      <c r="G49" s="36">
        <f t="shared" si="28"/>
        <v>-5.5796333333333337</v>
      </c>
      <c r="H49" s="92">
        <f>((H46*1000)/H48)/7</f>
        <v>36.213467160397578</v>
      </c>
      <c r="I49" s="56"/>
      <c r="K49" s="84" t="s">
        <v>14</v>
      </c>
      <c r="L49" s="73">
        <f>(L48*L47)/1000</f>
        <v>388.68</v>
      </c>
      <c r="M49" s="36">
        <f>(M48*M47)/1000</f>
        <v>0</v>
      </c>
      <c r="N49" s="36">
        <f>(N48*N47)/1000</f>
        <v>0</v>
      </c>
      <c r="O49" s="36">
        <f>(O48*O47)/1000</f>
        <v>0</v>
      </c>
      <c r="P49" s="36">
        <f>(P48*P47)/1000</f>
        <v>0</v>
      </c>
      <c r="Q49" s="99">
        <f>((Q46*1000)/Q48)/7</f>
        <v>119.15017862656022</v>
      </c>
      <c r="R49" s="59"/>
      <c r="S49" s="59"/>
    </row>
    <row r="50" spans="1:30" ht="33.75" customHeight="1" x14ac:dyDescent="0.25">
      <c r="A50" s="85" t="s">
        <v>15</v>
      </c>
      <c r="B50" s="74">
        <f t="shared" ref="B50:G50" si="29">((B48*B47)*7)/1000</f>
        <v>0</v>
      </c>
      <c r="C50" s="40">
        <f t="shared" si="29"/>
        <v>0</v>
      </c>
      <c r="D50" s="40">
        <f t="shared" si="29"/>
        <v>0</v>
      </c>
      <c r="E50" s="40">
        <f t="shared" si="29"/>
        <v>0</v>
      </c>
      <c r="F50" s="40">
        <f t="shared" si="29"/>
        <v>0</v>
      </c>
      <c r="G50" s="40">
        <f t="shared" si="29"/>
        <v>0</v>
      </c>
      <c r="H50" s="76"/>
      <c r="I50" s="56"/>
      <c r="K50" s="85" t="s">
        <v>15</v>
      </c>
      <c r="L50" s="74">
        <f>((L48*L47)*7)/1000</f>
        <v>2720.76</v>
      </c>
      <c r="M50" s="40">
        <f>((M48*M47)*7)/1000</f>
        <v>0</v>
      </c>
      <c r="N50" s="40">
        <f>((N48*N47)*7)/1000</f>
        <v>0</v>
      </c>
      <c r="O50" s="40">
        <f>((O48*O47)*7)/1000</f>
        <v>0</v>
      </c>
      <c r="P50" s="40">
        <f>((P48*P47)*7)/1000</f>
        <v>0</v>
      </c>
      <c r="Q50" s="100"/>
    </row>
    <row r="51" spans="1:30" ht="33.75" customHeight="1" thickBot="1" x14ac:dyDescent="0.3">
      <c r="A51" s="86" t="s">
        <v>16</v>
      </c>
      <c r="B51" s="75">
        <f t="shared" ref="B51:G51" si="30">+(B46/B48)/7*1000</f>
        <v>43.070215369554575</v>
      </c>
      <c r="C51" s="45">
        <f t="shared" si="30"/>
        <v>49.721575008135382</v>
      </c>
      <c r="D51" s="45">
        <f t="shared" si="30"/>
        <v>47.015314476667861</v>
      </c>
      <c r="E51" s="45">
        <f t="shared" si="30"/>
        <v>26.136728778467905</v>
      </c>
      <c r="F51" s="45">
        <f t="shared" si="30"/>
        <v>32.929107051140953</v>
      </c>
      <c r="G51" s="45">
        <f t="shared" si="30"/>
        <v>27.051250638080653</v>
      </c>
      <c r="H51" s="93"/>
      <c r="I51" s="56"/>
      <c r="J51" s="48"/>
      <c r="K51" s="86" t="s">
        <v>16</v>
      </c>
      <c r="L51" s="75">
        <f>+(L46/L48)/7*1000</f>
        <v>119.15017862656023</v>
      </c>
      <c r="M51" s="45" t="e">
        <f>+(M46/M48)/7*1000</f>
        <v>#DIV/0!</v>
      </c>
      <c r="N51" s="45" t="e">
        <f>+(N46/N48)/7*1000</f>
        <v>#DIV/0!</v>
      </c>
      <c r="O51" s="45" t="e">
        <f>+(O46/O48)/7*1000</f>
        <v>#DIV/0!</v>
      </c>
      <c r="P51" s="45" t="e">
        <f>+(P46/P48)/7*1000</f>
        <v>#DIV/0!</v>
      </c>
      <c r="Q51" s="46"/>
      <c r="R51" s="49"/>
      <c r="S51" s="49"/>
    </row>
    <row r="52" spans="1:30" ht="33.75" customHeight="1" x14ac:dyDescent="0.25">
      <c r="A52" s="48"/>
      <c r="B52" s="49"/>
      <c r="C52" s="49"/>
      <c r="D52" s="49"/>
      <c r="E52" s="49"/>
      <c r="F52" s="49"/>
      <c r="G52" s="49"/>
      <c r="H52" s="48"/>
      <c r="I52" s="48"/>
      <c r="J52" s="48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2"/>
      <c r="V52" s="2"/>
      <c r="W52" s="2"/>
      <c r="X52" s="2"/>
      <c r="Y52" s="2"/>
    </row>
    <row r="53" spans="1:30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30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50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04" t="s">
        <v>21</v>
      </c>
      <c r="B55" s="383" t="s">
        <v>8</v>
      </c>
      <c r="C55" s="383"/>
      <c r="D55" s="383"/>
      <c r="E55" s="383"/>
      <c r="F55" s="379"/>
      <c r="G55" s="101"/>
      <c r="H55" s="63"/>
      <c r="I55" s="63"/>
      <c r="T55" s="50"/>
      <c r="U55" s="50"/>
      <c r="V55" s="50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78" t="s">
        <v>20</v>
      </c>
      <c r="B56" s="68"/>
      <c r="C56" s="12"/>
      <c r="D56" s="12"/>
      <c r="E56" s="12"/>
      <c r="F56" s="12"/>
      <c r="G56" s="88" t="s">
        <v>10</v>
      </c>
      <c r="I56" s="52"/>
      <c r="J56" s="52"/>
      <c r="K56" s="52"/>
      <c r="L56" s="52"/>
      <c r="M56" s="64"/>
      <c r="N56" s="64"/>
      <c r="O56" s="64"/>
      <c r="P56" s="52"/>
      <c r="Q56" s="52"/>
      <c r="R56" s="65"/>
      <c r="S56" s="65"/>
      <c r="T56" s="6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78" t="s">
        <v>11</v>
      </c>
      <c r="B57" s="68">
        <v>1</v>
      </c>
      <c r="C57" s="18">
        <v>2</v>
      </c>
      <c r="D57" s="18">
        <v>3</v>
      </c>
      <c r="E57" s="18">
        <v>4</v>
      </c>
      <c r="F57" s="18">
        <v>5</v>
      </c>
      <c r="G57" s="88"/>
      <c r="H57" s="52"/>
      <c r="I57" s="52"/>
      <c r="J57" s="52"/>
      <c r="K57" s="52"/>
      <c r="L57" s="52"/>
      <c r="M57" s="64"/>
      <c r="N57" s="64"/>
      <c r="O57" s="64"/>
      <c r="P57" s="52"/>
      <c r="Q57" s="52"/>
      <c r="R57" s="65"/>
      <c r="S57" s="65"/>
      <c r="T57" s="6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0" t="s">
        <v>42</v>
      </c>
      <c r="B58" s="69">
        <v>317.7</v>
      </c>
      <c r="C58" s="69"/>
      <c r="D58" s="69"/>
      <c r="E58" s="69"/>
      <c r="F58" s="69"/>
      <c r="G58" s="89">
        <f t="shared" ref="G58:G65" si="31">SUM(B58:F58)</f>
        <v>317.7</v>
      </c>
      <c r="H58" s="49"/>
      <c r="I58" s="2">
        <v>73</v>
      </c>
      <c r="J58" s="52"/>
      <c r="K58" s="52"/>
      <c r="L58" s="52"/>
      <c r="M58" s="64"/>
      <c r="N58" s="64"/>
      <c r="O58" s="64"/>
      <c r="P58" s="52"/>
      <c r="Q58" s="52"/>
      <c r="R58" s="65"/>
      <c r="S58" s="65"/>
      <c r="T58" s="6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81" t="s">
        <v>34</v>
      </c>
      <c r="B59" s="69">
        <f>B67*$I$59/1000</f>
        <v>308.55</v>
      </c>
      <c r="C59" s="69">
        <f t="shared" ref="C59:F59" si="32">C67*$I$59/1000</f>
        <v>0</v>
      </c>
      <c r="D59" s="69">
        <f t="shared" si="32"/>
        <v>0</v>
      </c>
      <c r="E59" s="69">
        <f t="shared" si="32"/>
        <v>0</v>
      </c>
      <c r="F59" s="69">
        <f t="shared" si="32"/>
        <v>0</v>
      </c>
      <c r="G59" s="89">
        <f t="shared" si="31"/>
        <v>308.55</v>
      </c>
      <c r="H59" s="49"/>
      <c r="I59" s="2">
        <v>102</v>
      </c>
      <c r="J59" s="52"/>
      <c r="K59" s="52"/>
      <c r="L59" s="52"/>
      <c r="M59" s="64"/>
      <c r="N59" s="64"/>
      <c r="O59" s="64"/>
      <c r="P59" s="52"/>
      <c r="Q59" s="52"/>
      <c r="R59" s="65"/>
      <c r="S59" s="65"/>
      <c r="T59" s="6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0" t="s">
        <v>35</v>
      </c>
      <c r="B60" s="69">
        <f>B67*$I$60/1000</f>
        <v>326.7</v>
      </c>
      <c r="C60" s="69">
        <f t="shared" ref="C60:F60" si="33">C67*$I$60/1000</f>
        <v>0</v>
      </c>
      <c r="D60" s="69">
        <f t="shared" si="33"/>
        <v>0</v>
      </c>
      <c r="E60" s="69">
        <f t="shared" si="33"/>
        <v>0</v>
      </c>
      <c r="F60" s="69">
        <f t="shared" si="33"/>
        <v>0</v>
      </c>
      <c r="G60" s="89">
        <f t="shared" si="31"/>
        <v>326.7</v>
      </c>
      <c r="H60" s="49"/>
      <c r="I60" s="2">
        <v>108</v>
      </c>
      <c r="J60" s="52"/>
      <c r="K60" s="52"/>
      <c r="L60" s="52"/>
      <c r="M60" s="64"/>
      <c r="N60" s="64"/>
      <c r="O60" s="64"/>
      <c r="P60" s="52"/>
      <c r="Q60" s="52"/>
      <c r="R60" s="65"/>
      <c r="S60" s="65"/>
      <c r="T60" s="6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80" t="s">
        <v>36</v>
      </c>
      <c r="B61" s="69">
        <f>B67*$I$61/1000</f>
        <v>344.85</v>
      </c>
      <c r="C61" s="69">
        <f t="shared" ref="C61:F61" si="34">C67*$I$61/1000</f>
        <v>0</v>
      </c>
      <c r="D61" s="69">
        <f t="shared" si="34"/>
        <v>0</v>
      </c>
      <c r="E61" s="69">
        <f t="shared" si="34"/>
        <v>0</v>
      </c>
      <c r="F61" s="69">
        <f t="shared" si="34"/>
        <v>0</v>
      </c>
      <c r="G61" s="89">
        <f t="shared" si="31"/>
        <v>344.85</v>
      </c>
      <c r="H61" s="49"/>
      <c r="I61" s="2">
        <v>114</v>
      </c>
      <c r="J61" s="52"/>
      <c r="K61" s="52"/>
      <c r="L61" s="52"/>
      <c r="M61" s="64"/>
      <c r="N61" s="64"/>
      <c r="O61" s="64"/>
      <c r="P61" s="52"/>
      <c r="Q61" s="52"/>
      <c r="R61" s="65"/>
      <c r="S61" s="65"/>
      <c r="T61" s="6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1" t="s">
        <v>37</v>
      </c>
      <c r="B62" s="69">
        <f>B67*$I$62/1000</f>
        <v>359.97500000000002</v>
      </c>
      <c r="C62" s="69">
        <f t="shared" ref="C62:F62" si="35">C67*$I$62/1000</f>
        <v>0</v>
      </c>
      <c r="D62" s="69">
        <f t="shared" si="35"/>
        <v>0</v>
      </c>
      <c r="E62" s="69">
        <f t="shared" si="35"/>
        <v>0</v>
      </c>
      <c r="F62" s="69">
        <f t="shared" si="35"/>
        <v>0</v>
      </c>
      <c r="G62" s="89">
        <f t="shared" si="31"/>
        <v>359.97500000000002</v>
      </c>
      <c r="H62" s="49"/>
      <c r="I62" s="2">
        <v>119</v>
      </c>
      <c r="J62" s="52"/>
      <c r="K62" s="52"/>
      <c r="L62" s="52"/>
      <c r="M62" s="64"/>
      <c r="N62" s="64"/>
      <c r="O62" s="64"/>
      <c r="P62" s="52"/>
      <c r="Q62" s="52"/>
      <c r="R62" s="65"/>
      <c r="S62" s="65"/>
      <c r="T62" s="6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80" t="s">
        <v>38</v>
      </c>
      <c r="B63" s="69">
        <f>B67*$I$63/1000</f>
        <v>375.1</v>
      </c>
      <c r="C63" s="69">
        <f t="shared" ref="C63:F63" si="36">C67*$I$63/1000</f>
        <v>0</v>
      </c>
      <c r="D63" s="69">
        <f t="shared" si="36"/>
        <v>0</v>
      </c>
      <c r="E63" s="69">
        <f t="shared" si="36"/>
        <v>0</v>
      </c>
      <c r="F63" s="69">
        <f t="shared" si="36"/>
        <v>0</v>
      </c>
      <c r="G63" s="89">
        <f t="shared" si="31"/>
        <v>375.1</v>
      </c>
      <c r="H63" s="49"/>
      <c r="I63" s="2">
        <v>124</v>
      </c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3"/>
      <c r="V63" s="3"/>
      <c r="Y63" s="2"/>
      <c r="Z63" s="2"/>
      <c r="AA63" s="2"/>
      <c r="AB63" s="2"/>
    </row>
    <row r="64" spans="1:30" ht="33.75" customHeight="1" x14ac:dyDescent="0.25">
      <c r="A64" s="80" t="s">
        <v>33</v>
      </c>
      <c r="B64" s="69">
        <f>B67*$I$64/1000</f>
        <v>387.2</v>
      </c>
      <c r="C64" s="69">
        <f t="shared" ref="C64:F64" si="37">C67*$I$64/1000</f>
        <v>0</v>
      </c>
      <c r="D64" s="69">
        <f t="shared" si="37"/>
        <v>0</v>
      </c>
      <c r="E64" s="69">
        <f t="shared" si="37"/>
        <v>0</v>
      </c>
      <c r="F64" s="69">
        <f t="shared" si="37"/>
        <v>0</v>
      </c>
      <c r="G64" s="89">
        <f t="shared" si="31"/>
        <v>387.2</v>
      </c>
      <c r="H64" s="49"/>
      <c r="I64" s="2">
        <v>128</v>
      </c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3"/>
      <c r="V64" s="3"/>
      <c r="Y64" s="2"/>
      <c r="Z64" s="2"/>
      <c r="AA64" s="2"/>
      <c r="AB64" s="2"/>
    </row>
    <row r="65" spans="1:28" ht="33.75" customHeight="1" x14ac:dyDescent="0.25">
      <c r="A65" s="79" t="s">
        <v>10</v>
      </c>
      <c r="B65" s="70">
        <f>SUM(B58:B64)</f>
        <v>2420.0749999999998</v>
      </c>
      <c r="C65" s="25">
        <f>SUM(C58:C64)</f>
        <v>0</v>
      </c>
      <c r="D65" s="25">
        <f>SUM(D58:D64)</f>
        <v>0</v>
      </c>
      <c r="E65" s="25">
        <f>SUM(E58:E64)</f>
        <v>0</v>
      </c>
      <c r="F65" s="25">
        <f>SUM(F58:F64)</f>
        <v>0</v>
      </c>
      <c r="G65" s="89">
        <f t="shared" si="31"/>
        <v>2420.0749999999998</v>
      </c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82" t="s">
        <v>12</v>
      </c>
      <c r="B66" s="71">
        <v>115</v>
      </c>
      <c r="C66" s="28"/>
      <c r="D66" s="28"/>
      <c r="E66" s="28"/>
      <c r="F66" s="28"/>
      <c r="G66" s="90">
        <f>+((G65/G67)/7)*1000</f>
        <v>114.28925619834709</v>
      </c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83" t="s">
        <v>13</v>
      </c>
      <c r="B67" s="94">
        <v>3025</v>
      </c>
      <c r="C67" s="94"/>
      <c r="D67" s="94"/>
      <c r="E67" s="94"/>
      <c r="F67" s="94"/>
      <c r="G67" s="98">
        <f>SUM(B67:F67)</f>
        <v>3025</v>
      </c>
      <c r="I67" s="66"/>
      <c r="M67" s="3"/>
      <c r="N67" s="3"/>
      <c r="O67" s="3"/>
      <c r="P67" s="3"/>
      <c r="Q67" s="3"/>
    </row>
    <row r="68" spans="1:28" ht="33.75" customHeight="1" x14ac:dyDescent="0.25">
      <c r="A68" s="84" t="s">
        <v>14</v>
      </c>
      <c r="B68" s="73">
        <f>(B67*B66)/1000</f>
        <v>347.875</v>
      </c>
      <c r="C68" s="36">
        <f>(C67*C66)/1000</f>
        <v>0</v>
      </c>
      <c r="D68" s="36">
        <f>(D67*D66)/1000</f>
        <v>0</v>
      </c>
      <c r="E68" s="36">
        <f>(E67*E66)/1000</f>
        <v>0</v>
      </c>
      <c r="F68" s="36">
        <f>(F67*F66)/1000</f>
        <v>0</v>
      </c>
      <c r="G68" s="102">
        <f>((G65*1000)/G67)/7</f>
        <v>114.2892561983471</v>
      </c>
      <c r="M68" s="3"/>
      <c r="N68" s="3"/>
      <c r="O68" s="3"/>
      <c r="P68" s="3"/>
      <c r="Q68" s="3"/>
    </row>
    <row r="69" spans="1:28" ht="33.75" customHeight="1" x14ac:dyDescent="0.25">
      <c r="A69" s="85" t="s">
        <v>15</v>
      </c>
      <c r="B69" s="74">
        <f>((B67*B66)*7)/1000</f>
        <v>2435.125</v>
      </c>
      <c r="C69" s="40">
        <f>((C67*C66)*7)/1000</f>
        <v>0</v>
      </c>
      <c r="D69" s="40">
        <f>((D67*D66)*7)/1000</f>
        <v>0</v>
      </c>
      <c r="E69" s="40">
        <f>((E67*E66)*7)/1000</f>
        <v>0</v>
      </c>
      <c r="F69" s="40">
        <f>((F67*F66)*7)/1000</f>
        <v>0</v>
      </c>
      <c r="G69" s="76"/>
      <c r="H69" s="48"/>
      <c r="Q69" s="3"/>
    </row>
    <row r="70" spans="1:28" ht="33.75" customHeight="1" thickBot="1" x14ac:dyDescent="0.3">
      <c r="A70" s="86" t="s">
        <v>16</v>
      </c>
      <c r="B70" s="75">
        <f>+(B65/B67)/7*1000</f>
        <v>114.28925619834709</v>
      </c>
      <c r="C70" s="45" t="e">
        <f>+(C65/C67)/7*1000</f>
        <v>#DIV/0!</v>
      </c>
      <c r="D70" s="45" t="e">
        <f>+(D65/D67)/7*1000</f>
        <v>#DIV/0!</v>
      </c>
      <c r="E70" s="45" t="e">
        <f>+(E65/E67)/7*1000</f>
        <v>#DIV/0!</v>
      </c>
      <c r="F70" s="45" t="e">
        <f>+(F65/F67)/7*1000</f>
        <v>#DIV/0!</v>
      </c>
      <c r="G70" s="103"/>
      <c r="Q70" s="3"/>
    </row>
    <row r="71" spans="1:28" ht="33.75" customHeight="1" x14ac:dyDescent="0.25"/>
    <row r="72" spans="1:28" ht="33.75" customHeight="1" x14ac:dyDescent="0.25">
      <c r="B72" s="52"/>
      <c r="C72" s="52"/>
      <c r="D72" s="52"/>
      <c r="E72" s="52"/>
      <c r="F72" s="52"/>
      <c r="G72" s="52"/>
      <c r="H72" s="52"/>
      <c r="I72" s="59"/>
    </row>
    <row r="73" spans="1:28" ht="33.75" customHeight="1" x14ac:dyDescent="0.25"/>
    <row r="74" spans="1:28" ht="33.75" customHeight="1" x14ac:dyDescent="0.25">
      <c r="A74" s="52"/>
      <c r="B74" s="65"/>
      <c r="C74" s="65"/>
      <c r="D74" s="65"/>
      <c r="E74" s="65"/>
      <c r="F74" s="65"/>
      <c r="G74" s="65"/>
      <c r="H74" s="52"/>
      <c r="I74" s="52"/>
      <c r="J74" s="52"/>
    </row>
    <row r="75" spans="1:28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28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28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28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28" ht="33.75" customHeight="1" x14ac:dyDescent="0.25">
      <c r="A79" s="52"/>
      <c r="B79" s="52"/>
      <c r="C79" s="52"/>
      <c r="D79" s="52"/>
      <c r="E79" s="52"/>
      <c r="F79" s="52"/>
      <c r="G79" s="52"/>
      <c r="H79" s="52"/>
      <c r="I79" s="52"/>
      <c r="J79" s="52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B36:G36"/>
    <mergeCell ref="L36:P36"/>
    <mergeCell ref="N15:X15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AD239"/>
  <sheetViews>
    <sheetView topLeftCell="A40" zoomScale="30" zoomScaleNormal="30" workbookViewId="0">
      <selection activeCell="B61" sqref="B61:E61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1" width="33.42578125" style="16" bestFit="1" customWidth="1"/>
    <col min="12" max="12" width="22.5703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49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76"/>
      <c r="I15" s="376"/>
      <c r="J15" s="376"/>
      <c r="K15" s="376"/>
      <c r="L15" s="376"/>
      <c r="M15" s="377"/>
      <c r="N15" s="385" t="s">
        <v>44</v>
      </c>
      <c r="O15" s="381"/>
      <c r="P15" s="381"/>
      <c r="Q15" s="381"/>
      <c r="R15" s="381"/>
      <c r="S15" s="381"/>
      <c r="T15" s="381"/>
      <c r="U15" s="381"/>
      <c r="V15" s="381"/>
      <c r="W15" s="381"/>
      <c r="X15" s="382"/>
      <c r="Y15" s="9"/>
    </row>
    <row r="16" spans="1:30" ht="39.950000000000003" customHeight="1" x14ac:dyDescent="0.25">
      <c r="A16" s="110" t="s">
        <v>9</v>
      </c>
      <c r="B16" s="13"/>
      <c r="C16" s="12"/>
      <c r="D16" s="18"/>
      <c r="E16" s="12"/>
      <c r="F16" s="12"/>
      <c r="G16" s="12"/>
      <c r="H16" s="18"/>
      <c r="I16" s="12"/>
      <c r="J16" s="12"/>
      <c r="K16" s="12"/>
      <c r="L16" s="18"/>
      <c r="M16" s="14"/>
      <c r="N16" s="13"/>
      <c r="O16" s="12"/>
      <c r="P16" s="12"/>
      <c r="Q16" s="12"/>
      <c r="R16" s="12"/>
      <c r="S16" s="12"/>
      <c r="T16" s="12"/>
      <c r="U16" s="12"/>
      <c r="V16" s="12"/>
      <c r="W16" s="12"/>
      <c r="X16" s="14"/>
      <c r="Y16" s="15" t="s">
        <v>10</v>
      </c>
      <c r="AA16" s="17"/>
      <c r="AB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8">
        <v>6</v>
      </c>
      <c r="H17" s="18">
        <v>7</v>
      </c>
      <c r="I17" s="18">
        <v>8</v>
      </c>
      <c r="J17" s="18">
        <v>9</v>
      </c>
      <c r="K17" s="18">
        <v>10</v>
      </c>
      <c r="L17" s="18">
        <v>11</v>
      </c>
      <c r="M17" s="19">
        <v>12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8">
        <v>6</v>
      </c>
      <c r="T17" s="18">
        <v>7</v>
      </c>
      <c r="U17" s="18">
        <v>8</v>
      </c>
      <c r="V17" s="18">
        <v>9</v>
      </c>
      <c r="W17" s="18">
        <v>10</v>
      </c>
      <c r="X17" s="19">
        <v>11</v>
      </c>
      <c r="Y17" s="15"/>
      <c r="AA17" s="2"/>
      <c r="AB17" s="17"/>
    </row>
    <row r="18" spans="1:30" ht="39.950000000000003" customHeight="1" x14ac:dyDescent="0.25">
      <c r="A18" s="112" t="s">
        <v>42</v>
      </c>
      <c r="B18" s="20">
        <v>25.3</v>
      </c>
      <c r="C18" s="21">
        <v>25.9</v>
      </c>
      <c r="D18" s="21">
        <v>32.5</v>
      </c>
      <c r="E18" s="21">
        <v>32.4</v>
      </c>
      <c r="F18" s="21">
        <v>23.9</v>
      </c>
      <c r="G18" s="21">
        <v>23.9</v>
      </c>
      <c r="H18" s="21">
        <v>18.100000000000001</v>
      </c>
      <c r="I18" s="21">
        <v>18.100000000000001</v>
      </c>
      <c r="J18" s="21">
        <v>25.6</v>
      </c>
      <c r="K18" s="21">
        <v>14.3</v>
      </c>
      <c r="L18" s="21">
        <v>10.8</v>
      </c>
      <c r="M18" s="22"/>
      <c r="N18" s="20">
        <v>10.5</v>
      </c>
      <c r="O18" s="21">
        <v>17.5</v>
      </c>
      <c r="P18" s="21">
        <v>22.8</v>
      </c>
      <c r="Q18" s="21">
        <v>16.7</v>
      </c>
      <c r="R18" s="21">
        <v>16.7</v>
      </c>
      <c r="S18" s="21">
        <v>17.100000000000001</v>
      </c>
      <c r="T18" s="21">
        <v>17.100000000000001</v>
      </c>
      <c r="U18" s="21">
        <v>22.4</v>
      </c>
      <c r="V18" s="21">
        <v>22.4</v>
      </c>
      <c r="W18" s="21">
        <v>25.1</v>
      </c>
      <c r="X18" s="22">
        <v>15.1</v>
      </c>
      <c r="Y18" s="23">
        <f t="shared" ref="Y18:Y25" si="0">SUM(B18:X18)</f>
        <v>454.20000000000005</v>
      </c>
      <c r="AA18" s="2"/>
      <c r="AB18" s="17"/>
    </row>
    <row r="19" spans="1:30" ht="39.950000000000003" customHeight="1" x14ac:dyDescent="0.25">
      <c r="A19" s="113" t="s">
        <v>34</v>
      </c>
      <c r="B19" s="20">
        <v>25.3</v>
      </c>
      <c r="C19" s="21">
        <v>25.9</v>
      </c>
      <c r="D19" s="21">
        <v>32.5</v>
      </c>
      <c r="E19" s="21">
        <v>32.4</v>
      </c>
      <c r="F19" s="21">
        <v>23.9</v>
      </c>
      <c r="G19" s="21">
        <v>23.9</v>
      </c>
      <c r="H19" s="21">
        <v>18.100000000000001</v>
      </c>
      <c r="I19" s="21">
        <v>18.100000000000001</v>
      </c>
      <c r="J19" s="21">
        <v>25.6</v>
      </c>
      <c r="K19" s="21">
        <v>14.3</v>
      </c>
      <c r="L19" s="21">
        <v>10.8</v>
      </c>
      <c r="M19" s="22"/>
      <c r="N19" s="20">
        <v>10.5</v>
      </c>
      <c r="O19" s="21">
        <v>17.5</v>
      </c>
      <c r="P19" s="21">
        <v>22.8</v>
      </c>
      <c r="Q19" s="21">
        <v>16.7</v>
      </c>
      <c r="R19" s="21">
        <v>16.7</v>
      </c>
      <c r="S19" s="21">
        <v>17.100000000000001</v>
      </c>
      <c r="T19" s="21">
        <v>17.100000000000001</v>
      </c>
      <c r="U19" s="21">
        <v>22.4</v>
      </c>
      <c r="V19" s="21">
        <v>22.4</v>
      </c>
      <c r="W19" s="21">
        <v>25.1</v>
      </c>
      <c r="X19" s="22">
        <v>15.1</v>
      </c>
      <c r="Y19" s="23">
        <f t="shared" si="0"/>
        <v>454.20000000000005</v>
      </c>
      <c r="AA19" s="2"/>
      <c r="AB19" s="17"/>
    </row>
    <row r="20" spans="1:30" ht="39.75" customHeight="1" x14ac:dyDescent="0.25">
      <c r="A20" s="112" t="s">
        <v>35</v>
      </c>
      <c r="B20" s="20">
        <v>28.424099999999992</v>
      </c>
      <c r="C20" s="21">
        <v>28.951999999999998</v>
      </c>
      <c r="D20" s="21">
        <v>35.617800000000003</v>
      </c>
      <c r="E20" s="21">
        <v>35.657799999999995</v>
      </c>
      <c r="F20" s="21">
        <v>25.764799999999997</v>
      </c>
      <c r="G20" s="21">
        <v>25.764799999999997</v>
      </c>
      <c r="H20" s="21">
        <v>19.220000000000006</v>
      </c>
      <c r="I20" s="21">
        <v>19.220000000000006</v>
      </c>
      <c r="J20" s="21">
        <v>26.486200000000004</v>
      </c>
      <c r="K20" s="21">
        <v>14.515600000000001</v>
      </c>
      <c r="L20" s="21">
        <v>10.9008</v>
      </c>
      <c r="M20" s="22"/>
      <c r="N20" s="20">
        <v>12.0442</v>
      </c>
      <c r="O20" s="21">
        <v>19.932499999999997</v>
      </c>
      <c r="P20" s="21">
        <v>25.487999999999996</v>
      </c>
      <c r="Q20" s="21">
        <v>17.999199999999998</v>
      </c>
      <c r="R20" s="21">
        <v>17.999199999999998</v>
      </c>
      <c r="S20" s="21">
        <v>17.844800000000003</v>
      </c>
      <c r="T20" s="21">
        <v>17.844800000000003</v>
      </c>
      <c r="U20" s="21">
        <v>22.907499999999999</v>
      </c>
      <c r="V20" s="21">
        <v>22.854999999999997</v>
      </c>
      <c r="W20" s="21">
        <v>25.132200000000001</v>
      </c>
      <c r="X20" s="22">
        <v>14.911000000000001</v>
      </c>
      <c r="Y20" s="23">
        <f t="shared" si="0"/>
        <v>485.48230000000007</v>
      </c>
      <c r="AA20" s="2"/>
      <c r="AB20" s="17"/>
    </row>
    <row r="21" spans="1:30" ht="39.950000000000003" customHeight="1" x14ac:dyDescent="0.25">
      <c r="A21" s="112" t="s">
        <v>36</v>
      </c>
      <c r="B21" s="20">
        <v>28.424099999999992</v>
      </c>
      <c r="C21" s="21">
        <v>28.951999999999998</v>
      </c>
      <c r="D21" s="21">
        <v>35.617800000000003</v>
      </c>
      <c r="E21" s="21">
        <v>35.657799999999995</v>
      </c>
      <c r="F21" s="21">
        <v>25.764799999999997</v>
      </c>
      <c r="G21" s="21">
        <v>25.764799999999997</v>
      </c>
      <c r="H21" s="21">
        <v>19.220000000000006</v>
      </c>
      <c r="I21" s="21">
        <v>19.220000000000006</v>
      </c>
      <c r="J21" s="21">
        <v>26.486200000000004</v>
      </c>
      <c r="K21" s="21">
        <v>14.515600000000001</v>
      </c>
      <c r="L21" s="21">
        <v>10.9008</v>
      </c>
      <c r="M21" s="22"/>
      <c r="N21" s="20">
        <v>12.0442</v>
      </c>
      <c r="O21" s="21">
        <v>19.932499999999997</v>
      </c>
      <c r="P21" s="21">
        <v>25.487999999999996</v>
      </c>
      <c r="Q21" s="21">
        <v>17.999199999999998</v>
      </c>
      <c r="R21" s="21">
        <v>17.999199999999998</v>
      </c>
      <c r="S21" s="21">
        <v>17.844800000000003</v>
      </c>
      <c r="T21" s="21">
        <v>17.844800000000003</v>
      </c>
      <c r="U21" s="21">
        <v>22.907499999999999</v>
      </c>
      <c r="V21" s="21">
        <v>22.854999999999997</v>
      </c>
      <c r="W21" s="21">
        <v>25.132200000000001</v>
      </c>
      <c r="X21" s="22">
        <v>14.911000000000001</v>
      </c>
      <c r="Y21" s="23">
        <f t="shared" si="0"/>
        <v>485.48230000000007</v>
      </c>
      <c r="AA21" s="2"/>
      <c r="AB21" s="17"/>
    </row>
    <row r="22" spans="1:30" ht="39.950000000000003" customHeight="1" x14ac:dyDescent="0.25">
      <c r="A22" s="113" t="s">
        <v>37</v>
      </c>
      <c r="B22" s="20">
        <v>28.424099999999992</v>
      </c>
      <c r="C22" s="21">
        <v>28.951999999999998</v>
      </c>
      <c r="D22" s="21">
        <v>35.617800000000003</v>
      </c>
      <c r="E22" s="21">
        <v>35.657799999999995</v>
      </c>
      <c r="F22" s="21">
        <v>25.764799999999997</v>
      </c>
      <c r="G22" s="21">
        <v>25.764799999999997</v>
      </c>
      <c r="H22" s="21">
        <v>19.220000000000006</v>
      </c>
      <c r="I22" s="21">
        <v>19.220000000000006</v>
      </c>
      <c r="J22" s="21">
        <v>26.486200000000004</v>
      </c>
      <c r="K22" s="21">
        <v>14.515600000000001</v>
      </c>
      <c r="L22" s="21">
        <v>10.9008</v>
      </c>
      <c r="M22" s="22"/>
      <c r="N22" s="20">
        <v>12.0442</v>
      </c>
      <c r="O22" s="21">
        <v>19.932499999999997</v>
      </c>
      <c r="P22" s="21">
        <v>25.487999999999996</v>
      </c>
      <c r="Q22" s="21">
        <v>17.999199999999998</v>
      </c>
      <c r="R22" s="21">
        <v>17.999199999999998</v>
      </c>
      <c r="S22" s="21">
        <v>17.844800000000003</v>
      </c>
      <c r="T22" s="21">
        <v>17.844800000000003</v>
      </c>
      <c r="U22" s="21">
        <v>22.907499999999999</v>
      </c>
      <c r="V22" s="21">
        <v>22.854999999999997</v>
      </c>
      <c r="W22" s="21">
        <v>25.132200000000001</v>
      </c>
      <c r="X22" s="22">
        <v>14.911000000000001</v>
      </c>
      <c r="Y22" s="23">
        <f t="shared" si="0"/>
        <v>485.48230000000007</v>
      </c>
      <c r="AA22" s="2"/>
      <c r="AB22" s="17"/>
    </row>
    <row r="23" spans="1:30" ht="39.950000000000003" customHeight="1" x14ac:dyDescent="0.25">
      <c r="A23" s="112" t="s">
        <v>38</v>
      </c>
      <c r="B23" s="20">
        <v>28.424099999999992</v>
      </c>
      <c r="C23" s="21">
        <v>28.951999999999998</v>
      </c>
      <c r="D23" s="21">
        <v>35.617800000000003</v>
      </c>
      <c r="E23" s="21">
        <v>35.657799999999995</v>
      </c>
      <c r="F23" s="21">
        <v>25.764799999999997</v>
      </c>
      <c r="G23" s="21">
        <v>25.764799999999997</v>
      </c>
      <c r="H23" s="21">
        <v>19.220000000000006</v>
      </c>
      <c r="I23" s="21">
        <v>19.220000000000006</v>
      </c>
      <c r="J23" s="21">
        <v>26.486200000000004</v>
      </c>
      <c r="K23" s="21">
        <v>14.515600000000001</v>
      </c>
      <c r="L23" s="21">
        <v>10.9008</v>
      </c>
      <c r="M23" s="22"/>
      <c r="N23" s="20">
        <v>12.0442</v>
      </c>
      <c r="O23" s="21">
        <v>19.932499999999997</v>
      </c>
      <c r="P23" s="21">
        <v>25.487999999999996</v>
      </c>
      <c r="Q23" s="21">
        <v>17.999199999999998</v>
      </c>
      <c r="R23" s="21">
        <v>17.999199999999998</v>
      </c>
      <c r="S23" s="21">
        <v>17.844800000000003</v>
      </c>
      <c r="T23" s="21">
        <v>17.844800000000003</v>
      </c>
      <c r="U23" s="21">
        <v>22.907499999999999</v>
      </c>
      <c r="V23" s="21">
        <v>22.854999999999997</v>
      </c>
      <c r="W23" s="21">
        <v>25.132200000000001</v>
      </c>
      <c r="X23" s="22">
        <v>14.911000000000001</v>
      </c>
      <c r="Y23" s="23">
        <f t="shared" si="0"/>
        <v>485.48230000000007</v>
      </c>
      <c r="AA23" s="2"/>
      <c r="AB23" s="17"/>
    </row>
    <row r="24" spans="1:30" ht="39.950000000000003" customHeight="1" x14ac:dyDescent="0.25">
      <c r="A24" s="112" t="s">
        <v>33</v>
      </c>
      <c r="B24" s="20">
        <v>28.424099999999992</v>
      </c>
      <c r="C24" s="21">
        <v>28.951999999999998</v>
      </c>
      <c r="D24" s="21">
        <v>35.617800000000003</v>
      </c>
      <c r="E24" s="21">
        <v>35.657799999999995</v>
      </c>
      <c r="F24" s="21">
        <v>25.764799999999997</v>
      </c>
      <c r="G24" s="21">
        <v>25.764799999999997</v>
      </c>
      <c r="H24" s="21">
        <v>19.220000000000006</v>
      </c>
      <c r="I24" s="21">
        <v>19.220000000000006</v>
      </c>
      <c r="J24" s="21">
        <v>26.486200000000004</v>
      </c>
      <c r="K24" s="21">
        <v>14.515600000000001</v>
      </c>
      <c r="L24" s="21">
        <v>10.9008</v>
      </c>
      <c r="M24" s="22"/>
      <c r="N24" s="20">
        <v>12.0442</v>
      </c>
      <c r="O24" s="21">
        <v>19.932499999999997</v>
      </c>
      <c r="P24" s="21">
        <v>25.487999999999996</v>
      </c>
      <c r="Q24" s="21">
        <v>17.999199999999998</v>
      </c>
      <c r="R24" s="21">
        <v>17.999199999999998</v>
      </c>
      <c r="S24" s="21">
        <v>17.844800000000003</v>
      </c>
      <c r="T24" s="21">
        <v>17.844800000000003</v>
      </c>
      <c r="U24" s="21">
        <v>22.907499999999999</v>
      </c>
      <c r="V24" s="21">
        <v>22.854999999999997</v>
      </c>
      <c r="W24" s="21">
        <v>25.132200000000001</v>
      </c>
      <c r="X24" s="22">
        <v>14.911000000000001</v>
      </c>
      <c r="Y24" s="23">
        <f t="shared" si="0"/>
        <v>485.48230000000007</v>
      </c>
      <c r="AA24" s="2"/>
    </row>
    <row r="25" spans="1:30" ht="41.45" customHeight="1" x14ac:dyDescent="0.25">
      <c r="A25" s="113" t="s">
        <v>10</v>
      </c>
      <c r="B25" s="24">
        <f t="shared" ref="B25:C25" si="1">SUM(B18:B24)</f>
        <v>192.72049999999993</v>
      </c>
      <c r="C25" s="25">
        <f t="shared" si="1"/>
        <v>196.56</v>
      </c>
      <c r="D25" s="25">
        <f>SUM(D18:D24)</f>
        <v>243.089</v>
      </c>
      <c r="E25" s="25">
        <f t="shared" ref="E25:G25" si="2">SUM(E18:E24)</f>
        <v>243.089</v>
      </c>
      <c r="F25" s="25">
        <f t="shared" si="2"/>
        <v>176.624</v>
      </c>
      <c r="G25" s="25">
        <f t="shared" si="2"/>
        <v>176.624</v>
      </c>
      <c r="H25" s="25">
        <f>SUM(H18:H24)</f>
        <v>132.30000000000001</v>
      </c>
      <c r="I25" s="25">
        <f t="shared" ref="I25" si="3">SUM(I18:I24)</f>
        <v>132.30000000000001</v>
      </c>
      <c r="J25" s="25">
        <f>SUM(J18:J24)</f>
        <v>183.631</v>
      </c>
      <c r="K25" s="25">
        <f t="shared" ref="K25" si="4">SUM(K18:K24)</f>
        <v>101.17800000000001</v>
      </c>
      <c r="L25" s="25">
        <f>SUM(L18:L24)</f>
        <v>76.104000000000013</v>
      </c>
      <c r="M25" s="26">
        <f t="shared" ref="M25:P25" si="5">SUM(M18:M24)</f>
        <v>0</v>
      </c>
      <c r="N25" s="24">
        <f t="shared" si="5"/>
        <v>81.221000000000018</v>
      </c>
      <c r="O25" s="25">
        <f t="shared" si="5"/>
        <v>134.66249999999999</v>
      </c>
      <c r="P25" s="25">
        <f t="shared" si="5"/>
        <v>173.04</v>
      </c>
      <c r="Q25" s="25">
        <f>SUM(Q18:Q24)</f>
        <v>123.396</v>
      </c>
      <c r="R25" s="25">
        <f t="shared" ref="R25:X25" si="6">SUM(R18:R24)</f>
        <v>123.396</v>
      </c>
      <c r="S25" s="25">
        <f t="shared" si="6"/>
        <v>123.42400000000004</v>
      </c>
      <c r="T25" s="25">
        <f t="shared" si="6"/>
        <v>123.42400000000004</v>
      </c>
      <c r="U25" s="25">
        <f t="shared" si="6"/>
        <v>159.33750000000001</v>
      </c>
      <c r="V25" s="25">
        <f t="shared" si="6"/>
        <v>159.07499999999996</v>
      </c>
      <c r="W25" s="25">
        <f t="shared" si="6"/>
        <v>175.86100000000002</v>
      </c>
      <c r="X25" s="26">
        <f t="shared" si="6"/>
        <v>104.75500000000001</v>
      </c>
      <c r="Y25" s="23">
        <f t="shared" si="0"/>
        <v>3335.8115000000003</v>
      </c>
    </row>
    <row r="26" spans="1:30" s="2" customFormat="1" ht="36.75" customHeight="1" x14ac:dyDescent="0.25">
      <c r="A26" s="114" t="s">
        <v>12</v>
      </c>
      <c r="B26" s="27">
        <v>39.5</v>
      </c>
      <c r="C26" s="28">
        <v>39</v>
      </c>
      <c r="D26" s="28">
        <v>38.5</v>
      </c>
      <c r="E26" s="28">
        <v>38.5</v>
      </c>
      <c r="F26" s="28">
        <v>38</v>
      </c>
      <c r="G26" s="28">
        <v>38</v>
      </c>
      <c r="H26" s="28">
        <v>37.5</v>
      </c>
      <c r="I26" s="28">
        <v>37.5</v>
      </c>
      <c r="J26" s="28">
        <v>37</v>
      </c>
      <c r="K26" s="28">
        <v>36.5</v>
      </c>
      <c r="L26" s="28">
        <v>36</v>
      </c>
      <c r="M26" s="29"/>
      <c r="N26" s="27">
        <v>41</v>
      </c>
      <c r="O26" s="28">
        <v>40.5</v>
      </c>
      <c r="P26" s="28">
        <v>40</v>
      </c>
      <c r="Q26" s="28">
        <v>39</v>
      </c>
      <c r="R26" s="28">
        <v>39</v>
      </c>
      <c r="S26" s="28">
        <v>38</v>
      </c>
      <c r="T26" s="28">
        <v>38</v>
      </c>
      <c r="U26" s="28">
        <v>37.5</v>
      </c>
      <c r="V26" s="28">
        <v>37.5</v>
      </c>
      <c r="W26" s="28">
        <v>37</v>
      </c>
      <c r="X26" s="29">
        <v>36.5</v>
      </c>
      <c r="Y26" s="30">
        <f>+((Y25/Y27)/7)*1000</f>
        <v>38.203022286355626</v>
      </c>
    </row>
    <row r="27" spans="1:30" s="2" customFormat="1" ht="33" customHeight="1" x14ac:dyDescent="0.25">
      <c r="A27" s="115" t="s">
        <v>13</v>
      </c>
      <c r="B27" s="31">
        <v>697</v>
      </c>
      <c r="C27" s="32">
        <v>720</v>
      </c>
      <c r="D27" s="32">
        <v>902</v>
      </c>
      <c r="E27" s="32">
        <v>902</v>
      </c>
      <c r="F27" s="32">
        <v>664</v>
      </c>
      <c r="G27" s="32">
        <v>664</v>
      </c>
      <c r="H27" s="32">
        <v>504</v>
      </c>
      <c r="I27" s="32">
        <v>504</v>
      </c>
      <c r="J27" s="32">
        <v>709</v>
      </c>
      <c r="K27" s="32">
        <v>396</v>
      </c>
      <c r="L27" s="32">
        <v>302</v>
      </c>
      <c r="M27" s="33"/>
      <c r="N27" s="31">
        <v>283</v>
      </c>
      <c r="O27" s="32">
        <v>475</v>
      </c>
      <c r="P27" s="32">
        <v>618</v>
      </c>
      <c r="Q27" s="32">
        <v>452</v>
      </c>
      <c r="R27" s="32">
        <v>452</v>
      </c>
      <c r="S27" s="32">
        <v>464</v>
      </c>
      <c r="T27" s="32">
        <v>464</v>
      </c>
      <c r="U27" s="32">
        <v>607</v>
      </c>
      <c r="V27" s="32">
        <v>606</v>
      </c>
      <c r="W27" s="32">
        <v>679</v>
      </c>
      <c r="X27" s="33">
        <v>410</v>
      </c>
      <c r="Y27" s="34">
        <f>SUM(B27:X27)</f>
        <v>12474</v>
      </c>
      <c r="Z27" s="2">
        <f>((Y25*1000)/Y27)/7</f>
        <v>38.203022286355626</v>
      </c>
    </row>
    <row r="28" spans="1:30" s="2" customFormat="1" ht="33" customHeight="1" x14ac:dyDescent="0.25">
      <c r="A28" s="116" t="s">
        <v>14</v>
      </c>
      <c r="B28" s="35">
        <f>((B27*B26)*7/1000-B18-B19)/5</f>
        <v>28.424099999999992</v>
      </c>
      <c r="C28" s="36">
        <f t="shared" ref="C28:X28" si="7">((C27*C26)*7/1000-C18-C19)/5</f>
        <v>28.951999999999998</v>
      </c>
      <c r="D28" s="36">
        <f t="shared" si="7"/>
        <v>35.617800000000003</v>
      </c>
      <c r="E28" s="36">
        <f t="shared" si="7"/>
        <v>35.657799999999995</v>
      </c>
      <c r="F28" s="36">
        <f t="shared" si="7"/>
        <v>25.764799999999997</v>
      </c>
      <c r="G28" s="36">
        <f t="shared" si="7"/>
        <v>25.764799999999997</v>
      </c>
      <c r="H28" s="36">
        <f t="shared" si="7"/>
        <v>19.220000000000006</v>
      </c>
      <c r="I28" s="36">
        <f t="shared" si="7"/>
        <v>19.220000000000006</v>
      </c>
      <c r="J28" s="36">
        <f t="shared" si="7"/>
        <v>26.486200000000004</v>
      </c>
      <c r="K28" s="36">
        <f t="shared" si="7"/>
        <v>14.515600000000001</v>
      </c>
      <c r="L28" s="36">
        <f t="shared" si="7"/>
        <v>10.9008</v>
      </c>
      <c r="M28" s="37">
        <f t="shared" si="7"/>
        <v>0</v>
      </c>
      <c r="N28" s="35">
        <f t="shared" si="7"/>
        <v>12.0442</v>
      </c>
      <c r="O28" s="36">
        <f t="shared" si="7"/>
        <v>19.932499999999997</v>
      </c>
      <c r="P28" s="36">
        <f t="shared" si="7"/>
        <v>25.487999999999996</v>
      </c>
      <c r="Q28" s="36">
        <f t="shared" si="7"/>
        <v>17.999199999999998</v>
      </c>
      <c r="R28" s="36">
        <f t="shared" si="7"/>
        <v>17.999199999999998</v>
      </c>
      <c r="S28" s="36">
        <f t="shared" si="7"/>
        <v>17.844800000000003</v>
      </c>
      <c r="T28" s="36">
        <f t="shared" si="7"/>
        <v>17.844800000000003</v>
      </c>
      <c r="U28" s="36">
        <f t="shared" si="7"/>
        <v>22.907499999999999</v>
      </c>
      <c r="V28" s="36">
        <f t="shared" si="7"/>
        <v>22.854999999999997</v>
      </c>
      <c r="W28" s="36">
        <f t="shared" si="7"/>
        <v>25.132200000000001</v>
      </c>
      <c r="X28" s="37">
        <f t="shared" si="7"/>
        <v>14.911000000000001</v>
      </c>
      <c r="Y28" s="38"/>
    </row>
    <row r="29" spans="1:30" ht="33.75" customHeight="1" x14ac:dyDescent="0.25">
      <c r="A29" s="117" t="s">
        <v>15</v>
      </c>
      <c r="B29" s="39">
        <f t="shared" ref="B29:C29" si="8">((B27*B26)*7)/1000</f>
        <v>192.72049999999999</v>
      </c>
      <c r="C29" s="40">
        <f t="shared" si="8"/>
        <v>196.56</v>
      </c>
      <c r="D29" s="40">
        <f>((D27*D26)*7)/1000</f>
        <v>243.089</v>
      </c>
      <c r="E29" s="40">
        <f>((E27*E26)*7)/1000</f>
        <v>243.089</v>
      </c>
      <c r="F29" s="40">
        <f t="shared" ref="F29:X29" si="9">((F27*F26)*7)/1000</f>
        <v>176.624</v>
      </c>
      <c r="G29" s="40">
        <f t="shared" si="9"/>
        <v>176.624</v>
      </c>
      <c r="H29" s="40">
        <f t="shared" si="9"/>
        <v>132.30000000000001</v>
      </c>
      <c r="I29" s="40">
        <f t="shared" si="9"/>
        <v>132.30000000000001</v>
      </c>
      <c r="J29" s="40">
        <f t="shared" si="9"/>
        <v>183.631</v>
      </c>
      <c r="K29" s="40">
        <f t="shared" si="9"/>
        <v>101.178</v>
      </c>
      <c r="L29" s="40">
        <f t="shared" si="9"/>
        <v>76.103999999999999</v>
      </c>
      <c r="M29" s="76">
        <f t="shared" si="9"/>
        <v>0</v>
      </c>
      <c r="N29" s="39">
        <f t="shared" si="9"/>
        <v>81.221000000000004</v>
      </c>
      <c r="O29" s="40">
        <f t="shared" si="9"/>
        <v>134.66249999999999</v>
      </c>
      <c r="P29" s="40">
        <f t="shared" si="9"/>
        <v>173.04</v>
      </c>
      <c r="Q29" s="41">
        <f t="shared" si="9"/>
        <v>123.396</v>
      </c>
      <c r="R29" s="41">
        <f t="shared" si="9"/>
        <v>123.396</v>
      </c>
      <c r="S29" s="41">
        <f t="shared" si="9"/>
        <v>123.42400000000001</v>
      </c>
      <c r="T29" s="41">
        <f t="shared" si="9"/>
        <v>123.42400000000001</v>
      </c>
      <c r="U29" s="41">
        <f t="shared" si="9"/>
        <v>159.33750000000001</v>
      </c>
      <c r="V29" s="41">
        <f t="shared" si="9"/>
        <v>159.07499999999999</v>
      </c>
      <c r="W29" s="41">
        <f t="shared" si="9"/>
        <v>175.86099999999999</v>
      </c>
      <c r="X29" s="42">
        <f t="shared" si="9"/>
        <v>104.755</v>
      </c>
      <c r="Y29" s="43"/>
    </row>
    <row r="30" spans="1:30" ht="33.75" customHeight="1" thickBot="1" x14ac:dyDescent="0.3">
      <c r="A30" s="118" t="s">
        <v>16</v>
      </c>
      <c r="B30" s="44">
        <f t="shared" ref="B30:C30" si="10">+(B25/B27)/7*1000</f>
        <v>39.499999999999986</v>
      </c>
      <c r="C30" s="45">
        <f t="shared" si="10"/>
        <v>39</v>
      </c>
      <c r="D30" s="45">
        <f>+(D25/D27)/7*1000</f>
        <v>38.5</v>
      </c>
      <c r="E30" s="45">
        <f t="shared" ref="E30:G30" si="11">+(E25/E27)/7*1000</f>
        <v>38.5</v>
      </c>
      <c r="F30" s="45">
        <f t="shared" si="11"/>
        <v>38</v>
      </c>
      <c r="G30" s="45">
        <f t="shared" si="11"/>
        <v>38</v>
      </c>
      <c r="H30" s="45">
        <f>+(H25/H27)/7*1000</f>
        <v>37.5</v>
      </c>
      <c r="I30" s="45">
        <f t="shared" ref="I30" si="12">+(I25/I27)/7*1000</f>
        <v>37.5</v>
      </c>
      <c r="J30" s="45">
        <f>+(J25/J27)/7*1000</f>
        <v>37</v>
      </c>
      <c r="K30" s="45">
        <f t="shared" ref="K30" si="13">+(K25/K27)/7*1000</f>
        <v>36.5</v>
      </c>
      <c r="L30" s="45">
        <f>+(L25/L27)/7*1000</f>
        <v>36.000000000000014</v>
      </c>
      <c r="M30" s="46" t="e">
        <f t="shared" ref="M30:X30" si="14">+(M25/M27)/7*1000</f>
        <v>#DIV/0!</v>
      </c>
      <c r="N30" s="44">
        <f t="shared" si="14"/>
        <v>41.000000000000014</v>
      </c>
      <c r="O30" s="45">
        <f t="shared" si="14"/>
        <v>40.499999999999993</v>
      </c>
      <c r="P30" s="45">
        <f t="shared" si="14"/>
        <v>39.999999999999993</v>
      </c>
      <c r="Q30" s="45">
        <f t="shared" si="14"/>
        <v>39</v>
      </c>
      <c r="R30" s="45">
        <f t="shared" si="14"/>
        <v>39</v>
      </c>
      <c r="S30" s="45">
        <f t="shared" si="14"/>
        <v>38.000000000000014</v>
      </c>
      <c r="T30" s="45">
        <f t="shared" si="14"/>
        <v>38.000000000000014</v>
      </c>
      <c r="U30" s="45">
        <f t="shared" si="14"/>
        <v>37.5</v>
      </c>
      <c r="V30" s="45">
        <f t="shared" si="14"/>
        <v>37.499999999999993</v>
      </c>
      <c r="W30" s="45">
        <f t="shared" si="14"/>
        <v>37</v>
      </c>
      <c r="X30" s="46">
        <f t="shared" si="14"/>
        <v>36.5</v>
      </c>
      <c r="Y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79" t="s">
        <v>18</v>
      </c>
      <c r="C36" s="380"/>
      <c r="D36" s="380"/>
      <c r="E36" s="380"/>
      <c r="F36" s="380"/>
      <c r="G36" s="380"/>
      <c r="H36" s="87"/>
      <c r="J36" s="121"/>
      <c r="K36" s="104" t="s">
        <v>19</v>
      </c>
      <c r="L36" s="383" t="s">
        <v>18</v>
      </c>
      <c r="M36" s="383"/>
      <c r="N36" s="383"/>
      <c r="O36" s="383"/>
      <c r="P36" s="379"/>
      <c r="Q36" s="97"/>
      <c r="R36" s="52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88" t="s">
        <v>10</v>
      </c>
      <c r="R37" s="54"/>
      <c r="S37" s="54"/>
      <c r="T37" s="3"/>
      <c r="U37" s="53"/>
      <c r="V37" s="3"/>
      <c r="W37" s="52"/>
      <c r="X37" s="52"/>
      <c r="Y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88"/>
      <c r="R38" s="54"/>
      <c r="S38" s="54"/>
      <c r="T38" s="55"/>
      <c r="U38" s="55"/>
      <c r="V38" s="2"/>
      <c r="W38" s="2"/>
      <c r="X38" s="2"/>
      <c r="Y38" s="2"/>
    </row>
    <row r="39" spans="1:30" ht="33.75" customHeight="1" x14ac:dyDescent="0.25">
      <c r="A39" s="80" t="s">
        <v>42</v>
      </c>
      <c r="B39" s="69">
        <v>17</v>
      </c>
      <c r="C39" s="69">
        <v>16.3</v>
      </c>
      <c r="D39" s="69">
        <v>24.6</v>
      </c>
      <c r="E39" s="69">
        <v>29.8</v>
      </c>
      <c r="F39" s="69">
        <v>24.1</v>
      </c>
      <c r="G39" s="69">
        <v>24.2</v>
      </c>
      <c r="H39" s="89">
        <f t="shared" ref="H39:H46" si="15">SUM(B39:G39)</f>
        <v>136</v>
      </c>
      <c r="I39" s="50"/>
      <c r="J39" s="2"/>
      <c r="K39" s="80" t="s">
        <v>42</v>
      </c>
      <c r="L39" s="69">
        <f>L48*$R$39/1000</f>
        <v>26.39</v>
      </c>
      <c r="M39" s="69">
        <f>M48*$R$39/1000</f>
        <v>20.67</v>
      </c>
      <c r="N39" s="69">
        <f>N48*$R$39/1000</f>
        <v>25.35</v>
      </c>
      <c r="O39" s="69">
        <v>345.4</v>
      </c>
      <c r="P39" s="69">
        <f t="shared" ref="M39:P40" si="16">P47*$R$40/1000</f>
        <v>0</v>
      </c>
      <c r="Q39" s="89">
        <f t="shared" ref="Q39:Q46" si="17">SUM(L39:P39)</f>
        <v>417.80999999999995</v>
      </c>
      <c r="R39" s="2">
        <v>130</v>
      </c>
      <c r="S39" s="56"/>
      <c r="T39" s="55"/>
      <c r="U39" s="55"/>
      <c r="V39" s="2"/>
      <c r="W39" s="2"/>
      <c r="X39" s="2"/>
      <c r="Y39" s="2"/>
    </row>
    <row r="40" spans="1:30" ht="33.75" customHeight="1" x14ac:dyDescent="0.25">
      <c r="A40" s="81" t="s">
        <v>34</v>
      </c>
      <c r="B40" s="69">
        <v>17</v>
      </c>
      <c r="C40" s="69">
        <v>16.3</v>
      </c>
      <c r="D40" s="69">
        <v>24.6</v>
      </c>
      <c r="E40" s="69">
        <v>29.8</v>
      </c>
      <c r="F40" s="69">
        <v>24.1</v>
      </c>
      <c r="G40" s="69">
        <v>24.2</v>
      </c>
      <c r="H40" s="89">
        <f t="shared" si="15"/>
        <v>136</v>
      </c>
      <c r="I40" s="50"/>
      <c r="J40" s="2"/>
      <c r="K40" s="81" t="s">
        <v>34</v>
      </c>
      <c r="L40" s="69">
        <f>L48*$R$40/1000</f>
        <v>26.39</v>
      </c>
      <c r="M40" s="69">
        <f t="shared" si="16"/>
        <v>20.67</v>
      </c>
      <c r="N40" s="69">
        <f t="shared" si="16"/>
        <v>25.35</v>
      </c>
      <c r="O40" s="69">
        <v>345.4</v>
      </c>
      <c r="P40" s="69">
        <f t="shared" si="16"/>
        <v>0</v>
      </c>
      <c r="Q40" s="89">
        <f t="shared" si="17"/>
        <v>417.80999999999995</v>
      </c>
      <c r="R40" s="2">
        <v>130</v>
      </c>
      <c r="S40" s="56"/>
      <c r="T40" s="55"/>
      <c r="U40" s="55"/>
      <c r="V40" s="2"/>
      <c r="W40" s="2"/>
      <c r="X40" s="2"/>
      <c r="Y40" s="2"/>
    </row>
    <row r="41" spans="1:30" ht="33.75" customHeight="1" x14ac:dyDescent="0.25">
      <c r="A41" s="80" t="s">
        <v>35</v>
      </c>
      <c r="B41" s="123">
        <v>19.144799999999996</v>
      </c>
      <c r="C41" s="21">
        <v>18.678599999999999</v>
      </c>
      <c r="D41" s="21">
        <v>27.865500000000004</v>
      </c>
      <c r="E41" s="21">
        <v>33.159999999999997</v>
      </c>
      <c r="F41" s="21">
        <v>25.795400000000001</v>
      </c>
      <c r="G41" s="21">
        <v>25.059600000000003</v>
      </c>
      <c r="H41" s="89">
        <f t="shared" si="15"/>
        <v>149.70389999999998</v>
      </c>
      <c r="I41" s="50"/>
      <c r="J41" s="2"/>
      <c r="K41" s="80" t="s">
        <v>35</v>
      </c>
      <c r="L41" s="69">
        <f>L48*$R$41/1000</f>
        <v>14.21</v>
      </c>
      <c r="M41" s="69">
        <f t="shared" ref="M41:P41" si="18">M48*$R$41/1000</f>
        <v>11.13</v>
      </c>
      <c r="N41" s="69">
        <f t="shared" si="18"/>
        <v>13.65</v>
      </c>
      <c r="O41" s="69">
        <f t="shared" si="18"/>
        <v>186.2</v>
      </c>
      <c r="P41" s="69">
        <f t="shared" si="18"/>
        <v>0</v>
      </c>
      <c r="Q41" s="89">
        <f t="shared" si="17"/>
        <v>225.19</v>
      </c>
      <c r="R41" s="2">
        <v>70</v>
      </c>
      <c r="S41" s="56"/>
      <c r="T41" s="55"/>
      <c r="U41" s="55"/>
      <c r="V41" s="2"/>
      <c r="W41" s="2"/>
      <c r="X41" s="2"/>
      <c r="Y41" s="2"/>
    </row>
    <row r="42" spans="1:30" ht="33.75" customHeight="1" x14ac:dyDescent="0.25">
      <c r="A42" s="80" t="s">
        <v>36</v>
      </c>
      <c r="B42" s="69">
        <v>19.144799999999996</v>
      </c>
      <c r="C42" s="69">
        <v>18.678599999999999</v>
      </c>
      <c r="D42" s="69">
        <v>27.865500000000004</v>
      </c>
      <c r="E42" s="69">
        <v>33.159999999999997</v>
      </c>
      <c r="F42" s="69">
        <v>25.795400000000001</v>
      </c>
      <c r="G42" s="69">
        <v>25.059600000000003</v>
      </c>
      <c r="H42" s="89">
        <f t="shared" si="15"/>
        <v>149.70389999999998</v>
      </c>
      <c r="I42" s="50"/>
      <c r="J42" s="2"/>
      <c r="K42" s="80" t="s">
        <v>36</v>
      </c>
      <c r="L42" s="69">
        <f>L48*$R$42/1000</f>
        <v>13.804</v>
      </c>
      <c r="M42" s="69">
        <f t="shared" ref="M42:P42" si="19">M48*$R$42/1000</f>
        <v>10.811999999999999</v>
      </c>
      <c r="N42" s="69">
        <f t="shared" si="19"/>
        <v>13.26</v>
      </c>
      <c r="O42" s="69">
        <f t="shared" si="19"/>
        <v>180.88</v>
      </c>
      <c r="P42" s="69">
        <f t="shared" si="19"/>
        <v>0</v>
      </c>
      <c r="Q42" s="89">
        <f t="shared" si="17"/>
        <v>218.756</v>
      </c>
      <c r="R42" s="2">
        <v>68</v>
      </c>
      <c r="S42" s="56"/>
      <c r="T42" s="55"/>
      <c r="U42" s="55"/>
      <c r="V42" s="2"/>
      <c r="W42" s="2"/>
      <c r="X42" s="2"/>
      <c r="Y42" s="2"/>
    </row>
    <row r="43" spans="1:30" ht="33.75" customHeight="1" x14ac:dyDescent="0.25">
      <c r="A43" s="81" t="s">
        <v>37</v>
      </c>
      <c r="B43" s="69">
        <v>19.144799999999996</v>
      </c>
      <c r="C43" s="69">
        <v>18.678599999999999</v>
      </c>
      <c r="D43" s="69">
        <v>27.865500000000004</v>
      </c>
      <c r="E43" s="69">
        <v>33.159999999999997</v>
      </c>
      <c r="F43" s="69">
        <v>25.795400000000001</v>
      </c>
      <c r="G43" s="69">
        <v>25.059600000000003</v>
      </c>
      <c r="H43" s="89">
        <f t="shared" si="15"/>
        <v>149.70389999999998</v>
      </c>
      <c r="I43" s="50"/>
      <c r="J43" s="2"/>
      <c r="K43" s="81" t="s">
        <v>37</v>
      </c>
      <c r="L43" s="69">
        <f>L48*$R$43/1000</f>
        <v>11.571</v>
      </c>
      <c r="M43" s="69">
        <f t="shared" ref="M43:P43" si="20">M48*$R$43/1000</f>
        <v>9.0630000000000006</v>
      </c>
      <c r="N43" s="69">
        <f t="shared" si="20"/>
        <v>11.115</v>
      </c>
      <c r="O43" s="69">
        <f t="shared" si="20"/>
        <v>151.62</v>
      </c>
      <c r="P43" s="69">
        <f t="shared" si="20"/>
        <v>0</v>
      </c>
      <c r="Q43" s="89">
        <f t="shared" si="17"/>
        <v>183.369</v>
      </c>
      <c r="R43" s="2">
        <v>57</v>
      </c>
      <c r="S43" s="56"/>
      <c r="T43" s="55"/>
      <c r="U43" s="55"/>
      <c r="V43" s="2"/>
      <c r="W43" s="2"/>
      <c r="X43" s="2"/>
      <c r="Y43" s="2"/>
    </row>
    <row r="44" spans="1:30" ht="33.75" customHeight="1" x14ac:dyDescent="0.25">
      <c r="A44" s="80" t="s">
        <v>38</v>
      </c>
      <c r="B44" s="69">
        <v>19.144799999999996</v>
      </c>
      <c r="C44" s="69">
        <v>18.678599999999999</v>
      </c>
      <c r="D44" s="69">
        <v>27.865500000000004</v>
      </c>
      <c r="E44" s="69">
        <v>33.159999999999997</v>
      </c>
      <c r="F44" s="69">
        <v>25.795400000000001</v>
      </c>
      <c r="G44" s="69">
        <v>25.059600000000003</v>
      </c>
      <c r="H44" s="89">
        <f t="shared" si="15"/>
        <v>149.70389999999998</v>
      </c>
      <c r="I44" s="50"/>
      <c r="J44" s="2"/>
      <c r="K44" s="80" t="s">
        <v>38</v>
      </c>
      <c r="L44" s="69">
        <f>L48*$R$44/1000</f>
        <v>11.571</v>
      </c>
      <c r="M44" s="69">
        <f t="shared" ref="M44:P44" si="21">M48*$R$44/1000</f>
        <v>9.0630000000000006</v>
      </c>
      <c r="N44" s="69">
        <f t="shared" si="21"/>
        <v>11.115</v>
      </c>
      <c r="O44" s="69">
        <f t="shared" si="21"/>
        <v>151.62</v>
      </c>
      <c r="P44" s="69">
        <f t="shared" si="21"/>
        <v>0</v>
      </c>
      <c r="Q44" s="89">
        <f t="shared" si="17"/>
        <v>183.369</v>
      </c>
      <c r="R44" s="2">
        <v>57</v>
      </c>
      <c r="S44" s="56"/>
      <c r="T44" s="55"/>
      <c r="U44" s="55"/>
      <c r="V44" s="2"/>
      <c r="W44" s="2"/>
      <c r="X44" s="2"/>
      <c r="Y44" s="2"/>
    </row>
    <row r="45" spans="1:30" ht="33.75" customHeight="1" x14ac:dyDescent="0.25">
      <c r="A45" s="80" t="s">
        <v>33</v>
      </c>
      <c r="B45" s="69">
        <v>19.144799999999996</v>
      </c>
      <c r="C45" s="69">
        <v>18.678599999999999</v>
      </c>
      <c r="D45" s="69">
        <v>27.865500000000004</v>
      </c>
      <c r="E45" s="69">
        <v>33.159999999999997</v>
      </c>
      <c r="F45" s="69">
        <v>25.795400000000001</v>
      </c>
      <c r="G45" s="69">
        <v>25.059600000000003</v>
      </c>
      <c r="H45" s="89">
        <f t="shared" si="15"/>
        <v>149.70389999999998</v>
      </c>
      <c r="I45" s="50"/>
      <c r="J45" s="2"/>
      <c r="K45" s="80" t="s">
        <v>33</v>
      </c>
      <c r="L45" s="69">
        <f>L48*$R$45/1000</f>
        <v>11.571</v>
      </c>
      <c r="M45" s="69">
        <f t="shared" ref="M45:P45" si="22">M48*$R$45/1000</f>
        <v>9.0630000000000006</v>
      </c>
      <c r="N45" s="69">
        <f t="shared" si="22"/>
        <v>11.115</v>
      </c>
      <c r="O45" s="69">
        <f t="shared" si="22"/>
        <v>151.62</v>
      </c>
      <c r="P45" s="69">
        <f t="shared" si="22"/>
        <v>0</v>
      </c>
      <c r="Q45" s="89">
        <f t="shared" si="17"/>
        <v>183.369</v>
      </c>
      <c r="R45" s="2">
        <v>57</v>
      </c>
      <c r="S45" s="56"/>
      <c r="T45" s="55"/>
      <c r="U45" s="55"/>
      <c r="V45" s="55"/>
      <c r="W45" s="55"/>
      <c r="X45" s="2"/>
      <c r="Y45" s="2"/>
      <c r="Z45" s="2"/>
      <c r="AA45" s="2"/>
    </row>
    <row r="46" spans="1:30" ht="33.75" customHeight="1" x14ac:dyDescent="0.25">
      <c r="A46" s="81" t="s">
        <v>10</v>
      </c>
      <c r="B46" s="70">
        <f t="shared" ref="B46:G46" si="23">SUM(B39:B45)</f>
        <v>129.72399999999999</v>
      </c>
      <c r="C46" s="25">
        <f t="shared" si="23"/>
        <v>125.99300000000001</v>
      </c>
      <c r="D46" s="25">
        <f t="shared" si="23"/>
        <v>188.5275</v>
      </c>
      <c r="E46" s="25">
        <f t="shared" si="23"/>
        <v>225.39999999999998</v>
      </c>
      <c r="F46" s="25">
        <f t="shared" si="23"/>
        <v>177.17699999999999</v>
      </c>
      <c r="G46" s="25">
        <f t="shared" si="23"/>
        <v>173.69799999999998</v>
      </c>
      <c r="H46" s="89">
        <f t="shared" si="15"/>
        <v>1020.5195</v>
      </c>
      <c r="I46" s="56"/>
      <c r="K46" s="67" t="s">
        <v>10</v>
      </c>
      <c r="L46" s="70">
        <f>SUM(L39:L45)</f>
        <v>115.50700000000001</v>
      </c>
      <c r="M46" s="25">
        <f>SUM(M39:M45)</f>
        <v>90.471000000000004</v>
      </c>
      <c r="N46" s="25">
        <f>SUM(N39:N45)</f>
        <v>110.955</v>
      </c>
      <c r="O46" s="25">
        <f>SUM(O39:O45)</f>
        <v>1512.7399999999998</v>
      </c>
      <c r="P46" s="25">
        <f>SUM(P39:P45)</f>
        <v>0</v>
      </c>
      <c r="Q46" s="89">
        <f t="shared" si="17"/>
        <v>1829.6729999999998</v>
      </c>
      <c r="R46" s="56"/>
      <c r="S46" s="56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82" t="s">
        <v>12</v>
      </c>
      <c r="B47" s="71">
        <v>41</v>
      </c>
      <c r="C47" s="28">
        <v>41</v>
      </c>
      <c r="D47" s="28">
        <v>40.5</v>
      </c>
      <c r="E47" s="28">
        <v>40</v>
      </c>
      <c r="F47" s="28">
        <v>39</v>
      </c>
      <c r="G47" s="28">
        <v>38</v>
      </c>
      <c r="H47" s="90">
        <f>+((H46/H48)/7)*1000</f>
        <v>39.8003003003003</v>
      </c>
      <c r="I47" s="56"/>
      <c r="K47" s="119" t="s">
        <v>12</v>
      </c>
      <c r="L47" s="71"/>
      <c r="M47" s="28"/>
      <c r="N47" s="28"/>
      <c r="O47" s="28"/>
      <c r="P47" s="28"/>
      <c r="Q47" s="90">
        <f>+((Q46/Q48)/7)*1000</f>
        <v>81.250188729517276</v>
      </c>
      <c r="R47" s="57"/>
      <c r="S47" s="57"/>
    </row>
    <row r="48" spans="1:30" ht="33.75" customHeight="1" x14ac:dyDescent="0.25">
      <c r="A48" s="83" t="s">
        <v>13</v>
      </c>
      <c r="B48" s="72">
        <v>452</v>
      </c>
      <c r="C48" s="32">
        <v>439</v>
      </c>
      <c r="D48" s="32">
        <v>665</v>
      </c>
      <c r="E48" s="32">
        <v>805</v>
      </c>
      <c r="F48" s="32">
        <v>649</v>
      </c>
      <c r="G48" s="32">
        <v>653</v>
      </c>
      <c r="H48" s="91">
        <f>SUM(B48:G48)</f>
        <v>3663</v>
      </c>
      <c r="I48" s="56"/>
      <c r="J48" s="58"/>
      <c r="K48" s="83" t="s">
        <v>13</v>
      </c>
      <c r="L48" s="94">
        <v>203</v>
      </c>
      <c r="M48" s="94">
        <v>159</v>
      </c>
      <c r="N48" s="94">
        <v>195</v>
      </c>
      <c r="O48" s="94">
        <v>2660</v>
      </c>
      <c r="P48" s="94"/>
      <c r="Q48" s="98">
        <f>SUM(L48:P48)</f>
        <v>3217</v>
      </c>
      <c r="R48" s="59"/>
      <c r="S48" s="59"/>
    </row>
    <row r="49" spans="1:30" ht="33.75" customHeight="1" x14ac:dyDescent="0.25">
      <c r="A49" s="84" t="s">
        <v>14</v>
      </c>
      <c r="B49" s="73">
        <f t="shared" ref="B49:G49" si="24">((B48*B47)*7/1000-B39-B40)/5</f>
        <v>19.144799999999996</v>
      </c>
      <c r="C49" s="36">
        <f t="shared" si="24"/>
        <v>18.678599999999999</v>
      </c>
      <c r="D49" s="36">
        <f t="shared" si="24"/>
        <v>27.865500000000004</v>
      </c>
      <c r="E49" s="36">
        <f t="shared" si="24"/>
        <v>33.159999999999997</v>
      </c>
      <c r="F49" s="36">
        <f t="shared" si="24"/>
        <v>25.795400000000001</v>
      </c>
      <c r="G49" s="36">
        <f t="shared" si="24"/>
        <v>25.059600000000003</v>
      </c>
      <c r="H49" s="92">
        <f>((H46*1000)/H48)/7</f>
        <v>39.8003003003003</v>
      </c>
      <c r="I49" s="56"/>
      <c r="K49" s="84" t="s">
        <v>14</v>
      </c>
      <c r="L49" s="73">
        <f>(L48*L47)/1000</f>
        <v>0</v>
      </c>
      <c r="M49" s="36">
        <f>(M48*M47)/1000</f>
        <v>0</v>
      </c>
      <c r="N49" s="36">
        <f>(N48*N47)/1000</f>
        <v>0</v>
      </c>
      <c r="O49" s="36">
        <f>(O48*O47)/1000</f>
        <v>0</v>
      </c>
      <c r="P49" s="36">
        <f>(P48*P47)/1000</f>
        <v>0</v>
      </c>
      <c r="Q49" s="99">
        <f>((Q46*1000)/Q48)/7</f>
        <v>81.250188729517291</v>
      </c>
      <c r="R49" s="59"/>
      <c r="S49" s="59"/>
    </row>
    <row r="50" spans="1:30" ht="33.75" customHeight="1" x14ac:dyDescent="0.25">
      <c r="A50" s="85" t="s">
        <v>15</v>
      </c>
      <c r="B50" s="74">
        <f t="shared" ref="B50:G50" si="25">((B48*B47)*7)/1000</f>
        <v>129.72399999999999</v>
      </c>
      <c r="C50" s="40">
        <f t="shared" si="25"/>
        <v>125.99299999999999</v>
      </c>
      <c r="D50" s="40">
        <f t="shared" si="25"/>
        <v>188.5275</v>
      </c>
      <c r="E50" s="40">
        <f t="shared" si="25"/>
        <v>225.4</v>
      </c>
      <c r="F50" s="40">
        <f t="shared" si="25"/>
        <v>177.17699999999999</v>
      </c>
      <c r="G50" s="40">
        <f t="shared" si="25"/>
        <v>173.69800000000001</v>
      </c>
      <c r="H50" s="76"/>
      <c r="I50" s="56"/>
      <c r="K50" s="85" t="s">
        <v>15</v>
      </c>
      <c r="L50" s="74">
        <f>((L48*L47)*7)/1000</f>
        <v>0</v>
      </c>
      <c r="M50" s="40">
        <f>((M48*M47)*7)/1000</f>
        <v>0</v>
      </c>
      <c r="N50" s="40">
        <f>((N48*N47)*7)/1000</f>
        <v>0</v>
      </c>
      <c r="O50" s="40">
        <f>((O48*O47)*7)/1000</f>
        <v>0</v>
      </c>
      <c r="P50" s="40">
        <f>((P48*P47)*7)/1000</f>
        <v>0</v>
      </c>
      <c r="Q50" s="100"/>
    </row>
    <row r="51" spans="1:30" ht="33.75" customHeight="1" thickBot="1" x14ac:dyDescent="0.3">
      <c r="A51" s="86" t="s">
        <v>16</v>
      </c>
      <c r="B51" s="75">
        <f t="shared" ref="B51:G51" si="26">+(B46/B48)/7*1000</f>
        <v>40.999999999999993</v>
      </c>
      <c r="C51" s="45">
        <f t="shared" si="26"/>
        <v>41</v>
      </c>
      <c r="D51" s="45">
        <f t="shared" si="26"/>
        <v>40.5</v>
      </c>
      <c r="E51" s="45">
        <f t="shared" si="26"/>
        <v>39.999999999999993</v>
      </c>
      <c r="F51" s="45">
        <f t="shared" si="26"/>
        <v>38.999999999999993</v>
      </c>
      <c r="G51" s="45">
        <f t="shared" si="26"/>
        <v>37.999999999999993</v>
      </c>
      <c r="H51" s="93"/>
      <c r="I51" s="56"/>
      <c r="J51" s="48"/>
      <c r="K51" s="86" t="s">
        <v>16</v>
      </c>
      <c r="L51" s="75">
        <f>+(L46/L48)/7*1000</f>
        <v>81.285714285714292</v>
      </c>
      <c r="M51" s="45">
        <f>+(M46/M48)/7*1000</f>
        <v>81.285714285714292</v>
      </c>
      <c r="N51" s="45">
        <f>+(N46/N48)/7*1000</f>
        <v>81.285714285714278</v>
      </c>
      <c r="O51" s="45">
        <f>+(O46/O48)/7*1000</f>
        <v>81.24274973147152</v>
      </c>
      <c r="P51" s="45" t="e">
        <f>+(P46/P48)/7*1000</f>
        <v>#DIV/0!</v>
      </c>
      <c r="Q51" s="46"/>
      <c r="R51" s="49"/>
      <c r="S51" s="49"/>
    </row>
    <row r="52" spans="1:30" ht="33.75" customHeight="1" x14ac:dyDescent="0.25">
      <c r="A52" s="48"/>
      <c r="B52" s="49"/>
      <c r="C52" s="49"/>
      <c r="D52" s="49"/>
      <c r="E52" s="49"/>
      <c r="F52" s="49"/>
      <c r="G52" s="49"/>
      <c r="H52" s="48"/>
      <c r="I52" s="48"/>
      <c r="J52" s="48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2"/>
      <c r="V52" s="2"/>
      <c r="W52" s="2"/>
      <c r="X52" s="2"/>
      <c r="Y52" s="2"/>
    </row>
    <row r="53" spans="1:30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30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50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04" t="s">
        <v>21</v>
      </c>
      <c r="B55" s="383" t="s">
        <v>8</v>
      </c>
      <c r="C55" s="383"/>
      <c r="D55" s="383"/>
      <c r="E55" s="383"/>
      <c r="F55" s="379"/>
      <c r="G55" s="101"/>
      <c r="H55" s="63"/>
      <c r="I55" s="63"/>
      <c r="T55" s="50"/>
      <c r="U55" s="50"/>
      <c r="V55" s="50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78" t="s">
        <v>20</v>
      </c>
      <c r="B56" s="68"/>
      <c r="C56" s="12"/>
      <c r="D56" s="12"/>
      <c r="E56" s="12"/>
      <c r="F56" s="12"/>
      <c r="G56" s="88" t="s">
        <v>10</v>
      </c>
      <c r="I56" s="52"/>
      <c r="J56" s="52"/>
      <c r="K56" s="52"/>
      <c r="L56" s="52"/>
      <c r="M56" s="64"/>
      <c r="N56" s="64"/>
      <c r="O56" s="64"/>
      <c r="P56" s="52"/>
      <c r="Q56" s="52"/>
      <c r="R56" s="65"/>
      <c r="S56" s="65"/>
      <c r="T56" s="6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78" t="s">
        <v>11</v>
      </c>
      <c r="B57" s="68">
        <v>1</v>
      </c>
      <c r="C57" s="18">
        <v>2</v>
      </c>
      <c r="D57" s="18">
        <v>3</v>
      </c>
      <c r="E57" s="18">
        <v>4</v>
      </c>
      <c r="F57" s="18">
        <v>5</v>
      </c>
      <c r="G57" s="88"/>
      <c r="H57" s="52"/>
      <c r="I57" s="52"/>
      <c r="J57" s="52"/>
      <c r="K57" s="124"/>
      <c r="L57" s="52"/>
      <c r="M57" s="64"/>
      <c r="N57" s="64"/>
      <c r="O57" s="64"/>
      <c r="P57" s="52"/>
      <c r="Q57" s="52"/>
      <c r="R57" s="65"/>
      <c r="S57" s="65"/>
      <c r="T57" s="6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0" t="s">
        <v>42</v>
      </c>
      <c r="B58" s="69">
        <f>B67*$I$58/1000</f>
        <v>42.918999999999997</v>
      </c>
      <c r="C58" s="69">
        <f>C67*$I$58/1000</f>
        <v>71.959999999999994</v>
      </c>
      <c r="D58" s="69">
        <f>D67*$I$58/1000</f>
        <v>67.462500000000006</v>
      </c>
      <c r="E58" s="69">
        <f>E67*$I$58/1000</f>
        <v>73.373500000000007</v>
      </c>
      <c r="F58" s="69">
        <v>131.5</v>
      </c>
      <c r="G58" s="89">
        <f t="shared" ref="G58:G65" si="27">SUM(B58:F58)</f>
        <v>387.21500000000003</v>
      </c>
      <c r="H58" s="49"/>
      <c r="I58" s="2">
        <v>128.5</v>
      </c>
      <c r="J58" s="52"/>
      <c r="K58" s="124"/>
      <c r="L58" s="52"/>
      <c r="M58" s="64"/>
      <c r="N58" s="64"/>
      <c r="O58" s="64"/>
      <c r="P58" s="52"/>
      <c r="Q58" s="52"/>
      <c r="R58" s="65"/>
      <c r="S58" s="65"/>
      <c r="T58" s="6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81" t="s">
        <v>34</v>
      </c>
      <c r="B59" s="69">
        <f>B67*$I$59/1000</f>
        <v>42.918999999999997</v>
      </c>
      <c r="C59" s="69">
        <f t="shared" ref="C59:E59" si="28">C67*$I$59/1000</f>
        <v>71.959999999999994</v>
      </c>
      <c r="D59" s="69">
        <f t="shared" si="28"/>
        <v>67.462500000000006</v>
      </c>
      <c r="E59" s="69">
        <f t="shared" si="28"/>
        <v>73.373500000000007</v>
      </c>
      <c r="F59" s="69">
        <v>131.5</v>
      </c>
      <c r="G59" s="89">
        <f t="shared" si="27"/>
        <v>387.21500000000003</v>
      </c>
      <c r="H59" s="49"/>
      <c r="I59" s="2">
        <v>128.5</v>
      </c>
      <c r="J59" s="52"/>
      <c r="K59" s="124"/>
      <c r="L59" s="52"/>
      <c r="M59" s="64"/>
      <c r="N59" s="64"/>
      <c r="O59" s="64"/>
      <c r="P59" s="52"/>
      <c r="Q59" s="52"/>
      <c r="R59" s="65"/>
      <c r="S59" s="65"/>
      <c r="T59" s="6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0" t="s">
        <v>35</v>
      </c>
      <c r="B60" s="69">
        <f>B67*$I$60/1000</f>
        <v>23.38</v>
      </c>
      <c r="C60" s="69">
        <f t="shared" ref="C60:E60" si="29">C67*$I$60/1000</f>
        <v>39.200000000000003</v>
      </c>
      <c r="D60" s="69">
        <f t="shared" si="29"/>
        <v>36.75</v>
      </c>
      <c r="E60" s="69">
        <f t="shared" si="29"/>
        <v>39.97</v>
      </c>
      <c r="F60" s="69">
        <v>71.7</v>
      </c>
      <c r="G60" s="89">
        <f t="shared" si="27"/>
        <v>211</v>
      </c>
      <c r="H60" s="49"/>
      <c r="I60" s="2">
        <v>70</v>
      </c>
      <c r="J60" s="52"/>
      <c r="K60" s="124"/>
      <c r="L60" s="52"/>
      <c r="M60" s="64"/>
      <c r="N60" s="64"/>
      <c r="O60" s="64"/>
      <c r="P60" s="52"/>
      <c r="Q60" s="52"/>
      <c r="R60" s="65"/>
      <c r="S60" s="65"/>
      <c r="T60" s="6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80" t="s">
        <v>36</v>
      </c>
      <c r="B61" s="69">
        <f>B67*$I$61/1000</f>
        <v>23.38</v>
      </c>
      <c r="C61" s="69">
        <f t="shared" ref="C61:E61" si="30">C67*$I$61/1000</f>
        <v>39.200000000000003</v>
      </c>
      <c r="D61" s="69">
        <f t="shared" si="30"/>
        <v>36.75</v>
      </c>
      <c r="E61" s="69">
        <f t="shared" si="30"/>
        <v>39.97</v>
      </c>
      <c r="F61" s="69">
        <v>71.7</v>
      </c>
      <c r="G61" s="89">
        <f t="shared" si="27"/>
        <v>211</v>
      </c>
      <c r="H61" s="49"/>
      <c r="I61" s="2">
        <v>70</v>
      </c>
      <c r="J61" s="52"/>
      <c r="K61" s="124"/>
      <c r="L61" s="52"/>
      <c r="M61" s="64"/>
      <c r="N61" s="64"/>
      <c r="O61" s="64"/>
      <c r="P61" s="52"/>
      <c r="Q61" s="52"/>
      <c r="R61" s="65"/>
      <c r="S61" s="65"/>
      <c r="T61" s="6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1" t="s">
        <v>37</v>
      </c>
      <c r="B62" s="69">
        <f>B67*$I$62/1000</f>
        <v>20.707999999999998</v>
      </c>
      <c r="C62" s="69">
        <f t="shared" ref="C62:E62" si="31">C67*$I$62/1000</f>
        <v>34.72</v>
      </c>
      <c r="D62" s="69">
        <f t="shared" si="31"/>
        <v>32.549999999999997</v>
      </c>
      <c r="E62" s="69">
        <f t="shared" si="31"/>
        <v>35.402000000000001</v>
      </c>
      <c r="F62" s="69"/>
      <c r="G62" s="89">
        <f t="shared" si="27"/>
        <v>123.38</v>
      </c>
      <c r="H62" s="49"/>
      <c r="I62" s="2">
        <v>62</v>
      </c>
      <c r="J62" s="52"/>
      <c r="K62" s="124"/>
      <c r="L62" s="52"/>
      <c r="M62" s="64"/>
      <c r="N62" s="64"/>
      <c r="O62" s="64"/>
      <c r="P62" s="52"/>
      <c r="Q62" s="52"/>
      <c r="R62" s="65"/>
      <c r="S62" s="65"/>
      <c r="T62" s="6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80" t="s">
        <v>38</v>
      </c>
      <c r="B63" s="69">
        <f>B67*$I$63/1000</f>
        <v>20.707999999999998</v>
      </c>
      <c r="C63" s="69">
        <f t="shared" ref="C63:E63" si="32">C67*$I$63/1000</f>
        <v>34.72</v>
      </c>
      <c r="D63" s="69">
        <f t="shared" si="32"/>
        <v>32.549999999999997</v>
      </c>
      <c r="E63" s="69">
        <f t="shared" si="32"/>
        <v>35.402000000000001</v>
      </c>
      <c r="F63" s="69"/>
      <c r="G63" s="89">
        <f t="shared" si="27"/>
        <v>123.38</v>
      </c>
      <c r="H63" s="49"/>
      <c r="I63" s="2">
        <v>62</v>
      </c>
      <c r="J63" s="52"/>
      <c r="K63" s="124"/>
      <c r="L63" s="52"/>
      <c r="M63" s="52"/>
      <c r="N63" s="52"/>
      <c r="O63" s="52"/>
      <c r="P63" s="52"/>
      <c r="Q63" s="52"/>
      <c r="R63" s="52"/>
      <c r="S63" s="52"/>
      <c r="T63" s="52"/>
      <c r="U63" s="3"/>
      <c r="V63" s="3"/>
      <c r="Y63" s="2"/>
      <c r="Z63" s="2"/>
      <c r="AA63" s="2"/>
      <c r="AB63" s="2"/>
    </row>
    <row r="64" spans="1:30" ht="33.75" customHeight="1" x14ac:dyDescent="0.25">
      <c r="A64" s="80" t="s">
        <v>33</v>
      </c>
      <c r="B64" s="69">
        <f>B67*$I$64/1000</f>
        <v>20.707999999999998</v>
      </c>
      <c r="C64" s="69">
        <f t="shared" ref="C64:E64" si="33">C67*$I$64/1000</f>
        <v>34.72</v>
      </c>
      <c r="D64" s="69">
        <f t="shared" si="33"/>
        <v>32.549999999999997</v>
      </c>
      <c r="E64" s="69">
        <f t="shared" si="33"/>
        <v>35.402000000000001</v>
      </c>
      <c r="F64" s="69"/>
      <c r="G64" s="89">
        <f t="shared" si="27"/>
        <v>123.38</v>
      </c>
      <c r="H64" s="49"/>
      <c r="I64" s="2">
        <v>62</v>
      </c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3"/>
      <c r="V64" s="3"/>
      <c r="Y64" s="2"/>
      <c r="Z64" s="2"/>
      <c r="AA64" s="2"/>
      <c r="AB64" s="2"/>
    </row>
    <row r="65" spans="1:28" ht="33.75" customHeight="1" x14ac:dyDescent="0.25">
      <c r="A65" s="79" t="s">
        <v>10</v>
      </c>
      <c r="B65" s="70">
        <f>SUM(B58:B64)</f>
        <v>194.72199999999998</v>
      </c>
      <c r="C65" s="25">
        <f>SUM(C58:C64)</f>
        <v>326.48</v>
      </c>
      <c r="D65" s="25">
        <f>SUM(D58:D64)</f>
        <v>306.07500000000005</v>
      </c>
      <c r="E65" s="25">
        <f>SUM(E58:E64)</f>
        <v>332.89299999999997</v>
      </c>
      <c r="F65" s="25">
        <f>SUM(F58:F64)</f>
        <v>406.4</v>
      </c>
      <c r="G65" s="89">
        <f t="shared" si="27"/>
        <v>1566.5700000000002</v>
      </c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82" t="s">
        <v>12</v>
      </c>
      <c r="B66" s="71"/>
      <c r="C66" s="28"/>
      <c r="D66" s="28"/>
      <c r="E66" s="28"/>
      <c r="F66" s="28"/>
      <c r="G66" s="90">
        <f>+((G65/G67)/7)*1000</f>
        <v>74.326042605683938</v>
      </c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83" t="s">
        <v>13</v>
      </c>
      <c r="B67" s="94">
        <v>334</v>
      </c>
      <c r="C67" s="94">
        <v>560</v>
      </c>
      <c r="D67" s="94">
        <v>525</v>
      </c>
      <c r="E67" s="94">
        <v>571</v>
      </c>
      <c r="F67" s="94">
        <v>1021</v>
      </c>
      <c r="G67" s="98">
        <f>SUM(B67:F67)</f>
        <v>3011</v>
      </c>
      <c r="I67" s="66"/>
      <c r="M67" s="3"/>
      <c r="N67" s="3"/>
      <c r="O67" s="3"/>
      <c r="P67" s="3"/>
      <c r="Q67" s="3"/>
    </row>
    <row r="68" spans="1:28" ht="33.75" customHeight="1" x14ac:dyDescent="0.25">
      <c r="A68" s="84" t="s">
        <v>14</v>
      </c>
      <c r="B68" s="73">
        <f>(B67*B66)/1000</f>
        <v>0</v>
      </c>
      <c r="C68" s="36">
        <f>(C67*C66)/1000</f>
        <v>0</v>
      </c>
      <c r="D68" s="36">
        <f>(D67*D66)/1000</f>
        <v>0</v>
      </c>
      <c r="E68" s="36">
        <f>(E67*E66)/1000</f>
        <v>0</v>
      </c>
      <c r="F68" s="36">
        <f>(F67*F66)/1000</f>
        <v>0</v>
      </c>
      <c r="G68" s="102">
        <f>((G65*1000)/G67)/7</f>
        <v>74.326042605683938</v>
      </c>
      <c r="M68" s="3"/>
      <c r="N68" s="3"/>
      <c r="O68" s="3"/>
      <c r="P68" s="3"/>
      <c r="Q68" s="3"/>
    </row>
    <row r="69" spans="1:28" ht="33.75" customHeight="1" x14ac:dyDescent="0.25">
      <c r="A69" s="85" t="s">
        <v>15</v>
      </c>
      <c r="B69" s="74">
        <f>((B67*B66)*7)/1000</f>
        <v>0</v>
      </c>
      <c r="C69" s="40">
        <f>((C67*C66)*7)/1000</f>
        <v>0</v>
      </c>
      <c r="D69" s="40">
        <f>((D67*D66)*7)/1000</f>
        <v>0</v>
      </c>
      <c r="E69" s="40">
        <f>((E67*E66)*7)/1000</f>
        <v>0</v>
      </c>
      <c r="F69" s="40">
        <f>((F67*F66)*7)/1000</f>
        <v>0</v>
      </c>
      <c r="G69" s="76"/>
      <c r="H69" s="48"/>
      <c r="Q69" s="3"/>
    </row>
    <row r="70" spans="1:28" ht="33.75" customHeight="1" thickBot="1" x14ac:dyDescent="0.3">
      <c r="A70" s="86" t="s">
        <v>16</v>
      </c>
      <c r="B70" s="75">
        <f>+(B65/B67)/7*1000</f>
        <v>83.285714285714278</v>
      </c>
      <c r="C70" s="45">
        <f>+(C65/C67)/7*1000</f>
        <v>83.285714285714292</v>
      </c>
      <c r="D70" s="45">
        <f>+(D65/D67)/7*1000</f>
        <v>83.285714285714292</v>
      </c>
      <c r="E70" s="45">
        <f>+(E65/E67)/7*1000</f>
        <v>83.285714285714278</v>
      </c>
      <c r="F70" s="45">
        <f>+(F65/F67)/7*1000</f>
        <v>56.86301944871974</v>
      </c>
      <c r="G70" s="103"/>
      <c r="Q70" s="3"/>
    </row>
    <row r="71" spans="1:28" ht="33.75" customHeight="1" x14ac:dyDescent="0.25"/>
    <row r="72" spans="1:28" ht="33.75" customHeight="1" x14ac:dyDescent="0.25">
      <c r="B72" s="52"/>
      <c r="C72" s="52"/>
      <c r="D72" s="52"/>
      <c r="E72" s="52"/>
      <c r="F72" s="52"/>
      <c r="G72" s="52"/>
      <c r="H72" s="52"/>
      <c r="I72" s="59"/>
    </row>
    <row r="73" spans="1:28" ht="33.75" customHeight="1" x14ac:dyDescent="0.25"/>
    <row r="74" spans="1:28" ht="33.75" customHeight="1" x14ac:dyDescent="0.25">
      <c r="A74" s="52"/>
      <c r="B74" s="65"/>
      <c r="C74" s="65"/>
      <c r="D74" s="65"/>
      <c r="E74" s="65"/>
      <c r="F74" s="65"/>
      <c r="G74" s="65"/>
      <c r="H74" s="52"/>
      <c r="I74" s="52"/>
      <c r="J74" s="52"/>
    </row>
    <row r="75" spans="1:28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28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28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28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28" ht="33.75" customHeight="1" x14ac:dyDescent="0.25">
      <c r="A79" s="52"/>
      <c r="B79" s="52"/>
      <c r="C79" s="52"/>
      <c r="D79" s="52"/>
      <c r="E79" s="52"/>
      <c r="F79" s="52"/>
      <c r="G79" s="52"/>
      <c r="H79" s="52"/>
      <c r="I79" s="52"/>
      <c r="J79" s="52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X15"/>
    <mergeCell ref="B36:G36"/>
    <mergeCell ref="L36:P36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D239"/>
  <sheetViews>
    <sheetView topLeftCell="A15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1" width="33.42578125" style="16" bestFit="1" customWidth="1"/>
    <col min="12" max="12" width="22.5703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50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76"/>
      <c r="I15" s="376"/>
      <c r="J15" s="376"/>
      <c r="K15" s="376"/>
      <c r="L15" s="377"/>
      <c r="M15" s="385" t="s">
        <v>44</v>
      </c>
      <c r="N15" s="381"/>
      <c r="O15" s="381"/>
      <c r="P15" s="381"/>
      <c r="Q15" s="381"/>
      <c r="R15" s="381"/>
      <c r="S15" s="381"/>
      <c r="T15" s="381"/>
      <c r="U15" s="381"/>
      <c r="V15" s="381"/>
      <c r="W15" s="382"/>
      <c r="X15" s="9"/>
    </row>
    <row r="16" spans="1:30" ht="39.950000000000003" customHeight="1" x14ac:dyDescent="0.25">
      <c r="A16" s="110" t="s">
        <v>9</v>
      </c>
      <c r="B16" s="13"/>
      <c r="C16" s="12"/>
      <c r="D16" s="18"/>
      <c r="E16" s="12"/>
      <c r="F16" s="12"/>
      <c r="G16" s="12"/>
      <c r="H16" s="18"/>
      <c r="I16" s="12"/>
      <c r="J16" s="12"/>
      <c r="K16" s="12"/>
      <c r="L16" s="18"/>
      <c r="M16" s="13"/>
      <c r="N16" s="12"/>
      <c r="O16" s="12"/>
      <c r="P16" s="12"/>
      <c r="Q16" s="12"/>
      <c r="R16" s="12"/>
      <c r="S16" s="12"/>
      <c r="T16" s="12"/>
      <c r="U16" s="12"/>
      <c r="V16" s="12"/>
      <c r="W16" s="14"/>
      <c r="X16" s="15" t="s">
        <v>10</v>
      </c>
      <c r="Z16" s="17"/>
      <c r="AA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8">
        <v>6</v>
      </c>
      <c r="H17" s="18">
        <v>7</v>
      </c>
      <c r="I17" s="18">
        <v>8</v>
      </c>
      <c r="J17" s="18">
        <v>9</v>
      </c>
      <c r="K17" s="18">
        <v>10</v>
      </c>
      <c r="L17" s="18">
        <v>11</v>
      </c>
      <c r="M17" s="11">
        <v>1</v>
      </c>
      <c r="N17" s="18">
        <v>2</v>
      </c>
      <c r="O17" s="18">
        <v>3</v>
      </c>
      <c r="P17" s="18">
        <v>4</v>
      </c>
      <c r="Q17" s="18">
        <v>5</v>
      </c>
      <c r="R17" s="18">
        <v>6</v>
      </c>
      <c r="S17" s="18">
        <v>7</v>
      </c>
      <c r="T17" s="18">
        <v>8</v>
      </c>
      <c r="U17" s="18">
        <v>9</v>
      </c>
      <c r="V17" s="18">
        <v>10</v>
      </c>
      <c r="W17" s="19">
        <v>11</v>
      </c>
      <c r="X17" s="15"/>
      <c r="Z17" s="2"/>
      <c r="AA17" s="17"/>
    </row>
    <row r="18" spans="1:30" ht="39.950000000000003" customHeight="1" x14ac:dyDescent="0.25">
      <c r="A18" s="112" t="s">
        <v>42</v>
      </c>
      <c r="B18" s="20">
        <v>28.424099999999992</v>
      </c>
      <c r="C18" s="21">
        <v>28.951999999999998</v>
      </c>
      <c r="D18" s="21">
        <v>35.617800000000003</v>
      </c>
      <c r="E18" s="21">
        <v>35.657799999999995</v>
      </c>
      <c r="F18" s="21">
        <v>25.764799999999997</v>
      </c>
      <c r="G18" s="21">
        <v>25.764799999999997</v>
      </c>
      <c r="H18" s="21">
        <v>19.220000000000006</v>
      </c>
      <c r="I18" s="21">
        <v>19.220000000000006</v>
      </c>
      <c r="J18" s="21">
        <v>26.486200000000004</v>
      </c>
      <c r="K18" s="21">
        <v>14.515600000000001</v>
      </c>
      <c r="L18" s="21">
        <v>10.9008</v>
      </c>
      <c r="M18" s="20">
        <v>12.0442</v>
      </c>
      <c r="N18" s="21">
        <v>19.932499999999997</v>
      </c>
      <c r="O18" s="21">
        <v>25.487999999999996</v>
      </c>
      <c r="P18" s="21">
        <v>17.999199999999998</v>
      </c>
      <c r="Q18" s="21">
        <v>17.999199999999998</v>
      </c>
      <c r="R18" s="21">
        <v>17.844800000000003</v>
      </c>
      <c r="S18" s="21">
        <v>17.844800000000003</v>
      </c>
      <c r="T18" s="21">
        <v>22.907499999999999</v>
      </c>
      <c r="U18" s="21">
        <v>22.854999999999997</v>
      </c>
      <c r="V18" s="21">
        <v>25.132200000000001</v>
      </c>
      <c r="W18" s="22">
        <v>14.911000000000001</v>
      </c>
      <c r="X18" s="23">
        <f t="shared" ref="X18:X25" si="0">SUM(B18:W18)</f>
        <v>485.48230000000007</v>
      </c>
      <c r="Z18" s="2"/>
      <c r="AA18" s="17"/>
    </row>
    <row r="19" spans="1:30" ht="39.950000000000003" customHeight="1" x14ac:dyDescent="0.25">
      <c r="A19" s="113" t="s">
        <v>34</v>
      </c>
      <c r="B19" s="20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0"/>
      <c r="N19" s="21"/>
      <c r="O19" s="21"/>
      <c r="P19" s="21"/>
      <c r="Q19" s="21"/>
      <c r="R19" s="21"/>
      <c r="S19" s="21"/>
      <c r="T19" s="21"/>
      <c r="U19" s="21"/>
      <c r="V19" s="21"/>
      <c r="W19" s="22"/>
      <c r="X19" s="23">
        <f t="shared" si="0"/>
        <v>0</v>
      </c>
      <c r="Z19" s="2"/>
      <c r="AA19" s="17"/>
    </row>
    <row r="20" spans="1:30" ht="39.75" customHeight="1" x14ac:dyDescent="0.25">
      <c r="A20" s="112" t="s">
        <v>35</v>
      </c>
      <c r="B20" s="20">
        <v>34.208180000000006</v>
      </c>
      <c r="C20" s="21">
        <v>35.537599999999998</v>
      </c>
      <c r="D20" s="21">
        <v>44.019840000000002</v>
      </c>
      <c r="E20" s="21">
        <v>44.011840000000007</v>
      </c>
      <c r="F20" s="21">
        <v>32.031039999999997</v>
      </c>
      <c r="G20" s="21">
        <v>32.031039999999997</v>
      </c>
      <c r="H20" s="21">
        <v>24.027200000000001</v>
      </c>
      <c r="I20" s="21">
        <v>24.027200000000001</v>
      </c>
      <c r="J20" s="21">
        <v>33.414159999999995</v>
      </c>
      <c r="K20" s="21">
        <v>18.441279999999999</v>
      </c>
      <c r="L20" s="21">
        <v>13.83304</v>
      </c>
      <c r="M20" s="20">
        <v>14.310659999999999</v>
      </c>
      <c r="N20" s="21">
        <v>23.884699999999999</v>
      </c>
      <c r="O20" s="21">
        <v>31.2408</v>
      </c>
      <c r="P20" s="21">
        <v>22.344959999999997</v>
      </c>
      <c r="Q20" s="21">
        <v>22.344959999999997</v>
      </c>
      <c r="R20" s="21">
        <v>22.415039999999998</v>
      </c>
      <c r="S20" s="21">
        <v>22.415039999999998</v>
      </c>
      <c r="T20" s="21">
        <v>28.985599999999998</v>
      </c>
      <c r="U20" s="21">
        <v>28.8855</v>
      </c>
      <c r="V20" s="21">
        <v>32.046959999999999</v>
      </c>
      <c r="W20" s="22">
        <v>19.116800000000001</v>
      </c>
      <c r="X20" s="23">
        <f t="shared" si="0"/>
        <v>603.57343999999989</v>
      </c>
      <c r="Z20" s="2"/>
      <c r="AA20" s="17"/>
    </row>
    <row r="21" spans="1:30" ht="39.950000000000003" customHeight="1" x14ac:dyDescent="0.25">
      <c r="A21" s="112" t="s">
        <v>36</v>
      </c>
      <c r="B21" s="20">
        <v>34.208180000000006</v>
      </c>
      <c r="C21" s="21">
        <v>35.537599999999998</v>
      </c>
      <c r="D21" s="21">
        <v>44.019840000000002</v>
      </c>
      <c r="E21" s="21">
        <v>44.011840000000007</v>
      </c>
      <c r="F21" s="21">
        <v>32.031039999999997</v>
      </c>
      <c r="G21" s="21">
        <v>32.031039999999997</v>
      </c>
      <c r="H21" s="21">
        <v>24.027200000000001</v>
      </c>
      <c r="I21" s="21">
        <v>24.027200000000001</v>
      </c>
      <c r="J21" s="21">
        <v>33.414159999999995</v>
      </c>
      <c r="K21" s="21">
        <v>18.441279999999999</v>
      </c>
      <c r="L21" s="21">
        <v>13.83304</v>
      </c>
      <c r="M21" s="20">
        <v>14.310659999999999</v>
      </c>
      <c r="N21" s="21">
        <v>23.884699999999999</v>
      </c>
      <c r="O21" s="21">
        <v>31.2408</v>
      </c>
      <c r="P21" s="21">
        <v>22.344959999999997</v>
      </c>
      <c r="Q21" s="21">
        <v>22.344959999999997</v>
      </c>
      <c r="R21" s="21">
        <v>22.415039999999998</v>
      </c>
      <c r="S21" s="21">
        <v>22.415039999999998</v>
      </c>
      <c r="T21" s="21">
        <v>28.985599999999998</v>
      </c>
      <c r="U21" s="21">
        <v>28.8855</v>
      </c>
      <c r="V21" s="21">
        <v>32.046959999999999</v>
      </c>
      <c r="W21" s="22">
        <v>19.116800000000001</v>
      </c>
      <c r="X21" s="23">
        <f t="shared" si="0"/>
        <v>603.57343999999989</v>
      </c>
      <c r="Z21" s="2"/>
      <c r="AA21" s="17"/>
    </row>
    <row r="22" spans="1:30" ht="39.950000000000003" customHeight="1" x14ac:dyDescent="0.25">
      <c r="A22" s="113" t="s">
        <v>37</v>
      </c>
      <c r="B22" s="20">
        <v>34.208180000000006</v>
      </c>
      <c r="C22" s="21">
        <v>35.537599999999998</v>
      </c>
      <c r="D22" s="21">
        <v>44.019840000000002</v>
      </c>
      <c r="E22" s="21">
        <v>44.011840000000007</v>
      </c>
      <c r="F22" s="21">
        <v>32.031039999999997</v>
      </c>
      <c r="G22" s="21">
        <v>32.031039999999997</v>
      </c>
      <c r="H22" s="21">
        <v>24.027200000000001</v>
      </c>
      <c r="I22" s="21">
        <v>24.027200000000001</v>
      </c>
      <c r="J22" s="21">
        <v>33.414159999999995</v>
      </c>
      <c r="K22" s="21">
        <v>18.441279999999999</v>
      </c>
      <c r="L22" s="21">
        <v>13.83304</v>
      </c>
      <c r="M22" s="20">
        <v>14.310659999999999</v>
      </c>
      <c r="N22" s="21">
        <v>23.884699999999999</v>
      </c>
      <c r="O22" s="21">
        <v>31.2408</v>
      </c>
      <c r="P22" s="21">
        <v>22.344959999999997</v>
      </c>
      <c r="Q22" s="21">
        <v>22.344959999999997</v>
      </c>
      <c r="R22" s="21">
        <v>22.415039999999998</v>
      </c>
      <c r="S22" s="21">
        <v>22.415039999999998</v>
      </c>
      <c r="T22" s="21">
        <v>28.985599999999998</v>
      </c>
      <c r="U22" s="21">
        <v>28.8855</v>
      </c>
      <c r="V22" s="21">
        <v>32.046959999999999</v>
      </c>
      <c r="W22" s="22">
        <v>19.116800000000001</v>
      </c>
      <c r="X22" s="23">
        <f t="shared" si="0"/>
        <v>603.57343999999989</v>
      </c>
      <c r="Z22" s="2"/>
      <c r="AA22" s="17"/>
    </row>
    <row r="23" spans="1:30" ht="39.950000000000003" customHeight="1" x14ac:dyDescent="0.25">
      <c r="A23" s="112" t="s">
        <v>38</v>
      </c>
      <c r="B23" s="20">
        <v>34.208180000000006</v>
      </c>
      <c r="C23" s="21">
        <v>35.537599999999998</v>
      </c>
      <c r="D23" s="21">
        <v>44.019840000000002</v>
      </c>
      <c r="E23" s="21">
        <v>44.011840000000007</v>
      </c>
      <c r="F23" s="21">
        <v>32.031039999999997</v>
      </c>
      <c r="G23" s="21">
        <v>32.031039999999997</v>
      </c>
      <c r="H23" s="21">
        <v>24.027200000000001</v>
      </c>
      <c r="I23" s="21">
        <v>24.027200000000001</v>
      </c>
      <c r="J23" s="21">
        <v>33.414159999999995</v>
      </c>
      <c r="K23" s="21">
        <v>18.441279999999999</v>
      </c>
      <c r="L23" s="21">
        <v>13.83304</v>
      </c>
      <c r="M23" s="20">
        <v>14.310659999999999</v>
      </c>
      <c r="N23" s="21">
        <v>23.884699999999999</v>
      </c>
      <c r="O23" s="21">
        <v>31.2408</v>
      </c>
      <c r="P23" s="21">
        <v>22.344959999999997</v>
      </c>
      <c r="Q23" s="21">
        <v>22.344959999999997</v>
      </c>
      <c r="R23" s="21">
        <v>22.415039999999998</v>
      </c>
      <c r="S23" s="21">
        <v>22.415039999999998</v>
      </c>
      <c r="T23" s="21">
        <v>28.985599999999998</v>
      </c>
      <c r="U23" s="21">
        <v>28.8855</v>
      </c>
      <c r="V23" s="21">
        <v>32.046959999999999</v>
      </c>
      <c r="W23" s="22">
        <v>19.116800000000001</v>
      </c>
      <c r="X23" s="23">
        <f t="shared" si="0"/>
        <v>603.57343999999989</v>
      </c>
      <c r="Z23" s="2"/>
      <c r="AA23" s="17"/>
    </row>
    <row r="24" spans="1:30" ht="39.950000000000003" customHeight="1" x14ac:dyDescent="0.25">
      <c r="A24" s="112" t="s">
        <v>33</v>
      </c>
      <c r="B24" s="20">
        <v>34.208180000000006</v>
      </c>
      <c r="C24" s="21">
        <v>35.537599999999998</v>
      </c>
      <c r="D24" s="21">
        <v>44.019840000000002</v>
      </c>
      <c r="E24" s="21">
        <v>44.011840000000007</v>
      </c>
      <c r="F24" s="21">
        <v>32.031039999999997</v>
      </c>
      <c r="G24" s="21">
        <v>32.031039999999997</v>
      </c>
      <c r="H24" s="21">
        <v>24.027200000000001</v>
      </c>
      <c r="I24" s="21">
        <v>24.027200000000001</v>
      </c>
      <c r="J24" s="21">
        <v>33.414159999999995</v>
      </c>
      <c r="K24" s="21">
        <v>18.441279999999999</v>
      </c>
      <c r="L24" s="21">
        <v>13.83304</v>
      </c>
      <c r="M24" s="20">
        <v>14.310659999999999</v>
      </c>
      <c r="N24" s="21">
        <v>23.884699999999999</v>
      </c>
      <c r="O24" s="21">
        <v>31.2408</v>
      </c>
      <c r="P24" s="21">
        <v>22.344959999999997</v>
      </c>
      <c r="Q24" s="21">
        <v>22.344959999999997</v>
      </c>
      <c r="R24" s="21">
        <v>22.415039999999998</v>
      </c>
      <c r="S24" s="21">
        <v>22.415039999999998</v>
      </c>
      <c r="T24" s="21">
        <v>28.985599999999998</v>
      </c>
      <c r="U24" s="21">
        <v>28.8855</v>
      </c>
      <c r="V24" s="21">
        <v>32.046959999999999</v>
      </c>
      <c r="W24" s="22">
        <v>19.116800000000001</v>
      </c>
      <c r="X24" s="23">
        <f t="shared" si="0"/>
        <v>603.57343999999989</v>
      </c>
      <c r="Z24" s="2"/>
    </row>
    <row r="25" spans="1:30" ht="41.45" customHeight="1" x14ac:dyDescent="0.25">
      <c r="A25" s="113" t="s">
        <v>10</v>
      </c>
      <c r="B25" s="24">
        <f t="shared" ref="B25:C25" si="1">SUM(B18:B24)</f>
        <v>199.465</v>
      </c>
      <c r="C25" s="25">
        <f t="shared" si="1"/>
        <v>206.64</v>
      </c>
      <c r="D25" s="25">
        <f>SUM(D18:D24)</f>
        <v>255.71699999999998</v>
      </c>
      <c r="E25" s="25">
        <f t="shared" ref="E25:G25" si="2">SUM(E18:E24)</f>
        <v>255.71700000000004</v>
      </c>
      <c r="F25" s="25">
        <f t="shared" si="2"/>
        <v>185.91999999999996</v>
      </c>
      <c r="G25" s="25">
        <f t="shared" si="2"/>
        <v>185.91999999999996</v>
      </c>
      <c r="H25" s="25">
        <f>SUM(H18:H24)</f>
        <v>139.35599999999999</v>
      </c>
      <c r="I25" s="25">
        <f t="shared" ref="I25" si="3">SUM(I18:I24)</f>
        <v>139.35599999999999</v>
      </c>
      <c r="J25" s="25">
        <f>SUM(J18:J24)</f>
        <v>193.55699999999996</v>
      </c>
      <c r="K25" s="25">
        <f t="shared" ref="K25" si="4">SUM(K18:K24)</f>
        <v>106.72200000000001</v>
      </c>
      <c r="L25" s="25">
        <f>SUM(L18:L24)</f>
        <v>80.065999999999988</v>
      </c>
      <c r="M25" s="24">
        <f t="shared" ref="M25:O25" si="5">SUM(M18:M24)</f>
        <v>83.597499999999997</v>
      </c>
      <c r="N25" s="25">
        <f t="shared" si="5"/>
        <v>139.35599999999999</v>
      </c>
      <c r="O25" s="25">
        <f t="shared" si="5"/>
        <v>181.69200000000001</v>
      </c>
      <c r="P25" s="25">
        <f>SUM(P18:P24)</f>
        <v>129.72399999999999</v>
      </c>
      <c r="Q25" s="25">
        <f t="shared" ref="Q25:W25" si="6">SUM(Q18:Q24)</f>
        <v>129.72399999999999</v>
      </c>
      <c r="R25" s="25">
        <f t="shared" si="6"/>
        <v>129.91999999999999</v>
      </c>
      <c r="S25" s="25">
        <f t="shared" si="6"/>
        <v>129.91999999999999</v>
      </c>
      <c r="T25" s="25">
        <f t="shared" si="6"/>
        <v>167.8355</v>
      </c>
      <c r="U25" s="25">
        <f t="shared" si="6"/>
        <v>167.28250000000003</v>
      </c>
      <c r="V25" s="25">
        <f t="shared" si="6"/>
        <v>185.36700000000002</v>
      </c>
      <c r="W25" s="26">
        <f t="shared" si="6"/>
        <v>110.49499999999999</v>
      </c>
      <c r="X25" s="23">
        <f t="shared" si="0"/>
        <v>3503.3495000000012</v>
      </c>
    </row>
    <row r="26" spans="1:30" s="2" customFormat="1" ht="36.75" customHeight="1" x14ac:dyDescent="0.25">
      <c r="A26" s="114" t="s">
        <v>12</v>
      </c>
      <c r="B26" s="27">
        <v>41</v>
      </c>
      <c r="C26" s="28">
        <v>41</v>
      </c>
      <c r="D26" s="28">
        <v>40.5</v>
      </c>
      <c r="E26" s="28">
        <v>40.5</v>
      </c>
      <c r="F26" s="28">
        <v>40</v>
      </c>
      <c r="G26" s="28">
        <v>40</v>
      </c>
      <c r="H26" s="28">
        <v>39.5</v>
      </c>
      <c r="I26" s="28">
        <v>39.5</v>
      </c>
      <c r="J26" s="28">
        <v>39</v>
      </c>
      <c r="K26" s="28">
        <v>38.5</v>
      </c>
      <c r="L26" s="28">
        <v>38</v>
      </c>
      <c r="M26" s="27">
        <v>42.5</v>
      </c>
      <c r="N26" s="28">
        <v>42</v>
      </c>
      <c r="O26" s="28">
        <v>42</v>
      </c>
      <c r="P26" s="28">
        <v>41</v>
      </c>
      <c r="Q26" s="28">
        <v>41</v>
      </c>
      <c r="R26" s="28">
        <v>40</v>
      </c>
      <c r="S26" s="28">
        <v>40</v>
      </c>
      <c r="T26" s="28">
        <v>39.5</v>
      </c>
      <c r="U26" s="28">
        <v>39.5</v>
      </c>
      <c r="V26" s="28">
        <v>39</v>
      </c>
      <c r="W26" s="29">
        <v>38.5</v>
      </c>
      <c r="X26" s="30">
        <f>+((X25/X27)/7)*1000</f>
        <v>40.144260848640421</v>
      </c>
    </row>
    <row r="27" spans="1:30" s="2" customFormat="1" ht="33" customHeight="1" x14ac:dyDescent="0.25">
      <c r="A27" s="115" t="s">
        <v>13</v>
      </c>
      <c r="B27" s="31">
        <v>695</v>
      </c>
      <c r="C27" s="32">
        <v>720</v>
      </c>
      <c r="D27" s="32">
        <v>902</v>
      </c>
      <c r="E27" s="32">
        <v>902</v>
      </c>
      <c r="F27" s="32">
        <v>664</v>
      </c>
      <c r="G27" s="32">
        <v>664</v>
      </c>
      <c r="H27" s="32">
        <v>504</v>
      </c>
      <c r="I27" s="32">
        <v>504</v>
      </c>
      <c r="J27" s="32">
        <v>709</v>
      </c>
      <c r="K27" s="32">
        <v>396</v>
      </c>
      <c r="L27" s="32">
        <v>301</v>
      </c>
      <c r="M27" s="31">
        <v>281</v>
      </c>
      <c r="N27" s="32">
        <v>474</v>
      </c>
      <c r="O27" s="32">
        <v>618</v>
      </c>
      <c r="P27" s="32">
        <v>452</v>
      </c>
      <c r="Q27" s="32">
        <v>452</v>
      </c>
      <c r="R27" s="32">
        <v>464</v>
      </c>
      <c r="S27" s="32">
        <v>464</v>
      </c>
      <c r="T27" s="32">
        <v>607</v>
      </c>
      <c r="U27" s="32">
        <v>605</v>
      </c>
      <c r="V27" s="32">
        <v>679</v>
      </c>
      <c r="W27" s="33">
        <v>410</v>
      </c>
      <c r="X27" s="34">
        <f>SUM(B27:W27)</f>
        <v>12467</v>
      </c>
      <c r="Y27" s="2">
        <f>((X25*1000)/X27)/7</f>
        <v>40.144260848640428</v>
      </c>
    </row>
    <row r="28" spans="1:30" s="2" customFormat="1" ht="33" customHeight="1" x14ac:dyDescent="0.25">
      <c r="A28" s="116" t="s">
        <v>14</v>
      </c>
      <c r="B28" s="35">
        <f>((B27*B26)*7/1000-B18)/5</f>
        <v>34.208180000000006</v>
      </c>
      <c r="C28" s="36">
        <f t="shared" ref="C28:W28" si="7">((C27*C26)*7/1000-C18)/5</f>
        <v>35.537599999999998</v>
      </c>
      <c r="D28" s="36">
        <f t="shared" si="7"/>
        <v>44.019840000000002</v>
      </c>
      <c r="E28" s="36">
        <f t="shared" si="7"/>
        <v>44.011840000000007</v>
      </c>
      <c r="F28" s="36">
        <f t="shared" si="7"/>
        <v>32.031039999999997</v>
      </c>
      <c r="G28" s="36">
        <f t="shared" si="7"/>
        <v>32.031039999999997</v>
      </c>
      <c r="H28" s="36">
        <f t="shared" si="7"/>
        <v>24.027200000000001</v>
      </c>
      <c r="I28" s="36">
        <f t="shared" si="7"/>
        <v>24.027200000000001</v>
      </c>
      <c r="J28" s="36">
        <f t="shared" si="7"/>
        <v>33.414159999999995</v>
      </c>
      <c r="K28" s="36">
        <f t="shared" si="7"/>
        <v>18.441279999999999</v>
      </c>
      <c r="L28" s="36">
        <f t="shared" si="7"/>
        <v>13.83304</v>
      </c>
      <c r="M28" s="35">
        <f t="shared" si="7"/>
        <v>14.310659999999999</v>
      </c>
      <c r="N28" s="36">
        <f t="shared" si="7"/>
        <v>23.884699999999999</v>
      </c>
      <c r="O28" s="36">
        <f t="shared" si="7"/>
        <v>31.2408</v>
      </c>
      <c r="P28" s="36">
        <f t="shared" si="7"/>
        <v>22.344959999999997</v>
      </c>
      <c r="Q28" s="36">
        <f t="shared" si="7"/>
        <v>22.344959999999997</v>
      </c>
      <c r="R28" s="36">
        <f t="shared" si="7"/>
        <v>22.415039999999998</v>
      </c>
      <c r="S28" s="36">
        <f t="shared" si="7"/>
        <v>22.415039999999998</v>
      </c>
      <c r="T28" s="36">
        <f t="shared" si="7"/>
        <v>28.985599999999998</v>
      </c>
      <c r="U28" s="36">
        <f t="shared" si="7"/>
        <v>28.8855</v>
      </c>
      <c r="V28" s="36">
        <f t="shared" si="7"/>
        <v>32.046959999999999</v>
      </c>
      <c r="W28" s="37">
        <f t="shared" si="7"/>
        <v>19.116800000000001</v>
      </c>
      <c r="X28" s="38"/>
    </row>
    <row r="29" spans="1:30" ht="33.75" customHeight="1" x14ac:dyDescent="0.25">
      <c r="A29" s="117" t="s">
        <v>15</v>
      </c>
      <c r="B29" s="39">
        <f t="shared" ref="B29:C29" si="8">((B27*B26)*7)/1000</f>
        <v>199.465</v>
      </c>
      <c r="C29" s="40">
        <f t="shared" si="8"/>
        <v>206.64</v>
      </c>
      <c r="D29" s="40">
        <f>((D27*D26)*7)/1000</f>
        <v>255.71700000000001</v>
      </c>
      <c r="E29" s="40">
        <f>((E27*E26)*7)/1000</f>
        <v>255.71700000000001</v>
      </c>
      <c r="F29" s="40">
        <f t="shared" ref="F29:W29" si="9">((F27*F26)*7)/1000</f>
        <v>185.92</v>
      </c>
      <c r="G29" s="40">
        <f t="shared" si="9"/>
        <v>185.92</v>
      </c>
      <c r="H29" s="40">
        <f t="shared" si="9"/>
        <v>139.35599999999999</v>
      </c>
      <c r="I29" s="40">
        <f t="shared" si="9"/>
        <v>139.35599999999999</v>
      </c>
      <c r="J29" s="40">
        <f t="shared" si="9"/>
        <v>193.55699999999999</v>
      </c>
      <c r="K29" s="40">
        <f t="shared" si="9"/>
        <v>106.72199999999999</v>
      </c>
      <c r="L29" s="40">
        <f t="shared" si="9"/>
        <v>80.066000000000003</v>
      </c>
      <c r="M29" s="39">
        <f t="shared" si="9"/>
        <v>83.597499999999997</v>
      </c>
      <c r="N29" s="40">
        <f t="shared" si="9"/>
        <v>139.35599999999999</v>
      </c>
      <c r="O29" s="40">
        <f t="shared" si="9"/>
        <v>181.69200000000001</v>
      </c>
      <c r="P29" s="41">
        <f t="shared" si="9"/>
        <v>129.72399999999999</v>
      </c>
      <c r="Q29" s="41">
        <f t="shared" si="9"/>
        <v>129.72399999999999</v>
      </c>
      <c r="R29" s="41">
        <f t="shared" si="9"/>
        <v>129.91999999999999</v>
      </c>
      <c r="S29" s="41">
        <f t="shared" si="9"/>
        <v>129.91999999999999</v>
      </c>
      <c r="T29" s="41">
        <f t="shared" si="9"/>
        <v>167.8355</v>
      </c>
      <c r="U29" s="41">
        <f t="shared" si="9"/>
        <v>167.2825</v>
      </c>
      <c r="V29" s="41">
        <f t="shared" si="9"/>
        <v>185.36699999999999</v>
      </c>
      <c r="W29" s="42">
        <f t="shared" si="9"/>
        <v>110.495</v>
      </c>
      <c r="X29" s="43"/>
    </row>
    <row r="30" spans="1:30" ht="33.75" customHeight="1" thickBot="1" x14ac:dyDescent="0.3">
      <c r="A30" s="118" t="s">
        <v>16</v>
      </c>
      <c r="B30" s="44">
        <f t="shared" ref="B30:C30" si="10">+(B25/B27)/7*1000</f>
        <v>40.999999999999993</v>
      </c>
      <c r="C30" s="45">
        <f t="shared" si="10"/>
        <v>40.999999999999993</v>
      </c>
      <c r="D30" s="45">
        <f>+(D25/D27)/7*1000</f>
        <v>40.499999999999993</v>
      </c>
      <c r="E30" s="45">
        <f t="shared" ref="E30:G30" si="11">+(E25/E27)/7*1000</f>
        <v>40.5</v>
      </c>
      <c r="F30" s="45">
        <f t="shared" si="11"/>
        <v>39.999999999999986</v>
      </c>
      <c r="G30" s="45">
        <f t="shared" si="11"/>
        <v>39.999999999999986</v>
      </c>
      <c r="H30" s="45">
        <f>+(H25/H27)/7*1000</f>
        <v>39.499999999999993</v>
      </c>
      <c r="I30" s="45">
        <f t="shared" ref="I30" si="12">+(I25/I27)/7*1000</f>
        <v>39.499999999999993</v>
      </c>
      <c r="J30" s="45">
        <f>+(J25/J27)/7*1000</f>
        <v>38.999999999999993</v>
      </c>
      <c r="K30" s="45">
        <f t="shared" ref="K30" si="13">+(K25/K27)/7*1000</f>
        <v>38.5</v>
      </c>
      <c r="L30" s="45">
        <f>+(L25/L27)/7*1000</f>
        <v>37.999999999999993</v>
      </c>
      <c r="M30" s="44">
        <f t="shared" ref="M30:W30" si="14">+(M25/M27)/7*1000</f>
        <v>42.499999999999993</v>
      </c>
      <c r="N30" s="45">
        <f t="shared" si="14"/>
        <v>41.999999999999993</v>
      </c>
      <c r="O30" s="45">
        <f t="shared" si="14"/>
        <v>42</v>
      </c>
      <c r="P30" s="45">
        <f t="shared" si="14"/>
        <v>40.999999999999993</v>
      </c>
      <c r="Q30" s="45">
        <f t="shared" si="14"/>
        <v>40.999999999999993</v>
      </c>
      <c r="R30" s="45">
        <f t="shared" si="14"/>
        <v>39.999999999999993</v>
      </c>
      <c r="S30" s="45">
        <f t="shared" si="14"/>
        <v>39.999999999999993</v>
      </c>
      <c r="T30" s="45">
        <f t="shared" si="14"/>
        <v>39.499999999999993</v>
      </c>
      <c r="U30" s="45">
        <f t="shared" si="14"/>
        <v>39.5</v>
      </c>
      <c r="V30" s="45">
        <f t="shared" si="14"/>
        <v>39</v>
      </c>
      <c r="W30" s="46">
        <f t="shared" si="14"/>
        <v>38.499999999999993</v>
      </c>
      <c r="X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79" t="s">
        <v>18</v>
      </c>
      <c r="C36" s="380"/>
      <c r="D36" s="380"/>
      <c r="E36" s="380"/>
      <c r="F36" s="380"/>
      <c r="G36" s="380"/>
      <c r="H36" s="87"/>
      <c r="J36" s="121"/>
      <c r="K36" s="104" t="s">
        <v>19</v>
      </c>
      <c r="L36" s="383" t="s">
        <v>18</v>
      </c>
      <c r="M36" s="383"/>
      <c r="N36" s="383"/>
      <c r="O36" s="383"/>
      <c r="P36" s="379"/>
      <c r="Q36" s="97"/>
      <c r="R36" s="52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88" t="s">
        <v>10</v>
      </c>
      <c r="R37" s="54"/>
      <c r="S37" s="54"/>
      <c r="T37" s="3"/>
      <c r="U37" s="53"/>
      <c r="V37" s="3"/>
      <c r="W37" s="52"/>
      <c r="X37" s="52"/>
      <c r="Y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88"/>
      <c r="R38" s="54"/>
      <c r="S38" s="54"/>
      <c r="T38" s="55"/>
      <c r="U38" s="55"/>
      <c r="V38" s="2"/>
      <c r="W38" s="2"/>
      <c r="X38" s="2"/>
      <c r="Y38" s="2"/>
    </row>
    <row r="39" spans="1:30" ht="33.75" customHeight="1" x14ac:dyDescent="0.25">
      <c r="A39" s="80" t="s">
        <v>42</v>
      </c>
      <c r="B39" s="69">
        <v>19.144799999999996</v>
      </c>
      <c r="C39" s="69">
        <v>18.678599999999999</v>
      </c>
      <c r="D39" s="69">
        <v>27.865500000000004</v>
      </c>
      <c r="E39" s="69">
        <v>33.159999999999997</v>
      </c>
      <c r="F39" s="69">
        <v>25.795400000000001</v>
      </c>
      <c r="G39" s="69">
        <v>25.059600000000003</v>
      </c>
      <c r="H39" s="89">
        <f t="shared" ref="H39:H46" si="15">SUM(B39:G39)</f>
        <v>149.70389999999998</v>
      </c>
      <c r="I39" s="50"/>
      <c r="J39" s="2"/>
      <c r="K39" s="80" t="s">
        <v>42</v>
      </c>
      <c r="L39" s="69">
        <v>11.571</v>
      </c>
      <c r="M39" s="69">
        <v>9.0630000000000006</v>
      </c>
      <c r="N39" s="69">
        <v>11.115</v>
      </c>
      <c r="O39" s="69"/>
      <c r="P39" s="69"/>
      <c r="Q39" s="89">
        <f t="shared" ref="Q39:Q46" si="16">SUM(L39:P39)</f>
        <v>31.749000000000002</v>
      </c>
      <c r="R39" s="2"/>
      <c r="S39" s="56"/>
      <c r="T39" s="55"/>
      <c r="U39" s="55"/>
      <c r="V39" s="2"/>
      <c r="W39" s="2"/>
      <c r="X39" s="2"/>
      <c r="Y39" s="2"/>
    </row>
    <row r="40" spans="1:30" ht="33.75" customHeight="1" x14ac:dyDescent="0.25">
      <c r="A40" s="81" t="s">
        <v>34</v>
      </c>
      <c r="B40" s="69"/>
      <c r="C40" s="69"/>
      <c r="D40" s="69"/>
      <c r="E40" s="69"/>
      <c r="F40" s="69"/>
      <c r="G40" s="69"/>
      <c r="H40" s="89">
        <f t="shared" si="15"/>
        <v>0</v>
      </c>
      <c r="I40" s="50"/>
      <c r="J40" s="2"/>
      <c r="K40" s="81" t="s">
        <v>34</v>
      </c>
      <c r="L40" s="69"/>
      <c r="M40" s="69"/>
      <c r="N40" s="69"/>
      <c r="O40" s="69"/>
      <c r="P40" s="69"/>
      <c r="Q40" s="89">
        <f t="shared" si="16"/>
        <v>0</v>
      </c>
      <c r="R40" s="2"/>
      <c r="S40" s="56"/>
      <c r="T40" s="55"/>
      <c r="U40" s="55"/>
      <c r="V40" s="2"/>
      <c r="W40" s="2"/>
      <c r="X40" s="2"/>
      <c r="Y40" s="2"/>
    </row>
    <row r="41" spans="1:30" ht="33.75" customHeight="1" x14ac:dyDescent="0.25">
      <c r="A41" s="80" t="s">
        <v>35</v>
      </c>
      <c r="B41" s="123">
        <v>24.772339999999996</v>
      </c>
      <c r="C41" s="21">
        <v>23.858280000000001</v>
      </c>
      <c r="D41" s="21">
        <v>35.7941</v>
      </c>
      <c r="E41" s="21">
        <v>43.519500000000001</v>
      </c>
      <c r="F41" s="21">
        <v>33.850520000000003</v>
      </c>
      <c r="G41" s="21">
        <v>33.84158</v>
      </c>
      <c r="H41" s="89">
        <f t="shared" si="15"/>
        <v>195.63631999999998</v>
      </c>
      <c r="I41" s="50"/>
      <c r="J41" s="2"/>
      <c r="K41" s="80" t="s">
        <v>35</v>
      </c>
      <c r="L41" s="69">
        <v>14.737800000000002</v>
      </c>
      <c r="M41" s="69">
        <v>11.5434</v>
      </c>
      <c r="N41" s="69">
        <v>14.157000000000002</v>
      </c>
      <c r="O41" s="69"/>
      <c r="P41" s="69"/>
      <c r="Q41" s="89">
        <f t="shared" si="16"/>
        <v>40.438200000000002</v>
      </c>
      <c r="R41" s="2"/>
      <c r="S41" s="56"/>
      <c r="T41" s="55"/>
      <c r="U41" s="55"/>
      <c r="V41" s="2"/>
      <c r="W41" s="2"/>
      <c r="X41" s="2"/>
      <c r="Y41" s="2"/>
    </row>
    <row r="42" spans="1:30" ht="33.75" customHeight="1" x14ac:dyDescent="0.25">
      <c r="A42" s="80" t="s">
        <v>36</v>
      </c>
      <c r="B42" s="69">
        <v>24.772339999999996</v>
      </c>
      <c r="C42" s="69">
        <v>23.858280000000001</v>
      </c>
      <c r="D42" s="69">
        <v>35.7941</v>
      </c>
      <c r="E42" s="69">
        <v>43.519500000000001</v>
      </c>
      <c r="F42" s="69">
        <v>33.850520000000003</v>
      </c>
      <c r="G42" s="69">
        <v>33.84158</v>
      </c>
      <c r="H42" s="89">
        <f t="shared" si="15"/>
        <v>195.63631999999998</v>
      </c>
      <c r="I42" s="50"/>
      <c r="J42" s="2"/>
      <c r="K42" s="80" t="s">
        <v>36</v>
      </c>
      <c r="L42" s="69">
        <v>14.737800000000002</v>
      </c>
      <c r="M42" s="69">
        <v>11.5434</v>
      </c>
      <c r="N42" s="69">
        <v>14.157000000000002</v>
      </c>
      <c r="O42" s="69"/>
      <c r="P42" s="69"/>
      <c r="Q42" s="89">
        <f t="shared" si="16"/>
        <v>40.438200000000002</v>
      </c>
      <c r="R42" s="2"/>
      <c r="S42" s="56"/>
      <c r="T42" s="55"/>
      <c r="U42" s="55"/>
      <c r="V42" s="2"/>
      <c r="W42" s="2"/>
      <c r="X42" s="2"/>
      <c r="Y42" s="2"/>
    </row>
    <row r="43" spans="1:30" ht="33.75" customHeight="1" x14ac:dyDescent="0.25">
      <c r="A43" s="81" t="s">
        <v>37</v>
      </c>
      <c r="B43" s="69">
        <v>24.772339999999996</v>
      </c>
      <c r="C43" s="69">
        <v>23.858280000000001</v>
      </c>
      <c r="D43" s="69">
        <v>35.7941</v>
      </c>
      <c r="E43" s="69">
        <v>43.519500000000001</v>
      </c>
      <c r="F43" s="69">
        <v>33.850520000000003</v>
      </c>
      <c r="G43" s="69">
        <v>33.84158</v>
      </c>
      <c r="H43" s="89">
        <f t="shared" si="15"/>
        <v>195.63631999999998</v>
      </c>
      <c r="I43" s="50"/>
      <c r="J43" s="2"/>
      <c r="K43" s="81" t="s">
        <v>37</v>
      </c>
      <c r="L43" s="69">
        <v>14.737800000000002</v>
      </c>
      <c r="M43" s="69">
        <v>11.5434</v>
      </c>
      <c r="N43" s="69">
        <v>14.157000000000002</v>
      </c>
      <c r="O43" s="69"/>
      <c r="P43" s="69"/>
      <c r="Q43" s="89">
        <f t="shared" si="16"/>
        <v>40.438200000000002</v>
      </c>
      <c r="R43" s="2"/>
      <c r="S43" s="56"/>
      <c r="T43" s="55"/>
      <c r="U43" s="55"/>
      <c r="V43" s="2"/>
      <c r="W43" s="2"/>
      <c r="X43" s="2"/>
      <c r="Y43" s="2"/>
    </row>
    <row r="44" spans="1:30" ht="33.75" customHeight="1" x14ac:dyDescent="0.25">
      <c r="A44" s="80" t="s">
        <v>38</v>
      </c>
      <c r="B44" s="69">
        <v>24.772339999999996</v>
      </c>
      <c r="C44" s="69">
        <v>23.858280000000001</v>
      </c>
      <c r="D44" s="69">
        <v>35.7941</v>
      </c>
      <c r="E44" s="69">
        <v>43.519500000000001</v>
      </c>
      <c r="F44" s="69">
        <v>33.850520000000003</v>
      </c>
      <c r="G44" s="69">
        <v>33.84158</v>
      </c>
      <c r="H44" s="89">
        <f t="shared" si="15"/>
        <v>195.63631999999998</v>
      </c>
      <c r="I44" s="50"/>
      <c r="J44" s="2"/>
      <c r="K44" s="80" t="s">
        <v>38</v>
      </c>
      <c r="L44" s="69">
        <v>14.737800000000002</v>
      </c>
      <c r="M44" s="69">
        <v>11.5434</v>
      </c>
      <c r="N44" s="69">
        <v>14.157000000000002</v>
      </c>
      <c r="O44" s="69"/>
      <c r="P44" s="69"/>
      <c r="Q44" s="89">
        <f t="shared" si="16"/>
        <v>40.438200000000002</v>
      </c>
      <c r="R44" s="2"/>
      <c r="S44" s="56"/>
      <c r="T44" s="55"/>
      <c r="U44" s="55"/>
      <c r="V44" s="2"/>
      <c r="W44" s="2"/>
      <c r="X44" s="2"/>
      <c r="Y44" s="2"/>
    </row>
    <row r="45" spans="1:30" ht="33.75" customHeight="1" x14ac:dyDescent="0.25">
      <c r="A45" s="80" t="s">
        <v>33</v>
      </c>
      <c r="B45" s="69">
        <v>24.772339999999996</v>
      </c>
      <c r="C45" s="69">
        <v>23.858280000000001</v>
      </c>
      <c r="D45" s="69">
        <v>35.7941</v>
      </c>
      <c r="E45" s="69">
        <v>43.519500000000001</v>
      </c>
      <c r="F45" s="69">
        <v>33.850520000000003</v>
      </c>
      <c r="G45" s="69">
        <v>33.84158</v>
      </c>
      <c r="H45" s="89">
        <f t="shared" si="15"/>
        <v>195.63631999999998</v>
      </c>
      <c r="I45" s="50"/>
      <c r="J45" s="2"/>
      <c r="K45" s="80" t="s">
        <v>33</v>
      </c>
      <c r="L45" s="69">
        <v>14.737800000000002</v>
      </c>
      <c r="M45" s="69">
        <v>11.5434</v>
      </c>
      <c r="N45" s="69">
        <v>14.157000000000002</v>
      </c>
      <c r="O45" s="69"/>
      <c r="P45" s="69"/>
      <c r="Q45" s="89">
        <f t="shared" si="16"/>
        <v>40.438200000000002</v>
      </c>
      <c r="R45" s="2"/>
      <c r="S45" s="56"/>
      <c r="T45" s="55"/>
      <c r="U45" s="55"/>
      <c r="V45" s="55"/>
      <c r="W45" s="55"/>
      <c r="X45" s="2"/>
      <c r="Y45" s="2"/>
      <c r="Z45" s="2"/>
      <c r="AA45" s="2"/>
    </row>
    <row r="46" spans="1:30" ht="33.75" customHeight="1" x14ac:dyDescent="0.25">
      <c r="A46" s="81" t="s">
        <v>10</v>
      </c>
      <c r="B46" s="70">
        <f t="shared" ref="B46:G46" si="17">SUM(B39:B45)</f>
        <v>143.00649999999999</v>
      </c>
      <c r="C46" s="25">
        <f t="shared" si="17"/>
        <v>137.97000000000003</v>
      </c>
      <c r="D46" s="25">
        <f t="shared" si="17"/>
        <v>206.83600000000001</v>
      </c>
      <c r="E46" s="25">
        <f t="shared" si="17"/>
        <v>250.75749999999996</v>
      </c>
      <c r="F46" s="25">
        <f t="shared" si="17"/>
        <v>195.048</v>
      </c>
      <c r="G46" s="25">
        <f t="shared" si="17"/>
        <v>194.26749999999998</v>
      </c>
      <c r="H46" s="89">
        <f t="shared" si="15"/>
        <v>1127.8854999999999</v>
      </c>
      <c r="I46" s="56"/>
      <c r="K46" s="67" t="s">
        <v>10</v>
      </c>
      <c r="L46" s="70">
        <f>SUM(L39:L45)</f>
        <v>85.260000000000019</v>
      </c>
      <c r="M46" s="25">
        <f>SUM(M39:M45)</f>
        <v>66.78</v>
      </c>
      <c r="N46" s="25">
        <f>SUM(N39:N45)</f>
        <v>81.900000000000006</v>
      </c>
      <c r="O46" s="25">
        <f>SUM(O39:O45)</f>
        <v>0</v>
      </c>
      <c r="P46" s="25">
        <f>SUM(P39:P45)</f>
        <v>0</v>
      </c>
      <c r="Q46" s="89">
        <f t="shared" si="16"/>
        <v>233.94000000000003</v>
      </c>
      <c r="R46" s="56"/>
      <c r="S46" s="56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82" t="s">
        <v>12</v>
      </c>
      <c r="B47" s="71">
        <v>45.5</v>
      </c>
      <c r="C47" s="28">
        <v>45</v>
      </c>
      <c r="D47" s="28">
        <v>44.5</v>
      </c>
      <c r="E47" s="28">
        <v>44.5</v>
      </c>
      <c r="F47" s="28">
        <v>43</v>
      </c>
      <c r="G47" s="28">
        <v>42.5</v>
      </c>
      <c r="H47" s="90">
        <f>+((H46/H48)/7)*1000</f>
        <v>44.059748427672957</v>
      </c>
      <c r="I47" s="56"/>
      <c r="K47" s="119" t="s">
        <v>12</v>
      </c>
      <c r="L47" s="71">
        <v>60</v>
      </c>
      <c r="M47" s="28">
        <v>60</v>
      </c>
      <c r="N47" s="28">
        <v>60</v>
      </c>
      <c r="O47" s="28">
        <v>60</v>
      </c>
      <c r="P47" s="28"/>
      <c r="Q47" s="90">
        <f>+((Q46/Q48)/7)*1000</f>
        <v>60.000000000000007</v>
      </c>
      <c r="R47" s="57"/>
      <c r="S47" s="57"/>
    </row>
    <row r="48" spans="1:30" ht="33.75" customHeight="1" x14ac:dyDescent="0.25">
      <c r="A48" s="83" t="s">
        <v>13</v>
      </c>
      <c r="B48" s="72">
        <v>449</v>
      </c>
      <c r="C48" s="32">
        <v>438</v>
      </c>
      <c r="D48" s="32">
        <v>664</v>
      </c>
      <c r="E48" s="32">
        <v>805</v>
      </c>
      <c r="F48" s="32">
        <v>648</v>
      </c>
      <c r="G48" s="32">
        <v>653</v>
      </c>
      <c r="H48" s="91">
        <f>SUM(B48:G48)</f>
        <v>3657</v>
      </c>
      <c r="I48" s="56"/>
      <c r="J48" s="58"/>
      <c r="K48" s="83" t="s">
        <v>13</v>
      </c>
      <c r="L48" s="94">
        <v>203</v>
      </c>
      <c r="M48" s="94">
        <v>159</v>
      </c>
      <c r="N48" s="94">
        <v>195</v>
      </c>
      <c r="O48" s="94"/>
      <c r="P48" s="94"/>
      <c r="Q48" s="98">
        <f>SUM(L48:P48)</f>
        <v>557</v>
      </c>
      <c r="R48" s="59"/>
      <c r="S48" s="59"/>
    </row>
    <row r="49" spans="1:30" ht="33.75" customHeight="1" x14ac:dyDescent="0.25">
      <c r="A49" s="84" t="s">
        <v>14</v>
      </c>
      <c r="B49" s="73">
        <f t="shared" ref="B49:G49" si="18">((B48*B47)*7/1000-B39)/5</f>
        <v>24.772339999999996</v>
      </c>
      <c r="C49" s="36">
        <f t="shared" si="18"/>
        <v>23.858280000000001</v>
      </c>
      <c r="D49" s="36">
        <f t="shared" si="18"/>
        <v>35.7941</v>
      </c>
      <c r="E49" s="36">
        <f t="shared" si="18"/>
        <v>43.519500000000001</v>
      </c>
      <c r="F49" s="36">
        <f t="shared" si="18"/>
        <v>33.850520000000003</v>
      </c>
      <c r="G49" s="36">
        <f t="shared" si="18"/>
        <v>33.84158</v>
      </c>
      <c r="H49" s="92">
        <f>((H46*1000)/H48)/7</f>
        <v>44.05974842767295</v>
      </c>
      <c r="I49" s="56"/>
      <c r="K49" s="84" t="s">
        <v>14</v>
      </c>
      <c r="L49" s="73">
        <f t="shared" ref="L49" si="19">((L48*L47)*7/1000-L39)/5</f>
        <v>14.737800000000002</v>
      </c>
      <c r="M49" s="36">
        <f t="shared" ref="M49" si="20">((M48*M47)*7/1000-M39)/5</f>
        <v>11.5434</v>
      </c>
      <c r="N49" s="36">
        <f t="shared" ref="N49" si="21">((N48*N47)*7/1000-N39)/5</f>
        <v>14.157000000000002</v>
      </c>
      <c r="O49" s="36">
        <f t="shared" ref="O49" si="22">((O48*O47)*7/1000-O39)/5</f>
        <v>0</v>
      </c>
      <c r="P49" s="36">
        <f t="shared" ref="P49" si="23">((P48*P47)*7/1000-P39)/5</f>
        <v>0</v>
      </c>
      <c r="Q49" s="99">
        <f>((Q46*1000)/Q48)/7</f>
        <v>60.000000000000007</v>
      </c>
      <c r="R49" s="59"/>
      <c r="S49" s="59"/>
    </row>
    <row r="50" spans="1:30" ht="33.75" customHeight="1" x14ac:dyDescent="0.25">
      <c r="A50" s="85" t="s">
        <v>15</v>
      </c>
      <c r="B50" s="74">
        <f t="shared" ref="B50:G50" si="24">((B48*B47)*7)/1000</f>
        <v>143.00649999999999</v>
      </c>
      <c r="C50" s="40">
        <f t="shared" si="24"/>
        <v>137.97</v>
      </c>
      <c r="D50" s="40">
        <f t="shared" si="24"/>
        <v>206.83600000000001</v>
      </c>
      <c r="E50" s="40">
        <f t="shared" si="24"/>
        <v>250.75749999999999</v>
      </c>
      <c r="F50" s="40">
        <f t="shared" si="24"/>
        <v>195.048</v>
      </c>
      <c r="G50" s="40">
        <f t="shared" si="24"/>
        <v>194.26750000000001</v>
      </c>
      <c r="H50" s="76"/>
      <c r="I50" s="56"/>
      <c r="K50" s="85" t="s">
        <v>15</v>
      </c>
      <c r="L50" s="74">
        <f>((L48*L47)*7)/1000</f>
        <v>85.26</v>
      </c>
      <c r="M50" s="40">
        <f>((M48*M47)*7)/1000</f>
        <v>66.78</v>
      </c>
      <c r="N50" s="40">
        <f>((N48*N47)*7)/1000</f>
        <v>81.900000000000006</v>
      </c>
      <c r="O50" s="40">
        <f>((O48*O47)*7)/1000</f>
        <v>0</v>
      </c>
      <c r="P50" s="40">
        <f>((P48*P47)*7)/1000</f>
        <v>0</v>
      </c>
      <c r="Q50" s="100"/>
    </row>
    <row r="51" spans="1:30" ht="33.75" customHeight="1" thickBot="1" x14ac:dyDescent="0.3">
      <c r="A51" s="86" t="s">
        <v>16</v>
      </c>
      <c r="B51" s="75">
        <f t="shared" ref="B51:G51" si="25">+(B46/B48)/7*1000</f>
        <v>45.499999999999993</v>
      </c>
      <c r="C51" s="45">
        <f t="shared" si="25"/>
        <v>45.000000000000007</v>
      </c>
      <c r="D51" s="45">
        <f t="shared" si="25"/>
        <v>44.5</v>
      </c>
      <c r="E51" s="45">
        <f t="shared" si="25"/>
        <v>44.499999999999993</v>
      </c>
      <c r="F51" s="45">
        <f t="shared" si="25"/>
        <v>43</v>
      </c>
      <c r="G51" s="45">
        <f t="shared" si="25"/>
        <v>42.499999999999993</v>
      </c>
      <c r="H51" s="93"/>
      <c r="I51" s="56"/>
      <c r="J51" s="48"/>
      <c r="K51" s="86" t="s">
        <v>16</v>
      </c>
      <c r="L51" s="75">
        <f>+(L46/L48)/7*1000</f>
        <v>60.000000000000014</v>
      </c>
      <c r="M51" s="45">
        <f>+(M46/M48)/7*1000</f>
        <v>60</v>
      </c>
      <c r="N51" s="45">
        <f>+(N46/N48)/7*1000</f>
        <v>60.000000000000007</v>
      </c>
      <c r="O51" s="45" t="e">
        <f>+(O46/O48)/7*1000</f>
        <v>#DIV/0!</v>
      </c>
      <c r="P51" s="45" t="e">
        <f>+(P46/P48)/7*1000</f>
        <v>#DIV/0!</v>
      </c>
      <c r="Q51" s="46"/>
      <c r="R51" s="49"/>
      <c r="S51" s="49"/>
    </row>
    <row r="52" spans="1:30" ht="33.75" customHeight="1" x14ac:dyDescent="0.25">
      <c r="A52" s="48"/>
      <c r="B52" s="49"/>
      <c r="C52" s="49"/>
      <c r="D52" s="49"/>
      <c r="E52" s="49"/>
      <c r="F52" s="49"/>
      <c r="G52" s="49"/>
      <c r="H52" s="48"/>
      <c r="I52" s="48"/>
      <c r="J52" s="48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2"/>
      <c r="V52" s="2"/>
      <c r="W52" s="2"/>
      <c r="X52" s="2"/>
      <c r="Y52" s="2"/>
    </row>
    <row r="53" spans="1:30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30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50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04" t="s">
        <v>21</v>
      </c>
      <c r="B55" s="383" t="s">
        <v>8</v>
      </c>
      <c r="C55" s="383"/>
      <c r="D55" s="383"/>
      <c r="E55" s="383"/>
      <c r="F55" s="379"/>
      <c r="G55" s="101"/>
      <c r="H55" s="63"/>
      <c r="I55" s="63"/>
      <c r="T55" s="50"/>
      <c r="U55" s="50"/>
      <c r="V55" s="50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78" t="s">
        <v>20</v>
      </c>
      <c r="B56" s="68"/>
      <c r="C56" s="12"/>
      <c r="D56" s="12"/>
      <c r="E56" s="12"/>
      <c r="F56" s="12"/>
      <c r="G56" s="88" t="s">
        <v>10</v>
      </c>
      <c r="I56" s="52"/>
      <c r="J56" s="52"/>
      <c r="K56" s="52"/>
      <c r="L56" s="52"/>
      <c r="M56" s="64"/>
      <c r="N56" s="64"/>
      <c r="O56" s="64"/>
      <c r="P56" s="52"/>
      <c r="Q56" s="52"/>
      <c r="R56" s="65"/>
      <c r="S56" s="65"/>
      <c r="T56" s="6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78" t="s">
        <v>11</v>
      </c>
      <c r="B57" s="68">
        <v>1</v>
      </c>
      <c r="C57" s="18">
        <v>2</v>
      </c>
      <c r="D57" s="18">
        <v>3</v>
      </c>
      <c r="E57" s="18">
        <v>4</v>
      </c>
      <c r="F57" s="18">
        <v>5</v>
      </c>
      <c r="G57" s="88"/>
      <c r="H57" s="52"/>
      <c r="I57" s="52"/>
      <c r="J57" s="52"/>
      <c r="K57" s="124"/>
      <c r="L57" s="52"/>
      <c r="M57" s="64"/>
      <c r="N57" s="64"/>
      <c r="O57" s="64"/>
      <c r="P57" s="52"/>
      <c r="Q57" s="52"/>
      <c r="R57" s="65"/>
      <c r="S57" s="65"/>
      <c r="T57" s="6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0" t="s">
        <v>42</v>
      </c>
      <c r="B58" s="69">
        <v>20.707999999999998</v>
      </c>
      <c r="C58" s="69">
        <v>34.72</v>
      </c>
      <c r="D58" s="69">
        <v>32.549999999999997</v>
      </c>
      <c r="E58" s="69">
        <v>35.402000000000001</v>
      </c>
      <c r="F58" s="69"/>
      <c r="G58" s="89">
        <f t="shared" ref="G58:G65" si="26">SUM(B58:F58)</f>
        <v>123.38</v>
      </c>
      <c r="H58" s="49"/>
      <c r="I58" s="2"/>
      <c r="J58" s="52"/>
      <c r="K58" s="124"/>
      <c r="L58" s="52"/>
      <c r="M58" s="64"/>
      <c r="N58" s="64"/>
      <c r="O58" s="64"/>
      <c r="P58" s="52"/>
      <c r="Q58" s="52"/>
      <c r="R58" s="65"/>
      <c r="S58" s="65"/>
      <c r="T58" s="6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81" t="s">
        <v>34</v>
      </c>
      <c r="B59" s="69"/>
      <c r="C59" s="69"/>
      <c r="D59" s="69"/>
      <c r="E59" s="69"/>
      <c r="F59" s="69"/>
      <c r="G59" s="89">
        <f t="shared" si="26"/>
        <v>0</v>
      </c>
      <c r="H59" s="49"/>
      <c r="I59" s="2"/>
      <c r="J59" s="52"/>
      <c r="K59" s="124"/>
      <c r="L59" s="52"/>
      <c r="M59" s="64"/>
      <c r="N59" s="64"/>
      <c r="O59" s="64"/>
      <c r="P59" s="52"/>
      <c r="Q59" s="52"/>
      <c r="R59" s="65"/>
      <c r="S59" s="65"/>
      <c r="T59" s="6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0" t="s">
        <v>35</v>
      </c>
      <c r="B60" s="69">
        <v>26.252400000000002</v>
      </c>
      <c r="C60" s="69">
        <v>44.016000000000005</v>
      </c>
      <c r="D60" s="69">
        <v>41.265000000000001</v>
      </c>
      <c r="E60" s="69">
        <v>44.880600000000001</v>
      </c>
      <c r="F60" s="69"/>
      <c r="G60" s="89">
        <f t="shared" si="26"/>
        <v>156.41400000000002</v>
      </c>
      <c r="H60" s="49"/>
      <c r="I60" s="2"/>
      <c r="J60" s="52"/>
      <c r="K60" s="124"/>
      <c r="L60" s="52"/>
      <c r="M60" s="64"/>
      <c r="N60" s="64"/>
      <c r="O60" s="64"/>
      <c r="P60" s="52"/>
      <c r="Q60" s="52"/>
      <c r="R60" s="65"/>
      <c r="S60" s="65"/>
      <c r="T60" s="6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80" t="s">
        <v>36</v>
      </c>
      <c r="B61" s="69">
        <v>26.252400000000002</v>
      </c>
      <c r="C61" s="69">
        <v>44.016000000000005</v>
      </c>
      <c r="D61" s="69">
        <v>41.265000000000001</v>
      </c>
      <c r="E61" s="69">
        <v>44.880600000000001</v>
      </c>
      <c r="F61" s="69"/>
      <c r="G61" s="89">
        <f t="shared" si="26"/>
        <v>156.41400000000002</v>
      </c>
      <c r="H61" s="49"/>
      <c r="I61" s="2"/>
      <c r="J61" s="52"/>
      <c r="K61" s="124"/>
      <c r="L61" s="52"/>
      <c r="M61" s="64"/>
      <c r="N61" s="64"/>
      <c r="O61" s="64"/>
      <c r="P61" s="52"/>
      <c r="Q61" s="52"/>
      <c r="R61" s="65"/>
      <c r="S61" s="65"/>
      <c r="T61" s="6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1" t="s">
        <v>37</v>
      </c>
      <c r="B62" s="69">
        <v>26.252400000000002</v>
      </c>
      <c r="C62" s="69">
        <v>44.016000000000005</v>
      </c>
      <c r="D62" s="69">
        <v>41.265000000000001</v>
      </c>
      <c r="E62" s="69">
        <v>44.880600000000001</v>
      </c>
      <c r="F62" s="69"/>
      <c r="G62" s="89">
        <f t="shared" si="26"/>
        <v>156.41400000000002</v>
      </c>
      <c r="H62" s="49"/>
      <c r="I62" s="2"/>
      <c r="J62" s="52"/>
      <c r="K62" s="124"/>
      <c r="L62" s="52"/>
      <c r="M62" s="64"/>
      <c r="N62" s="64"/>
      <c r="O62" s="64"/>
      <c r="P62" s="52"/>
      <c r="Q62" s="52"/>
      <c r="R62" s="65"/>
      <c r="S62" s="65"/>
      <c r="T62" s="6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80" t="s">
        <v>38</v>
      </c>
      <c r="B63" s="69">
        <v>26.252400000000002</v>
      </c>
      <c r="C63" s="69">
        <v>44.016000000000005</v>
      </c>
      <c r="D63" s="69">
        <v>41.265000000000001</v>
      </c>
      <c r="E63" s="69">
        <v>44.880600000000001</v>
      </c>
      <c r="F63" s="69"/>
      <c r="G63" s="89">
        <f t="shared" si="26"/>
        <v>156.41400000000002</v>
      </c>
      <c r="H63" s="49"/>
      <c r="I63" s="2"/>
      <c r="J63" s="52"/>
      <c r="K63" s="124"/>
      <c r="L63" s="52"/>
      <c r="M63" s="52"/>
      <c r="N63" s="52"/>
      <c r="O63" s="52"/>
      <c r="P63" s="52"/>
      <c r="Q63" s="52"/>
      <c r="R63" s="52"/>
      <c r="S63" s="52"/>
      <c r="T63" s="52"/>
      <c r="U63" s="3"/>
      <c r="V63" s="3"/>
      <c r="Y63" s="2"/>
      <c r="Z63" s="2"/>
      <c r="AA63" s="2"/>
      <c r="AB63" s="2"/>
    </row>
    <row r="64" spans="1:30" ht="33.75" customHeight="1" x14ac:dyDescent="0.25">
      <c r="A64" s="80" t="s">
        <v>33</v>
      </c>
      <c r="B64" s="69">
        <v>26.252400000000002</v>
      </c>
      <c r="C64" s="69">
        <v>44.016000000000005</v>
      </c>
      <c r="D64" s="69">
        <v>41.265000000000001</v>
      </c>
      <c r="E64" s="69">
        <v>44.880600000000001</v>
      </c>
      <c r="F64" s="69"/>
      <c r="G64" s="89">
        <f t="shared" si="26"/>
        <v>156.41400000000002</v>
      </c>
      <c r="H64" s="49"/>
      <c r="I64" s="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3"/>
      <c r="V64" s="3"/>
      <c r="Y64" s="2"/>
      <c r="Z64" s="2"/>
      <c r="AA64" s="2"/>
      <c r="AB64" s="2"/>
    </row>
    <row r="65" spans="1:28" ht="33.75" customHeight="1" x14ac:dyDescent="0.25">
      <c r="A65" s="79" t="s">
        <v>10</v>
      </c>
      <c r="B65" s="70">
        <f>SUM(B58:B64)</f>
        <v>151.97</v>
      </c>
      <c r="C65" s="25">
        <f>SUM(C58:C64)</f>
        <v>254.80000000000007</v>
      </c>
      <c r="D65" s="25">
        <f>SUM(D58:D64)</f>
        <v>238.875</v>
      </c>
      <c r="E65" s="25">
        <f>SUM(E58:E64)</f>
        <v>259.80500000000001</v>
      </c>
      <c r="F65" s="25">
        <f>SUM(F58:F64)</f>
        <v>0</v>
      </c>
      <c r="G65" s="89">
        <f t="shared" si="26"/>
        <v>905.45</v>
      </c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82" t="s">
        <v>12</v>
      </c>
      <c r="B66" s="71">
        <v>65</v>
      </c>
      <c r="C66" s="28">
        <v>65</v>
      </c>
      <c r="D66" s="28">
        <v>65</v>
      </c>
      <c r="E66" s="28">
        <v>65</v>
      </c>
      <c r="F66" s="28"/>
      <c r="G66" s="90">
        <f>+((G65/G67)/7)*1000</f>
        <v>65</v>
      </c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83" t="s">
        <v>13</v>
      </c>
      <c r="B67" s="94">
        <v>334</v>
      </c>
      <c r="C67" s="94">
        <v>560</v>
      </c>
      <c r="D67" s="94">
        <v>525</v>
      </c>
      <c r="E67" s="94">
        <v>571</v>
      </c>
      <c r="F67" s="94"/>
      <c r="G67" s="98">
        <f>SUM(B67:F67)</f>
        <v>1990</v>
      </c>
      <c r="I67" s="66"/>
      <c r="M67" s="3"/>
      <c r="N67" s="3"/>
      <c r="O67" s="3"/>
      <c r="P67" s="3"/>
      <c r="Q67" s="3"/>
    </row>
    <row r="68" spans="1:28" ht="33.75" customHeight="1" x14ac:dyDescent="0.25">
      <c r="A68" s="84" t="s">
        <v>14</v>
      </c>
      <c r="B68" s="73">
        <f t="shared" ref="B68" si="27">((B67*B66)*7/1000-B58)/5</f>
        <v>26.252400000000002</v>
      </c>
      <c r="C68" s="36">
        <f t="shared" ref="C68" si="28">((C67*C66)*7/1000-C58)/5</f>
        <v>44.016000000000005</v>
      </c>
      <c r="D68" s="36">
        <f t="shared" ref="D68" si="29">((D67*D66)*7/1000-D58)/5</f>
        <v>41.265000000000001</v>
      </c>
      <c r="E68" s="36">
        <f t="shared" ref="E68" si="30">((E67*E66)*7/1000-E58)/5</f>
        <v>44.880600000000001</v>
      </c>
      <c r="F68" s="36">
        <f t="shared" ref="F68" si="31">((F67*F66)*7/1000-F58)/5</f>
        <v>0</v>
      </c>
      <c r="G68" s="102">
        <f>((G65*1000)/G67)/7</f>
        <v>65</v>
      </c>
      <c r="M68" s="3"/>
      <c r="N68" s="3"/>
      <c r="O68" s="3"/>
      <c r="P68" s="3"/>
      <c r="Q68" s="3"/>
    </row>
    <row r="69" spans="1:28" ht="33.75" customHeight="1" x14ac:dyDescent="0.25">
      <c r="A69" s="85" t="s">
        <v>15</v>
      </c>
      <c r="B69" s="74">
        <f>((B67*B66)*7)/1000</f>
        <v>151.97</v>
      </c>
      <c r="C69" s="40">
        <f>((C67*C66)*7)/1000</f>
        <v>254.8</v>
      </c>
      <c r="D69" s="40">
        <f>((D67*D66)*7)/1000</f>
        <v>238.875</v>
      </c>
      <c r="E69" s="40">
        <f>((E67*E66)*7)/1000</f>
        <v>259.80500000000001</v>
      </c>
      <c r="F69" s="40">
        <f>((F67*F66)*7)/1000</f>
        <v>0</v>
      </c>
      <c r="G69" s="76"/>
      <c r="H69" s="48"/>
      <c r="Q69" s="3"/>
    </row>
    <row r="70" spans="1:28" ht="33.75" customHeight="1" thickBot="1" x14ac:dyDescent="0.3">
      <c r="A70" s="86" t="s">
        <v>16</v>
      </c>
      <c r="B70" s="75">
        <f>+(B65/B67)/7*1000</f>
        <v>65</v>
      </c>
      <c r="C70" s="45">
        <f>+(C65/C67)/7*1000</f>
        <v>65.000000000000014</v>
      </c>
      <c r="D70" s="45">
        <f>+(D65/D67)/7*1000</f>
        <v>65</v>
      </c>
      <c r="E70" s="45">
        <f>+(E65/E67)/7*1000</f>
        <v>65</v>
      </c>
      <c r="F70" s="45" t="e">
        <f>+(F65/F67)/7*1000</f>
        <v>#DIV/0!</v>
      </c>
      <c r="G70" s="103"/>
      <c r="Q70" s="3"/>
    </row>
    <row r="71" spans="1:28" ht="33.75" customHeight="1" x14ac:dyDescent="0.25"/>
    <row r="72" spans="1:28" ht="33.75" customHeight="1" x14ac:dyDescent="0.25">
      <c r="B72" s="52"/>
      <c r="C72" s="52"/>
      <c r="D72" s="52"/>
      <c r="E72" s="52"/>
      <c r="F72" s="52"/>
      <c r="G72" s="52"/>
      <c r="H72" s="52"/>
      <c r="I72" s="59"/>
    </row>
    <row r="73" spans="1:28" ht="33.75" customHeight="1" x14ac:dyDescent="0.25"/>
    <row r="74" spans="1:28" ht="33.75" customHeight="1" x14ac:dyDescent="0.25">
      <c r="A74" s="52"/>
      <c r="B74" s="65"/>
      <c r="C74" s="65"/>
      <c r="D74" s="65"/>
      <c r="E74" s="65"/>
      <c r="F74" s="65"/>
      <c r="G74" s="65"/>
      <c r="H74" s="52"/>
      <c r="I74" s="52"/>
      <c r="J74" s="52"/>
    </row>
    <row r="75" spans="1:28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28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28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28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28" ht="33.75" customHeight="1" x14ac:dyDescent="0.25">
      <c r="A79" s="52"/>
      <c r="B79" s="52"/>
      <c r="C79" s="52"/>
      <c r="D79" s="52"/>
      <c r="E79" s="52"/>
      <c r="F79" s="52"/>
      <c r="G79" s="52"/>
      <c r="H79" s="52"/>
      <c r="I79" s="52"/>
      <c r="J79" s="52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M15:W15"/>
    <mergeCell ref="B36:G36"/>
    <mergeCell ref="L36:P36"/>
    <mergeCell ref="J54:K54"/>
    <mergeCell ref="B55:F55"/>
    <mergeCell ref="A3:C3"/>
    <mergeCell ref="E9:G9"/>
    <mergeCell ref="B15:L1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AD239"/>
  <sheetViews>
    <sheetView zoomScale="30" zoomScaleNormal="30" workbookViewId="0">
      <selection activeCell="L45" sqref="L45:N45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1" width="33.42578125" style="16" bestFit="1" customWidth="1"/>
    <col min="12" max="12" width="22.5703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51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76"/>
      <c r="I15" s="376"/>
      <c r="J15" s="376"/>
      <c r="K15" s="376"/>
      <c r="L15" s="377"/>
      <c r="M15" s="385" t="s">
        <v>44</v>
      </c>
      <c r="N15" s="381"/>
      <c r="O15" s="381"/>
      <c r="P15" s="381"/>
      <c r="Q15" s="381"/>
      <c r="R15" s="381"/>
      <c r="S15" s="381"/>
      <c r="T15" s="381"/>
      <c r="U15" s="381"/>
      <c r="V15" s="381"/>
      <c r="W15" s="382"/>
      <c r="X15" s="9"/>
    </row>
    <row r="16" spans="1:30" ht="39.950000000000003" customHeight="1" x14ac:dyDescent="0.25">
      <c r="A16" s="110" t="s">
        <v>9</v>
      </c>
      <c r="B16" s="13"/>
      <c r="C16" s="12"/>
      <c r="D16" s="18"/>
      <c r="E16" s="12"/>
      <c r="F16" s="12"/>
      <c r="G16" s="12"/>
      <c r="H16" s="18"/>
      <c r="I16" s="12"/>
      <c r="J16" s="12"/>
      <c r="K16" s="12"/>
      <c r="L16" s="18"/>
      <c r="M16" s="13"/>
      <c r="N16" s="12"/>
      <c r="O16" s="12"/>
      <c r="P16" s="12"/>
      <c r="Q16" s="12"/>
      <c r="R16" s="12"/>
      <c r="S16" s="12"/>
      <c r="T16" s="12"/>
      <c r="U16" s="12"/>
      <c r="V16" s="12"/>
      <c r="W16" s="14"/>
      <c r="X16" s="15" t="s">
        <v>10</v>
      </c>
      <c r="Z16" s="17"/>
      <c r="AA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8">
        <v>6</v>
      </c>
      <c r="H17" s="18">
        <v>7</v>
      </c>
      <c r="I17" s="18">
        <v>8</v>
      </c>
      <c r="J17" s="18">
        <v>9</v>
      </c>
      <c r="K17" s="18">
        <v>10</v>
      </c>
      <c r="L17" s="18">
        <v>11</v>
      </c>
      <c r="M17" s="11">
        <v>1</v>
      </c>
      <c r="N17" s="18">
        <v>2</v>
      </c>
      <c r="O17" s="18">
        <v>3</v>
      </c>
      <c r="P17" s="18">
        <v>4</v>
      </c>
      <c r="Q17" s="18">
        <v>5</v>
      </c>
      <c r="R17" s="18">
        <v>6</v>
      </c>
      <c r="S17" s="18">
        <v>7</v>
      </c>
      <c r="T17" s="18">
        <v>8</v>
      </c>
      <c r="U17" s="18">
        <v>9</v>
      </c>
      <c r="V17" s="18">
        <v>10</v>
      </c>
      <c r="W17" s="19">
        <v>11</v>
      </c>
      <c r="X17" s="15"/>
      <c r="Z17" s="2"/>
      <c r="AA17" s="17"/>
    </row>
    <row r="18" spans="1:30" ht="39.950000000000003" customHeight="1" x14ac:dyDescent="0.25">
      <c r="A18" s="112" t="s">
        <v>42</v>
      </c>
      <c r="B18" s="20">
        <v>34.208180000000006</v>
      </c>
      <c r="C18" s="21">
        <v>35.537599999999998</v>
      </c>
      <c r="D18" s="21">
        <v>44.019840000000002</v>
      </c>
      <c r="E18" s="21">
        <v>44.011840000000007</v>
      </c>
      <c r="F18" s="21">
        <v>32.031039999999997</v>
      </c>
      <c r="G18" s="21">
        <v>32.031039999999997</v>
      </c>
      <c r="H18" s="21">
        <v>24.027200000000001</v>
      </c>
      <c r="I18" s="21">
        <v>24.027200000000001</v>
      </c>
      <c r="J18" s="21">
        <v>33.414159999999995</v>
      </c>
      <c r="K18" s="21">
        <v>18.441279999999999</v>
      </c>
      <c r="L18" s="21">
        <v>13.83304</v>
      </c>
      <c r="M18" s="20">
        <v>14.310659999999999</v>
      </c>
      <c r="N18" s="21">
        <v>23.884699999999999</v>
      </c>
      <c r="O18" s="21">
        <v>31.2408</v>
      </c>
      <c r="P18" s="21">
        <v>22.344959999999997</v>
      </c>
      <c r="Q18" s="21">
        <v>22.344959999999997</v>
      </c>
      <c r="R18" s="21">
        <v>22.415039999999998</v>
      </c>
      <c r="S18" s="21">
        <v>22.415039999999998</v>
      </c>
      <c r="T18" s="21">
        <v>28.985599999999998</v>
      </c>
      <c r="U18" s="21">
        <v>28.8855</v>
      </c>
      <c r="V18" s="21">
        <v>32.046959999999999</v>
      </c>
      <c r="W18" s="22">
        <v>19.116800000000001</v>
      </c>
      <c r="X18" s="23">
        <f t="shared" ref="X18:X25" si="0">SUM(B18:W18)</f>
        <v>603.57343999999989</v>
      </c>
      <c r="Z18" s="2"/>
      <c r="AA18" s="17"/>
    </row>
    <row r="19" spans="1:30" ht="39.950000000000003" customHeight="1" x14ac:dyDescent="0.25">
      <c r="A19" s="113" t="s">
        <v>34</v>
      </c>
      <c r="B19" s="20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0"/>
      <c r="N19" s="21"/>
      <c r="O19" s="21"/>
      <c r="P19" s="21"/>
      <c r="Q19" s="21"/>
      <c r="R19" s="21"/>
      <c r="S19" s="21"/>
      <c r="T19" s="21"/>
      <c r="U19" s="21"/>
      <c r="V19" s="21"/>
      <c r="W19" s="22"/>
      <c r="X19" s="23">
        <f t="shared" si="0"/>
        <v>0</v>
      </c>
      <c r="Z19" s="2"/>
      <c r="AA19" s="17"/>
    </row>
    <row r="20" spans="1:30" ht="39.75" customHeight="1" x14ac:dyDescent="0.25">
      <c r="A20" s="112" t="s">
        <v>35</v>
      </c>
      <c r="B20" s="20">
        <v>43.295205000000003</v>
      </c>
      <c r="C20" s="21">
        <v>44.665599999999998</v>
      </c>
      <c r="D20" s="21">
        <v>55.218540000000004</v>
      </c>
      <c r="E20" s="21">
        <v>55.294039999999995</v>
      </c>
      <c r="F20" s="21">
        <v>40.215240000000001</v>
      </c>
      <c r="G20" s="21">
        <v>40.215240000000001</v>
      </c>
      <c r="H20" s="21">
        <v>30.083449999999999</v>
      </c>
      <c r="I20" s="21">
        <v>30.155200000000001</v>
      </c>
      <c r="J20" s="21">
        <v>41.825959999999995</v>
      </c>
      <c r="K20" s="21">
        <v>23.456180000000003</v>
      </c>
      <c r="L20" s="21">
        <v>17.611740000000001</v>
      </c>
      <c r="M20" s="20">
        <v>18.059335000000001</v>
      </c>
      <c r="N20" s="21">
        <v>30.112075000000001</v>
      </c>
      <c r="O20" s="21">
        <v>39.235050000000001</v>
      </c>
      <c r="P20" s="21">
        <v>28.03126</v>
      </c>
      <c r="Q20" s="21">
        <v>28.03126</v>
      </c>
      <c r="R20" s="21">
        <v>28.094239999999999</v>
      </c>
      <c r="S20" s="21">
        <v>28.094239999999999</v>
      </c>
      <c r="T20" s="21">
        <v>36.234099999999998</v>
      </c>
      <c r="U20" s="21">
        <v>36.187374999999996</v>
      </c>
      <c r="V20" s="21">
        <v>40.112385000000003</v>
      </c>
      <c r="W20" s="22">
        <v>23.9208</v>
      </c>
      <c r="X20" s="23">
        <f t="shared" si="0"/>
        <v>758.14851499999997</v>
      </c>
      <c r="Z20" s="2"/>
      <c r="AA20" s="17"/>
    </row>
    <row r="21" spans="1:30" ht="39.950000000000003" customHeight="1" x14ac:dyDescent="0.25">
      <c r="A21" s="112" t="s">
        <v>36</v>
      </c>
      <c r="B21" s="20">
        <v>43.295205000000003</v>
      </c>
      <c r="C21" s="21">
        <v>44.665599999999998</v>
      </c>
      <c r="D21" s="21">
        <v>55.218540000000004</v>
      </c>
      <c r="E21" s="21">
        <v>55.294039999999995</v>
      </c>
      <c r="F21" s="21">
        <v>40.215240000000001</v>
      </c>
      <c r="G21" s="21">
        <v>40.215240000000001</v>
      </c>
      <c r="H21" s="21">
        <v>30.083449999999999</v>
      </c>
      <c r="I21" s="21">
        <v>30.155200000000001</v>
      </c>
      <c r="J21" s="21">
        <v>41.825959999999995</v>
      </c>
      <c r="K21" s="21">
        <v>23.456180000000003</v>
      </c>
      <c r="L21" s="21">
        <v>17.611740000000001</v>
      </c>
      <c r="M21" s="20">
        <v>18.059335000000001</v>
      </c>
      <c r="N21" s="21">
        <v>30.112075000000001</v>
      </c>
      <c r="O21" s="21">
        <v>39.235050000000001</v>
      </c>
      <c r="P21" s="21">
        <v>28.03126</v>
      </c>
      <c r="Q21" s="21">
        <v>28.03126</v>
      </c>
      <c r="R21" s="21">
        <v>28.094239999999999</v>
      </c>
      <c r="S21" s="21">
        <v>28.094239999999999</v>
      </c>
      <c r="T21" s="21">
        <v>36.234099999999998</v>
      </c>
      <c r="U21" s="21">
        <v>36.187374999999996</v>
      </c>
      <c r="V21" s="21">
        <v>40.112385000000003</v>
      </c>
      <c r="W21" s="22">
        <v>23.9208</v>
      </c>
      <c r="X21" s="23">
        <f t="shared" si="0"/>
        <v>758.14851499999997</v>
      </c>
      <c r="Z21" s="2"/>
      <c r="AA21" s="17"/>
    </row>
    <row r="22" spans="1:30" ht="39.950000000000003" customHeight="1" x14ac:dyDescent="0.25">
      <c r="A22" s="113" t="s">
        <v>37</v>
      </c>
      <c r="B22" s="20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0"/>
      <c r="N22" s="21"/>
      <c r="O22" s="21"/>
      <c r="P22" s="21"/>
      <c r="Q22" s="21"/>
      <c r="R22" s="21"/>
      <c r="S22" s="21"/>
      <c r="T22" s="21"/>
      <c r="U22" s="21"/>
      <c r="V22" s="21"/>
      <c r="W22" s="22"/>
      <c r="X22" s="23">
        <f t="shared" si="0"/>
        <v>0</v>
      </c>
      <c r="Z22" s="2"/>
      <c r="AA22" s="17"/>
    </row>
    <row r="23" spans="1:30" ht="39.950000000000003" customHeight="1" x14ac:dyDescent="0.25">
      <c r="A23" s="112" t="s">
        <v>38</v>
      </c>
      <c r="B23" s="20">
        <v>43.295205000000003</v>
      </c>
      <c r="C23" s="21">
        <v>44.665599999999998</v>
      </c>
      <c r="D23" s="21">
        <v>55.218540000000004</v>
      </c>
      <c r="E23" s="21">
        <v>55.294039999999995</v>
      </c>
      <c r="F23" s="21">
        <v>40.215240000000001</v>
      </c>
      <c r="G23" s="21">
        <v>40.215240000000001</v>
      </c>
      <c r="H23" s="21">
        <v>30.083449999999999</v>
      </c>
      <c r="I23" s="21">
        <v>30.155200000000001</v>
      </c>
      <c r="J23" s="21">
        <v>41.825959999999995</v>
      </c>
      <c r="K23" s="21">
        <v>23.456180000000003</v>
      </c>
      <c r="L23" s="21">
        <v>17.611740000000001</v>
      </c>
      <c r="M23" s="20">
        <v>18.059335000000001</v>
      </c>
      <c r="N23" s="21">
        <v>30.112075000000001</v>
      </c>
      <c r="O23" s="21">
        <v>39.235050000000001</v>
      </c>
      <c r="P23" s="21">
        <v>28.03126</v>
      </c>
      <c r="Q23" s="21">
        <v>28.03126</v>
      </c>
      <c r="R23" s="21">
        <v>28.094239999999999</v>
      </c>
      <c r="S23" s="21">
        <v>28.094239999999999</v>
      </c>
      <c r="T23" s="21">
        <v>36.234099999999998</v>
      </c>
      <c r="U23" s="21">
        <v>36.187374999999996</v>
      </c>
      <c r="V23" s="21">
        <v>40.112385000000003</v>
      </c>
      <c r="W23" s="22">
        <v>23.9208</v>
      </c>
      <c r="X23" s="23">
        <f t="shared" si="0"/>
        <v>758.14851499999997</v>
      </c>
      <c r="Z23" s="2"/>
      <c r="AA23" s="17"/>
    </row>
    <row r="24" spans="1:30" ht="39.950000000000003" customHeight="1" x14ac:dyDescent="0.25">
      <c r="A24" s="112" t="s">
        <v>33</v>
      </c>
      <c r="B24" s="20">
        <v>43.295205000000003</v>
      </c>
      <c r="C24" s="21">
        <v>44.665599999999998</v>
      </c>
      <c r="D24" s="21">
        <v>55.218540000000004</v>
      </c>
      <c r="E24" s="21">
        <v>55.294039999999995</v>
      </c>
      <c r="F24" s="21">
        <v>40.215240000000001</v>
      </c>
      <c r="G24" s="21">
        <v>40.215240000000001</v>
      </c>
      <c r="H24" s="21">
        <v>30.083449999999999</v>
      </c>
      <c r="I24" s="21">
        <v>30.155200000000001</v>
      </c>
      <c r="J24" s="21">
        <v>41.825959999999995</v>
      </c>
      <c r="K24" s="21">
        <v>23.456180000000003</v>
      </c>
      <c r="L24" s="21">
        <v>17.611740000000001</v>
      </c>
      <c r="M24" s="20">
        <v>18.059335000000001</v>
      </c>
      <c r="N24" s="21">
        <v>30.112075000000001</v>
      </c>
      <c r="O24" s="21">
        <v>39.235050000000001</v>
      </c>
      <c r="P24" s="21">
        <v>28.03126</v>
      </c>
      <c r="Q24" s="21">
        <v>28.03126</v>
      </c>
      <c r="R24" s="21">
        <v>28.094239999999999</v>
      </c>
      <c r="S24" s="21">
        <v>28.094239999999999</v>
      </c>
      <c r="T24" s="21">
        <v>36.234099999999998</v>
      </c>
      <c r="U24" s="21">
        <v>36.187374999999996</v>
      </c>
      <c r="V24" s="21">
        <v>40.112385000000003</v>
      </c>
      <c r="W24" s="22">
        <v>23.9208</v>
      </c>
      <c r="X24" s="23">
        <f t="shared" si="0"/>
        <v>758.14851499999997</v>
      </c>
      <c r="Z24" s="2"/>
    </row>
    <row r="25" spans="1:30" ht="41.45" customHeight="1" x14ac:dyDescent="0.25">
      <c r="A25" s="113" t="s">
        <v>10</v>
      </c>
      <c r="B25" s="24">
        <f t="shared" ref="B25:C25" si="1">SUM(B18:B24)</f>
        <v>207.38900000000004</v>
      </c>
      <c r="C25" s="25">
        <f t="shared" si="1"/>
        <v>214.2</v>
      </c>
      <c r="D25" s="25">
        <f>SUM(D18:D24)</f>
        <v>264.89400000000006</v>
      </c>
      <c r="E25" s="25">
        <f t="shared" ref="E25:G25" si="2">SUM(E18:E24)</f>
        <v>265.18799999999999</v>
      </c>
      <c r="F25" s="25">
        <f t="shared" si="2"/>
        <v>192.892</v>
      </c>
      <c r="G25" s="25">
        <f t="shared" si="2"/>
        <v>192.892</v>
      </c>
      <c r="H25" s="25">
        <f>SUM(H18:H24)</f>
        <v>144.36099999999999</v>
      </c>
      <c r="I25" s="25">
        <f t="shared" ref="I25" si="3">SUM(I18:I24)</f>
        <v>144.64800000000002</v>
      </c>
      <c r="J25" s="25">
        <f>SUM(J18:J24)</f>
        <v>200.71799999999996</v>
      </c>
      <c r="K25" s="25">
        <f t="shared" ref="K25" si="4">SUM(K18:K24)</f>
        <v>112.26600000000002</v>
      </c>
      <c r="L25" s="25">
        <f>SUM(L18:L24)</f>
        <v>84.28</v>
      </c>
      <c r="M25" s="24">
        <f t="shared" ref="M25:O25" si="5">SUM(M18:M24)</f>
        <v>86.548000000000016</v>
      </c>
      <c r="N25" s="25">
        <f t="shared" si="5"/>
        <v>144.333</v>
      </c>
      <c r="O25" s="25">
        <f t="shared" si="5"/>
        <v>188.18100000000001</v>
      </c>
      <c r="P25" s="25">
        <f>SUM(P18:P24)</f>
        <v>134.47</v>
      </c>
      <c r="Q25" s="25">
        <f t="shared" ref="Q25:W25" si="6">SUM(Q18:Q24)</f>
        <v>134.47</v>
      </c>
      <c r="R25" s="25">
        <f t="shared" si="6"/>
        <v>134.792</v>
      </c>
      <c r="S25" s="25">
        <f t="shared" si="6"/>
        <v>134.792</v>
      </c>
      <c r="T25" s="25">
        <f t="shared" si="6"/>
        <v>173.92199999999997</v>
      </c>
      <c r="U25" s="25">
        <f t="shared" si="6"/>
        <v>173.63499999999999</v>
      </c>
      <c r="V25" s="25">
        <f t="shared" si="6"/>
        <v>192.49650000000003</v>
      </c>
      <c r="W25" s="26">
        <f t="shared" si="6"/>
        <v>114.8</v>
      </c>
      <c r="X25" s="23">
        <f t="shared" si="0"/>
        <v>3636.1675000000005</v>
      </c>
    </row>
    <row r="26" spans="1:30" s="2" customFormat="1" ht="36.75" customHeight="1" x14ac:dyDescent="0.25">
      <c r="A26" s="114" t="s">
        <v>12</v>
      </c>
      <c r="B26" s="27">
        <v>43</v>
      </c>
      <c r="C26" s="28">
        <v>42.5</v>
      </c>
      <c r="D26" s="28">
        <v>42</v>
      </c>
      <c r="E26" s="28">
        <v>42</v>
      </c>
      <c r="F26" s="28">
        <v>41.5</v>
      </c>
      <c r="G26" s="28">
        <v>41.5</v>
      </c>
      <c r="H26" s="28">
        <v>41</v>
      </c>
      <c r="I26" s="28">
        <v>41</v>
      </c>
      <c r="J26" s="28">
        <v>40.5</v>
      </c>
      <c r="K26" s="28">
        <v>40.5</v>
      </c>
      <c r="L26" s="28">
        <v>40</v>
      </c>
      <c r="M26" s="27">
        <v>44</v>
      </c>
      <c r="N26" s="28">
        <v>43.5</v>
      </c>
      <c r="O26" s="28">
        <v>43.5</v>
      </c>
      <c r="P26" s="28">
        <v>42.5</v>
      </c>
      <c r="Q26" s="28">
        <v>42.5</v>
      </c>
      <c r="R26" s="28">
        <v>41.5</v>
      </c>
      <c r="S26" s="28">
        <v>41.5</v>
      </c>
      <c r="T26" s="28">
        <v>41</v>
      </c>
      <c r="U26" s="28">
        <v>41</v>
      </c>
      <c r="V26" s="28">
        <v>40.5</v>
      </c>
      <c r="W26" s="29">
        <v>40</v>
      </c>
      <c r="X26" s="30">
        <f>+((X25/X27)/7)*1000</f>
        <v>41.699646784940199</v>
      </c>
    </row>
    <row r="27" spans="1:30" s="2" customFormat="1" ht="33" customHeight="1" x14ac:dyDescent="0.25">
      <c r="A27" s="115" t="s">
        <v>13</v>
      </c>
      <c r="B27" s="31">
        <v>689</v>
      </c>
      <c r="C27" s="32">
        <v>720</v>
      </c>
      <c r="D27" s="32">
        <v>901</v>
      </c>
      <c r="E27" s="32">
        <v>902</v>
      </c>
      <c r="F27" s="32">
        <v>664</v>
      </c>
      <c r="G27" s="32">
        <v>664</v>
      </c>
      <c r="H27" s="32">
        <v>503</v>
      </c>
      <c r="I27" s="32">
        <v>504</v>
      </c>
      <c r="J27" s="32">
        <v>708</v>
      </c>
      <c r="K27" s="32">
        <v>396</v>
      </c>
      <c r="L27" s="32">
        <v>301</v>
      </c>
      <c r="M27" s="31">
        <v>281</v>
      </c>
      <c r="N27" s="32">
        <v>474</v>
      </c>
      <c r="O27" s="32">
        <v>618</v>
      </c>
      <c r="P27" s="32">
        <v>452</v>
      </c>
      <c r="Q27" s="32">
        <v>452</v>
      </c>
      <c r="R27" s="32">
        <v>464</v>
      </c>
      <c r="S27" s="32">
        <v>464</v>
      </c>
      <c r="T27" s="32">
        <v>606</v>
      </c>
      <c r="U27" s="32">
        <v>605</v>
      </c>
      <c r="V27" s="32">
        <v>679</v>
      </c>
      <c r="W27" s="33">
        <v>410</v>
      </c>
      <c r="X27" s="34">
        <f>SUM(B27:W27)</f>
        <v>12457</v>
      </c>
      <c r="Y27" s="2">
        <f>((X25*1000)/X27)/7</f>
        <v>41.699646784940207</v>
      </c>
    </row>
    <row r="28" spans="1:30" s="2" customFormat="1" ht="33" customHeight="1" x14ac:dyDescent="0.25">
      <c r="A28" s="116" t="s">
        <v>14</v>
      </c>
      <c r="B28" s="35">
        <f>((B27*B26)*7/1000-B18)/4</f>
        <v>43.295205000000003</v>
      </c>
      <c r="C28" s="36">
        <f t="shared" ref="C28:W28" si="7">((C27*C26)*7/1000-C18)/4</f>
        <v>44.665599999999998</v>
      </c>
      <c r="D28" s="36">
        <f t="shared" si="7"/>
        <v>55.218540000000004</v>
      </c>
      <c r="E28" s="36">
        <f t="shared" si="7"/>
        <v>55.294039999999995</v>
      </c>
      <c r="F28" s="36">
        <f t="shared" si="7"/>
        <v>40.215240000000001</v>
      </c>
      <c r="G28" s="36">
        <f t="shared" si="7"/>
        <v>40.215240000000001</v>
      </c>
      <c r="H28" s="36">
        <f t="shared" si="7"/>
        <v>30.083449999999999</v>
      </c>
      <c r="I28" s="36">
        <f t="shared" si="7"/>
        <v>30.155200000000001</v>
      </c>
      <c r="J28" s="36">
        <f t="shared" si="7"/>
        <v>41.825959999999995</v>
      </c>
      <c r="K28" s="36">
        <f t="shared" si="7"/>
        <v>23.456180000000003</v>
      </c>
      <c r="L28" s="36">
        <f t="shared" si="7"/>
        <v>17.611740000000001</v>
      </c>
      <c r="M28" s="35">
        <f t="shared" si="7"/>
        <v>18.059335000000001</v>
      </c>
      <c r="N28" s="36">
        <f t="shared" si="7"/>
        <v>30.112075000000001</v>
      </c>
      <c r="O28" s="36">
        <f t="shared" si="7"/>
        <v>39.235050000000001</v>
      </c>
      <c r="P28" s="36">
        <f t="shared" si="7"/>
        <v>28.03126</v>
      </c>
      <c r="Q28" s="36">
        <f t="shared" si="7"/>
        <v>28.03126</v>
      </c>
      <c r="R28" s="36">
        <f t="shared" si="7"/>
        <v>28.094239999999999</v>
      </c>
      <c r="S28" s="36">
        <f t="shared" si="7"/>
        <v>28.094239999999999</v>
      </c>
      <c r="T28" s="36">
        <f t="shared" si="7"/>
        <v>36.234099999999998</v>
      </c>
      <c r="U28" s="36">
        <f t="shared" si="7"/>
        <v>36.187374999999996</v>
      </c>
      <c r="V28" s="36">
        <f t="shared" si="7"/>
        <v>40.112385000000003</v>
      </c>
      <c r="W28" s="37">
        <f t="shared" si="7"/>
        <v>23.9208</v>
      </c>
      <c r="X28" s="38"/>
    </row>
    <row r="29" spans="1:30" ht="33.75" customHeight="1" x14ac:dyDescent="0.25">
      <c r="A29" s="117" t="s">
        <v>15</v>
      </c>
      <c r="B29" s="39">
        <f t="shared" ref="B29:C29" si="8">((B27*B26)*7)/1000</f>
        <v>207.38900000000001</v>
      </c>
      <c r="C29" s="40">
        <f t="shared" si="8"/>
        <v>214.2</v>
      </c>
      <c r="D29" s="40">
        <f>((D27*D26)*7)/1000</f>
        <v>264.89400000000001</v>
      </c>
      <c r="E29" s="40">
        <f>((E27*E26)*7)/1000</f>
        <v>265.18799999999999</v>
      </c>
      <c r="F29" s="40">
        <f t="shared" ref="F29:W29" si="9">((F27*F26)*7)/1000</f>
        <v>192.892</v>
      </c>
      <c r="G29" s="40">
        <f t="shared" si="9"/>
        <v>192.892</v>
      </c>
      <c r="H29" s="40">
        <f t="shared" si="9"/>
        <v>144.36099999999999</v>
      </c>
      <c r="I29" s="40">
        <f t="shared" si="9"/>
        <v>144.648</v>
      </c>
      <c r="J29" s="40">
        <f t="shared" si="9"/>
        <v>200.71799999999999</v>
      </c>
      <c r="K29" s="40">
        <f t="shared" si="9"/>
        <v>112.26600000000001</v>
      </c>
      <c r="L29" s="40">
        <f t="shared" si="9"/>
        <v>84.28</v>
      </c>
      <c r="M29" s="39">
        <f t="shared" si="9"/>
        <v>86.548000000000002</v>
      </c>
      <c r="N29" s="40">
        <f t="shared" si="9"/>
        <v>144.333</v>
      </c>
      <c r="O29" s="40">
        <f t="shared" si="9"/>
        <v>188.18100000000001</v>
      </c>
      <c r="P29" s="41">
        <f t="shared" si="9"/>
        <v>134.47</v>
      </c>
      <c r="Q29" s="41">
        <f t="shared" si="9"/>
        <v>134.47</v>
      </c>
      <c r="R29" s="41">
        <f t="shared" si="9"/>
        <v>134.792</v>
      </c>
      <c r="S29" s="41">
        <f t="shared" si="9"/>
        <v>134.792</v>
      </c>
      <c r="T29" s="41">
        <f t="shared" si="9"/>
        <v>173.922</v>
      </c>
      <c r="U29" s="41">
        <f t="shared" si="9"/>
        <v>173.63499999999999</v>
      </c>
      <c r="V29" s="41">
        <f t="shared" si="9"/>
        <v>192.4965</v>
      </c>
      <c r="W29" s="42">
        <f t="shared" si="9"/>
        <v>114.8</v>
      </c>
      <c r="X29" s="43"/>
    </row>
    <row r="30" spans="1:30" ht="33.75" customHeight="1" thickBot="1" x14ac:dyDescent="0.3">
      <c r="A30" s="118" t="s">
        <v>16</v>
      </c>
      <c r="B30" s="44">
        <f t="shared" ref="B30:C30" si="10">+(B25/B27)/7*1000</f>
        <v>43</v>
      </c>
      <c r="C30" s="45">
        <f t="shared" si="10"/>
        <v>42.499999999999993</v>
      </c>
      <c r="D30" s="45">
        <f>+(D25/D27)/7*1000</f>
        <v>42.000000000000014</v>
      </c>
      <c r="E30" s="45">
        <f t="shared" ref="E30:G30" si="11">+(E25/E27)/7*1000</f>
        <v>41.999999999999993</v>
      </c>
      <c r="F30" s="45">
        <f t="shared" si="11"/>
        <v>41.499999999999993</v>
      </c>
      <c r="G30" s="45">
        <f t="shared" si="11"/>
        <v>41.499999999999993</v>
      </c>
      <c r="H30" s="45">
        <f>+(H25/H27)/7*1000</f>
        <v>40.999999999999993</v>
      </c>
      <c r="I30" s="45">
        <f t="shared" ref="I30" si="12">+(I25/I27)/7*1000</f>
        <v>41</v>
      </c>
      <c r="J30" s="45">
        <f>+(J25/J27)/7*1000</f>
        <v>40.499999999999986</v>
      </c>
      <c r="K30" s="45">
        <f t="shared" ref="K30" si="13">+(K25/K27)/7*1000</f>
        <v>40.5</v>
      </c>
      <c r="L30" s="45">
        <f>+(L25/L27)/7*1000</f>
        <v>40</v>
      </c>
      <c r="M30" s="44">
        <f t="shared" ref="M30:W30" si="14">+(M25/M27)/7*1000</f>
        <v>44.000000000000007</v>
      </c>
      <c r="N30" s="45">
        <f t="shared" si="14"/>
        <v>43.5</v>
      </c>
      <c r="O30" s="45">
        <f t="shared" si="14"/>
        <v>43.5</v>
      </c>
      <c r="P30" s="45">
        <f t="shared" si="14"/>
        <v>42.499999999999993</v>
      </c>
      <c r="Q30" s="45">
        <f t="shared" si="14"/>
        <v>42.499999999999993</v>
      </c>
      <c r="R30" s="45">
        <f t="shared" si="14"/>
        <v>41.499999999999993</v>
      </c>
      <c r="S30" s="45">
        <f t="shared" si="14"/>
        <v>41.499999999999993</v>
      </c>
      <c r="T30" s="45">
        <f t="shared" si="14"/>
        <v>40.999999999999986</v>
      </c>
      <c r="U30" s="45">
        <f t="shared" si="14"/>
        <v>40.999999999999993</v>
      </c>
      <c r="V30" s="45">
        <f t="shared" si="14"/>
        <v>40.5</v>
      </c>
      <c r="W30" s="46">
        <f t="shared" si="14"/>
        <v>39.999999999999993</v>
      </c>
      <c r="X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79" t="s">
        <v>18</v>
      </c>
      <c r="C36" s="380"/>
      <c r="D36" s="380"/>
      <c r="E36" s="380"/>
      <c r="F36" s="380"/>
      <c r="G36" s="380"/>
      <c r="H36" s="87"/>
      <c r="J36" s="121"/>
      <c r="K36" s="104" t="s">
        <v>19</v>
      </c>
      <c r="L36" s="383" t="s">
        <v>18</v>
      </c>
      <c r="M36" s="383"/>
      <c r="N36" s="383"/>
      <c r="O36" s="383"/>
      <c r="P36" s="379"/>
      <c r="Q36" s="97"/>
      <c r="R36" s="52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88" t="s">
        <v>10</v>
      </c>
      <c r="R37" s="54"/>
      <c r="S37" s="54"/>
      <c r="T37" s="3"/>
      <c r="U37" s="53"/>
      <c r="V37" s="3"/>
      <c r="W37" s="52"/>
      <c r="X37" s="52"/>
      <c r="Y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88"/>
      <c r="R38" s="54"/>
      <c r="S38" s="54"/>
      <c r="T38" s="55"/>
      <c r="U38" s="55"/>
      <c r="V38" s="2"/>
      <c r="W38" s="2"/>
      <c r="X38" s="2"/>
      <c r="Y38" s="2"/>
    </row>
    <row r="39" spans="1:30" ht="33.75" customHeight="1" x14ac:dyDescent="0.25">
      <c r="A39" s="80" t="s">
        <v>42</v>
      </c>
      <c r="B39" s="69">
        <v>24.772339999999996</v>
      </c>
      <c r="C39" s="69">
        <v>23.858280000000001</v>
      </c>
      <c r="D39" s="69">
        <v>35.7941</v>
      </c>
      <c r="E39" s="69">
        <v>43.519500000000001</v>
      </c>
      <c r="F39" s="69">
        <v>33.850520000000003</v>
      </c>
      <c r="G39" s="69">
        <v>33.84158</v>
      </c>
      <c r="H39" s="89">
        <f t="shared" ref="H39:H46" si="15">SUM(B39:G39)</f>
        <v>195.63631999999998</v>
      </c>
      <c r="I39" s="50"/>
      <c r="J39" s="2"/>
      <c r="K39" s="80" t="s">
        <v>42</v>
      </c>
      <c r="L39" s="69">
        <v>14.737800000000002</v>
      </c>
      <c r="M39" s="69">
        <v>11.5434</v>
      </c>
      <c r="N39" s="69">
        <v>14.157000000000002</v>
      </c>
      <c r="O39" s="69"/>
      <c r="P39" s="69"/>
      <c r="Q39" s="89">
        <f t="shared" ref="Q39:Q46" si="16">SUM(L39:P39)</f>
        <v>40.438200000000002</v>
      </c>
      <c r="R39" s="2"/>
      <c r="S39" s="56"/>
      <c r="T39" s="55"/>
      <c r="U39" s="55"/>
      <c r="V39" s="2"/>
      <c r="W39" s="2"/>
      <c r="X39" s="2"/>
      <c r="Y39" s="2"/>
    </row>
    <row r="40" spans="1:30" ht="33.75" customHeight="1" x14ac:dyDescent="0.25">
      <c r="A40" s="81" t="s">
        <v>34</v>
      </c>
      <c r="B40" s="69"/>
      <c r="C40" s="69"/>
      <c r="D40" s="69"/>
      <c r="E40" s="69"/>
      <c r="F40" s="69"/>
      <c r="G40" s="69"/>
      <c r="H40" s="89">
        <f t="shared" si="15"/>
        <v>0</v>
      </c>
      <c r="I40" s="50"/>
      <c r="J40" s="2"/>
      <c r="K40" s="81" t="s">
        <v>34</v>
      </c>
      <c r="L40" s="69"/>
      <c r="M40" s="69"/>
      <c r="N40" s="69"/>
      <c r="O40" s="69"/>
      <c r="P40" s="69"/>
      <c r="Q40" s="89">
        <f t="shared" si="16"/>
        <v>0</v>
      </c>
      <c r="R40" s="2"/>
      <c r="S40" s="56"/>
      <c r="T40" s="55"/>
      <c r="U40" s="55"/>
      <c r="V40" s="2"/>
      <c r="W40" s="2"/>
      <c r="X40" s="2"/>
      <c r="Y40" s="2"/>
    </row>
    <row r="41" spans="1:30" ht="33.75" customHeight="1" x14ac:dyDescent="0.25">
      <c r="A41" s="80" t="s">
        <v>35</v>
      </c>
      <c r="B41" s="123">
        <v>31.830915000000001</v>
      </c>
      <c r="C41" s="21">
        <v>30.82743</v>
      </c>
      <c r="D41" s="21">
        <v>45.500974999999997</v>
      </c>
      <c r="E41" s="21">
        <v>55.166875000000005</v>
      </c>
      <c r="F41" s="21">
        <v>43.620869999999996</v>
      </c>
      <c r="G41" s="21">
        <v>43.455105000000003</v>
      </c>
      <c r="H41" s="89">
        <f t="shared" si="15"/>
        <v>250.40216999999998</v>
      </c>
      <c r="I41" s="50"/>
      <c r="J41" s="2"/>
      <c r="K41" s="80" t="s">
        <v>35</v>
      </c>
      <c r="L41" s="69">
        <v>17.985799999999998</v>
      </c>
      <c r="M41" s="69">
        <v>14.087400000000001</v>
      </c>
      <c r="N41" s="69">
        <v>17.277000000000001</v>
      </c>
      <c r="O41" s="69"/>
      <c r="P41" s="69"/>
      <c r="Q41" s="89">
        <f t="shared" si="16"/>
        <v>49.350200000000001</v>
      </c>
      <c r="R41" s="2"/>
      <c r="S41" s="56"/>
      <c r="T41" s="55"/>
      <c r="U41" s="55"/>
      <c r="V41" s="2"/>
      <c r="W41" s="2"/>
      <c r="X41" s="2"/>
      <c r="Y41" s="2"/>
    </row>
    <row r="42" spans="1:30" ht="33.75" customHeight="1" x14ac:dyDescent="0.25">
      <c r="A42" s="80" t="s">
        <v>36</v>
      </c>
      <c r="B42" s="69">
        <v>31.830915000000001</v>
      </c>
      <c r="C42" s="69">
        <v>30.82743</v>
      </c>
      <c r="D42" s="69">
        <v>45.500974999999997</v>
      </c>
      <c r="E42" s="69">
        <v>55.166875000000005</v>
      </c>
      <c r="F42" s="69">
        <v>43.620869999999996</v>
      </c>
      <c r="G42" s="69">
        <v>43.455105000000003</v>
      </c>
      <c r="H42" s="89">
        <f t="shared" si="15"/>
        <v>250.40216999999998</v>
      </c>
      <c r="I42" s="50"/>
      <c r="J42" s="2"/>
      <c r="K42" s="80" t="s">
        <v>36</v>
      </c>
      <c r="L42" s="69">
        <v>17.985799999999998</v>
      </c>
      <c r="M42" s="69">
        <v>14.087400000000001</v>
      </c>
      <c r="N42" s="69">
        <v>17.277000000000001</v>
      </c>
      <c r="O42" s="69"/>
      <c r="P42" s="69"/>
      <c r="Q42" s="89">
        <f t="shared" si="16"/>
        <v>49.350200000000001</v>
      </c>
      <c r="R42" s="2"/>
      <c r="S42" s="56"/>
      <c r="T42" s="55"/>
      <c r="U42" s="55"/>
      <c r="V42" s="2"/>
      <c r="W42" s="2"/>
      <c r="X42" s="2"/>
      <c r="Y42" s="2"/>
    </row>
    <row r="43" spans="1:30" ht="33.75" customHeight="1" x14ac:dyDescent="0.25">
      <c r="A43" s="81" t="s">
        <v>37</v>
      </c>
      <c r="B43" s="69"/>
      <c r="C43" s="69"/>
      <c r="D43" s="69"/>
      <c r="E43" s="69"/>
      <c r="F43" s="69"/>
      <c r="G43" s="69"/>
      <c r="H43" s="89">
        <f t="shared" si="15"/>
        <v>0</v>
      </c>
      <c r="I43" s="50"/>
      <c r="J43" s="2"/>
      <c r="K43" s="81" t="s">
        <v>37</v>
      </c>
      <c r="L43" s="69"/>
      <c r="M43" s="69"/>
      <c r="N43" s="69"/>
      <c r="O43" s="69"/>
      <c r="P43" s="69"/>
      <c r="Q43" s="89">
        <f t="shared" si="16"/>
        <v>0</v>
      </c>
      <c r="R43" s="2"/>
      <c r="S43" s="56"/>
      <c r="T43" s="55"/>
      <c r="U43" s="55"/>
      <c r="V43" s="2"/>
      <c r="W43" s="2"/>
      <c r="X43" s="2"/>
      <c r="Y43" s="2"/>
    </row>
    <row r="44" spans="1:30" ht="33.75" customHeight="1" x14ac:dyDescent="0.25">
      <c r="A44" s="80" t="s">
        <v>38</v>
      </c>
      <c r="B44" s="69">
        <v>31.830915000000001</v>
      </c>
      <c r="C44" s="69">
        <v>30.82743</v>
      </c>
      <c r="D44" s="69">
        <v>45.500974999999997</v>
      </c>
      <c r="E44" s="69">
        <v>55.166875000000005</v>
      </c>
      <c r="F44" s="69">
        <v>43.620869999999996</v>
      </c>
      <c r="G44" s="69">
        <v>43.455105000000003</v>
      </c>
      <c r="H44" s="89">
        <f t="shared" si="15"/>
        <v>250.40216999999998</v>
      </c>
      <c r="I44" s="50"/>
      <c r="J44" s="2"/>
      <c r="K44" s="80" t="s">
        <v>38</v>
      </c>
      <c r="L44" s="69">
        <v>17.985799999999998</v>
      </c>
      <c r="M44" s="69">
        <v>14.087400000000001</v>
      </c>
      <c r="N44" s="69">
        <v>17.277000000000001</v>
      </c>
      <c r="O44" s="69"/>
      <c r="P44" s="69"/>
      <c r="Q44" s="89">
        <f t="shared" si="16"/>
        <v>49.350200000000001</v>
      </c>
      <c r="R44" s="2"/>
      <c r="S44" s="56"/>
      <c r="T44" s="55"/>
      <c r="U44" s="55"/>
      <c r="V44" s="2"/>
      <c r="W44" s="2"/>
      <c r="X44" s="2"/>
      <c r="Y44" s="2"/>
    </row>
    <row r="45" spans="1:30" ht="33.75" customHeight="1" x14ac:dyDescent="0.25">
      <c r="A45" s="80" t="s">
        <v>33</v>
      </c>
      <c r="B45" s="69">
        <v>31.830915000000001</v>
      </c>
      <c r="C45" s="69">
        <v>30.82743</v>
      </c>
      <c r="D45" s="69">
        <v>45.500974999999997</v>
      </c>
      <c r="E45" s="69">
        <v>55.166875000000005</v>
      </c>
      <c r="F45" s="69">
        <v>43.620869999999996</v>
      </c>
      <c r="G45" s="69">
        <v>43.455105000000003</v>
      </c>
      <c r="H45" s="89">
        <f t="shared" si="15"/>
        <v>250.40216999999998</v>
      </c>
      <c r="I45" s="50"/>
      <c r="J45" s="2"/>
      <c r="K45" s="80" t="s">
        <v>33</v>
      </c>
      <c r="L45" s="69">
        <v>17.985799999999998</v>
      </c>
      <c r="M45" s="69">
        <v>14.087400000000001</v>
      </c>
      <c r="N45" s="69">
        <v>17.277000000000001</v>
      </c>
      <c r="O45" s="69"/>
      <c r="P45" s="69"/>
      <c r="Q45" s="89">
        <f t="shared" si="16"/>
        <v>49.350200000000001</v>
      </c>
      <c r="R45" s="2"/>
      <c r="S45" s="56"/>
      <c r="T45" s="55"/>
      <c r="U45" s="55"/>
      <c r="V45" s="55"/>
      <c r="W45" s="55"/>
      <c r="X45" s="2"/>
      <c r="Y45" s="2"/>
      <c r="Z45" s="2"/>
      <c r="AA45" s="2"/>
    </row>
    <row r="46" spans="1:30" ht="33.75" customHeight="1" x14ac:dyDescent="0.25">
      <c r="A46" s="81" t="s">
        <v>10</v>
      </c>
      <c r="B46" s="70">
        <f t="shared" ref="B46:G46" si="17">SUM(B39:B45)</f>
        <v>152.096</v>
      </c>
      <c r="C46" s="25">
        <f t="shared" si="17"/>
        <v>147.16799999999998</v>
      </c>
      <c r="D46" s="25">
        <f t="shared" si="17"/>
        <v>217.798</v>
      </c>
      <c r="E46" s="25">
        <f t="shared" si="17"/>
        <v>264.18700000000001</v>
      </c>
      <c r="F46" s="25">
        <f t="shared" si="17"/>
        <v>208.33399999999997</v>
      </c>
      <c r="G46" s="25">
        <f t="shared" si="17"/>
        <v>207.66200000000001</v>
      </c>
      <c r="H46" s="89">
        <f t="shared" si="15"/>
        <v>1197.2449999999999</v>
      </c>
      <c r="I46" s="56"/>
      <c r="K46" s="67" t="s">
        <v>10</v>
      </c>
      <c r="L46" s="70">
        <f>SUM(L39:L45)</f>
        <v>86.680999999999997</v>
      </c>
      <c r="M46" s="25">
        <f>SUM(M39:M45)</f>
        <v>67.893000000000001</v>
      </c>
      <c r="N46" s="25">
        <f>SUM(N39:N45)</f>
        <v>83.265000000000001</v>
      </c>
      <c r="O46" s="25">
        <f>SUM(O39:O45)</f>
        <v>0</v>
      </c>
      <c r="P46" s="25">
        <f>SUM(P39:P45)</f>
        <v>0</v>
      </c>
      <c r="Q46" s="89">
        <f t="shared" si="16"/>
        <v>237.839</v>
      </c>
      <c r="R46" s="56"/>
      <c r="S46" s="56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82" t="s">
        <v>12</v>
      </c>
      <c r="B47" s="71">
        <v>48.5</v>
      </c>
      <c r="C47" s="28">
        <v>48</v>
      </c>
      <c r="D47" s="28">
        <v>47</v>
      </c>
      <c r="E47" s="28">
        <v>47</v>
      </c>
      <c r="F47" s="28">
        <v>46</v>
      </c>
      <c r="G47" s="28">
        <v>45.5</v>
      </c>
      <c r="H47" s="90">
        <f>+((H46/H48)/7)*1000</f>
        <v>46.858904109589041</v>
      </c>
      <c r="I47" s="56"/>
      <c r="K47" s="119" t="s">
        <v>12</v>
      </c>
      <c r="L47" s="71">
        <v>61</v>
      </c>
      <c r="M47" s="28">
        <v>61</v>
      </c>
      <c r="N47" s="28">
        <v>61</v>
      </c>
      <c r="O47" s="28"/>
      <c r="P47" s="28"/>
      <c r="Q47" s="90">
        <f>+((Q46/Q48)/7)*1000</f>
        <v>61</v>
      </c>
      <c r="R47" s="57"/>
      <c r="S47" s="57"/>
    </row>
    <row r="48" spans="1:30" ht="33.75" customHeight="1" x14ac:dyDescent="0.25">
      <c r="A48" s="83" t="s">
        <v>13</v>
      </c>
      <c r="B48" s="72">
        <v>448</v>
      </c>
      <c r="C48" s="32">
        <v>438</v>
      </c>
      <c r="D48" s="32">
        <v>662</v>
      </c>
      <c r="E48" s="32">
        <v>803</v>
      </c>
      <c r="F48" s="32">
        <v>647</v>
      </c>
      <c r="G48" s="32">
        <v>652</v>
      </c>
      <c r="H48" s="91">
        <f>SUM(B48:G48)</f>
        <v>3650</v>
      </c>
      <c r="I48" s="56"/>
      <c r="J48" s="58"/>
      <c r="K48" s="83" t="s">
        <v>13</v>
      </c>
      <c r="L48" s="94">
        <v>203</v>
      </c>
      <c r="M48" s="94">
        <v>159</v>
      </c>
      <c r="N48" s="94">
        <v>195</v>
      </c>
      <c r="O48" s="94"/>
      <c r="P48" s="94"/>
      <c r="Q48" s="98">
        <f>SUM(L48:P48)</f>
        <v>557</v>
      </c>
      <c r="R48" s="59"/>
      <c r="S48" s="59"/>
    </row>
    <row r="49" spans="1:30" ht="33.75" customHeight="1" x14ac:dyDescent="0.25">
      <c r="A49" s="84" t="s">
        <v>14</v>
      </c>
      <c r="B49" s="73">
        <f t="shared" ref="B49:G49" si="18">((B48*B47)*7/1000-B39)/4</f>
        <v>31.830915000000001</v>
      </c>
      <c r="C49" s="36">
        <f t="shared" si="18"/>
        <v>30.82743</v>
      </c>
      <c r="D49" s="36">
        <f t="shared" si="18"/>
        <v>45.500974999999997</v>
      </c>
      <c r="E49" s="36">
        <f t="shared" si="18"/>
        <v>55.166875000000005</v>
      </c>
      <c r="F49" s="36">
        <f t="shared" si="18"/>
        <v>43.620869999999996</v>
      </c>
      <c r="G49" s="36">
        <f t="shared" si="18"/>
        <v>43.455105000000003</v>
      </c>
      <c r="H49" s="92">
        <f>((H46*1000)/H48)/7</f>
        <v>46.858904109589041</v>
      </c>
      <c r="I49" s="56"/>
      <c r="K49" s="84" t="s">
        <v>14</v>
      </c>
      <c r="L49" s="73">
        <f t="shared" ref="L49" si="19">((L48*L47)*7/1000-L39)/4</f>
        <v>17.985799999999998</v>
      </c>
      <c r="M49" s="36">
        <f t="shared" ref="M49" si="20">((M48*M47)*7/1000-M39)/4</f>
        <v>14.087400000000001</v>
      </c>
      <c r="N49" s="36">
        <f t="shared" ref="N49" si="21">((N48*N47)*7/1000-N39)/4</f>
        <v>17.277000000000001</v>
      </c>
      <c r="O49" s="36">
        <f t="shared" ref="O49" si="22">((O48*O47)*7/1000-O39)/4</f>
        <v>0</v>
      </c>
      <c r="P49" s="36">
        <f t="shared" ref="P49" si="23">((P48*P47)*7/1000-P39)/4</f>
        <v>0</v>
      </c>
      <c r="Q49" s="99">
        <f>((Q46*1000)/Q48)/7</f>
        <v>61</v>
      </c>
      <c r="R49" s="59"/>
      <c r="S49" s="59"/>
    </row>
    <row r="50" spans="1:30" ht="33.75" customHeight="1" x14ac:dyDescent="0.25">
      <c r="A50" s="85" t="s">
        <v>15</v>
      </c>
      <c r="B50" s="74">
        <f t="shared" ref="B50:G50" si="24">((B48*B47)*7)/1000</f>
        <v>152.096</v>
      </c>
      <c r="C50" s="40">
        <f t="shared" si="24"/>
        <v>147.16800000000001</v>
      </c>
      <c r="D50" s="40">
        <f t="shared" si="24"/>
        <v>217.798</v>
      </c>
      <c r="E50" s="40">
        <f t="shared" si="24"/>
        <v>264.18700000000001</v>
      </c>
      <c r="F50" s="40">
        <f t="shared" si="24"/>
        <v>208.334</v>
      </c>
      <c r="G50" s="40">
        <f t="shared" si="24"/>
        <v>207.66200000000001</v>
      </c>
      <c r="H50" s="76"/>
      <c r="I50" s="56"/>
      <c r="K50" s="85" t="s">
        <v>15</v>
      </c>
      <c r="L50" s="74">
        <f>((L48*L47)*7)/1000</f>
        <v>86.680999999999997</v>
      </c>
      <c r="M50" s="40">
        <f>((M48*M47)*7)/1000</f>
        <v>67.893000000000001</v>
      </c>
      <c r="N50" s="40">
        <f>((N48*N47)*7)/1000</f>
        <v>83.265000000000001</v>
      </c>
      <c r="O50" s="40">
        <f>((O48*O47)*7)/1000</f>
        <v>0</v>
      </c>
      <c r="P50" s="40">
        <f>((P48*P47)*7)/1000</f>
        <v>0</v>
      </c>
      <c r="Q50" s="100"/>
    </row>
    <row r="51" spans="1:30" ht="33.75" customHeight="1" thickBot="1" x14ac:dyDescent="0.3">
      <c r="A51" s="86" t="s">
        <v>16</v>
      </c>
      <c r="B51" s="75">
        <f t="shared" ref="B51:G51" si="25">+(B46/B48)/7*1000</f>
        <v>48.5</v>
      </c>
      <c r="C51" s="45">
        <f t="shared" si="25"/>
        <v>47.999999999999993</v>
      </c>
      <c r="D51" s="45">
        <f t="shared" si="25"/>
        <v>47</v>
      </c>
      <c r="E51" s="45">
        <f t="shared" si="25"/>
        <v>47</v>
      </c>
      <c r="F51" s="45">
        <f t="shared" si="25"/>
        <v>45.999999999999993</v>
      </c>
      <c r="G51" s="45">
        <f t="shared" si="25"/>
        <v>45.5</v>
      </c>
      <c r="H51" s="93"/>
      <c r="I51" s="56"/>
      <c r="J51" s="48"/>
      <c r="K51" s="86" t="s">
        <v>16</v>
      </c>
      <c r="L51" s="75">
        <f>+(L46/L48)/7*1000</f>
        <v>61</v>
      </c>
      <c r="M51" s="45">
        <f>+(M46/M48)/7*1000</f>
        <v>61</v>
      </c>
      <c r="N51" s="45">
        <f>+(N46/N48)/7*1000</f>
        <v>61</v>
      </c>
      <c r="O51" s="45" t="e">
        <f>+(O46/O48)/7*1000</f>
        <v>#DIV/0!</v>
      </c>
      <c r="P51" s="45" t="e">
        <f>+(P46/P48)/7*1000</f>
        <v>#DIV/0!</v>
      </c>
      <c r="Q51" s="46"/>
      <c r="R51" s="49"/>
      <c r="S51" s="49"/>
    </row>
    <row r="52" spans="1:30" ht="33.75" customHeight="1" x14ac:dyDescent="0.25">
      <c r="A52" s="48"/>
      <c r="B52" s="49"/>
      <c r="C52" s="49"/>
      <c r="D52" s="49"/>
      <c r="E52" s="49"/>
      <c r="F52" s="49"/>
      <c r="G52" s="49"/>
      <c r="H52" s="48"/>
      <c r="I52" s="48"/>
      <c r="J52" s="48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2"/>
      <c r="V52" s="2"/>
      <c r="W52" s="2"/>
      <c r="X52" s="2"/>
      <c r="Y52" s="2"/>
    </row>
    <row r="53" spans="1:30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30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50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04" t="s">
        <v>21</v>
      </c>
      <c r="B55" s="383" t="s">
        <v>8</v>
      </c>
      <c r="C55" s="383"/>
      <c r="D55" s="383"/>
      <c r="E55" s="383"/>
      <c r="F55" s="379"/>
      <c r="G55" s="101"/>
      <c r="H55" s="63"/>
      <c r="I55" s="63"/>
      <c r="T55" s="50"/>
      <c r="U55" s="50"/>
      <c r="V55" s="50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78" t="s">
        <v>20</v>
      </c>
      <c r="B56" s="68"/>
      <c r="C56" s="12"/>
      <c r="D56" s="12"/>
      <c r="E56" s="12"/>
      <c r="F56" s="12"/>
      <c r="G56" s="88" t="s">
        <v>10</v>
      </c>
      <c r="I56" s="52"/>
      <c r="J56" s="52"/>
      <c r="K56" s="52"/>
      <c r="L56" s="52"/>
      <c r="M56" s="64"/>
      <c r="N56" s="64"/>
      <c r="O56" s="64"/>
      <c r="P56" s="52"/>
      <c r="Q56" s="52"/>
      <c r="R56" s="65"/>
      <c r="S56" s="65"/>
      <c r="T56" s="6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78" t="s">
        <v>11</v>
      </c>
      <c r="B57" s="68">
        <v>1</v>
      </c>
      <c r="C57" s="18">
        <v>2</v>
      </c>
      <c r="D57" s="18">
        <v>3</v>
      </c>
      <c r="E57" s="18">
        <v>4</v>
      </c>
      <c r="F57" s="18">
        <v>5</v>
      </c>
      <c r="G57" s="88"/>
      <c r="H57" s="52"/>
      <c r="I57" s="52"/>
      <c r="J57" s="52"/>
      <c r="K57" s="124"/>
      <c r="L57" s="52"/>
      <c r="M57" s="64"/>
      <c r="N57" s="64"/>
      <c r="O57" s="64"/>
      <c r="P57" s="52"/>
      <c r="Q57" s="52"/>
      <c r="R57" s="65"/>
      <c r="S57" s="65"/>
      <c r="T57" s="6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0" t="s">
        <v>42</v>
      </c>
      <c r="B58" s="69">
        <v>26.252400000000002</v>
      </c>
      <c r="C58" s="69">
        <v>44.016000000000005</v>
      </c>
      <c r="D58" s="69">
        <v>41.265000000000001</v>
      </c>
      <c r="E58" s="69">
        <v>44.880600000000001</v>
      </c>
      <c r="F58" s="69"/>
      <c r="G58" s="89">
        <f t="shared" ref="G58:G65" si="26">SUM(B58:F58)</f>
        <v>156.41400000000002</v>
      </c>
      <c r="H58" s="49"/>
      <c r="I58" s="2"/>
      <c r="J58" s="52"/>
      <c r="K58" s="124"/>
      <c r="L58" s="52"/>
      <c r="M58" s="64"/>
      <c r="N58" s="64"/>
      <c r="O58" s="64"/>
      <c r="P58" s="52"/>
      <c r="Q58" s="52"/>
      <c r="R58" s="65"/>
      <c r="S58" s="65"/>
      <c r="T58" s="6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81" t="s">
        <v>34</v>
      </c>
      <c r="B59" s="69"/>
      <c r="C59" s="69"/>
      <c r="D59" s="69"/>
      <c r="E59" s="69"/>
      <c r="F59" s="69"/>
      <c r="G59" s="89">
        <f t="shared" si="26"/>
        <v>0</v>
      </c>
      <c r="H59" s="49"/>
      <c r="I59" s="2"/>
      <c r="J59" s="52"/>
      <c r="K59" s="124"/>
      <c r="L59" s="52"/>
      <c r="M59" s="64"/>
      <c r="N59" s="64"/>
      <c r="O59" s="64"/>
      <c r="P59" s="52"/>
      <c r="Q59" s="52"/>
      <c r="R59" s="65"/>
      <c r="S59" s="65"/>
      <c r="T59" s="6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0" t="s">
        <v>35</v>
      </c>
      <c r="B60" s="69">
        <v>32.0139</v>
      </c>
      <c r="C60" s="69">
        <v>53.56049999999999</v>
      </c>
      <c r="D60" s="69">
        <v>50.321250000000006</v>
      </c>
      <c r="E60" s="69">
        <v>54.730350000000001</v>
      </c>
      <c r="F60" s="69"/>
      <c r="G60" s="89">
        <f t="shared" si="26"/>
        <v>190.62599999999998</v>
      </c>
      <c r="H60" s="49"/>
      <c r="I60" s="2"/>
      <c r="J60" s="52"/>
      <c r="K60" s="124"/>
      <c r="L60" s="52"/>
      <c r="M60" s="64"/>
      <c r="N60" s="64"/>
      <c r="O60" s="64"/>
      <c r="P60" s="52"/>
      <c r="Q60" s="52"/>
      <c r="R60" s="65"/>
      <c r="S60" s="65"/>
      <c r="T60" s="6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80" t="s">
        <v>36</v>
      </c>
      <c r="B61" s="69">
        <v>32.0139</v>
      </c>
      <c r="C61" s="69">
        <v>53.56049999999999</v>
      </c>
      <c r="D61" s="69">
        <v>50.321250000000006</v>
      </c>
      <c r="E61" s="69">
        <v>54.730350000000001</v>
      </c>
      <c r="F61" s="69"/>
      <c r="G61" s="89">
        <f t="shared" si="26"/>
        <v>190.62599999999998</v>
      </c>
      <c r="H61" s="49"/>
      <c r="I61" s="2"/>
      <c r="J61" s="52"/>
      <c r="K61" s="124"/>
      <c r="L61" s="52"/>
      <c r="M61" s="64"/>
      <c r="N61" s="64"/>
      <c r="O61" s="64"/>
      <c r="P61" s="52"/>
      <c r="Q61" s="52"/>
      <c r="R61" s="65"/>
      <c r="S61" s="65"/>
      <c r="T61" s="6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1" t="s">
        <v>37</v>
      </c>
      <c r="B62" s="69"/>
      <c r="C62" s="69"/>
      <c r="D62" s="69"/>
      <c r="E62" s="69"/>
      <c r="F62" s="69"/>
      <c r="G62" s="89">
        <f t="shared" si="26"/>
        <v>0</v>
      </c>
      <c r="H62" s="49"/>
      <c r="I62" s="2"/>
      <c r="J62" s="52"/>
      <c r="K62" s="124"/>
      <c r="L62" s="52"/>
      <c r="M62" s="64"/>
      <c r="N62" s="64"/>
      <c r="O62" s="64"/>
      <c r="P62" s="52"/>
      <c r="Q62" s="52"/>
      <c r="R62" s="65"/>
      <c r="S62" s="65"/>
      <c r="T62" s="6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80" t="s">
        <v>38</v>
      </c>
      <c r="B63" s="69">
        <v>32.0139</v>
      </c>
      <c r="C63" s="69">
        <v>53.56049999999999</v>
      </c>
      <c r="D63" s="69">
        <v>50.321250000000006</v>
      </c>
      <c r="E63" s="69">
        <v>54.730350000000001</v>
      </c>
      <c r="F63" s="69"/>
      <c r="G63" s="89">
        <f t="shared" si="26"/>
        <v>190.62599999999998</v>
      </c>
      <c r="H63" s="49"/>
      <c r="I63" s="2"/>
      <c r="J63" s="52"/>
      <c r="K63" s="124"/>
      <c r="L63" s="52"/>
      <c r="M63" s="52"/>
      <c r="N63" s="52"/>
      <c r="O63" s="52"/>
      <c r="P63" s="52"/>
      <c r="Q63" s="52"/>
      <c r="R63" s="52"/>
      <c r="S63" s="52"/>
      <c r="T63" s="52"/>
      <c r="U63" s="3"/>
      <c r="V63" s="3"/>
      <c r="Y63" s="2"/>
      <c r="Z63" s="2"/>
      <c r="AA63" s="2"/>
      <c r="AB63" s="2"/>
    </row>
    <row r="64" spans="1:30" ht="33.75" customHeight="1" x14ac:dyDescent="0.25">
      <c r="A64" s="80" t="s">
        <v>33</v>
      </c>
      <c r="B64" s="69">
        <v>32.0139</v>
      </c>
      <c r="C64" s="69">
        <v>53.56049999999999</v>
      </c>
      <c r="D64" s="69">
        <v>50.321250000000006</v>
      </c>
      <c r="E64" s="69">
        <v>54.730350000000001</v>
      </c>
      <c r="F64" s="69"/>
      <c r="G64" s="89">
        <f t="shared" si="26"/>
        <v>190.62599999999998</v>
      </c>
      <c r="H64" s="49"/>
      <c r="I64" s="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3"/>
      <c r="V64" s="3"/>
      <c r="Y64" s="2"/>
      <c r="Z64" s="2"/>
      <c r="AA64" s="2"/>
      <c r="AB64" s="2"/>
    </row>
    <row r="65" spans="1:28" ht="33.75" customHeight="1" x14ac:dyDescent="0.25">
      <c r="A65" s="79" t="s">
        <v>10</v>
      </c>
      <c r="B65" s="70">
        <f>SUM(B58:B64)</f>
        <v>154.30800000000002</v>
      </c>
      <c r="C65" s="25">
        <f>SUM(C58:C64)</f>
        <v>258.25799999999998</v>
      </c>
      <c r="D65" s="25">
        <f>SUM(D58:D64)</f>
        <v>242.55000000000007</v>
      </c>
      <c r="E65" s="25">
        <f>SUM(E58:E64)</f>
        <v>263.80199999999996</v>
      </c>
      <c r="F65" s="25">
        <f>SUM(F58:F64)</f>
        <v>0</v>
      </c>
      <c r="G65" s="89">
        <f t="shared" si="26"/>
        <v>918.91800000000012</v>
      </c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82" t="s">
        <v>12</v>
      </c>
      <c r="B66" s="71">
        <v>66</v>
      </c>
      <c r="C66" s="28">
        <v>66</v>
      </c>
      <c r="D66" s="28">
        <v>66</v>
      </c>
      <c r="E66" s="28">
        <v>66</v>
      </c>
      <c r="F66" s="28"/>
      <c r="G66" s="90">
        <f>+((G65/G67)/7)*1000</f>
        <v>66.000000000000014</v>
      </c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83" t="s">
        <v>13</v>
      </c>
      <c r="B67" s="94">
        <v>334</v>
      </c>
      <c r="C67" s="94">
        <v>559</v>
      </c>
      <c r="D67" s="94">
        <v>525</v>
      </c>
      <c r="E67" s="94">
        <v>571</v>
      </c>
      <c r="F67" s="94"/>
      <c r="G67" s="98">
        <f>SUM(B67:F67)</f>
        <v>1989</v>
      </c>
      <c r="I67" s="66"/>
      <c r="M67" s="3"/>
      <c r="N67" s="3"/>
      <c r="O67" s="3"/>
      <c r="P67" s="3"/>
      <c r="Q67" s="3"/>
    </row>
    <row r="68" spans="1:28" ht="33.75" customHeight="1" x14ac:dyDescent="0.25">
      <c r="A68" s="84" t="s">
        <v>14</v>
      </c>
      <c r="B68" s="73">
        <f t="shared" ref="B68" si="27">((B67*B66)*7/1000-B58)/4</f>
        <v>32.0139</v>
      </c>
      <c r="C68" s="36">
        <f t="shared" ref="C68" si="28">((C67*C66)*7/1000-C58)/4</f>
        <v>53.56049999999999</v>
      </c>
      <c r="D68" s="36">
        <f t="shared" ref="D68" si="29">((D67*D66)*7/1000-D58)/4</f>
        <v>50.321250000000006</v>
      </c>
      <c r="E68" s="36">
        <f t="shared" ref="E68" si="30">((E67*E66)*7/1000-E58)/4</f>
        <v>54.730350000000001</v>
      </c>
      <c r="F68" s="36">
        <f t="shared" ref="F68" si="31">((F67*F66)*7/1000-F58)/4</f>
        <v>0</v>
      </c>
      <c r="G68" s="102">
        <f>((G65*1000)/G67)/7</f>
        <v>66.000000000000014</v>
      </c>
      <c r="M68" s="3"/>
      <c r="N68" s="3"/>
      <c r="O68" s="3"/>
      <c r="P68" s="3"/>
      <c r="Q68" s="3"/>
    </row>
    <row r="69" spans="1:28" ht="33.75" customHeight="1" x14ac:dyDescent="0.25">
      <c r="A69" s="85" t="s">
        <v>15</v>
      </c>
      <c r="B69" s="74">
        <f>((B67*B66)*7)/1000</f>
        <v>154.30799999999999</v>
      </c>
      <c r="C69" s="40">
        <f>((C67*C66)*7)/1000</f>
        <v>258.25799999999998</v>
      </c>
      <c r="D69" s="40">
        <f>((D67*D66)*7)/1000</f>
        <v>242.55</v>
      </c>
      <c r="E69" s="40">
        <f>((E67*E66)*7)/1000</f>
        <v>263.80200000000002</v>
      </c>
      <c r="F69" s="40">
        <f>((F67*F66)*7)/1000</f>
        <v>0</v>
      </c>
      <c r="G69" s="76"/>
      <c r="H69" s="48"/>
      <c r="Q69" s="3"/>
    </row>
    <row r="70" spans="1:28" ht="33.75" customHeight="1" thickBot="1" x14ac:dyDescent="0.3">
      <c r="A70" s="86" t="s">
        <v>16</v>
      </c>
      <c r="B70" s="75">
        <f>+(B65/B67)/7*1000</f>
        <v>66.000000000000014</v>
      </c>
      <c r="C70" s="45">
        <f>+(C65/C67)/7*1000</f>
        <v>65.999999999999986</v>
      </c>
      <c r="D70" s="45">
        <f>+(D65/D67)/7*1000</f>
        <v>66.000000000000014</v>
      </c>
      <c r="E70" s="45">
        <f>+(E65/E67)/7*1000</f>
        <v>65.999999999999986</v>
      </c>
      <c r="F70" s="45" t="e">
        <f>+(F65/F67)/7*1000</f>
        <v>#DIV/0!</v>
      </c>
      <c r="G70" s="103"/>
      <c r="Q70" s="3"/>
    </row>
    <row r="71" spans="1:28" ht="33.75" customHeight="1" x14ac:dyDescent="0.25"/>
    <row r="72" spans="1:28" ht="33.75" customHeight="1" x14ac:dyDescent="0.25">
      <c r="B72" s="52"/>
      <c r="C72" s="52"/>
      <c r="D72" s="52"/>
      <c r="E72" s="52"/>
      <c r="F72" s="52"/>
      <c r="G72" s="52"/>
      <c r="H72" s="52"/>
      <c r="I72" s="59"/>
    </row>
    <row r="73" spans="1:28" ht="33.75" customHeight="1" x14ac:dyDescent="0.25"/>
    <row r="74" spans="1:28" ht="33.75" customHeight="1" x14ac:dyDescent="0.25">
      <c r="A74" s="52"/>
      <c r="B74" s="65"/>
      <c r="C74" s="65"/>
      <c r="D74" s="65"/>
      <c r="E74" s="65"/>
      <c r="F74" s="65"/>
      <c r="G74" s="65"/>
      <c r="H74" s="52"/>
      <c r="I74" s="52"/>
      <c r="J74" s="52"/>
    </row>
    <row r="75" spans="1:28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28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28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28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28" ht="33.75" customHeight="1" x14ac:dyDescent="0.25">
      <c r="A79" s="52"/>
      <c r="B79" s="52"/>
      <c r="C79" s="52"/>
      <c r="D79" s="52"/>
      <c r="E79" s="52"/>
      <c r="F79" s="52"/>
      <c r="G79" s="52"/>
      <c r="H79" s="52"/>
      <c r="I79" s="52"/>
      <c r="J79" s="52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W15"/>
    <mergeCell ref="B36:G36"/>
    <mergeCell ref="L36:P36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E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1" width="33.42578125" style="16" bestFit="1" customWidth="1"/>
    <col min="12" max="12" width="22.5703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52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76"/>
      <c r="I15" s="376"/>
      <c r="J15" s="376"/>
      <c r="K15" s="376"/>
      <c r="L15" s="377"/>
      <c r="M15" s="385" t="s">
        <v>44</v>
      </c>
      <c r="N15" s="381"/>
      <c r="O15" s="381"/>
      <c r="P15" s="381"/>
      <c r="Q15" s="381"/>
      <c r="R15" s="381"/>
      <c r="S15" s="381"/>
      <c r="T15" s="381"/>
      <c r="U15" s="381"/>
      <c r="V15" s="381"/>
      <c r="W15" s="382"/>
      <c r="X15" s="9"/>
    </row>
    <row r="16" spans="1:30" ht="39.950000000000003" customHeight="1" x14ac:dyDescent="0.25">
      <c r="A16" s="110" t="s">
        <v>9</v>
      </c>
      <c r="B16" s="13"/>
      <c r="C16" s="12"/>
      <c r="D16" s="18"/>
      <c r="E16" s="12"/>
      <c r="F16" s="12"/>
      <c r="G16" s="12"/>
      <c r="H16" s="18"/>
      <c r="I16" s="12"/>
      <c r="J16" s="12"/>
      <c r="K16" s="12"/>
      <c r="L16" s="18"/>
      <c r="M16" s="13"/>
      <c r="N16" s="12"/>
      <c r="O16" s="12"/>
      <c r="P16" s="12"/>
      <c r="Q16" s="12"/>
      <c r="R16" s="12"/>
      <c r="S16" s="12"/>
      <c r="T16" s="12"/>
      <c r="U16" s="12"/>
      <c r="V16" s="12"/>
      <c r="W16" s="14"/>
      <c r="X16" s="15" t="s">
        <v>10</v>
      </c>
      <c r="Z16" s="17"/>
      <c r="AA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8">
        <v>6</v>
      </c>
      <c r="H17" s="18">
        <v>7</v>
      </c>
      <c r="I17" s="18">
        <v>8</v>
      </c>
      <c r="J17" s="18">
        <v>9</v>
      </c>
      <c r="K17" s="18">
        <v>10</v>
      </c>
      <c r="L17" s="18">
        <v>11</v>
      </c>
      <c r="M17" s="11">
        <v>1</v>
      </c>
      <c r="N17" s="18">
        <v>2</v>
      </c>
      <c r="O17" s="18">
        <v>3</v>
      </c>
      <c r="P17" s="18">
        <v>4</v>
      </c>
      <c r="Q17" s="18">
        <v>5</v>
      </c>
      <c r="R17" s="18">
        <v>6</v>
      </c>
      <c r="S17" s="18">
        <v>7</v>
      </c>
      <c r="T17" s="18">
        <v>8</v>
      </c>
      <c r="U17" s="18">
        <v>9</v>
      </c>
      <c r="V17" s="18">
        <v>10</v>
      </c>
      <c r="W17" s="19">
        <v>11</v>
      </c>
      <c r="X17" s="15"/>
      <c r="Z17" s="2"/>
      <c r="AA17" s="17"/>
    </row>
    <row r="18" spans="1:30" ht="39.950000000000003" customHeight="1" x14ac:dyDescent="0.25">
      <c r="A18" s="112" t="s">
        <v>42</v>
      </c>
      <c r="B18" s="20">
        <v>43.295205000000003</v>
      </c>
      <c r="C18" s="21">
        <v>44.665599999999998</v>
      </c>
      <c r="D18" s="21">
        <v>55.218540000000004</v>
      </c>
      <c r="E18" s="21">
        <v>55.294039999999995</v>
      </c>
      <c r="F18" s="21">
        <v>40.215240000000001</v>
      </c>
      <c r="G18" s="21">
        <v>40.215240000000001</v>
      </c>
      <c r="H18" s="21">
        <v>30.083449999999999</v>
      </c>
      <c r="I18" s="21">
        <v>30.155200000000001</v>
      </c>
      <c r="J18" s="21">
        <v>41.825959999999995</v>
      </c>
      <c r="K18" s="21">
        <v>23.456180000000003</v>
      </c>
      <c r="L18" s="21">
        <v>17.611740000000001</v>
      </c>
      <c r="M18" s="20">
        <v>18.059335000000001</v>
      </c>
      <c r="N18" s="21">
        <v>30.112075000000001</v>
      </c>
      <c r="O18" s="21">
        <v>39.235050000000001</v>
      </c>
      <c r="P18" s="21">
        <v>28.03126</v>
      </c>
      <c r="Q18" s="21">
        <v>28.03126</v>
      </c>
      <c r="R18" s="21">
        <v>28.094239999999999</v>
      </c>
      <c r="S18" s="21">
        <v>28.094239999999999</v>
      </c>
      <c r="T18" s="21">
        <v>36.234099999999998</v>
      </c>
      <c r="U18" s="21">
        <v>36.187374999999996</v>
      </c>
      <c r="V18" s="21">
        <v>40.112385000000003</v>
      </c>
      <c r="W18" s="22">
        <v>23.9208</v>
      </c>
      <c r="X18" s="23">
        <f t="shared" ref="X18:X25" si="0">SUM(B18:W18)</f>
        <v>758.14851499999997</v>
      </c>
      <c r="Z18" s="2"/>
      <c r="AA18" s="17"/>
    </row>
    <row r="19" spans="1:30" ht="39.950000000000003" customHeight="1" x14ac:dyDescent="0.25">
      <c r="A19" s="113" t="s">
        <v>34</v>
      </c>
      <c r="B19" s="20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0"/>
      <c r="N19" s="21"/>
      <c r="O19" s="21"/>
      <c r="P19" s="21"/>
      <c r="Q19" s="21"/>
      <c r="R19" s="21"/>
      <c r="S19" s="21"/>
      <c r="T19" s="21"/>
      <c r="U19" s="21"/>
      <c r="V19" s="21"/>
      <c r="W19" s="22"/>
      <c r="X19" s="23">
        <f t="shared" si="0"/>
        <v>0</v>
      </c>
      <c r="Z19" s="2"/>
      <c r="AA19" s="17"/>
    </row>
    <row r="20" spans="1:30" ht="39.75" customHeight="1" x14ac:dyDescent="0.25">
      <c r="A20" s="112" t="s">
        <v>35</v>
      </c>
      <c r="B20" s="20">
        <v>42.676323749999995</v>
      </c>
      <c r="C20" s="21">
        <v>44.196600000000004</v>
      </c>
      <c r="D20" s="21">
        <v>54.783989999999989</v>
      </c>
      <c r="E20" s="21">
        <v>54.051990000000004</v>
      </c>
      <c r="F20" s="21">
        <v>39.836939999999998</v>
      </c>
      <c r="G20" s="21">
        <v>39.836939999999998</v>
      </c>
      <c r="H20" s="21">
        <v>29.449637500000001</v>
      </c>
      <c r="I20" s="21">
        <v>29.431699999999999</v>
      </c>
      <c r="J20" s="21">
        <v>41.581509999999994</v>
      </c>
      <c r="K20" s="21">
        <v>23.241955000000001</v>
      </c>
      <c r="L20" s="21">
        <v>17.457190000000001</v>
      </c>
      <c r="M20" s="20">
        <v>17.700541250000001</v>
      </c>
      <c r="N20" s="21">
        <v>30.214231249999997</v>
      </c>
      <c r="O20" s="21">
        <v>38.317987500000001</v>
      </c>
      <c r="P20" s="21">
        <v>27.796185000000001</v>
      </c>
      <c r="Q20" s="21">
        <v>27.796185000000001</v>
      </c>
      <c r="R20" s="21">
        <v>27.486439999999998</v>
      </c>
      <c r="S20" s="21">
        <v>27.892439999999997</v>
      </c>
      <c r="T20" s="21">
        <v>35.863974999999996</v>
      </c>
      <c r="U20" s="21">
        <v>35.950031250000002</v>
      </c>
      <c r="V20" s="21">
        <v>39.878403750000004</v>
      </c>
      <c r="W20" s="22">
        <v>24.154800000000002</v>
      </c>
      <c r="X20" s="23">
        <f t="shared" si="0"/>
        <v>749.5959962500001</v>
      </c>
      <c r="Z20" s="2"/>
      <c r="AA20" s="17"/>
    </row>
    <row r="21" spans="1:30" ht="39.950000000000003" customHeight="1" x14ac:dyDescent="0.25">
      <c r="A21" s="112" t="s">
        <v>36</v>
      </c>
      <c r="B21" s="20">
        <v>42.676323749999995</v>
      </c>
      <c r="C21" s="21">
        <v>44.196600000000004</v>
      </c>
      <c r="D21" s="21">
        <v>54.783989999999989</v>
      </c>
      <c r="E21" s="21">
        <v>54.051990000000004</v>
      </c>
      <c r="F21" s="21">
        <v>39.836939999999998</v>
      </c>
      <c r="G21" s="21">
        <v>39.836939999999998</v>
      </c>
      <c r="H21" s="21">
        <v>29.449637500000001</v>
      </c>
      <c r="I21" s="21">
        <v>29.431699999999999</v>
      </c>
      <c r="J21" s="21">
        <v>41.581509999999994</v>
      </c>
      <c r="K21" s="21">
        <v>23.241955000000001</v>
      </c>
      <c r="L21" s="21">
        <v>17.457190000000001</v>
      </c>
      <c r="M21" s="20">
        <v>17.700541250000001</v>
      </c>
      <c r="N21" s="21">
        <v>30.214231249999997</v>
      </c>
      <c r="O21" s="21">
        <v>38.317987500000001</v>
      </c>
      <c r="P21" s="21">
        <v>27.796185000000001</v>
      </c>
      <c r="Q21" s="21">
        <v>27.796185000000001</v>
      </c>
      <c r="R21" s="21">
        <v>27.486439999999998</v>
      </c>
      <c r="S21" s="21">
        <v>27.892439999999997</v>
      </c>
      <c r="T21" s="21">
        <v>35.863974999999996</v>
      </c>
      <c r="U21" s="21">
        <v>35.950031250000002</v>
      </c>
      <c r="V21" s="21">
        <v>39.878403750000004</v>
      </c>
      <c r="W21" s="22">
        <v>24.154800000000002</v>
      </c>
      <c r="X21" s="23">
        <f t="shared" si="0"/>
        <v>749.5959962500001</v>
      </c>
      <c r="Z21" s="2"/>
      <c r="AA21" s="17"/>
    </row>
    <row r="22" spans="1:30" ht="39.950000000000003" customHeight="1" x14ac:dyDescent="0.25">
      <c r="A22" s="113" t="s">
        <v>37</v>
      </c>
      <c r="B22" s="20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0"/>
      <c r="N22" s="21"/>
      <c r="O22" s="21"/>
      <c r="P22" s="21"/>
      <c r="Q22" s="21"/>
      <c r="R22" s="21"/>
      <c r="S22" s="21"/>
      <c r="T22" s="21"/>
      <c r="U22" s="21"/>
      <c r="V22" s="21"/>
      <c r="W22" s="22"/>
      <c r="X22" s="23">
        <f t="shared" si="0"/>
        <v>0</v>
      </c>
      <c r="Z22" s="2"/>
      <c r="AA22" s="17"/>
    </row>
    <row r="23" spans="1:30" ht="39.950000000000003" customHeight="1" x14ac:dyDescent="0.25">
      <c r="A23" s="112" t="s">
        <v>38</v>
      </c>
      <c r="B23" s="20">
        <v>42.676323749999995</v>
      </c>
      <c r="C23" s="21">
        <v>44.196600000000004</v>
      </c>
      <c r="D23" s="21">
        <v>54.783989999999989</v>
      </c>
      <c r="E23" s="21">
        <v>54.051990000000004</v>
      </c>
      <c r="F23" s="21">
        <v>39.836939999999998</v>
      </c>
      <c r="G23" s="21">
        <v>39.836939999999998</v>
      </c>
      <c r="H23" s="21">
        <v>29.449637500000001</v>
      </c>
      <c r="I23" s="21">
        <v>29.431699999999999</v>
      </c>
      <c r="J23" s="21">
        <v>41.581509999999994</v>
      </c>
      <c r="K23" s="21">
        <v>23.241955000000001</v>
      </c>
      <c r="L23" s="21">
        <v>17.457190000000001</v>
      </c>
      <c r="M23" s="20">
        <v>17.700541250000001</v>
      </c>
      <c r="N23" s="21">
        <v>30.214231249999997</v>
      </c>
      <c r="O23" s="21">
        <v>38.317987500000001</v>
      </c>
      <c r="P23" s="21">
        <v>27.796185000000001</v>
      </c>
      <c r="Q23" s="21">
        <v>27.796185000000001</v>
      </c>
      <c r="R23" s="21">
        <v>27.486439999999998</v>
      </c>
      <c r="S23" s="21">
        <v>27.892439999999997</v>
      </c>
      <c r="T23" s="21">
        <v>35.863974999999996</v>
      </c>
      <c r="U23" s="21">
        <v>35.950031250000002</v>
      </c>
      <c r="V23" s="21">
        <v>39.878403750000004</v>
      </c>
      <c r="W23" s="22">
        <v>24.154800000000002</v>
      </c>
      <c r="X23" s="23">
        <f t="shared" si="0"/>
        <v>749.5959962500001</v>
      </c>
      <c r="Z23" s="2"/>
      <c r="AA23" s="17"/>
    </row>
    <row r="24" spans="1:30" ht="39.950000000000003" customHeight="1" x14ac:dyDescent="0.25">
      <c r="A24" s="112" t="s">
        <v>33</v>
      </c>
      <c r="B24" s="20">
        <v>42.676323749999995</v>
      </c>
      <c r="C24" s="21">
        <v>44.196600000000004</v>
      </c>
      <c r="D24" s="21">
        <v>54.783989999999989</v>
      </c>
      <c r="E24" s="21">
        <v>54.051990000000004</v>
      </c>
      <c r="F24" s="21">
        <v>39.836939999999998</v>
      </c>
      <c r="G24" s="21">
        <v>39.836939999999998</v>
      </c>
      <c r="H24" s="21">
        <v>29.449637500000001</v>
      </c>
      <c r="I24" s="21">
        <v>29.431699999999999</v>
      </c>
      <c r="J24" s="21">
        <v>41.581509999999994</v>
      </c>
      <c r="K24" s="21">
        <v>23.241955000000001</v>
      </c>
      <c r="L24" s="21">
        <v>17.457190000000001</v>
      </c>
      <c r="M24" s="20">
        <v>17.700541250000001</v>
      </c>
      <c r="N24" s="21">
        <v>30.214231249999997</v>
      </c>
      <c r="O24" s="21">
        <v>38.317987500000001</v>
      </c>
      <c r="P24" s="21">
        <v>27.796185000000001</v>
      </c>
      <c r="Q24" s="21">
        <v>27.796185000000001</v>
      </c>
      <c r="R24" s="21">
        <v>27.486439999999998</v>
      </c>
      <c r="S24" s="21">
        <v>27.892439999999997</v>
      </c>
      <c r="T24" s="21">
        <v>35.863974999999996</v>
      </c>
      <c r="U24" s="21">
        <v>35.950031250000002</v>
      </c>
      <c r="V24" s="21">
        <v>39.878403750000004</v>
      </c>
      <c r="W24" s="22">
        <v>24.154800000000002</v>
      </c>
      <c r="X24" s="23">
        <f t="shared" si="0"/>
        <v>749.5959962500001</v>
      </c>
      <c r="Z24" s="2"/>
    </row>
    <row r="25" spans="1:30" ht="41.45" customHeight="1" x14ac:dyDescent="0.25">
      <c r="A25" s="113" t="s">
        <v>10</v>
      </c>
      <c r="B25" s="24">
        <f t="shared" ref="B25:C25" si="1">SUM(B18:B24)</f>
        <v>214.00049999999999</v>
      </c>
      <c r="C25" s="25">
        <f t="shared" si="1"/>
        <v>221.452</v>
      </c>
      <c r="D25" s="25">
        <f>SUM(D18:D24)</f>
        <v>274.35449999999997</v>
      </c>
      <c r="E25" s="25">
        <f t="shared" ref="E25:G25" si="2">SUM(E18:E24)</f>
        <v>271.50200000000001</v>
      </c>
      <c r="F25" s="25">
        <f t="shared" si="2"/>
        <v>199.56299999999999</v>
      </c>
      <c r="G25" s="25">
        <f t="shared" si="2"/>
        <v>199.56299999999999</v>
      </c>
      <c r="H25" s="25">
        <f>SUM(H18:H24)</f>
        <v>147.88200000000001</v>
      </c>
      <c r="I25" s="25">
        <f t="shared" ref="I25" si="3">SUM(I18:I24)</f>
        <v>147.88200000000001</v>
      </c>
      <c r="J25" s="25">
        <f>SUM(J18:J24)</f>
        <v>208.15199999999999</v>
      </c>
      <c r="K25" s="25">
        <f t="shared" ref="K25" si="4">SUM(K18:K24)</f>
        <v>116.42400000000002</v>
      </c>
      <c r="L25" s="25">
        <f>SUM(L18:L24)</f>
        <v>87.4405</v>
      </c>
      <c r="M25" s="24">
        <f t="shared" ref="M25:O25" si="5">SUM(M18:M24)</f>
        <v>88.861500000000007</v>
      </c>
      <c r="N25" s="25">
        <f t="shared" si="5"/>
        <v>150.96899999999999</v>
      </c>
      <c r="O25" s="25">
        <f t="shared" si="5"/>
        <v>192.50700000000001</v>
      </c>
      <c r="P25" s="25">
        <f>SUM(P18:P24)</f>
        <v>139.21600000000001</v>
      </c>
      <c r="Q25" s="25">
        <f t="shared" ref="Q25:W25" si="6">SUM(Q18:Q24)</f>
        <v>139.21600000000001</v>
      </c>
      <c r="R25" s="25">
        <f t="shared" si="6"/>
        <v>138.04</v>
      </c>
      <c r="S25" s="25">
        <f t="shared" si="6"/>
        <v>139.66399999999999</v>
      </c>
      <c r="T25" s="25">
        <f t="shared" si="6"/>
        <v>179.69</v>
      </c>
      <c r="U25" s="25">
        <f t="shared" si="6"/>
        <v>179.98749999999998</v>
      </c>
      <c r="V25" s="25">
        <f t="shared" si="6"/>
        <v>199.62600000000003</v>
      </c>
      <c r="W25" s="26">
        <f t="shared" si="6"/>
        <v>120.53999999999999</v>
      </c>
      <c r="X25" s="23">
        <f t="shared" si="0"/>
        <v>3756.5325000000007</v>
      </c>
    </row>
    <row r="26" spans="1:30" s="2" customFormat="1" ht="36.75" customHeight="1" x14ac:dyDescent="0.25">
      <c r="A26" s="114" t="s">
        <v>12</v>
      </c>
      <c r="B26" s="27">
        <v>44.5</v>
      </c>
      <c r="C26" s="28">
        <v>44</v>
      </c>
      <c r="D26" s="28">
        <v>43.5</v>
      </c>
      <c r="E26" s="28">
        <v>43</v>
      </c>
      <c r="F26" s="28">
        <v>43</v>
      </c>
      <c r="G26" s="28">
        <v>43</v>
      </c>
      <c r="H26" s="28">
        <v>42</v>
      </c>
      <c r="I26" s="28">
        <v>42</v>
      </c>
      <c r="J26" s="28">
        <v>42</v>
      </c>
      <c r="K26" s="28">
        <v>42</v>
      </c>
      <c r="L26" s="28">
        <v>41.5</v>
      </c>
      <c r="M26" s="27">
        <v>45.5</v>
      </c>
      <c r="N26" s="28">
        <v>45.5</v>
      </c>
      <c r="O26" s="28">
        <v>44.5</v>
      </c>
      <c r="P26" s="28">
        <v>44</v>
      </c>
      <c r="Q26" s="28">
        <v>44</v>
      </c>
      <c r="R26" s="28">
        <v>42.5</v>
      </c>
      <c r="S26" s="28">
        <v>43</v>
      </c>
      <c r="T26" s="28">
        <v>42.5</v>
      </c>
      <c r="U26" s="28">
        <v>42.5</v>
      </c>
      <c r="V26" s="28">
        <v>42</v>
      </c>
      <c r="W26" s="29">
        <v>42</v>
      </c>
      <c r="X26" s="30">
        <f>+((X25/X27)/7)*1000</f>
        <v>43.114605929139564</v>
      </c>
    </row>
    <row r="27" spans="1:30" s="2" customFormat="1" ht="33" customHeight="1" x14ac:dyDescent="0.25">
      <c r="A27" s="115" t="s">
        <v>13</v>
      </c>
      <c r="B27" s="31">
        <v>687</v>
      </c>
      <c r="C27" s="32">
        <v>719</v>
      </c>
      <c r="D27" s="32">
        <v>901</v>
      </c>
      <c r="E27" s="32">
        <v>902</v>
      </c>
      <c r="F27" s="32">
        <v>663</v>
      </c>
      <c r="G27" s="32">
        <v>663</v>
      </c>
      <c r="H27" s="32">
        <v>503</v>
      </c>
      <c r="I27" s="32">
        <v>503</v>
      </c>
      <c r="J27" s="32">
        <v>708</v>
      </c>
      <c r="K27" s="32">
        <v>396</v>
      </c>
      <c r="L27" s="32">
        <v>301</v>
      </c>
      <c r="M27" s="31">
        <v>279</v>
      </c>
      <c r="N27" s="32">
        <v>474</v>
      </c>
      <c r="O27" s="32">
        <v>618</v>
      </c>
      <c r="P27" s="32">
        <v>452</v>
      </c>
      <c r="Q27" s="32">
        <v>452</v>
      </c>
      <c r="R27" s="32">
        <v>464</v>
      </c>
      <c r="S27" s="32">
        <v>464</v>
      </c>
      <c r="T27" s="32">
        <v>604</v>
      </c>
      <c r="U27" s="32">
        <v>605</v>
      </c>
      <c r="V27" s="32">
        <v>679</v>
      </c>
      <c r="W27" s="33">
        <v>410</v>
      </c>
      <c r="X27" s="34">
        <f>SUM(B27:W27)</f>
        <v>12447</v>
      </c>
      <c r="Y27" s="2">
        <f>((X25*1000)/X27)/7</f>
        <v>43.114605929139557</v>
      </c>
    </row>
    <row r="28" spans="1:30" s="2" customFormat="1" ht="33" customHeight="1" x14ac:dyDescent="0.25">
      <c r="A28" s="116" t="s">
        <v>14</v>
      </c>
      <c r="B28" s="35">
        <f>((B27*B26)*7/1000-B18)/4</f>
        <v>42.676323749999995</v>
      </c>
      <c r="C28" s="36">
        <f t="shared" ref="C28:W28" si="7">((C27*C26)*7/1000-C18)/4</f>
        <v>44.196600000000004</v>
      </c>
      <c r="D28" s="36">
        <f t="shared" si="7"/>
        <v>54.783989999999989</v>
      </c>
      <c r="E28" s="36">
        <f t="shared" si="7"/>
        <v>54.051990000000004</v>
      </c>
      <c r="F28" s="36">
        <f t="shared" si="7"/>
        <v>39.836939999999998</v>
      </c>
      <c r="G28" s="36">
        <f t="shared" si="7"/>
        <v>39.836939999999998</v>
      </c>
      <c r="H28" s="36">
        <f t="shared" si="7"/>
        <v>29.449637500000001</v>
      </c>
      <c r="I28" s="36">
        <f t="shared" si="7"/>
        <v>29.431699999999999</v>
      </c>
      <c r="J28" s="36">
        <f t="shared" si="7"/>
        <v>41.581509999999994</v>
      </c>
      <c r="K28" s="36">
        <f t="shared" si="7"/>
        <v>23.241955000000001</v>
      </c>
      <c r="L28" s="36">
        <f t="shared" si="7"/>
        <v>17.457190000000001</v>
      </c>
      <c r="M28" s="35">
        <f t="shared" si="7"/>
        <v>17.700541250000001</v>
      </c>
      <c r="N28" s="36">
        <f t="shared" si="7"/>
        <v>30.214231249999997</v>
      </c>
      <c r="O28" s="36">
        <f t="shared" si="7"/>
        <v>38.317987500000001</v>
      </c>
      <c r="P28" s="36">
        <f t="shared" si="7"/>
        <v>27.796185000000001</v>
      </c>
      <c r="Q28" s="36">
        <f t="shared" si="7"/>
        <v>27.796185000000001</v>
      </c>
      <c r="R28" s="36">
        <f t="shared" si="7"/>
        <v>27.486439999999998</v>
      </c>
      <c r="S28" s="36">
        <f t="shared" si="7"/>
        <v>27.892439999999997</v>
      </c>
      <c r="T28" s="36">
        <f t="shared" si="7"/>
        <v>35.863974999999996</v>
      </c>
      <c r="U28" s="36">
        <f t="shared" si="7"/>
        <v>35.950031250000002</v>
      </c>
      <c r="V28" s="36">
        <f t="shared" si="7"/>
        <v>39.878403750000004</v>
      </c>
      <c r="W28" s="37">
        <f t="shared" si="7"/>
        <v>24.154800000000002</v>
      </c>
      <c r="X28" s="38"/>
    </row>
    <row r="29" spans="1:30" ht="33.75" customHeight="1" x14ac:dyDescent="0.25">
      <c r="A29" s="117" t="s">
        <v>15</v>
      </c>
      <c r="B29" s="39">
        <f t="shared" ref="B29:C29" si="8">((B27*B26)*7)/1000</f>
        <v>214.00049999999999</v>
      </c>
      <c r="C29" s="40">
        <f t="shared" si="8"/>
        <v>221.452</v>
      </c>
      <c r="D29" s="40">
        <f>((D27*D26)*7)/1000</f>
        <v>274.35449999999997</v>
      </c>
      <c r="E29" s="40">
        <f>((E27*E26)*7)/1000</f>
        <v>271.50200000000001</v>
      </c>
      <c r="F29" s="40">
        <f t="shared" ref="F29:W29" si="9">((F27*F26)*7)/1000</f>
        <v>199.56299999999999</v>
      </c>
      <c r="G29" s="40">
        <f t="shared" si="9"/>
        <v>199.56299999999999</v>
      </c>
      <c r="H29" s="40">
        <f t="shared" si="9"/>
        <v>147.88200000000001</v>
      </c>
      <c r="I29" s="40">
        <f t="shared" si="9"/>
        <v>147.88200000000001</v>
      </c>
      <c r="J29" s="40">
        <f t="shared" si="9"/>
        <v>208.15199999999999</v>
      </c>
      <c r="K29" s="40">
        <f t="shared" si="9"/>
        <v>116.42400000000001</v>
      </c>
      <c r="L29" s="40">
        <f t="shared" si="9"/>
        <v>87.4405</v>
      </c>
      <c r="M29" s="39">
        <f t="shared" si="9"/>
        <v>88.861500000000007</v>
      </c>
      <c r="N29" s="40">
        <f t="shared" si="9"/>
        <v>150.96899999999999</v>
      </c>
      <c r="O29" s="40">
        <f t="shared" si="9"/>
        <v>192.50700000000001</v>
      </c>
      <c r="P29" s="41">
        <f t="shared" si="9"/>
        <v>139.21600000000001</v>
      </c>
      <c r="Q29" s="41">
        <f t="shared" si="9"/>
        <v>139.21600000000001</v>
      </c>
      <c r="R29" s="41">
        <f t="shared" si="9"/>
        <v>138.04</v>
      </c>
      <c r="S29" s="41">
        <f t="shared" si="9"/>
        <v>139.66399999999999</v>
      </c>
      <c r="T29" s="41">
        <f t="shared" si="9"/>
        <v>179.69</v>
      </c>
      <c r="U29" s="41">
        <f t="shared" si="9"/>
        <v>179.98750000000001</v>
      </c>
      <c r="V29" s="41">
        <f t="shared" si="9"/>
        <v>199.626</v>
      </c>
      <c r="W29" s="42">
        <f t="shared" si="9"/>
        <v>120.54</v>
      </c>
      <c r="X29" s="43"/>
    </row>
    <row r="30" spans="1:30" ht="33.75" customHeight="1" thickBot="1" x14ac:dyDescent="0.3">
      <c r="A30" s="118" t="s">
        <v>16</v>
      </c>
      <c r="B30" s="44">
        <f t="shared" ref="B30:C30" si="10">+(B25/B27)/7*1000</f>
        <v>44.5</v>
      </c>
      <c r="C30" s="45">
        <f t="shared" si="10"/>
        <v>44</v>
      </c>
      <c r="D30" s="45">
        <f>+(D25/D27)/7*1000</f>
        <v>43.5</v>
      </c>
      <c r="E30" s="45">
        <f t="shared" ref="E30:G30" si="11">+(E25/E27)/7*1000</f>
        <v>43</v>
      </c>
      <c r="F30" s="45">
        <f t="shared" si="11"/>
        <v>43</v>
      </c>
      <c r="G30" s="45">
        <f t="shared" si="11"/>
        <v>43</v>
      </c>
      <c r="H30" s="45">
        <f>+(H25/H27)/7*1000</f>
        <v>41.999999999999993</v>
      </c>
      <c r="I30" s="45">
        <f t="shared" ref="I30" si="12">+(I25/I27)/7*1000</f>
        <v>41.999999999999993</v>
      </c>
      <c r="J30" s="45">
        <f>+(J25/J27)/7*1000</f>
        <v>41.999999999999993</v>
      </c>
      <c r="K30" s="45">
        <f t="shared" ref="K30" si="13">+(K25/K27)/7*1000</f>
        <v>42</v>
      </c>
      <c r="L30" s="45">
        <f>+(L25/L27)/7*1000</f>
        <v>41.499999999999993</v>
      </c>
      <c r="M30" s="44">
        <f t="shared" ref="M30:W30" si="14">+(M25/M27)/7*1000</f>
        <v>45.5</v>
      </c>
      <c r="N30" s="45">
        <f t="shared" si="14"/>
        <v>45.5</v>
      </c>
      <c r="O30" s="45">
        <f t="shared" si="14"/>
        <v>44.5</v>
      </c>
      <c r="P30" s="45">
        <f t="shared" si="14"/>
        <v>44</v>
      </c>
      <c r="Q30" s="45">
        <f t="shared" si="14"/>
        <v>44</v>
      </c>
      <c r="R30" s="45">
        <f t="shared" si="14"/>
        <v>42.499999999999993</v>
      </c>
      <c r="S30" s="45">
        <f t="shared" si="14"/>
        <v>43</v>
      </c>
      <c r="T30" s="45">
        <f t="shared" si="14"/>
        <v>42.499999999999993</v>
      </c>
      <c r="U30" s="45">
        <f t="shared" si="14"/>
        <v>42.499999999999993</v>
      </c>
      <c r="V30" s="45">
        <f t="shared" si="14"/>
        <v>42</v>
      </c>
      <c r="W30" s="46">
        <f t="shared" si="14"/>
        <v>41.999999999999993</v>
      </c>
      <c r="X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79" t="s">
        <v>18</v>
      </c>
      <c r="C36" s="380"/>
      <c r="D36" s="380"/>
      <c r="E36" s="380"/>
      <c r="F36" s="380"/>
      <c r="G36" s="380"/>
      <c r="H36" s="87"/>
      <c r="J36" s="121"/>
      <c r="K36" s="104" t="s">
        <v>19</v>
      </c>
      <c r="L36" s="383" t="s">
        <v>18</v>
      </c>
      <c r="M36" s="383"/>
      <c r="N36" s="383"/>
      <c r="O36" s="383"/>
      <c r="P36" s="379"/>
      <c r="Q36" s="97"/>
      <c r="R36" s="52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88" t="s">
        <v>10</v>
      </c>
      <c r="R37" s="54"/>
      <c r="S37" s="54"/>
      <c r="T37" s="3"/>
      <c r="U37" s="53"/>
      <c r="V37" s="3"/>
      <c r="W37" s="52"/>
      <c r="X37" s="52"/>
      <c r="Y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88"/>
      <c r="R38" s="54"/>
      <c r="S38" s="54"/>
      <c r="T38" s="55"/>
      <c r="U38" s="55"/>
      <c r="V38" s="2"/>
      <c r="W38" s="2"/>
      <c r="X38" s="2"/>
      <c r="Y38" s="2"/>
    </row>
    <row r="39" spans="1:30" ht="33.75" customHeight="1" x14ac:dyDescent="0.25">
      <c r="A39" s="80" t="s">
        <v>42</v>
      </c>
      <c r="B39" s="69">
        <v>31.830915000000001</v>
      </c>
      <c r="C39" s="69">
        <v>30.82743</v>
      </c>
      <c r="D39" s="69">
        <v>45.500974999999997</v>
      </c>
      <c r="E39" s="69">
        <v>55.166875000000005</v>
      </c>
      <c r="F39" s="69">
        <v>43.620869999999996</v>
      </c>
      <c r="G39" s="69">
        <v>43.455105000000003</v>
      </c>
      <c r="H39" s="89">
        <f t="shared" ref="H39:H46" si="15">SUM(B39:G39)</f>
        <v>250.40216999999998</v>
      </c>
      <c r="I39" s="50"/>
      <c r="J39" s="2"/>
      <c r="K39" s="80" t="s">
        <v>42</v>
      </c>
      <c r="L39" s="69">
        <v>17.8</v>
      </c>
      <c r="M39" s="69">
        <v>14</v>
      </c>
      <c r="N39" s="69">
        <v>17.277000000000001</v>
      </c>
      <c r="O39" s="69"/>
      <c r="P39" s="69"/>
      <c r="Q39" s="89">
        <f t="shared" ref="Q39:Q46" si="16">SUM(L39:P39)</f>
        <v>49.076999999999998</v>
      </c>
      <c r="R39" s="2"/>
      <c r="S39" s="56"/>
      <c r="T39" s="55"/>
      <c r="U39" s="55"/>
      <c r="V39" s="2"/>
      <c r="W39" s="2"/>
      <c r="X39" s="2"/>
      <c r="Y39" s="2"/>
    </row>
    <row r="40" spans="1:30" ht="33.75" customHeight="1" x14ac:dyDescent="0.25">
      <c r="A40" s="81" t="s">
        <v>34</v>
      </c>
      <c r="B40" s="69"/>
      <c r="C40" s="69"/>
      <c r="D40" s="69"/>
      <c r="E40" s="69"/>
      <c r="F40" s="69"/>
      <c r="G40" s="69"/>
      <c r="H40" s="89">
        <f t="shared" si="15"/>
        <v>0</v>
      </c>
      <c r="I40" s="50"/>
      <c r="J40" s="2"/>
      <c r="K40" s="81" t="s">
        <v>34</v>
      </c>
      <c r="L40" s="69"/>
      <c r="M40" s="69"/>
      <c r="N40" s="69"/>
      <c r="O40" s="69"/>
      <c r="P40" s="69"/>
      <c r="Q40" s="89">
        <f t="shared" si="16"/>
        <v>0</v>
      </c>
      <c r="R40" s="2"/>
      <c r="S40" s="56"/>
      <c r="T40" s="55"/>
      <c r="U40" s="55"/>
      <c r="V40" s="2"/>
      <c r="W40" s="2"/>
      <c r="X40" s="2"/>
      <c r="Y40" s="2"/>
    </row>
    <row r="41" spans="1:30" ht="33.75" customHeight="1" x14ac:dyDescent="0.25">
      <c r="A41" s="80" t="s">
        <v>35</v>
      </c>
      <c r="B41" s="123">
        <v>31.847771250000001</v>
      </c>
      <c r="C41" s="21">
        <v>30.913017500000002</v>
      </c>
      <c r="D41" s="21">
        <v>45.97050625</v>
      </c>
      <c r="E41" s="21">
        <v>55.768156250000004</v>
      </c>
      <c r="F41" s="21">
        <v>44.008907499999999</v>
      </c>
      <c r="G41" s="21">
        <v>43.90422375</v>
      </c>
      <c r="H41" s="89">
        <f t="shared" si="15"/>
        <v>252.41258249999998</v>
      </c>
      <c r="I41" s="50"/>
      <c r="J41" s="2"/>
      <c r="K41" s="80" t="s">
        <v>35</v>
      </c>
      <c r="L41" s="69">
        <v>17.358499999999999</v>
      </c>
      <c r="M41" s="69">
        <v>13.643000000000001</v>
      </c>
      <c r="N41" s="69">
        <v>16.838249999999999</v>
      </c>
      <c r="O41" s="69"/>
      <c r="P41" s="69"/>
      <c r="Q41" s="89">
        <f t="shared" si="16"/>
        <v>47.839749999999995</v>
      </c>
      <c r="R41" s="2"/>
      <c r="S41" s="56"/>
      <c r="T41" s="55"/>
      <c r="U41" s="55"/>
      <c r="V41" s="2"/>
      <c r="W41" s="2"/>
      <c r="X41" s="2"/>
      <c r="Y41" s="2"/>
    </row>
    <row r="42" spans="1:30" ht="33.75" customHeight="1" x14ac:dyDescent="0.25">
      <c r="A42" s="80" t="s">
        <v>36</v>
      </c>
      <c r="B42" s="69">
        <v>30.3</v>
      </c>
      <c r="C42" s="69">
        <v>30.4</v>
      </c>
      <c r="D42" s="69">
        <v>51.6</v>
      </c>
      <c r="E42" s="69">
        <v>54.2</v>
      </c>
      <c r="F42" s="69">
        <v>48.1</v>
      </c>
      <c r="G42" s="69">
        <v>37.799999999999997</v>
      </c>
      <c r="H42" s="89">
        <f t="shared" si="15"/>
        <v>252.39999999999998</v>
      </c>
      <c r="I42" s="50"/>
      <c r="J42" s="2"/>
      <c r="K42" s="80" t="s">
        <v>36</v>
      </c>
      <c r="L42" s="69">
        <v>10</v>
      </c>
      <c r="M42" s="69">
        <v>15.4</v>
      </c>
      <c r="N42" s="69">
        <v>16.899999999999999</v>
      </c>
      <c r="O42" s="69">
        <v>5.5</v>
      </c>
      <c r="P42" s="69"/>
      <c r="Q42" s="89">
        <f t="shared" si="16"/>
        <v>47.8</v>
      </c>
      <c r="R42" s="2"/>
      <c r="S42" s="56"/>
      <c r="T42" s="55"/>
      <c r="U42" s="55"/>
      <c r="V42" s="2"/>
      <c r="W42" s="2"/>
      <c r="X42" s="2"/>
      <c r="Y42" s="2"/>
    </row>
    <row r="43" spans="1:30" ht="33.75" customHeight="1" x14ac:dyDescent="0.25">
      <c r="A43" s="81" t="s">
        <v>37</v>
      </c>
      <c r="B43" s="69"/>
      <c r="C43" s="69"/>
      <c r="D43" s="69"/>
      <c r="E43" s="69"/>
      <c r="F43" s="69"/>
      <c r="G43" s="69"/>
      <c r="H43" s="89">
        <f t="shared" si="15"/>
        <v>0</v>
      </c>
      <c r="I43" s="50"/>
      <c r="J43" s="2"/>
      <c r="K43" s="81" t="s">
        <v>37</v>
      </c>
      <c r="L43" s="69"/>
      <c r="M43" s="69"/>
      <c r="N43" s="69"/>
      <c r="O43" s="69"/>
      <c r="P43" s="69"/>
      <c r="Q43" s="89">
        <f t="shared" si="16"/>
        <v>0</v>
      </c>
      <c r="R43" s="2"/>
      <c r="S43" s="56"/>
      <c r="T43" s="55"/>
      <c r="U43" s="55"/>
      <c r="V43" s="2"/>
      <c r="W43" s="2"/>
      <c r="X43" s="2"/>
      <c r="Y43" s="2"/>
    </row>
    <row r="44" spans="1:30" ht="33.75" customHeight="1" x14ac:dyDescent="0.25">
      <c r="A44" s="80" t="s">
        <v>38</v>
      </c>
      <c r="B44" s="69">
        <v>30.3</v>
      </c>
      <c r="C44" s="69">
        <v>30.4</v>
      </c>
      <c r="D44" s="69">
        <v>51.6</v>
      </c>
      <c r="E44" s="69">
        <v>54.2</v>
      </c>
      <c r="F44" s="69">
        <v>48.1</v>
      </c>
      <c r="G44" s="69">
        <v>37.799999999999997</v>
      </c>
      <c r="H44" s="89">
        <f t="shared" si="15"/>
        <v>252.39999999999998</v>
      </c>
      <c r="I44" s="50"/>
      <c r="J44" s="2"/>
      <c r="K44" s="80" t="s">
        <v>38</v>
      </c>
      <c r="L44" s="69">
        <v>10</v>
      </c>
      <c r="M44" s="69">
        <v>15.4</v>
      </c>
      <c r="N44" s="69">
        <v>16.899999999999999</v>
      </c>
      <c r="O44" s="69">
        <v>5.5</v>
      </c>
      <c r="P44" s="69"/>
      <c r="Q44" s="89">
        <f t="shared" si="16"/>
        <v>47.8</v>
      </c>
      <c r="R44" s="2"/>
      <c r="S44" s="56"/>
      <c r="T44" s="55"/>
      <c r="U44" s="55"/>
      <c r="V44" s="2"/>
      <c r="W44" s="2"/>
      <c r="X44" s="2"/>
      <c r="Y44" s="2"/>
    </row>
    <row r="45" spans="1:30" ht="33.75" customHeight="1" x14ac:dyDescent="0.25">
      <c r="A45" s="80" t="s">
        <v>33</v>
      </c>
      <c r="B45" s="69">
        <v>30.3</v>
      </c>
      <c r="C45" s="69">
        <v>30.4</v>
      </c>
      <c r="D45" s="69">
        <v>51.6</v>
      </c>
      <c r="E45" s="69">
        <v>54.2</v>
      </c>
      <c r="F45" s="69">
        <v>48.1</v>
      </c>
      <c r="G45" s="69">
        <v>37.799999999999997</v>
      </c>
      <c r="H45" s="89">
        <f t="shared" si="15"/>
        <v>252.39999999999998</v>
      </c>
      <c r="I45" s="50"/>
      <c r="J45" s="2"/>
      <c r="K45" s="80" t="s">
        <v>33</v>
      </c>
      <c r="L45" s="69">
        <v>10</v>
      </c>
      <c r="M45" s="69">
        <v>15.4</v>
      </c>
      <c r="N45" s="69">
        <v>16.899999999999999</v>
      </c>
      <c r="O45" s="69">
        <v>5.5</v>
      </c>
      <c r="P45" s="69"/>
      <c r="Q45" s="89">
        <f t="shared" si="16"/>
        <v>47.8</v>
      </c>
      <c r="R45" s="2"/>
      <c r="S45" s="56"/>
      <c r="T45" s="55"/>
      <c r="U45" s="55"/>
      <c r="V45" s="55"/>
      <c r="W45" s="55"/>
      <c r="X45" s="2"/>
      <c r="Y45" s="2"/>
      <c r="Z45" s="2"/>
      <c r="AA45" s="2"/>
    </row>
    <row r="46" spans="1:30" ht="33.75" customHeight="1" x14ac:dyDescent="0.25">
      <c r="A46" s="81" t="s">
        <v>10</v>
      </c>
      <c r="B46" s="70">
        <f t="shared" ref="B46:G46" si="17">SUM(B39:B45)</f>
        <v>154.57868625</v>
      </c>
      <c r="C46" s="25">
        <f t="shared" si="17"/>
        <v>152.9404475</v>
      </c>
      <c r="D46" s="25">
        <f t="shared" si="17"/>
        <v>246.27148124999999</v>
      </c>
      <c r="E46" s="25">
        <f t="shared" si="17"/>
        <v>273.53503124999997</v>
      </c>
      <c r="F46" s="25">
        <f t="shared" si="17"/>
        <v>231.92977749999997</v>
      </c>
      <c r="G46" s="25">
        <f t="shared" si="17"/>
        <v>200.75932875000001</v>
      </c>
      <c r="H46" s="89">
        <f t="shared" si="15"/>
        <v>1260.0147524999998</v>
      </c>
      <c r="I46" s="56"/>
      <c r="K46" s="67" t="s">
        <v>10</v>
      </c>
      <c r="L46" s="70">
        <f>SUM(L39:L45)</f>
        <v>65.158500000000004</v>
      </c>
      <c r="M46" s="25">
        <f>SUM(M39:M45)</f>
        <v>73.843000000000004</v>
      </c>
      <c r="N46" s="25">
        <f>SUM(N39:N45)</f>
        <v>84.815249999999992</v>
      </c>
      <c r="O46" s="25">
        <f>SUM(O39:O45)</f>
        <v>16.5</v>
      </c>
      <c r="P46" s="25">
        <f>SUM(P39:P45)</f>
        <v>0</v>
      </c>
      <c r="Q46" s="89">
        <f t="shared" si="16"/>
        <v>240.31675000000001</v>
      </c>
      <c r="R46" s="56"/>
      <c r="S46" s="56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82" t="s">
        <v>12</v>
      </c>
      <c r="B47" s="71">
        <v>51</v>
      </c>
      <c r="C47" s="28">
        <v>50.5</v>
      </c>
      <c r="D47" s="28">
        <v>49.5</v>
      </c>
      <c r="E47" s="28">
        <v>49.5</v>
      </c>
      <c r="F47" s="28">
        <v>48.5</v>
      </c>
      <c r="G47" s="28">
        <v>48</v>
      </c>
      <c r="H47" s="90">
        <f>+((H46/H48)/7)*1000</f>
        <v>49.39684618551042</v>
      </c>
      <c r="I47" s="56"/>
      <c r="K47" s="119" t="s">
        <v>12</v>
      </c>
      <c r="L47" s="71">
        <v>62</v>
      </c>
      <c r="M47" s="28">
        <v>62</v>
      </c>
      <c r="N47" s="28">
        <v>62</v>
      </c>
      <c r="O47" s="28"/>
      <c r="P47" s="28"/>
      <c r="Q47" s="90">
        <f>+((Q46/Q48)/7)*1000</f>
        <v>61.969249613202678</v>
      </c>
      <c r="R47" s="57"/>
      <c r="S47" s="57"/>
    </row>
    <row r="48" spans="1:30" ht="33.75" customHeight="1" x14ac:dyDescent="0.25">
      <c r="A48" s="83" t="s">
        <v>13</v>
      </c>
      <c r="B48" s="72">
        <v>431</v>
      </c>
      <c r="C48" s="32">
        <v>439</v>
      </c>
      <c r="D48" s="32">
        <v>747</v>
      </c>
      <c r="E48" s="32">
        <v>784</v>
      </c>
      <c r="F48" s="32">
        <v>696</v>
      </c>
      <c r="G48" s="32">
        <v>547</v>
      </c>
      <c r="H48" s="91">
        <f>SUM(B48:G48)</f>
        <v>3644</v>
      </c>
      <c r="I48" s="56"/>
      <c r="J48" s="58"/>
      <c r="K48" s="83" t="s">
        <v>13</v>
      </c>
      <c r="L48" s="94">
        <v>115</v>
      </c>
      <c r="M48" s="94">
        <v>179</v>
      </c>
      <c r="N48" s="94">
        <v>196</v>
      </c>
      <c r="O48" s="94">
        <v>64</v>
      </c>
      <c r="P48" s="94"/>
      <c r="Q48" s="98">
        <f>SUM(L48:P48)</f>
        <v>554</v>
      </c>
      <c r="R48" s="59"/>
      <c r="S48" s="59"/>
    </row>
    <row r="49" spans="1:31" ht="33.75" customHeight="1" x14ac:dyDescent="0.25">
      <c r="A49" s="84" t="s">
        <v>14</v>
      </c>
      <c r="B49" s="73">
        <f t="shared" ref="B49:G49" si="18">((B48*B47)*7/1000-B39)/4</f>
        <v>30.509021249999996</v>
      </c>
      <c r="C49" s="36">
        <f t="shared" si="18"/>
        <v>31.089767500000001</v>
      </c>
      <c r="D49" s="36">
        <f t="shared" si="18"/>
        <v>53.33363125000001</v>
      </c>
      <c r="E49" s="36">
        <f t="shared" si="18"/>
        <v>54.12228125</v>
      </c>
      <c r="F49" s="36">
        <f t="shared" si="18"/>
        <v>48.167782500000001</v>
      </c>
      <c r="G49" s="36">
        <f t="shared" si="18"/>
        <v>35.08422375</v>
      </c>
      <c r="H49" s="92">
        <f>((H46*1000)/H48)/7</f>
        <v>49.39684618551042</v>
      </c>
      <c r="I49" s="56"/>
      <c r="K49" s="84" t="s">
        <v>14</v>
      </c>
      <c r="L49" s="73">
        <f t="shared" ref="L49:P49" si="19">((L48*L47)*7/1000-L39)/4</f>
        <v>8.0274999999999999</v>
      </c>
      <c r="M49" s="36">
        <f t="shared" si="19"/>
        <v>15.921500000000002</v>
      </c>
      <c r="N49" s="36">
        <f t="shared" si="19"/>
        <v>16.946749999999998</v>
      </c>
      <c r="O49" s="36">
        <f t="shared" si="19"/>
        <v>0</v>
      </c>
      <c r="P49" s="36">
        <f t="shared" si="19"/>
        <v>0</v>
      </c>
      <c r="Q49" s="99">
        <f>((Q46*1000)/Q48)/7</f>
        <v>61.969249613202685</v>
      </c>
      <c r="R49" s="59"/>
      <c r="S49" s="59"/>
    </row>
    <row r="50" spans="1:31" ht="33.75" customHeight="1" x14ac:dyDescent="0.25">
      <c r="A50" s="85" t="s">
        <v>15</v>
      </c>
      <c r="B50" s="74">
        <f t="shared" ref="B50:G50" si="20">((B48*B47)*7)/1000</f>
        <v>153.86699999999999</v>
      </c>
      <c r="C50" s="40">
        <f t="shared" si="20"/>
        <v>155.1865</v>
      </c>
      <c r="D50" s="40">
        <f t="shared" si="20"/>
        <v>258.83550000000002</v>
      </c>
      <c r="E50" s="40">
        <f t="shared" si="20"/>
        <v>271.65600000000001</v>
      </c>
      <c r="F50" s="40">
        <f t="shared" si="20"/>
        <v>236.292</v>
      </c>
      <c r="G50" s="40">
        <f t="shared" si="20"/>
        <v>183.792</v>
      </c>
      <c r="H50" s="76"/>
      <c r="I50" s="56"/>
      <c r="K50" s="85" t="s">
        <v>15</v>
      </c>
      <c r="L50" s="74">
        <f>((L48*L47)*7)/1000</f>
        <v>49.91</v>
      </c>
      <c r="M50" s="40">
        <f>((M48*M47)*7)/1000</f>
        <v>77.686000000000007</v>
      </c>
      <c r="N50" s="40">
        <f>((N48*N47)*7)/1000</f>
        <v>85.063999999999993</v>
      </c>
      <c r="O50" s="40">
        <f>((O48*O47)*7)/1000</f>
        <v>0</v>
      </c>
      <c r="P50" s="40">
        <f>((P48*P47)*7)/1000</f>
        <v>0</v>
      </c>
      <c r="Q50" s="100"/>
    </row>
    <row r="51" spans="1:31" ht="33.75" customHeight="1" thickBot="1" x14ac:dyDescent="0.3">
      <c r="A51" s="86" t="s">
        <v>16</v>
      </c>
      <c r="B51" s="75">
        <f t="shared" ref="B51:G51" si="21">+(B46/B48)/7*1000</f>
        <v>51.235892028505141</v>
      </c>
      <c r="C51" s="45">
        <f t="shared" si="21"/>
        <v>49.769101041327694</v>
      </c>
      <c r="D51" s="45">
        <f t="shared" si="21"/>
        <v>47.097242541594952</v>
      </c>
      <c r="E51" s="45">
        <f t="shared" si="21"/>
        <v>49.842389076166178</v>
      </c>
      <c r="F51" s="45">
        <f t="shared" si="21"/>
        <v>47.60463413382594</v>
      </c>
      <c r="G51" s="45">
        <f t="shared" si="21"/>
        <v>52.431268934447644</v>
      </c>
      <c r="H51" s="93"/>
      <c r="I51" s="56"/>
      <c r="J51" s="48"/>
      <c r="K51" s="86" t="s">
        <v>16</v>
      </c>
      <c r="L51" s="75">
        <f>+(L46/L48)/7*1000</f>
        <v>80.942236024844718</v>
      </c>
      <c r="M51" s="45">
        <f>+(M46/M48)/7*1000</f>
        <v>58.932960893854755</v>
      </c>
      <c r="N51" s="45">
        <f>+(N46/N48)/7*1000</f>
        <v>61.818695335276956</v>
      </c>
      <c r="O51" s="45">
        <f>+(O46/O48)/7*1000</f>
        <v>36.830357142857146</v>
      </c>
      <c r="P51" s="45" t="e">
        <f>+(P46/P48)/7*1000</f>
        <v>#DIV/0!</v>
      </c>
      <c r="Q51" s="46"/>
      <c r="R51" s="49"/>
      <c r="S51" s="49"/>
    </row>
    <row r="52" spans="1:31" ht="33.75" customHeight="1" x14ac:dyDescent="0.25">
      <c r="A52" s="48"/>
      <c r="B52" s="49"/>
      <c r="C52" s="49"/>
      <c r="D52" s="49"/>
      <c r="E52" s="49"/>
      <c r="F52" s="49"/>
      <c r="G52" s="49"/>
      <c r="H52" s="48"/>
      <c r="I52" s="48"/>
      <c r="J52" s="48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2"/>
      <c r="V52" s="2"/>
      <c r="W52" s="2"/>
      <c r="X52" s="2"/>
      <c r="Y52" s="2"/>
    </row>
    <row r="53" spans="1:31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31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50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04" t="s">
        <v>21</v>
      </c>
      <c r="B55" s="386" t="s">
        <v>8</v>
      </c>
      <c r="C55" s="383"/>
      <c r="D55" s="383"/>
      <c r="E55" s="383"/>
      <c r="F55" s="383"/>
      <c r="G55" s="383"/>
      <c r="H55" s="387"/>
      <c r="I55" s="63"/>
      <c r="J55" s="63"/>
      <c r="U55" s="50"/>
      <c r="V55" s="50"/>
      <c r="W55" s="50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78" t="s">
        <v>20</v>
      </c>
      <c r="B56" s="68"/>
      <c r="C56" s="12"/>
      <c r="D56" s="12"/>
      <c r="E56" s="12"/>
      <c r="F56" s="12"/>
      <c r="G56" s="12"/>
      <c r="H56" s="88" t="s">
        <v>10</v>
      </c>
      <c r="J56" s="52"/>
      <c r="K56" s="52"/>
      <c r="L56" s="52"/>
      <c r="M56" s="52"/>
      <c r="N56" s="64"/>
      <c r="O56" s="64"/>
      <c r="P56" s="64"/>
      <c r="Q56" s="52"/>
      <c r="R56" s="52"/>
      <c r="S56" s="65"/>
      <c r="T56" s="65"/>
      <c r="U56" s="6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78" t="s">
        <v>11</v>
      </c>
      <c r="B57" s="68">
        <v>1</v>
      </c>
      <c r="C57" s="18">
        <v>2</v>
      </c>
      <c r="D57" s="18">
        <v>3</v>
      </c>
      <c r="E57" s="18">
        <v>4</v>
      </c>
      <c r="F57" s="18">
        <v>5</v>
      </c>
      <c r="G57" s="18">
        <v>6</v>
      </c>
      <c r="H57" s="88"/>
      <c r="I57" s="52"/>
      <c r="J57" s="52"/>
      <c r="K57" s="52"/>
      <c r="L57" s="124"/>
      <c r="M57" s="52"/>
      <c r="N57" s="64"/>
      <c r="O57" s="64"/>
      <c r="P57" s="64"/>
      <c r="Q57" s="52"/>
      <c r="R57" s="52"/>
      <c r="S57" s="65"/>
      <c r="T57" s="65"/>
      <c r="U57" s="6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80" t="s">
        <v>42</v>
      </c>
      <c r="B58" s="69">
        <v>32.0139</v>
      </c>
      <c r="C58" s="69">
        <v>53.56049999999999</v>
      </c>
      <c r="D58" s="69">
        <v>50.321250000000006</v>
      </c>
      <c r="E58" s="69">
        <v>54.730350000000001</v>
      </c>
      <c r="F58" s="69"/>
      <c r="G58" s="69"/>
      <c r="H58" s="89">
        <f t="shared" ref="H58:H65" si="22">SUM(B58:G58)</f>
        <v>190.62599999999998</v>
      </c>
      <c r="I58" s="49"/>
      <c r="J58" s="2"/>
      <c r="K58" s="52"/>
      <c r="L58" s="124"/>
      <c r="M58" s="52"/>
      <c r="N58" s="64"/>
      <c r="O58" s="64"/>
      <c r="P58" s="64"/>
      <c r="Q58" s="52"/>
      <c r="R58" s="52"/>
      <c r="S58" s="65"/>
      <c r="T58" s="65"/>
      <c r="U58" s="6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81" t="s">
        <v>34</v>
      </c>
      <c r="B59" s="69"/>
      <c r="C59" s="69"/>
      <c r="D59" s="69"/>
      <c r="E59" s="69"/>
      <c r="F59" s="69"/>
      <c r="G59" s="69"/>
      <c r="H59" s="89">
        <f t="shared" si="22"/>
        <v>0</v>
      </c>
      <c r="I59" s="49"/>
      <c r="J59" s="2"/>
      <c r="K59" s="52"/>
      <c r="L59" s="124"/>
      <c r="M59" s="52"/>
      <c r="N59" s="64"/>
      <c r="O59" s="64"/>
      <c r="P59" s="64"/>
      <c r="Q59" s="52"/>
      <c r="R59" s="52"/>
      <c r="S59" s="65"/>
      <c r="T59" s="65"/>
      <c r="U59" s="6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80" t="s">
        <v>35</v>
      </c>
      <c r="B60" s="69">
        <v>31.450274999999998</v>
      </c>
      <c r="C60" s="69">
        <v>52.152625</v>
      </c>
      <c r="D60" s="69">
        <v>48.975937500000001</v>
      </c>
      <c r="E60" s="69">
        <v>53.267162499999998</v>
      </c>
      <c r="F60" s="69"/>
      <c r="G60" s="69"/>
      <c r="H60" s="89">
        <f t="shared" si="22"/>
        <v>185.846</v>
      </c>
      <c r="I60" s="49"/>
      <c r="J60" s="2"/>
      <c r="K60" s="52"/>
      <c r="L60" s="124"/>
      <c r="M60" s="52"/>
      <c r="N60" s="64"/>
      <c r="O60" s="64"/>
      <c r="P60" s="64"/>
      <c r="Q60" s="52"/>
      <c r="R60" s="52"/>
      <c r="S60" s="65"/>
      <c r="T60" s="65"/>
      <c r="U60" s="6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80" t="s">
        <v>36</v>
      </c>
      <c r="B61" s="69">
        <v>31.450274999999998</v>
      </c>
      <c r="C61" s="69">
        <v>52.152625</v>
      </c>
      <c r="D61" s="69">
        <v>48.975937500000001</v>
      </c>
      <c r="E61" s="69">
        <v>53.267162499999998</v>
      </c>
      <c r="F61" s="69"/>
      <c r="G61" s="69"/>
      <c r="H61" s="89">
        <f t="shared" si="22"/>
        <v>185.846</v>
      </c>
      <c r="I61" s="49"/>
      <c r="J61" s="2"/>
      <c r="K61" s="52"/>
      <c r="L61" s="124"/>
      <c r="M61" s="52"/>
      <c r="N61" s="64"/>
      <c r="O61" s="64"/>
      <c r="P61" s="64"/>
      <c r="Q61" s="52"/>
      <c r="R61" s="52"/>
      <c r="S61" s="65"/>
      <c r="T61" s="65"/>
      <c r="U61" s="6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81" t="s">
        <v>37</v>
      </c>
      <c r="B62" s="69"/>
      <c r="C62" s="69"/>
      <c r="D62" s="69"/>
      <c r="E62" s="69"/>
      <c r="F62" s="69"/>
      <c r="G62" s="69"/>
      <c r="H62" s="89">
        <f t="shared" si="22"/>
        <v>0</v>
      </c>
      <c r="I62" s="49"/>
      <c r="J62" s="2"/>
      <c r="K62" s="52"/>
      <c r="L62" s="124"/>
      <c r="M62" s="52"/>
      <c r="N62" s="64"/>
      <c r="O62" s="64"/>
      <c r="P62" s="64"/>
      <c r="Q62" s="52"/>
      <c r="R62" s="52"/>
      <c r="S62" s="65"/>
      <c r="T62" s="65"/>
      <c r="U62" s="6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80" t="s">
        <v>38</v>
      </c>
      <c r="B63" s="69">
        <v>23</v>
      </c>
      <c r="C63" s="69">
        <v>23.2</v>
      </c>
      <c r="D63" s="69">
        <v>30.7</v>
      </c>
      <c r="E63" s="69">
        <v>42.6</v>
      </c>
      <c r="F63" s="69">
        <v>37.6</v>
      </c>
      <c r="G63" s="69">
        <v>28.7</v>
      </c>
      <c r="H63" s="89">
        <f t="shared" si="22"/>
        <v>185.79999999999998</v>
      </c>
      <c r="I63" s="49"/>
      <c r="J63" s="2"/>
      <c r="K63" s="52"/>
      <c r="L63" s="124"/>
      <c r="M63" s="52"/>
      <c r="N63" s="52"/>
      <c r="O63" s="52"/>
      <c r="P63" s="52"/>
      <c r="Q63" s="52"/>
      <c r="R63" s="52"/>
      <c r="S63" s="52"/>
      <c r="T63" s="52"/>
      <c r="U63" s="52"/>
      <c r="V63" s="3"/>
      <c r="W63" s="3"/>
      <c r="Z63" s="2"/>
      <c r="AA63" s="2"/>
      <c r="AB63" s="2"/>
      <c r="AC63" s="2"/>
    </row>
    <row r="64" spans="1:31" ht="33.75" customHeight="1" x14ac:dyDescent="0.25">
      <c r="A64" s="80" t="s">
        <v>33</v>
      </c>
      <c r="B64" s="69">
        <v>23</v>
      </c>
      <c r="C64" s="69">
        <v>23.2</v>
      </c>
      <c r="D64" s="69">
        <v>30.7</v>
      </c>
      <c r="E64" s="69">
        <v>42.6</v>
      </c>
      <c r="F64" s="69">
        <v>37.6</v>
      </c>
      <c r="G64" s="69">
        <v>28.7</v>
      </c>
      <c r="H64" s="89">
        <f t="shared" si="22"/>
        <v>185.79999999999998</v>
      </c>
      <c r="I64" s="49"/>
      <c r="J64" s="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3"/>
      <c r="W64" s="3"/>
      <c r="Z64" s="2"/>
      <c r="AA64" s="2"/>
      <c r="AB64" s="2"/>
      <c r="AC64" s="2"/>
    </row>
    <row r="65" spans="1:29" ht="33.75" customHeight="1" x14ac:dyDescent="0.25">
      <c r="A65" s="79" t="s">
        <v>10</v>
      </c>
      <c r="B65" s="70">
        <f>SUM(B58:B64)</f>
        <v>140.91444999999999</v>
      </c>
      <c r="C65" s="25">
        <f>SUM(C58:C64)</f>
        <v>204.26574999999997</v>
      </c>
      <c r="D65" s="25">
        <f>SUM(D58:D64)</f>
        <v>209.67312499999997</v>
      </c>
      <c r="E65" s="25">
        <f>SUM(E58:E64)</f>
        <v>246.464675</v>
      </c>
      <c r="F65" s="25"/>
      <c r="G65" s="25">
        <f>SUM(G58:G64)</f>
        <v>57.4</v>
      </c>
      <c r="H65" s="89">
        <f t="shared" si="22"/>
        <v>858.71799999999996</v>
      </c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82" t="s">
        <v>12</v>
      </c>
      <c r="B66" s="71">
        <v>67.5</v>
      </c>
      <c r="C66" s="28">
        <v>67</v>
      </c>
      <c r="D66" s="28">
        <v>67</v>
      </c>
      <c r="E66" s="28">
        <v>67</v>
      </c>
      <c r="F66" s="28">
        <v>67</v>
      </c>
      <c r="G66" s="28">
        <v>67</v>
      </c>
      <c r="H66" s="90">
        <f>+((H65/H67)/7)*1000</f>
        <v>61.738298943130339</v>
      </c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83" t="s">
        <v>13</v>
      </c>
      <c r="B67" s="94">
        <v>245</v>
      </c>
      <c r="C67" s="94">
        <v>249</v>
      </c>
      <c r="D67" s="94">
        <v>328</v>
      </c>
      <c r="E67" s="94">
        <v>456</v>
      </c>
      <c r="F67" s="94">
        <v>402</v>
      </c>
      <c r="G67" s="94">
        <v>307</v>
      </c>
      <c r="H67" s="98">
        <f>SUM(B67:G67)</f>
        <v>1987</v>
      </c>
      <c r="J67" s="66"/>
      <c r="N67" s="3"/>
      <c r="O67" s="3"/>
      <c r="P67" s="3"/>
      <c r="Q67" s="3"/>
      <c r="R67" s="3"/>
    </row>
    <row r="68" spans="1:29" ht="33.75" customHeight="1" x14ac:dyDescent="0.25">
      <c r="A68" s="84" t="s">
        <v>14</v>
      </c>
      <c r="B68" s="73">
        <f t="shared" ref="B68:E68" si="23">((B67*B66)*7/1000-B58)/4</f>
        <v>20.937150000000003</v>
      </c>
      <c r="C68" s="36">
        <f t="shared" si="23"/>
        <v>15.805125000000004</v>
      </c>
      <c r="D68" s="36">
        <f t="shared" si="23"/>
        <v>25.877687499999997</v>
      </c>
      <c r="E68" s="36">
        <f t="shared" si="23"/>
        <v>39.783412499999997</v>
      </c>
      <c r="F68" s="36">
        <f t="shared" ref="F68:G68" si="24">((F67*F66)*7/1000-F58)/4</f>
        <v>47.134500000000003</v>
      </c>
      <c r="G68" s="36">
        <f t="shared" si="24"/>
        <v>35.995750000000001</v>
      </c>
      <c r="H68" s="102">
        <f>((H65*1000)/H67)/7</f>
        <v>61.738298943130346</v>
      </c>
      <c r="N68" s="3"/>
      <c r="O68" s="3"/>
      <c r="P68" s="3"/>
      <c r="Q68" s="3"/>
      <c r="R68" s="3"/>
    </row>
    <row r="69" spans="1:29" ht="33.75" customHeight="1" x14ac:dyDescent="0.25">
      <c r="A69" s="85" t="s">
        <v>15</v>
      </c>
      <c r="B69" s="74">
        <f>((B67*B66)*7)/1000</f>
        <v>115.7625</v>
      </c>
      <c r="C69" s="40">
        <f>((C67*C66)*7)/1000</f>
        <v>116.78100000000001</v>
      </c>
      <c r="D69" s="40">
        <f>((D67*D66)*7)/1000</f>
        <v>153.83199999999999</v>
      </c>
      <c r="E69" s="40">
        <f>((E67*E66)*7)/1000</f>
        <v>213.864</v>
      </c>
      <c r="F69" s="40">
        <f t="shared" ref="F69:G69" si="25">((F67*F66)*7)/1000</f>
        <v>188.53800000000001</v>
      </c>
      <c r="G69" s="40">
        <f t="shared" si="25"/>
        <v>143.983</v>
      </c>
      <c r="H69" s="76"/>
      <c r="I69" s="48"/>
      <c r="R69" s="3"/>
    </row>
    <row r="70" spans="1:29" ht="33.75" customHeight="1" thickBot="1" x14ac:dyDescent="0.3">
      <c r="A70" s="86" t="s">
        <v>16</v>
      </c>
      <c r="B70" s="75">
        <f>+(B65/B67)/7*1000</f>
        <v>82.165860058309036</v>
      </c>
      <c r="C70" s="45">
        <f>+(C65/C67)/7*1000</f>
        <v>117.19205393000573</v>
      </c>
      <c r="D70" s="45">
        <f>+(D65/D67)/7*1000</f>
        <v>91.32104747386758</v>
      </c>
      <c r="E70" s="45">
        <f>+(E65/E67)/7*1000</f>
        <v>77.213244047619042</v>
      </c>
      <c r="F70" s="45">
        <f t="shared" ref="F70:G70" si="26">+(F65/F67)/7*1000</f>
        <v>0</v>
      </c>
      <c r="G70" s="45">
        <f t="shared" si="26"/>
        <v>26.710097719869708</v>
      </c>
      <c r="H70" s="103"/>
      <c r="R70" s="3"/>
    </row>
    <row r="71" spans="1:29" ht="33.75" customHeight="1" x14ac:dyDescent="0.25"/>
    <row r="72" spans="1:29" ht="33.75" customHeight="1" x14ac:dyDescent="0.25">
      <c r="B72" s="52"/>
      <c r="C72" s="52"/>
      <c r="D72" s="52"/>
      <c r="E72" s="52"/>
      <c r="F72" s="52"/>
      <c r="G72" s="52"/>
      <c r="H72" s="52"/>
      <c r="I72" s="59"/>
    </row>
    <row r="73" spans="1:29" ht="33.75" customHeight="1" x14ac:dyDescent="0.25"/>
    <row r="74" spans="1:29" ht="33.75" customHeight="1" x14ac:dyDescent="0.25">
      <c r="A74" s="52"/>
      <c r="B74" s="65"/>
      <c r="C74" s="65"/>
      <c r="D74" s="65"/>
      <c r="E74" s="65"/>
      <c r="F74" s="65"/>
      <c r="G74" s="65"/>
      <c r="H74" s="52"/>
      <c r="I74" s="52"/>
      <c r="J74" s="52"/>
    </row>
    <row r="75" spans="1:29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29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29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29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29" ht="33.75" customHeight="1" x14ac:dyDescent="0.25">
      <c r="A79" s="52"/>
      <c r="B79" s="52"/>
      <c r="C79" s="52"/>
      <c r="D79" s="52"/>
      <c r="E79" s="52"/>
      <c r="F79" s="52"/>
      <c r="G79" s="52"/>
      <c r="H79" s="52"/>
      <c r="I79" s="52"/>
      <c r="J79" s="52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55:H55"/>
    <mergeCell ref="J54:K54"/>
    <mergeCell ref="A3:C3"/>
    <mergeCell ref="E9:G9"/>
    <mergeCell ref="R9:S9"/>
    <mergeCell ref="K11:L11"/>
    <mergeCell ref="B15:L15"/>
    <mergeCell ref="M15:W15"/>
    <mergeCell ref="B36:G36"/>
    <mergeCell ref="L36:P36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AE239"/>
  <sheetViews>
    <sheetView topLeftCell="A34" zoomScale="30" zoomScaleNormal="30" workbookViewId="0">
      <selection activeCell="K32" sqref="K32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1" width="33.42578125" style="16" bestFit="1" customWidth="1"/>
    <col min="12" max="12" width="22.5703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53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76"/>
      <c r="I15" s="376"/>
      <c r="J15" s="376"/>
      <c r="K15" s="388" t="s">
        <v>45</v>
      </c>
      <c r="L15" s="389"/>
      <c r="M15" s="389"/>
      <c r="N15" s="390"/>
      <c r="O15" s="385" t="s">
        <v>44</v>
      </c>
      <c r="P15" s="381"/>
      <c r="Q15" s="381"/>
      <c r="R15" s="381"/>
      <c r="S15" s="381"/>
      <c r="T15" s="381"/>
      <c r="U15" s="381"/>
      <c r="V15" s="381"/>
      <c r="W15" s="381"/>
      <c r="X15" s="382"/>
      <c r="Y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2"/>
      <c r="H16" s="12"/>
      <c r="I16" s="12"/>
      <c r="J16" s="125"/>
      <c r="K16" s="13"/>
      <c r="L16" s="12"/>
      <c r="M16" s="12"/>
      <c r="N16" s="19"/>
      <c r="O16" s="120"/>
      <c r="P16" s="12"/>
      <c r="Q16" s="12"/>
      <c r="R16" s="12"/>
      <c r="S16" s="12"/>
      <c r="T16" s="12"/>
      <c r="U16" s="12"/>
      <c r="V16" s="12"/>
      <c r="W16" s="12"/>
      <c r="X16" s="14"/>
      <c r="Y16" s="15" t="s">
        <v>10</v>
      </c>
      <c r="AA16" s="17"/>
      <c r="AB16" s="17"/>
    </row>
    <row r="17" spans="1:30" ht="39.950000000000003" customHeight="1" x14ac:dyDescent="0.25">
      <c r="A17" s="111" t="s">
        <v>11</v>
      </c>
      <c r="B17" s="11">
        <v>3</v>
      </c>
      <c r="C17" s="18">
        <v>4</v>
      </c>
      <c r="D17" s="18">
        <v>5</v>
      </c>
      <c r="E17" s="18">
        <v>6</v>
      </c>
      <c r="F17" s="18">
        <v>7</v>
      </c>
      <c r="G17" s="18">
        <v>8</v>
      </c>
      <c r="H17" s="18">
        <v>9</v>
      </c>
      <c r="I17" s="18">
        <v>10</v>
      </c>
      <c r="J17" s="125">
        <v>11</v>
      </c>
      <c r="K17" s="11">
        <v>1</v>
      </c>
      <c r="L17" s="18">
        <v>2</v>
      </c>
      <c r="M17" s="18">
        <v>3</v>
      </c>
      <c r="N17" s="19">
        <v>4</v>
      </c>
      <c r="O17" s="68">
        <v>2</v>
      </c>
      <c r="P17" s="18">
        <v>3</v>
      </c>
      <c r="Q17" s="18">
        <v>4</v>
      </c>
      <c r="R17" s="18">
        <v>5</v>
      </c>
      <c r="S17" s="18">
        <v>6</v>
      </c>
      <c r="T17" s="18">
        <v>7</v>
      </c>
      <c r="U17" s="18">
        <v>8</v>
      </c>
      <c r="V17" s="18">
        <v>9</v>
      </c>
      <c r="W17" s="18">
        <v>10</v>
      </c>
      <c r="X17" s="19">
        <v>11</v>
      </c>
      <c r="Y17" s="15"/>
      <c r="AA17" s="2"/>
      <c r="AB17" s="17"/>
    </row>
    <row r="18" spans="1:30" ht="39.950000000000003" customHeight="1" x14ac:dyDescent="0.25">
      <c r="A18" s="112" t="s">
        <v>42</v>
      </c>
      <c r="B18" s="20">
        <v>54.783989999999989</v>
      </c>
      <c r="C18" s="21">
        <v>54.051990000000004</v>
      </c>
      <c r="D18" s="21">
        <v>39.836939999999998</v>
      </c>
      <c r="E18" s="21">
        <v>39.836939999999998</v>
      </c>
      <c r="F18" s="21">
        <v>29.449637500000001</v>
      </c>
      <c r="G18" s="21">
        <v>29.431699999999999</v>
      </c>
      <c r="H18" s="21">
        <v>41.581509999999994</v>
      </c>
      <c r="I18" s="21">
        <v>23.241955000000001</v>
      </c>
      <c r="J18" s="126">
        <v>17.457190000000001</v>
      </c>
      <c r="K18" s="20">
        <v>42.676323749999995</v>
      </c>
      <c r="L18" s="21">
        <v>17.700541250000001</v>
      </c>
      <c r="M18" s="21">
        <v>44.196600000000004</v>
      </c>
      <c r="N18" s="22"/>
      <c r="O18" s="69">
        <v>30.214231249999997</v>
      </c>
      <c r="P18" s="21">
        <v>38.317987500000001</v>
      </c>
      <c r="Q18" s="21">
        <v>27.796185000000001</v>
      </c>
      <c r="R18" s="21">
        <v>27.796185000000001</v>
      </c>
      <c r="S18" s="21">
        <v>27.486439999999998</v>
      </c>
      <c r="T18" s="21">
        <v>27.892439999999997</v>
      </c>
      <c r="U18" s="21">
        <v>35.863974999999996</v>
      </c>
      <c r="V18" s="21">
        <v>35.950031250000002</v>
      </c>
      <c r="W18" s="21">
        <v>39.878403750000004</v>
      </c>
      <c r="X18" s="22">
        <v>24.154800000000002</v>
      </c>
      <c r="Y18" s="23">
        <f t="shared" ref="Y18:Y25" si="0">SUM(B18:X18)</f>
        <v>749.5959962500001</v>
      </c>
      <c r="AA18" s="2"/>
      <c r="AB18" s="17"/>
    </row>
    <row r="19" spans="1:30" ht="39.950000000000003" customHeight="1" x14ac:dyDescent="0.25">
      <c r="A19" s="113" t="s">
        <v>34</v>
      </c>
      <c r="B19" s="20"/>
      <c r="C19" s="21"/>
      <c r="D19" s="21"/>
      <c r="E19" s="21"/>
      <c r="F19" s="21"/>
      <c r="G19" s="21"/>
      <c r="H19" s="21"/>
      <c r="I19" s="21"/>
      <c r="J19" s="126"/>
      <c r="K19" s="20"/>
      <c r="L19" s="21">
        <v>18.440364687500001</v>
      </c>
      <c r="M19" s="21"/>
      <c r="N19" s="22"/>
      <c r="O19" s="69">
        <v>31.847692187499998</v>
      </c>
      <c r="P19" s="21">
        <v>40.628878125</v>
      </c>
      <c r="Q19" s="21">
        <v>29.436953750000001</v>
      </c>
      <c r="R19" s="21">
        <v>29.436953750000001</v>
      </c>
      <c r="S19" s="21">
        <v>29.26239</v>
      </c>
      <c r="T19" s="21">
        <v>29.566890000000001</v>
      </c>
      <c r="U19" s="21">
        <v>38.070506249999994</v>
      </c>
      <c r="V19" s="21">
        <v>38.048992187499998</v>
      </c>
      <c r="W19" s="21">
        <v>42.236399062499999</v>
      </c>
      <c r="X19" s="22">
        <v>25.531300000000002</v>
      </c>
      <c r="Y19" s="23">
        <f t="shared" si="0"/>
        <v>352.50731999999994</v>
      </c>
      <c r="AA19" s="2"/>
      <c r="AB19" s="17"/>
    </row>
    <row r="20" spans="1:30" ht="39.75" customHeight="1" x14ac:dyDescent="0.25">
      <c r="A20" s="112" t="s">
        <v>35</v>
      </c>
      <c r="B20" s="20">
        <v>57.179002500000003</v>
      </c>
      <c r="C20" s="21">
        <v>57.440752500000002</v>
      </c>
      <c r="D20" s="21">
        <v>42.252015</v>
      </c>
      <c r="E20" s="21">
        <v>42.252015</v>
      </c>
      <c r="F20" s="21">
        <v>31.368590625000003</v>
      </c>
      <c r="G20" s="21">
        <v>31.373075</v>
      </c>
      <c r="H20" s="21">
        <v>44.043622499999998</v>
      </c>
      <c r="I20" s="21">
        <v>24.68151125</v>
      </c>
      <c r="J20" s="126">
        <v>18.5493275</v>
      </c>
      <c r="K20" s="20">
        <v>44.5539190625</v>
      </c>
      <c r="L20" s="21"/>
      <c r="M20" s="21">
        <v>46.830349999999996</v>
      </c>
      <c r="N20" s="22"/>
      <c r="O20" s="69"/>
      <c r="P20" s="21"/>
      <c r="Q20" s="21"/>
      <c r="R20" s="21"/>
      <c r="S20" s="21"/>
      <c r="T20" s="21"/>
      <c r="U20" s="21"/>
      <c r="V20" s="21"/>
      <c r="W20" s="21"/>
      <c r="X20" s="22"/>
      <c r="Y20" s="23">
        <f t="shared" si="0"/>
        <v>440.52418093749992</v>
      </c>
      <c r="AA20" s="2"/>
      <c r="AB20" s="17"/>
    </row>
    <row r="21" spans="1:30" ht="39.950000000000003" customHeight="1" x14ac:dyDescent="0.25">
      <c r="A21" s="112" t="s">
        <v>36</v>
      </c>
      <c r="B21" s="20"/>
      <c r="C21" s="21"/>
      <c r="D21" s="21"/>
      <c r="E21" s="21"/>
      <c r="F21" s="21"/>
      <c r="G21" s="21"/>
      <c r="H21" s="21"/>
      <c r="I21" s="21"/>
      <c r="J21" s="126"/>
      <c r="K21" s="20">
        <v>44.5539190625</v>
      </c>
      <c r="L21" s="21">
        <v>30.6</v>
      </c>
      <c r="M21" s="21">
        <v>46.830349999999996</v>
      </c>
      <c r="N21" s="22">
        <v>25.4</v>
      </c>
      <c r="O21" s="69">
        <v>30.7</v>
      </c>
      <c r="P21" s="21">
        <v>32</v>
      </c>
      <c r="Q21" s="21">
        <v>32</v>
      </c>
      <c r="R21" s="21">
        <v>33.5</v>
      </c>
      <c r="S21" s="21">
        <v>33.5</v>
      </c>
      <c r="T21" s="21">
        <v>29.4</v>
      </c>
      <c r="U21" s="21">
        <v>29.4</v>
      </c>
      <c r="V21" s="21">
        <v>43.8</v>
      </c>
      <c r="W21" s="21">
        <v>30.7</v>
      </c>
      <c r="X21" s="22">
        <v>26.9</v>
      </c>
      <c r="Y21" s="23">
        <f t="shared" si="0"/>
        <v>469.2842690624999</v>
      </c>
      <c r="AA21" s="2"/>
      <c r="AB21" s="17"/>
    </row>
    <row r="22" spans="1:30" ht="39.950000000000003" customHeight="1" x14ac:dyDescent="0.25">
      <c r="A22" s="113" t="s">
        <v>37</v>
      </c>
      <c r="B22" s="20">
        <v>13.4</v>
      </c>
      <c r="C22" s="21">
        <v>38.9</v>
      </c>
      <c r="D22" s="21">
        <v>48.5</v>
      </c>
      <c r="E22" s="21">
        <v>56.1</v>
      </c>
      <c r="F22" s="21">
        <v>44.2</v>
      </c>
      <c r="G22" s="21">
        <v>47.7</v>
      </c>
      <c r="H22" s="21">
        <v>42.4</v>
      </c>
      <c r="I22" s="21">
        <v>32.5</v>
      </c>
      <c r="J22" s="126"/>
      <c r="K22" s="20"/>
      <c r="L22" s="21"/>
      <c r="M22" s="21"/>
      <c r="N22" s="22"/>
      <c r="O22" s="69"/>
      <c r="P22" s="21"/>
      <c r="Q22" s="21"/>
      <c r="R22" s="21"/>
      <c r="S22" s="21"/>
      <c r="T22" s="21"/>
      <c r="U22" s="21"/>
      <c r="V22" s="21"/>
      <c r="W22" s="21"/>
      <c r="X22" s="22"/>
      <c r="Y22" s="23">
        <f t="shared" si="0"/>
        <v>323.7</v>
      </c>
      <c r="AA22" s="2"/>
      <c r="AB22" s="17"/>
    </row>
    <row r="23" spans="1:30" ht="39.950000000000003" customHeight="1" x14ac:dyDescent="0.25">
      <c r="A23" s="112" t="s">
        <v>38</v>
      </c>
      <c r="B23" s="20">
        <v>13.4</v>
      </c>
      <c r="C23" s="21">
        <v>38.9</v>
      </c>
      <c r="D23" s="21">
        <v>48.5</v>
      </c>
      <c r="E23" s="21">
        <v>56.1</v>
      </c>
      <c r="F23" s="21">
        <v>44.2</v>
      </c>
      <c r="G23" s="21">
        <v>47.7</v>
      </c>
      <c r="H23" s="21">
        <v>42.4</v>
      </c>
      <c r="I23" s="21">
        <v>32.5</v>
      </c>
      <c r="J23" s="126"/>
      <c r="K23" s="20">
        <v>22.1</v>
      </c>
      <c r="L23" s="21">
        <v>30.6</v>
      </c>
      <c r="M23" s="21">
        <v>52</v>
      </c>
      <c r="N23" s="22">
        <v>42.7</v>
      </c>
      <c r="O23" s="69">
        <v>30.7</v>
      </c>
      <c r="P23" s="21">
        <v>32</v>
      </c>
      <c r="Q23" s="21">
        <v>32</v>
      </c>
      <c r="R23" s="21">
        <v>33.5</v>
      </c>
      <c r="S23" s="21">
        <v>33.5</v>
      </c>
      <c r="T23" s="21">
        <v>29.4</v>
      </c>
      <c r="U23" s="21">
        <v>29.4</v>
      </c>
      <c r="V23" s="21">
        <v>43.8</v>
      </c>
      <c r="W23" s="21">
        <v>30.7</v>
      </c>
      <c r="X23" s="22">
        <v>26.9</v>
      </c>
      <c r="Y23" s="23">
        <f t="shared" si="0"/>
        <v>792.99999999999989</v>
      </c>
      <c r="AA23" s="2"/>
      <c r="AB23" s="17"/>
    </row>
    <row r="24" spans="1:30" ht="39.950000000000003" customHeight="1" x14ac:dyDescent="0.25">
      <c r="A24" s="112" t="s">
        <v>33</v>
      </c>
      <c r="B24" s="20">
        <v>13.4</v>
      </c>
      <c r="C24" s="21">
        <v>38.9</v>
      </c>
      <c r="D24" s="21">
        <v>48.5</v>
      </c>
      <c r="E24" s="21">
        <v>56.1</v>
      </c>
      <c r="F24" s="21">
        <v>44.2</v>
      </c>
      <c r="G24" s="21">
        <v>47.7</v>
      </c>
      <c r="H24" s="21">
        <v>42.4</v>
      </c>
      <c r="I24" s="21">
        <v>32.5</v>
      </c>
      <c r="J24" s="126"/>
      <c r="K24" s="20">
        <v>22.1</v>
      </c>
      <c r="L24" s="21">
        <v>30.6</v>
      </c>
      <c r="M24" s="21">
        <v>52</v>
      </c>
      <c r="N24" s="22">
        <v>42.7</v>
      </c>
      <c r="O24" s="69">
        <v>30.7</v>
      </c>
      <c r="P24" s="21">
        <v>32</v>
      </c>
      <c r="Q24" s="21">
        <v>32</v>
      </c>
      <c r="R24" s="21">
        <v>33.5</v>
      </c>
      <c r="S24" s="21">
        <v>33.5</v>
      </c>
      <c r="T24" s="21">
        <v>29.4</v>
      </c>
      <c r="U24" s="21">
        <v>29.4</v>
      </c>
      <c r="V24" s="21">
        <v>43.8</v>
      </c>
      <c r="W24" s="21">
        <v>30.7</v>
      </c>
      <c r="X24" s="22">
        <v>26.9</v>
      </c>
      <c r="Y24" s="23">
        <f t="shared" si="0"/>
        <v>792.99999999999989</v>
      </c>
      <c r="AA24" s="2"/>
    </row>
    <row r="25" spans="1:30" ht="41.45" customHeight="1" x14ac:dyDescent="0.25">
      <c r="A25" s="113" t="s">
        <v>10</v>
      </c>
      <c r="B25" s="24">
        <f>SUM(B18:B24)</f>
        <v>152.1629925</v>
      </c>
      <c r="C25" s="25">
        <f t="shared" ref="C25:E25" si="1">SUM(C18:C24)</f>
        <v>228.19274250000001</v>
      </c>
      <c r="D25" s="25">
        <f t="shared" si="1"/>
        <v>227.588955</v>
      </c>
      <c r="E25" s="25">
        <f t="shared" si="1"/>
        <v>250.38895499999998</v>
      </c>
      <c r="F25" s="25">
        <f>SUM(F18:F24)</f>
        <v>193.41822812499998</v>
      </c>
      <c r="G25" s="25">
        <f t="shared" ref="G25" si="2">SUM(G18:G24)</f>
        <v>203.90477499999997</v>
      </c>
      <c r="H25" s="25">
        <f>SUM(H18:H24)</f>
        <v>212.8251325</v>
      </c>
      <c r="I25" s="25">
        <f t="shared" ref="I25" si="3">SUM(I18:I24)</f>
        <v>145.42346624999999</v>
      </c>
      <c r="J25" s="127">
        <f>SUM(J18:J24)</f>
        <v>36.006517500000001</v>
      </c>
      <c r="K25" s="24">
        <f t="shared" ref="K25:M25" si="4">SUM(K18:K24)</f>
        <v>175.98416187499998</v>
      </c>
      <c r="L25" s="25">
        <f t="shared" si="4"/>
        <v>127.94090593749999</v>
      </c>
      <c r="M25" s="25">
        <f t="shared" si="4"/>
        <v>241.85730000000001</v>
      </c>
      <c r="N25" s="26">
        <f>SUM(N18:N24)</f>
        <v>110.8</v>
      </c>
      <c r="O25" s="70">
        <f t="shared" ref="O25:P25" si="5">SUM(O18:O24)</f>
        <v>154.16192343750001</v>
      </c>
      <c r="P25" s="25">
        <f t="shared" si="5"/>
        <v>174.94686562499999</v>
      </c>
      <c r="Q25" s="25">
        <f>SUM(Q18:Q24)</f>
        <v>153.23313874999999</v>
      </c>
      <c r="R25" s="25">
        <f t="shared" ref="R25:X25" si="6">SUM(R18:R24)</f>
        <v>157.73313874999999</v>
      </c>
      <c r="S25" s="25">
        <f t="shared" si="6"/>
        <v>157.24883</v>
      </c>
      <c r="T25" s="25">
        <f t="shared" si="6"/>
        <v>145.65933000000001</v>
      </c>
      <c r="U25" s="25">
        <f t="shared" si="6"/>
        <v>162.13448124999999</v>
      </c>
      <c r="V25" s="25">
        <f t="shared" si="6"/>
        <v>205.39902343749998</v>
      </c>
      <c r="W25" s="25">
        <f t="shared" si="6"/>
        <v>174.21480281249998</v>
      </c>
      <c r="X25" s="26">
        <f t="shared" si="6"/>
        <v>130.3861</v>
      </c>
      <c r="Y25" s="23">
        <f t="shared" si="0"/>
        <v>3921.6117662499996</v>
      </c>
    </row>
    <row r="26" spans="1:30" s="2" customFormat="1" ht="36.75" customHeight="1" x14ac:dyDescent="0.25">
      <c r="A26" s="114" t="s">
        <v>12</v>
      </c>
      <c r="B26" s="27">
        <v>45</v>
      </c>
      <c r="C26" s="28">
        <v>45</v>
      </c>
      <c r="D26" s="28">
        <v>45</v>
      </c>
      <c r="E26" s="28">
        <v>45</v>
      </c>
      <c r="F26" s="28">
        <v>44</v>
      </c>
      <c r="G26" s="28">
        <v>44</v>
      </c>
      <c r="H26" s="28">
        <v>44</v>
      </c>
      <c r="I26" s="28">
        <v>44</v>
      </c>
      <c r="J26" s="128">
        <v>43.5</v>
      </c>
      <c r="K26" s="27">
        <v>46</v>
      </c>
      <c r="L26" s="28">
        <v>47</v>
      </c>
      <c r="M26" s="28">
        <v>46</v>
      </c>
      <c r="N26" s="29">
        <v>45</v>
      </c>
      <c r="O26" s="71">
        <v>47.5</v>
      </c>
      <c r="P26" s="28">
        <v>46.5</v>
      </c>
      <c r="Q26" s="28">
        <v>46</v>
      </c>
      <c r="R26" s="28">
        <v>46</v>
      </c>
      <c r="S26" s="28">
        <v>44.5</v>
      </c>
      <c r="T26" s="28">
        <v>45</v>
      </c>
      <c r="U26" s="28">
        <v>44.5</v>
      </c>
      <c r="V26" s="28">
        <v>44.5</v>
      </c>
      <c r="W26" s="28">
        <v>44</v>
      </c>
      <c r="X26" s="29">
        <v>44</v>
      </c>
      <c r="Y26" s="30">
        <f>+((Y25/Y27)/7)*1000</f>
        <v>45.081697297934213</v>
      </c>
    </row>
    <row r="27" spans="1:30" s="2" customFormat="1" ht="33" customHeight="1" x14ac:dyDescent="0.25">
      <c r="A27" s="115" t="s">
        <v>13</v>
      </c>
      <c r="B27" s="31">
        <v>212</v>
      </c>
      <c r="C27" s="32">
        <v>616</v>
      </c>
      <c r="D27" s="32">
        <v>769</v>
      </c>
      <c r="E27" s="32">
        <v>891</v>
      </c>
      <c r="F27" s="32">
        <v>701</v>
      </c>
      <c r="G27" s="32">
        <v>758</v>
      </c>
      <c r="H27" s="32">
        <v>673</v>
      </c>
      <c r="I27" s="32">
        <v>515</v>
      </c>
      <c r="J27" s="129"/>
      <c r="K27" s="31">
        <v>339</v>
      </c>
      <c r="L27" s="32">
        <v>473</v>
      </c>
      <c r="M27" s="32">
        <v>800</v>
      </c>
      <c r="N27" s="33">
        <v>657</v>
      </c>
      <c r="O27" s="72">
        <v>479</v>
      </c>
      <c r="P27" s="32">
        <v>499</v>
      </c>
      <c r="Q27" s="32">
        <v>500</v>
      </c>
      <c r="R27" s="32">
        <v>523</v>
      </c>
      <c r="S27" s="32">
        <v>523</v>
      </c>
      <c r="T27" s="32">
        <v>459</v>
      </c>
      <c r="U27" s="32">
        <v>459</v>
      </c>
      <c r="V27" s="32">
        <v>683</v>
      </c>
      <c r="W27" s="32">
        <v>478</v>
      </c>
      <c r="X27" s="33">
        <v>420</v>
      </c>
      <c r="Y27" s="34">
        <f>SUM(B27:X27)</f>
        <v>12427</v>
      </c>
      <c r="Z27" s="2">
        <f>((Y25*1000)/Y27)/7</f>
        <v>45.08169729793422</v>
      </c>
    </row>
    <row r="28" spans="1:30" s="2" customFormat="1" ht="33" customHeight="1" x14ac:dyDescent="0.25">
      <c r="A28" s="116" t="s">
        <v>14</v>
      </c>
      <c r="B28" s="35">
        <f t="shared" ref="B28:X28" si="7">((B27*B26)*7/1000-B18)/4</f>
        <v>2.9990025000000031</v>
      </c>
      <c r="C28" s="36">
        <f t="shared" si="7"/>
        <v>34.997002499999994</v>
      </c>
      <c r="D28" s="36">
        <f t="shared" si="7"/>
        <v>50.599515000000004</v>
      </c>
      <c r="E28" s="36">
        <f t="shared" si="7"/>
        <v>60.207015000000006</v>
      </c>
      <c r="F28" s="36">
        <f t="shared" si="7"/>
        <v>46.614590624999998</v>
      </c>
      <c r="G28" s="36">
        <f t="shared" si="7"/>
        <v>51.008074999999998</v>
      </c>
      <c r="H28" s="36">
        <f t="shared" ref="H28:J28" si="8">((H27*H26)*7/1000-H18)/4</f>
        <v>41.425622500000003</v>
      </c>
      <c r="I28" s="36">
        <f t="shared" si="8"/>
        <v>33.844511250000004</v>
      </c>
      <c r="J28" s="130">
        <f t="shared" si="8"/>
        <v>-4.3642975000000002</v>
      </c>
      <c r="K28" s="35">
        <f>((K27*K26)*7/1000-K18)/4</f>
        <v>16.620419062500002</v>
      </c>
      <c r="L28" s="36">
        <f t="shared" ref="L28" si="9">((L27*L26)*7/1000-L18)/4</f>
        <v>34.479114687500001</v>
      </c>
      <c r="M28" s="36">
        <f t="shared" ref="M28" si="10">((M27*M26)*7/1000-M18)/4</f>
        <v>53.350850000000008</v>
      </c>
      <c r="N28" s="37">
        <f t="shared" si="7"/>
        <v>51.738750000000003</v>
      </c>
      <c r="O28" s="73">
        <f t="shared" si="7"/>
        <v>32.263317187500007</v>
      </c>
      <c r="P28" s="36">
        <f t="shared" si="7"/>
        <v>31.026628124999998</v>
      </c>
      <c r="Q28" s="36">
        <f t="shared" si="7"/>
        <v>33.300953749999998</v>
      </c>
      <c r="R28" s="36">
        <f t="shared" si="7"/>
        <v>35.152453749999999</v>
      </c>
      <c r="S28" s="36">
        <f t="shared" si="7"/>
        <v>33.857015000000004</v>
      </c>
      <c r="T28" s="36">
        <f t="shared" si="7"/>
        <v>29.173140000000004</v>
      </c>
      <c r="U28" s="36">
        <f t="shared" si="7"/>
        <v>26.77863125</v>
      </c>
      <c r="V28" s="36">
        <f t="shared" si="7"/>
        <v>44.201117187500003</v>
      </c>
      <c r="W28" s="36">
        <f t="shared" si="7"/>
        <v>26.836399062499996</v>
      </c>
      <c r="X28" s="37">
        <f t="shared" si="7"/>
        <v>26.301300000000005</v>
      </c>
      <c r="Y28" s="38"/>
    </row>
    <row r="29" spans="1:30" ht="33.75" customHeight="1" x14ac:dyDescent="0.25">
      <c r="A29" s="117" t="s">
        <v>15</v>
      </c>
      <c r="B29" s="39">
        <f>((B27*B26)*7)/1000</f>
        <v>66.78</v>
      </c>
      <c r="C29" s="40">
        <f>((C27*C26)*7)/1000</f>
        <v>194.04</v>
      </c>
      <c r="D29" s="40">
        <f t="shared" ref="D29:X29" si="11">((D27*D26)*7)/1000</f>
        <v>242.23500000000001</v>
      </c>
      <c r="E29" s="40">
        <f t="shared" si="11"/>
        <v>280.66500000000002</v>
      </c>
      <c r="F29" s="40">
        <f t="shared" si="11"/>
        <v>215.90799999999999</v>
      </c>
      <c r="G29" s="40">
        <f t="shared" si="11"/>
        <v>233.464</v>
      </c>
      <c r="H29" s="40">
        <f t="shared" ref="H29:M29" si="12">((H27*H26)*7)/1000</f>
        <v>207.28399999999999</v>
      </c>
      <c r="I29" s="40">
        <f t="shared" si="12"/>
        <v>158.62</v>
      </c>
      <c r="J29" s="131">
        <f t="shared" si="12"/>
        <v>0</v>
      </c>
      <c r="K29" s="39">
        <f t="shared" si="12"/>
        <v>109.158</v>
      </c>
      <c r="L29" s="40">
        <f t="shared" si="12"/>
        <v>155.61699999999999</v>
      </c>
      <c r="M29" s="40">
        <f t="shared" si="12"/>
        <v>257.60000000000002</v>
      </c>
      <c r="N29" s="76">
        <f t="shared" si="11"/>
        <v>206.95500000000001</v>
      </c>
      <c r="O29" s="74">
        <f t="shared" si="11"/>
        <v>159.26750000000001</v>
      </c>
      <c r="P29" s="40">
        <f t="shared" si="11"/>
        <v>162.42449999999999</v>
      </c>
      <c r="Q29" s="41">
        <f t="shared" si="11"/>
        <v>161</v>
      </c>
      <c r="R29" s="41">
        <f t="shared" si="11"/>
        <v>168.40600000000001</v>
      </c>
      <c r="S29" s="41">
        <f t="shared" si="11"/>
        <v>162.9145</v>
      </c>
      <c r="T29" s="41">
        <f t="shared" si="11"/>
        <v>144.58500000000001</v>
      </c>
      <c r="U29" s="41">
        <f t="shared" si="11"/>
        <v>142.9785</v>
      </c>
      <c r="V29" s="41">
        <f t="shared" si="11"/>
        <v>212.75450000000001</v>
      </c>
      <c r="W29" s="41">
        <f t="shared" si="11"/>
        <v>147.22399999999999</v>
      </c>
      <c r="X29" s="42">
        <f t="shared" si="11"/>
        <v>129.36000000000001</v>
      </c>
      <c r="Y29" s="43"/>
    </row>
    <row r="30" spans="1:30" ht="33.75" customHeight="1" thickBot="1" x14ac:dyDescent="0.3">
      <c r="A30" s="118" t="s">
        <v>16</v>
      </c>
      <c r="B30" s="44">
        <f>+(B25/B27)/7*1000</f>
        <v>102.53570923180592</v>
      </c>
      <c r="C30" s="45">
        <f t="shared" ref="C30:E30" si="13">+(C25/C27)/7*1000</f>
        <v>52.920394828385902</v>
      </c>
      <c r="D30" s="45">
        <f t="shared" si="13"/>
        <v>42.27920397547836</v>
      </c>
      <c r="E30" s="45">
        <f t="shared" si="13"/>
        <v>40.145735930735931</v>
      </c>
      <c r="F30" s="45">
        <f>+(F25/F27)/7*1000</f>
        <v>39.416798069084976</v>
      </c>
      <c r="G30" s="45">
        <f t="shared" ref="G30" si="14">+(G25/G27)/7*1000</f>
        <v>38.429094421409722</v>
      </c>
      <c r="H30" s="45">
        <f>+(H25/H27)/7*1000</f>
        <v>45.176211526215248</v>
      </c>
      <c r="I30" s="45">
        <f t="shared" ref="I30" si="15">+(I25/I27)/7*1000</f>
        <v>40.339380374479887</v>
      </c>
      <c r="J30" s="132" t="e">
        <f>+(J25/J27)/7*1000</f>
        <v>#DIV/0!</v>
      </c>
      <c r="K30" s="44">
        <f t="shared" ref="K30:M30" si="16">+(K25/K27)/7*1000</f>
        <v>74.161045880741668</v>
      </c>
      <c r="L30" s="45">
        <f t="shared" si="16"/>
        <v>38.641167604198124</v>
      </c>
      <c r="M30" s="45">
        <f t="shared" si="16"/>
        <v>43.188803571428579</v>
      </c>
      <c r="N30" s="46">
        <f>+(N25/N27)/7*1000</f>
        <v>24.092193955207655</v>
      </c>
      <c r="O30" s="75">
        <f t="shared" ref="O30:X30" si="17">+(O25/O27)/7*1000</f>
        <v>45.977310896957952</v>
      </c>
      <c r="P30" s="45">
        <f t="shared" si="17"/>
        <v>50.084988727454906</v>
      </c>
      <c r="Q30" s="45">
        <f t="shared" si="17"/>
        <v>43.780896785714283</v>
      </c>
      <c r="R30" s="45">
        <f t="shared" si="17"/>
        <v>43.084714217426935</v>
      </c>
      <c r="S30" s="45">
        <f t="shared" si="17"/>
        <v>42.952425566785031</v>
      </c>
      <c r="T30" s="45">
        <f t="shared" si="17"/>
        <v>45.334369747899167</v>
      </c>
      <c r="U30" s="45">
        <f t="shared" si="17"/>
        <v>50.462023420479298</v>
      </c>
      <c r="V30" s="45">
        <f t="shared" si="17"/>
        <v>42.961519229763645</v>
      </c>
      <c r="W30" s="45">
        <f t="shared" si="17"/>
        <v>52.066587810071724</v>
      </c>
      <c r="X30" s="46">
        <f t="shared" si="17"/>
        <v>44.349013605442174</v>
      </c>
      <c r="Y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79" t="s">
        <v>18</v>
      </c>
      <c r="C36" s="380"/>
      <c r="D36" s="380"/>
      <c r="E36" s="380"/>
      <c r="F36" s="380"/>
      <c r="G36" s="380"/>
      <c r="H36" s="87"/>
      <c r="J36" s="121"/>
      <c r="K36" s="104" t="s">
        <v>19</v>
      </c>
      <c r="L36" s="383" t="s">
        <v>18</v>
      </c>
      <c r="M36" s="383"/>
      <c r="N36" s="383"/>
      <c r="O36" s="383"/>
      <c r="P36" s="379"/>
      <c r="Q36" s="97"/>
      <c r="R36" s="52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88" t="s">
        <v>10</v>
      </c>
      <c r="R37" s="54"/>
      <c r="S37" s="54"/>
      <c r="T37" s="3"/>
      <c r="U37" s="53"/>
      <c r="V37" s="3"/>
      <c r="W37" s="52"/>
      <c r="X37" s="52"/>
      <c r="Y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88"/>
      <c r="R38" s="54"/>
      <c r="S38" s="54"/>
      <c r="T38" s="55"/>
      <c r="U38" s="55"/>
      <c r="V38" s="2"/>
      <c r="W38" s="2"/>
      <c r="X38" s="2"/>
      <c r="Y38" s="2"/>
    </row>
    <row r="39" spans="1:30" ht="33.75" customHeight="1" x14ac:dyDescent="0.25">
      <c r="A39" s="80" t="s">
        <v>42</v>
      </c>
      <c r="B39" s="69">
        <v>30.3</v>
      </c>
      <c r="C39" s="69">
        <v>30.4</v>
      </c>
      <c r="D39" s="69">
        <v>51.6</v>
      </c>
      <c r="E39" s="69">
        <v>54.2</v>
      </c>
      <c r="F39" s="69">
        <v>48.1</v>
      </c>
      <c r="G39" s="69">
        <v>37.799999999999997</v>
      </c>
      <c r="H39" s="89">
        <f t="shared" ref="H39:H46" si="18">SUM(B39:G39)</f>
        <v>252.39999999999998</v>
      </c>
      <c r="I39" s="50"/>
      <c r="J39" s="2"/>
      <c r="K39" s="80" t="s">
        <v>42</v>
      </c>
      <c r="L39" s="69">
        <v>10</v>
      </c>
      <c r="M39" s="69">
        <v>15.4</v>
      </c>
      <c r="N39" s="69">
        <v>16.899999999999999</v>
      </c>
      <c r="O39" s="69">
        <v>5.5</v>
      </c>
      <c r="P39" s="69"/>
      <c r="Q39" s="89">
        <f t="shared" ref="Q39:Q46" si="19">SUM(L39:P39)</f>
        <v>47.8</v>
      </c>
      <c r="R39" s="2"/>
      <c r="S39" s="56"/>
      <c r="T39" s="55"/>
      <c r="U39" s="55"/>
      <c r="V39" s="2"/>
      <c r="W39" s="2"/>
      <c r="X39" s="2"/>
      <c r="Y39" s="2"/>
    </row>
    <row r="40" spans="1:30" ht="33.75" customHeight="1" x14ac:dyDescent="0.25">
      <c r="A40" s="81" t="s">
        <v>34</v>
      </c>
      <c r="B40" s="69"/>
      <c r="C40" s="69"/>
      <c r="D40" s="69"/>
      <c r="E40" s="69"/>
      <c r="F40" s="69"/>
      <c r="G40" s="69"/>
      <c r="H40" s="89">
        <f t="shared" si="18"/>
        <v>0</v>
      </c>
      <c r="I40" s="50"/>
      <c r="J40" s="2"/>
      <c r="K40" s="81" t="s">
        <v>34</v>
      </c>
      <c r="L40" s="69"/>
      <c r="M40" s="69"/>
      <c r="N40" s="69"/>
      <c r="O40" s="69"/>
      <c r="P40" s="69"/>
      <c r="Q40" s="89">
        <f t="shared" si="19"/>
        <v>0</v>
      </c>
      <c r="R40" s="2"/>
      <c r="S40" s="56"/>
      <c r="T40" s="55"/>
      <c r="U40" s="55"/>
      <c r="V40" s="2"/>
      <c r="W40" s="2"/>
      <c r="X40" s="2"/>
      <c r="Y40" s="2"/>
    </row>
    <row r="41" spans="1:30" ht="33.75" customHeight="1" x14ac:dyDescent="0.25">
      <c r="A41" s="80" t="s">
        <v>35</v>
      </c>
      <c r="B41" s="123">
        <v>33.059999999999995</v>
      </c>
      <c r="C41" s="21">
        <v>33.501374999999996</v>
      </c>
      <c r="D41" s="21">
        <v>56.384250000000002</v>
      </c>
      <c r="E41" s="21">
        <v>57.793999999999997</v>
      </c>
      <c r="F41" s="21">
        <v>50.701999999999998</v>
      </c>
      <c r="G41" s="21">
        <v>38.891125000000002</v>
      </c>
      <c r="H41" s="89">
        <f t="shared" si="18"/>
        <v>270.33274999999998</v>
      </c>
      <c r="I41" s="50"/>
      <c r="J41" s="2"/>
      <c r="K41" s="80" t="s">
        <v>35</v>
      </c>
      <c r="L41" s="69">
        <v>10.178750000000001</v>
      </c>
      <c r="M41" s="69">
        <v>15.884749999999999</v>
      </c>
      <c r="N41" s="69">
        <v>17.384</v>
      </c>
      <c r="O41" s="69">
        <v>5.5</v>
      </c>
      <c r="P41" s="69"/>
      <c r="Q41" s="89">
        <f t="shared" si="19"/>
        <v>48.947499999999998</v>
      </c>
      <c r="R41" s="2"/>
      <c r="S41" s="56"/>
      <c r="T41" s="55"/>
      <c r="U41" s="55"/>
      <c r="V41" s="2"/>
      <c r="W41" s="2"/>
      <c r="X41" s="2"/>
      <c r="Y41" s="2"/>
    </row>
    <row r="42" spans="1:30" ht="33.75" customHeight="1" x14ac:dyDescent="0.25">
      <c r="A42" s="80" t="s">
        <v>36</v>
      </c>
      <c r="B42" s="69">
        <v>33.059999999999995</v>
      </c>
      <c r="C42" s="69">
        <v>33.501374999999996</v>
      </c>
      <c r="D42" s="69">
        <v>56.384250000000002</v>
      </c>
      <c r="E42" s="69">
        <v>57.793999999999997</v>
      </c>
      <c r="F42" s="69">
        <v>50.701999999999998</v>
      </c>
      <c r="G42" s="69">
        <v>38.891125000000002</v>
      </c>
      <c r="H42" s="89">
        <f t="shared" si="18"/>
        <v>270.33274999999998</v>
      </c>
      <c r="I42" s="50"/>
      <c r="J42" s="2"/>
      <c r="K42" s="80" t="s">
        <v>36</v>
      </c>
      <c r="L42" s="69">
        <v>10.178750000000001</v>
      </c>
      <c r="M42" s="69">
        <v>15.884749999999999</v>
      </c>
      <c r="N42" s="69">
        <v>17.384</v>
      </c>
      <c r="O42" s="69">
        <v>5.5</v>
      </c>
      <c r="P42" s="69"/>
      <c r="Q42" s="89">
        <f t="shared" si="19"/>
        <v>48.947499999999998</v>
      </c>
      <c r="R42" s="2"/>
      <c r="S42" s="56"/>
      <c r="T42" s="55"/>
      <c r="U42" s="55"/>
      <c r="V42" s="2"/>
      <c r="W42" s="2"/>
      <c r="X42" s="2"/>
      <c r="Y42" s="2"/>
    </row>
    <row r="43" spans="1:30" ht="33.75" customHeight="1" x14ac:dyDescent="0.25">
      <c r="A43" s="81" t="s">
        <v>37</v>
      </c>
      <c r="B43" s="69"/>
      <c r="C43" s="69"/>
      <c r="D43" s="69"/>
      <c r="E43" s="69"/>
      <c r="F43" s="69"/>
      <c r="G43" s="69"/>
      <c r="H43" s="89">
        <f t="shared" si="18"/>
        <v>0</v>
      </c>
      <c r="I43" s="50"/>
      <c r="J43" s="2"/>
      <c r="K43" s="81" t="s">
        <v>37</v>
      </c>
      <c r="L43" s="69"/>
      <c r="M43" s="69"/>
      <c r="N43" s="69"/>
      <c r="O43" s="69"/>
      <c r="P43" s="69"/>
      <c r="Q43" s="89">
        <f t="shared" si="19"/>
        <v>0</v>
      </c>
      <c r="R43" s="2"/>
      <c r="S43" s="56"/>
      <c r="T43" s="55"/>
      <c r="U43" s="55"/>
      <c r="V43" s="2"/>
      <c r="W43" s="2"/>
      <c r="X43" s="2"/>
      <c r="Y43" s="2"/>
    </row>
    <row r="44" spans="1:30" ht="33.75" customHeight="1" x14ac:dyDescent="0.25">
      <c r="A44" s="80" t="s">
        <v>38</v>
      </c>
      <c r="B44" s="69">
        <v>33.059999999999995</v>
      </c>
      <c r="C44" s="69">
        <v>33.501374999999996</v>
      </c>
      <c r="D44" s="69">
        <v>56.384250000000002</v>
      </c>
      <c r="E44" s="69">
        <v>57.793999999999997</v>
      </c>
      <c r="F44" s="69">
        <v>50.701999999999998</v>
      </c>
      <c r="G44" s="69">
        <v>38.891125000000002</v>
      </c>
      <c r="H44" s="89">
        <f t="shared" si="18"/>
        <v>270.33274999999998</v>
      </c>
      <c r="I44" s="50"/>
      <c r="J44" s="2"/>
      <c r="K44" s="80" t="s">
        <v>38</v>
      </c>
      <c r="L44" s="69">
        <v>10.178750000000001</v>
      </c>
      <c r="M44" s="69">
        <v>15.884749999999999</v>
      </c>
      <c r="N44" s="69">
        <v>17.384</v>
      </c>
      <c r="O44" s="69">
        <v>5.5</v>
      </c>
      <c r="P44" s="69"/>
      <c r="Q44" s="89">
        <f t="shared" si="19"/>
        <v>48.947499999999998</v>
      </c>
      <c r="R44" s="2"/>
      <c r="S44" s="56"/>
      <c r="T44" s="55"/>
      <c r="U44" s="55"/>
      <c r="V44" s="2"/>
      <c r="W44" s="2"/>
      <c r="X44" s="2"/>
      <c r="Y44" s="2"/>
    </row>
    <row r="45" spans="1:30" ht="33.75" customHeight="1" x14ac:dyDescent="0.25">
      <c r="A45" s="80" t="s">
        <v>33</v>
      </c>
      <c r="B45" s="69">
        <v>33.059999999999995</v>
      </c>
      <c r="C45" s="69">
        <v>33.501374999999996</v>
      </c>
      <c r="D45" s="69">
        <v>56.384250000000002</v>
      </c>
      <c r="E45" s="69">
        <v>57.793999999999997</v>
      </c>
      <c r="F45" s="69">
        <v>50.701999999999998</v>
      </c>
      <c r="G45" s="69">
        <v>38.891125000000002</v>
      </c>
      <c r="H45" s="89">
        <f t="shared" si="18"/>
        <v>270.33274999999998</v>
      </c>
      <c r="I45" s="50"/>
      <c r="J45" s="2"/>
      <c r="K45" s="80" t="s">
        <v>33</v>
      </c>
      <c r="L45" s="69">
        <v>10.178750000000001</v>
      </c>
      <c r="M45" s="69">
        <v>15.884749999999999</v>
      </c>
      <c r="N45" s="69">
        <v>17.384</v>
      </c>
      <c r="O45" s="69">
        <v>5.5</v>
      </c>
      <c r="P45" s="69"/>
      <c r="Q45" s="89">
        <f t="shared" si="19"/>
        <v>48.947499999999998</v>
      </c>
      <c r="R45" s="2"/>
      <c r="S45" s="56"/>
      <c r="T45" s="55"/>
      <c r="U45" s="55"/>
      <c r="V45" s="55"/>
      <c r="W45" s="55"/>
      <c r="X45" s="2"/>
      <c r="Y45" s="2"/>
      <c r="Z45" s="2"/>
      <c r="AA45" s="2"/>
    </row>
    <row r="46" spans="1:30" ht="33.75" customHeight="1" x14ac:dyDescent="0.25">
      <c r="A46" s="81" t="s">
        <v>10</v>
      </c>
      <c r="B46" s="70">
        <f t="shared" ref="B46:G46" si="20">SUM(B39:B45)</f>
        <v>162.54</v>
      </c>
      <c r="C46" s="25">
        <f t="shared" si="20"/>
        <v>164.40549999999999</v>
      </c>
      <c r="D46" s="25">
        <f t="shared" si="20"/>
        <v>277.137</v>
      </c>
      <c r="E46" s="25">
        <f t="shared" si="20"/>
        <v>285.37599999999998</v>
      </c>
      <c r="F46" s="25">
        <f t="shared" si="20"/>
        <v>250.90799999999999</v>
      </c>
      <c r="G46" s="25">
        <f t="shared" si="20"/>
        <v>193.36450000000002</v>
      </c>
      <c r="H46" s="89">
        <f t="shared" si="18"/>
        <v>1333.7309999999998</v>
      </c>
      <c r="I46" s="56"/>
      <c r="K46" s="67" t="s">
        <v>10</v>
      </c>
      <c r="L46" s="70">
        <f>SUM(L39:L45)</f>
        <v>50.715000000000003</v>
      </c>
      <c r="M46" s="25">
        <f>SUM(M39:M45)</f>
        <v>78.938999999999993</v>
      </c>
      <c r="N46" s="25">
        <f>SUM(N39:N45)</f>
        <v>86.435999999999993</v>
      </c>
      <c r="O46" s="25">
        <f>SUM(O39:O45)</f>
        <v>27.5</v>
      </c>
      <c r="P46" s="25">
        <f>SUM(P39:P45)</f>
        <v>0</v>
      </c>
      <c r="Q46" s="89">
        <f t="shared" si="19"/>
        <v>243.58999999999997</v>
      </c>
      <c r="R46" s="56"/>
      <c r="S46" s="56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82" t="s">
        <v>12</v>
      </c>
      <c r="B47" s="71">
        <v>54</v>
      </c>
      <c r="C47" s="28">
        <v>53.5</v>
      </c>
      <c r="D47" s="28">
        <v>53</v>
      </c>
      <c r="E47" s="28">
        <v>52</v>
      </c>
      <c r="F47" s="28">
        <v>51.5</v>
      </c>
      <c r="G47" s="28">
        <v>50.5</v>
      </c>
      <c r="H47" s="90">
        <f>+((H46/H48)/7)*1000</f>
        <v>52.301125446060929</v>
      </c>
      <c r="I47" s="56"/>
      <c r="K47" s="119" t="s">
        <v>12</v>
      </c>
      <c r="L47" s="71">
        <v>63</v>
      </c>
      <c r="M47" s="28">
        <v>63</v>
      </c>
      <c r="N47" s="28">
        <v>63</v>
      </c>
      <c r="O47" s="28"/>
      <c r="P47" s="28"/>
      <c r="Q47" s="90">
        <f>+((Q46/Q48)/7)*1000</f>
        <v>71.017492711370252</v>
      </c>
      <c r="R47" s="57"/>
      <c r="S47" s="57"/>
    </row>
    <row r="48" spans="1:30" ht="33.75" customHeight="1" x14ac:dyDescent="0.25">
      <c r="A48" s="83" t="s">
        <v>13</v>
      </c>
      <c r="B48" s="72">
        <v>430</v>
      </c>
      <c r="C48" s="32">
        <v>439</v>
      </c>
      <c r="D48" s="32">
        <v>747</v>
      </c>
      <c r="E48" s="32">
        <v>784</v>
      </c>
      <c r="F48" s="32">
        <v>696</v>
      </c>
      <c r="G48" s="32">
        <v>547</v>
      </c>
      <c r="H48" s="91">
        <f>SUM(B48:G48)</f>
        <v>3643</v>
      </c>
      <c r="I48" s="56"/>
      <c r="J48" s="58"/>
      <c r="K48" s="83" t="s">
        <v>13</v>
      </c>
      <c r="L48" s="94">
        <v>115</v>
      </c>
      <c r="M48" s="94">
        <v>179</v>
      </c>
      <c r="N48" s="94">
        <v>196</v>
      </c>
      <c r="O48" s="94"/>
      <c r="P48" s="94"/>
      <c r="Q48" s="98">
        <f>SUM(L48:P48)</f>
        <v>490</v>
      </c>
      <c r="R48" s="59"/>
      <c r="S48" s="59"/>
    </row>
    <row r="49" spans="1:31" ht="33.75" customHeight="1" x14ac:dyDescent="0.25">
      <c r="A49" s="84" t="s">
        <v>14</v>
      </c>
      <c r="B49" s="73">
        <f t="shared" ref="B49:G49" si="21">((B48*B47)*7/1000-B39)/4</f>
        <v>33.059999999999995</v>
      </c>
      <c r="C49" s="36">
        <f t="shared" si="21"/>
        <v>33.501374999999996</v>
      </c>
      <c r="D49" s="36">
        <f t="shared" si="21"/>
        <v>56.384250000000002</v>
      </c>
      <c r="E49" s="36">
        <f t="shared" si="21"/>
        <v>57.793999999999997</v>
      </c>
      <c r="F49" s="36">
        <f t="shared" si="21"/>
        <v>50.701999999999998</v>
      </c>
      <c r="G49" s="36">
        <f t="shared" si="21"/>
        <v>38.891125000000002</v>
      </c>
      <c r="H49" s="92">
        <f>((H46*1000)/H48)/7</f>
        <v>52.301125446060929</v>
      </c>
      <c r="I49" s="56"/>
      <c r="K49" s="84" t="s">
        <v>14</v>
      </c>
      <c r="L49" s="73">
        <f t="shared" ref="L49:P49" si="22">((L48*L47)*7/1000-L39)/4</f>
        <v>10.178750000000001</v>
      </c>
      <c r="M49" s="36">
        <f t="shared" si="22"/>
        <v>15.884749999999999</v>
      </c>
      <c r="N49" s="36">
        <f t="shared" si="22"/>
        <v>17.384</v>
      </c>
      <c r="O49" s="36">
        <f t="shared" si="22"/>
        <v>-1.375</v>
      </c>
      <c r="P49" s="36">
        <f t="shared" si="22"/>
        <v>0</v>
      </c>
      <c r="Q49" s="99">
        <f>((Q46*1000)/Q48)/7</f>
        <v>71.017492711370252</v>
      </c>
      <c r="R49" s="59"/>
      <c r="S49" s="59"/>
    </row>
    <row r="50" spans="1:31" ht="33.75" customHeight="1" x14ac:dyDescent="0.25">
      <c r="A50" s="85" t="s">
        <v>15</v>
      </c>
      <c r="B50" s="74">
        <f t="shared" ref="B50:G50" si="23">((B48*B47)*7)/1000</f>
        <v>162.54</v>
      </c>
      <c r="C50" s="40">
        <f t="shared" si="23"/>
        <v>164.40549999999999</v>
      </c>
      <c r="D50" s="40">
        <f t="shared" si="23"/>
        <v>277.137</v>
      </c>
      <c r="E50" s="40">
        <f t="shared" si="23"/>
        <v>285.37599999999998</v>
      </c>
      <c r="F50" s="40">
        <f t="shared" si="23"/>
        <v>250.90799999999999</v>
      </c>
      <c r="G50" s="40">
        <f t="shared" si="23"/>
        <v>193.36449999999999</v>
      </c>
      <c r="H50" s="76"/>
      <c r="I50" s="56"/>
      <c r="K50" s="85" t="s">
        <v>15</v>
      </c>
      <c r="L50" s="74">
        <f>((L48*L47)*7)/1000</f>
        <v>50.715000000000003</v>
      </c>
      <c r="M50" s="40">
        <f>((M48*M47)*7)/1000</f>
        <v>78.938999999999993</v>
      </c>
      <c r="N50" s="40">
        <f>((N48*N47)*7)/1000</f>
        <v>86.436000000000007</v>
      </c>
      <c r="O50" s="40">
        <f>((O48*O47)*7)/1000</f>
        <v>0</v>
      </c>
      <c r="P50" s="40">
        <f>((P48*P47)*7)/1000</f>
        <v>0</v>
      </c>
      <c r="Q50" s="100"/>
    </row>
    <row r="51" spans="1:31" ht="33.75" customHeight="1" thickBot="1" x14ac:dyDescent="0.3">
      <c r="A51" s="86" t="s">
        <v>16</v>
      </c>
      <c r="B51" s="75">
        <f t="shared" ref="B51:G51" si="24">+(B46/B48)/7*1000</f>
        <v>54</v>
      </c>
      <c r="C51" s="45">
        <f t="shared" si="24"/>
        <v>53.5</v>
      </c>
      <c r="D51" s="45">
        <f t="shared" si="24"/>
        <v>53</v>
      </c>
      <c r="E51" s="45">
        <f t="shared" si="24"/>
        <v>52</v>
      </c>
      <c r="F51" s="45">
        <f t="shared" si="24"/>
        <v>51.5</v>
      </c>
      <c r="G51" s="45">
        <f t="shared" si="24"/>
        <v>50.5</v>
      </c>
      <c r="H51" s="93"/>
      <c r="I51" s="56"/>
      <c r="J51" s="48"/>
      <c r="K51" s="86" t="s">
        <v>16</v>
      </c>
      <c r="L51" s="75">
        <f>+(L46/L48)/7*1000</f>
        <v>63</v>
      </c>
      <c r="M51" s="45">
        <f>+(M46/M48)/7*1000</f>
        <v>62.999999999999986</v>
      </c>
      <c r="N51" s="45">
        <f>+(N46/N48)/7*1000</f>
        <v>62.999999999999986</v>
      </c>
      <c r="O51" s="45" t="e">
        <f>+(O46/O48)/7*1000</f>
        <v>#DIV/0!</v>
      </c>
      <c r="P51" s="45" t="e">
        <f>+(P46/P48)/7*1000</f>
        <v>#DIV/0!</v>
      </c>
      <c r="Q51" s="46"/>
      <c r="R51" s="49"/>
      <c r="S51" s="49"/>
    </row>
    <row r="52" spans="1:31" ht="33.75" customHeight="1" x14ac:dyDescent="0.25">
      <c r="A52" s="48"/>
      <c r="B52" s="49"/>
      <c r="C52" s="49"/>
      <c r="D52" s="49"/>
      <c r="E52" s="49"/>
      <c r="F52" s="49"/>
      <c r="G52" s="49"/>
      <c r="H52" s="48"/>
      <c r="I52" s="48"/>
      <c r="J52" s="48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2"/>
      <c r="V52" s="2"/>
      <c r="W52" s="2"/>
      <c r="X52" s="2"/>
      <c r="Y52" s="2"/>
    </row>
    <row r="53" spans="1:31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31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50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04" t="s">
        <v>21</v>
      </c>
      <c r="B55" s="386" t="s">
        <v>8</v>
      </c>
      <c r="C55" s="383"/>
      <c r="D55" s="383"/>
      <c r="E55" s="383"/>
      <c r="F55" s="383"/>
      <c r="G55" s="383"/>
      <c r="H55" s="387"/>
      <c r="I55" s="63"/>
      <c r="J55" s="63"/>
      <c r="U55" s="50"/>
      <c r="V55" s="50"/>
      <c r="W55" s="50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78" t="s">
        <v>20</v>
      </c>
      <c r="B56" s="68"/>
      <c r="C56" s="12"/>
      <c r="D56" s="12"/>
      <c r="E56" s="12"/>
      <c r="F56" s="12"/>
      <c r="G56" s="12"/>
      <c r="H56" s="88" t="s">
        <v>10</v>
      </c>
      <c r="J56" s="52"/>
      <c r="K56" s="52"/>
      <c r="L56" s="52"/>
      <c r="M56" s="52"/>
      <c r="N56" s="64"/>
      <c r="O56" s="64"/>
      <c r="P56" s="64"/>
      <c r="Q56" s="52"/>
      <c r="R56" s="52"/>
      <c r="S56" s="65"/>
      <c r="T56" s="65"/>
      <c r="U56" s="6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78" t="s">
        <v>11</v>
      </c>
      <c r="B57" s="68">
        <v>1</v>
      </c>
      <c r="C57" s="18">
        <v>2</v>
      </c>
      <c r="D57" s="18">
        <v>3</v>
      </c>
      <c r="E57" s="18">
        <v>4</v>
      </c>
      <c r="F57" s="18">
        <v>5</v>
      </c>
      <c r="G57" s="18">
        <v>6</v>
      </c>
      <c r="H57" s="88"/>
      <c r="I57" s="52"/>
      <c r="J57" s="52"/>
      <c r="K57" s="52"/>
      <c r="L57" s="124"/>
      <c r="M57" s="52"/>
      <c r="N57" s="64"/>
      <c r="O57" s="64"/>
      <c r="P57" s="64"/>
      <c r="Q57" s="52"/>
      <c r="R57" s="52"/>
      <c r="S57" s="65"/>
      <c r="T57" s="65"/>
      <c r="U57" s="6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80" t="s">
        <v>42</v>
      </c>
      <c r="B58" s="69">
        <v>23</v>
      </c>
      <c r="C58" s="69">
        <v>23.2</v>
      </c>
      <c r="D58" s="69">
        <v>30.7</v>
      </c>
      <c r="E58" s="69">
        <v>42.6</v>
      </c>
      <c r="F58" s="69">
        <v>37.6</v>
      </c>
      <c r="G58" s="69">
        <v>28.7</v>
      </c>
      <c r="H58" s="89">
        <f t="shared" ref="H58:H65" si="25">SUM(B58:G58)</f>
        <v>185.79999999999998</v>
      </c>
      <c r="I58" s="49"/>
      <c r="J58" s="2"/>
      <c r="K58" s="52"/>
      <c r="L58" s="124"/>
      <c r="M58" s="52"/>
      <c r="N58" s="64"/>
      <c r="O58" s="64"/>
      <c r="P58" s="64"/>
      <c r="Q58" s="52"/>
      <c r="R58" s="52"/>
      <c r="S58" s="65"/>
      <c r="T58" s="65"/>
      <c r="U58" s="6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81" t="s">
        <v>34</v>
      </c>
      <c r="B59" s="69"/>
      <c r="C59" s="69"/>
      <c r="D59" s="69"/>
      <c r="E59" s="69"/>
      <c r="F59" s="69"/>
      <c r="G59" s="69"/>
      <c r="H59" s="89">
        <f t="shared" si="25"/>
        <v>0</v>
      </c>
      <c r="I59" s="49"/>
      <c r="J59" s="2"/>
      <c r="K59" s="52"/>
      <c r="L59" s="124"/>
      <c r="M59" s="52"/>
      <c r="N59" s="64"/>
      <c r="O59" s="64"/>
      <c r="P59" s="64"/>
      <c r="Q59" s="52"/>
      <c r="R59" s="52"/>
      <c r="S59" s="65"/>
      <c r="T59" s="65"/>
      <c r="U59" s="6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80" t="s">
        <v>35</v>
      </c>
      <c r="B60" s="69">
        <v>24.048124999999999</v>
      </c>
      <c r="C60" s="69">
        <v>24.266749999999998</v>
      </c>
      <c r="D60" s="69">
        <v>31.689499999999999</v>
      </c>
      <c r="E60" s="69">
        <v>44.411999999999999</v>
      </c>
      <c r="F60" s="69">
        <v>39.141500000000001</v>
      </c>
      <c r="G60" s="69">
        <v>28.7</v>
      </c>
      <c r="H60" s="89">
        <f t="shared" si="25"/>
        <v>192.25787499999998</v>
      </c>
      <c r="I60" s="49"/>
      <c r="J60" s="2"/>
      <c r="K60" s="52"/>
      <c r="L60" s="124"/>
      <c r="M60" s="52"/>
      <c r="N60" s="64"/>
      <c r="O60" s="64"/>
      <c r="P60" s="64"/>
      <c r="Q60" s="52"/>
      <c r="R60" s="52"/>
      <c r="S60" s="65"/>
      <c r="T60" s="65"/>
      <c r="U60" s="6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80" t="s">
        <v>36</v>
      </c>
      <c r="B61" s="69">
        <v>24.048124999999999</v>
      </c>
      <c r="C61" s="69">
        <v>24.266749999999998</v>
      </c>
      <c r="D61" s="69">
        <v>31.689499999999999</v>
      </c>
      <c r="E61" s="69">
        <v>44.411999999999999</v>
      </c>
      <c r="F61" s="69">
        <v>39.141500000000001</v>
      </c>
      <c r="G61" s="69">
        <v>28.7</v>
      </c>
      <c r="H61" s="89">
        <f t="shared" si="25"/>
        <v>192.25787499999998</v>
      </c>
      <c r="I61" s="49"/>
      <c r="J61" s="2"/>
      <c r="K61" s="52"/>
      <c r="L61" s="124"/>
      <c r="M61" s="52"/>
      <c r="N61" s="64"/>
      <c r="O61" s="64"/>
      <c r="P61" s="64"/>
      <c r="Q61" s="52"/>
      <c r="R61" s="52"/>
      <c r="S61" s="65"/>
      <c r="T61" s="65"/>
      <c r="U61" s="6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81" t="s">
        <v>37</v>
      </c>
      <c r="B62" s="69"/>
      <c r="C62" s="69"/>
      <c r="D62" s="69"/>
      <c r="E62" s="69"/>
      <c r="F62" s="69"/>
      <c r="G62" s="69"/>
      <c r="H62" s="89">
        <f t="shared" si="25"/>
        <v>0</v>
      </c>
      <c r="I62" s="49"/>
      <c r="J62" s="2"/>
      <c r="K62" s="52"/>
      <c r="L62" s="124"/>
      <c r="M62" s="52"/>
      <c r="N62" s="64"/>
      <c r="O62" s="64"/>
      <c r="P62" s="64"/>
      <c r="Q62" s="52"/>
      <c r="R62" s="52"/>
      <c r="S62" s="65"/>
      <c r="T62" s="65"/>
      <c r="U62" s="6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80" t="s">
        <v>38</v>
      </c>
      <c r="B63" s="69">
        <v>24.048124999999999</v>
      </c>
      <c r="C63" s="69">
        <v>24.266749999999998</v>
      </c>
      <c r="D63" s="69">
        <v>31.689499999999999</v>
      </c>
      <c r="E63" s="69">
        <v>44.411999999999999</v>
      </c>
      <c r="F63" s="69">
        <v>39.141500000000001</v>
      </c>
      <c r="G63" s="69">
        <v>28.7</v>
      </c>
      <c r="H63" s="89">
        <f t="shared" si="25"/>
        <v>192.25787499999998</v>
      </c>
      <c r="I63" s="49"/>
      <c r="J63" s="2"/>
      <c r="K63" s="52"/>
      <c r="L63" s="124"/>
      <c r="M63" s="52"/>
      <c r="N63" s="52"/>
      <c r="O63" s="52"/>
      <c r="P63" s="52"/>
      <c r="Q63" s="52"/>
      <c r="R63" s="52"/>
      <c r="S63" s="52"/>
      <c r="T63" s="52"/>
      <c r="U63" s="52"/>
      <c r="V63" s="3"/>
      <c r="W63" s="3"/>
      <c r="Z63" s="2"/>
      <c r="AA63" s="2"/>
      <c r="AB63" s="2"/>
      <c r="AC63" s="2"/>
    </row>
    <row r="64" spans="1:31" ht="33.75" customHeight="1" x14ac:dyDescent="0.25">
      <c r="A64" s="80" t="s">
        <v>33</v>
      </c>
      <c r="B64" s="69">
        <v>24.048124999999999</v>
      </c>
      <c r="C64" s="69">
        <v>24.266749999999998</v>
      </c>
      <c r="D64" s="69">
        <v>31.689499999999999</v>
      </c>
      <c r="E64" s="69">
        <v>44.411999999999999</v>
      </c>
      <c r="F64" s="69">
        <v>39.141500000000001</v>
      </c>
      <c r="G64" s="69">
        <v>28.7</v>
      </c>
      <c r="H64" s="89">
        <f t="shared" si="25"/>
        <v>192.25787499999998</v>
      </c>
      <c r="I64" s="49"/>
      <c r="J64" s="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3"/>
      <c r="W64" s="3"/>
      <c r="Z64" s="2"/>
      <c r="AA64" s="2"/>
      <c r="AB64" s="2"/>
      <c r="AC64" s="2"/>
    </row>
    <row r="65" spans="1:29" ht="33.75" customHeight="1" x14ac:dyDescent="0.25">
      <c r="A65" s="79" t="s">
        <v>10</v>
      </c>
      <c r="B65" s="70">
        <f t="shared" ref="B65:G65" si="26">SUM(B58:B64)</f>
        <v>119.1925</v>
      </c>
      <c r="C65" s="25">
        <f t="shared" si="26"/>
        <v>120.267</v>
      </c>
      <c r="D65" s="25">
        <f t="shared" si="26"/>
        <v>157.458</v>
      </c>
      <c r="E65" s="25">
        <f t="shared" si="26"/>
        <v>220.24800000000002</v>
      </c>
      <c r="F65" s="25">
        <f t="shared" si="26"/>
        <v>194.16600000000003</v>
      </c>
      <c r="G65" s="25">
        <f t="shared" si="26"/>
        <v>143.5</v>
      </c>
      <c r="H65" s="89">
        <f t="shared" si="25"/>
        <v>954.83150000000012</v>
      </c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82" t="s">
        <v>12</v>
      </c>
      <c r="B66" s="71">
        <v>69.5</v>
      </c>
      <c r="C66" s="28">
        <v>69</v>
      </c>
      <c r="D66" s="28">
        <v>69</v>
      </c>
      <c r="E66" s="28">
        <v>69</v>
      </c>
      <c r="F66" s="28">
        <v>69</v>
      </c>
      <c r="G66" s="28"/>
      <c r="H66" s="90">
        <f>+((H65/H67)/7)*1000</f>
        <v>81.289928486293221</v>
      </c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83" t="s">
        <v>13</v>
      </c>
      <c r="B67" s="94">
        <v>245</v>
      </c>
      <c r="C67" s="94">
        <v>249</v>
      </c>
      <c r="D67" s="94">
        <v>326</v>
      </c>
      <c r="E67" s="94">
        <v>456</v>
      </c>
      <c r="F67" s="94">
        <v>402</v>
      </c>
      <c r="G67" s="94"/>
      <c r="H67" s="98">
        <f>SUM(B67:G67)</f>
        <v>1678</v>
      </c>
      <c r="J67" s="66"/>
      <c r="N67" s="3"/>
      <c r="O67" s="3"/>
      <c r="P67" s="3"/>
      <c r="Q67" s="3"/>
      <c r="R67" s="3"/>
    </row>
    <row r="68" spans="1:29" ht="33.75" customHeight="1" x14ac:dyDescent="0.25">
      <c r="A68" s="84" t="s">
        <v>14</v>
      </c>
      <c r="B68" s="73">
        <f t="shared" ref="B68:G68" si="27">((B67*B66)*7/1000-B58)/4</f>
        <v>24.048124999999999</v>
      </c>
      <c r="C68" s="36">
        <f t="shared" si="27"/>
        <v>24.266749999999998</v>
      </c>
      <c r="D68" s="36">
        <f t="shared" si="27"/>
        <v>31.689499999999999</v>
      </c>
      <c r="E68" s="36">
        <f t="shared" si="27"/>
        <v>44.411999999999999</v>
      </c>
      <c r="F68" s="36">
        <f t="shared" si="27"/>
        <v>39.141500000000001</v>
      </c>
      <c r="G68" s="36">
        <f t="shared" si="27"/>
        <v>-7.1749999999999998</v>
      </c>
      <c r="H68" s="102">
        <f>((H65*1000)/H67)/7</f>
        <v>81.289928486293221</v>
      </c>
      <c r="N68" s="3"/>
      <c r="O68" s="3"/>
      <c r="P68" s="3"/>
      <c r="Q68" s="3"/>
      <c r="R68" s="3"/>
    </row>
    <row r="69" spans="1:29" ht="33.75" customHeight="1" x14ac:dyDescent="0.25">
      <c r="A69" s="85" t="s">
        <v>15</v>
      </c>
      <c r="B69" s="74">
        <f>((B67*B66)*7)/1000</f>
        <v>119.1925</v>
      </c>
      <c r="C69" s="40">
        <f>((C67*C66)*7)/1000</f>
        <v>120.267</v>
      </c>
      <c r="D69" s="40">
        <f>((D67*D66)*7)/1000</f>
        <v>157.458</v>
      </c>
      <c r="E69" s="40">
        <f>((E67*E66)*7)/1000</f>
        <v>220.24799999999999</v>
      </c>
      <c r="F69" s="40">
        <f t="shared" ref="F69:G69" si="28">((F67*F66)*7)/1000</f>
        <v>194.166</v>
      </c>
      <c r="G69" s="40">
        <f t="shared" si="28"/>
        <v>0</v>
      </c>
      <c r="H69" s="76"/>
      <c r="I69" s="48"/>
      <c r="R69" s="3"/>
    </row>
    <row r="70" spans="1:29" ht="33.75" customHeight="1" thickBot="1" x14ac:dyDescent="0.3">
      <c r="A70" s="86" t="s">
        <v>16</v>
      </c>
      <c r="B70" s="75">
        <f>+(B65/B67)/7*1000</f>
        <v>69.499999999999986</v>
      </c>
      <c r="C70" s="45">
        <f>+(C65/C67)/7*1000</f>
        <v>68.999999999999986</v>
      </c>
      <c r="D70" s="45">
        <f>+(D65/D67)/7*1000</f>
        <v>68.999999999999986</v>
      </c>
      <c r="E70" s="45">
        <f>+(E65/E67)/7*1000</f>
        <v>69</v>
      </c>
      <c r="F70" s="45">
        <f t="shared" ref="F70:G70" si="29">+(F65/F67)/7*1000</f>
        <v>69</v>
      </c>
      <c r="G70" s="45" t="e">
        <f t="shared" si="29"/>
        <v>#DIV/0!</v>
      </c>
      <c r="H70" s="103"/>
      <c r="R70" s="3"/>
    </row>
    <row r="71" spans="1:29" ht="33.75" customHeight="1" x14ac:dyDescent="0.25"/>
    <row r="72" spans="1:29" ht="33.75" customHeight="1" x14ac:dyDescent="0.25">
      <c r="B72" s="52"/>
      <c r="C72" s="52"/>
      <c r="D72" s="52"/>
      <c r="E72" s="52"/>
      <c r="F72" s="52"/>
      <c r="G72" s="52"/>
      <c r="H72" s="52"/>
      <c r="I72" s="59"/>
    </row>
    <row r="73" spans="1:29" ht="33.75" customHeight="1" x14ac:dyDescent="0.25"/>
    <row r="74" spans="1:29" ht="33.75" customHeight="1" x14ac:dyDescent="0.25">
      <c r="A74" s="52"/>
      <c r="B74" s="65"/>
      <c r="C74" s="65"/>
      <c r="D74" s="65"/>
      <c r="E74" s="65"/>
      <c r="F74" s="65"/>
      <c r="G74" s="65"/>
      <c r="H74" s="52"/>
      <c r="I74" s="52"/>
      <c r="J74" s="52"/>
    </row>
    <row r="75" spans="1:29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29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29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29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29" ht="33.75" customHeight="1" x14ac:dyDescent="0.25">
      <c r="A79" s="52"/>
      <c r="B79" s="52"/>
      <c r="C79" s="52"/>
      <c r="D79" s="52"/>
      <c r="E79" s="52"/>
      <c r="F79" s="52"/>
      <c r="G79" s="52"/>
      <c r="H79" s="52"/>
      <c r="I79" s="52"/>
      <c r="J79" s="52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36:G36"/>
    <mergeCell ref="L36:P36"/>
    <mergeCell ref="K15:N15"/>
    <mergeCell ref="O15:X15"/>
    <mergeCell ref="J54:K54"/>
    <mergeCell ref="B55:H55"/>
    <mergeCell ref="A3:C3"/>
    <mergeCell ref="E9:G9"/>
    <mergeCell ref="B15:J15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E239"/>
  <sheetViews>
    <sheetView topLeftCell="A20" zoomScale="30" zoomScaleNormal="30" workbookViewId="0">
      <selection activeCell="O39" sqref="O39:O41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1" width="33.42578125" style="16" bestFit="1" customWidth="1"/>
    <col min="12" max="12" width="22.5703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54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76"/>
      <c r="I15" s="377"/>
      <c r="J15" s="388" t="s">
        <v>45</v>
      </c>
      <c r="K15" s="389"/>
      <c r="L15" s="389"/>
      <c r="M15" s="390"/>
      <c r="N15" s="385" t="s">
        <v>44</v>
      </c>
      <c r="O15" s="381"/>
      <c r="P15" s="381"/>
      <c r="Q15" s="381"/>
      <c r="R15" s="381"/>
      <c r="S15" s="381"/>
      <c r="T15" s="381"/>
      <c r="U15" s="381"/>
      <c r="V15" s="381"/>
      <c r="W15" s="382"/>
      <c r="X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2"/>
      <c r="H16" s="12"/>
      <c r="I16" s="12"/>
      <c r="J16" s="13"/>
      <c r="K16" s="12"/>
      <c r="L16" s="12"/>
      <c r="M16" s="19"/>
      <c r="N16" s="120"/>
      <c r="O16" s="12"/>
      <c r="P16" s="12"/>
      <c r="Q16" s="12"/>
      <c r="R16" s="12"/>
      <c r="S16" s="12"/>
      <c r="T16" s="12"/>
      <c r="U16" s="12"/>
      <c r="V16" s="12"/>
      <c r="W16" s="14"/>
      <c r="X16" s="15" t="s">
        <v>10</v>
      </c>
      <c r="Z16" s="17"/>
      <c r="AA16" s="17"/>
    </row>
    <row r="17" spans="1:30" ht="39.950000000000003" customHeight="1" x14ac:dyDescent="0.25">
      <c r="A17" s="111" t="s">
        <v>11</v>
      </c>
      <c r="B17" s="11">
        <v>3</v>
      </c>
      <c r="C17" s="18">
        <v>4</v>
      </c>
      <c r="D17" s="18">
        <v>5</v>
      </c>
      <c r="E17" s="18">
        <v>6</v>
      </c>
      <c r="F17" s="18">
        <v>7</v>
      </c>
      <c r="G17" s="18">
        <v>8</v>
      </c>
      <c r="H17" s="18">
        <v>9</v>
      </c>
      <c r="I17" s="18">
        <v>10</v>
      </c>
      <c r="J17" s="11">
        <v>1</v>
      </c>
      <c r="K17" s="18">
        <v>2</v>
      </c>
      <c r="L17" s="18">
        <v>3</v>
      </c>
      <c r="M17" s="19">
        <v>4</v>
      </c>
      <c r="N17" s="68">
        <v>2</v>
      </c>
      <c r="O17" s="18">
        <v>3</v>
      </c>
      <c r="P17" s="18">
        <v>4</v>
      </c>
      <c r="Q17" s="18">
        <v>5</v>
      </c>
      <c r="R17" s="18">
        <v>6</v>
      </c>
      <c r="S17" s="18">
        <v>7</v>
      </c>
      <c r="T17" s="18">
        <v>8</v>
      </c>
      <c r="U17" s="18">
        <v>9</v>
      </c>
      <c r="V17" s="18">
        <v>10</v>
      </c>
      <c r="W17" s="19">
        <v>11</v>
      </c>
      <c r="X17" s="15"/>
      <c r="Z17" s="2"/>
      <c r="AA17" s="17"/>
    </row>
    <row r="18" spans="1:30" ht="39.950000000000003" customHeight="1" x14ac:dyDescent="0.25">
      <c r="A18" s="112" t="s">
        <v>42</v>
      </c>
      <c r="B18" s="20">
        <v>13.4</v>
      </c>
      <c r="C18" s="21">
        <v>38.9</v>
      </c>
      <c r="D18" s="21">
        <v>48.5</v>
      </c>
      <c r="E18" s="21">
        <v>56.1</v>
      </c>
      <c r="F18" s="21">
        <v>44.2</v>
      </c>
      <c r="G18" s="21">
        <v>47.7</v>
      </c>
      <c r="H18" s="21">
        <v>42.4</v>
      </c>
      <c r="I18" s="21">
        <v>32.5</v>
      </c>
      <c r="J18" s="20">
        <v>22.1</v>
      </c>
      <c r="K18" s="21">
        <v>30.6</v>
      </c>
      <c r="L18" s="21">
        <v>52</v>
      </c>
      <c r="M18" s="22">
        <v>42.7</v>
      </c>
      <c r="N18" s="69">
        <v>30.7</v>
      </c>
      <c r="O18" s="21">
        <v>32</v>
      </c>
      <c r="P18" s="21">
        <v>32</v>
      </c>
      <c r="Q18" s="21">
        <v>33.5</v>
      </c>
      <c r="R18" s="21">
        <v>33.5</v>
      </c>
      <c r="S18" s="21">
        <v>29.4</v>
      </c>
      <c r="T18" s="21">
        <v>29.4</v>
      </c>
      <c r="U18" s="21">
        <v>43.8</v>
      </c>
      <c r="V18" s="21">
        <v>30.7</v>
      </c>
      <c r="W18" s="22">
        <v>26.9</v>
      </c>
      <c r="X18" s="23">
        <f t="shared" ref="X18:X25" si="0">SUM(B18:W18)</f>
        <v>792.99999999999989</v>
      </c>
      <c r="Z18" s="2"/>
      <c r="AA18" s="17"/>
    </row>
    <row r="19" spans="1:30" ht="39.950000000000003" customHeight="1" x14ac:dyDescent="0.25">
      <c r="A19" s="113" t="s">
        <v>34</v>
      </c>
      <c r="B19" s="20"/>
      <c r="C19" s="21"/>
      <c r="D19" s="21"/>
      <c r="E19" s="21"/>
      <c r="F19" s="21"/>
      <c r="G19" s="21"/>
      <c r="H19" s="21"/>
      <c r="I19" s="21"/>
      <c r="J19" s="20"/>
      <c r="K19" s="21"/>
      <c r="L19" s="21"/>
      <c r="M19" s="22"/>
      <c r="N19" s="69"/>
      <c r="O19" s="21"/>
      <c r="P19" s="21"/>
      <c r="Q19" s="21"/>
      <c r="R19" s="21"/>
      <c r="S19" s="21"/>
      <c r="T19" s="21"/>
      <c r="U19" s="21"/>
      <c r="V19" s="21"/>
      <c r="W19" s="22"/>
      <c r="X19" s="23">
        <f t="shared" si="0"/>
        <v>0</v>
      </c>
      <c r="Z19" s="2"/>
      <c r="AA19" s="17"/>
    </row>
    <row r="20" spans="1:30" ht="39.75" customHeight="1" x14ac:dyDescent="0.25">
      <c r="A20" s="112" t="s">
        <v>35</v>
      </c>
      <c r="B20" s="20">
        <v>14.743250000000002</v>
      </c>
      <c r="C20" s="21">
        <v>41.48</v>
      </c>
      <c r="D20" s="21">
        <v>51.125250000000001</v>
      </c>
      <c r="E20" s="21">
        <v>58.480125000000008</v>
      </c>
      <c r="F20" s="21">
        <v>45.380499999999998</v>
      </c>
      <c r="G20" s="21">
        <v>48.430750000000003</v>
      </c>
      <c r="H20" s="21">
        <v>42.32</v>
      </c>
      <c r="I20" s="21">
        <v>32.431249999999999</v>
      </c>
      <c r="J20" s="20">
        <v>23.840874999999997</v>
      </c>
      <c r="K20" s="21">
        <v>32.909750000000003</v>
      </c>
      <c r="L20" s="21">
        <v>54.900000000000006</v>
      </c>
      <c r="M20" s="22">
        <v>43.363249999999994</v>
      </c>
      <c r="N20" s="69">
        <v>33.818375000000003</v>
      </c>
      <c r="O20" s="21">
        <v>34.352625000000003</v>
      </c>
      <c r="P20" s="21">
        <v>34</v>
      </c>
      <c r="Q20" s="21">
        <v>35.099375000000002</v>
      </c>
      <c r="R20" s="21">
        <v>35.099375000000002</v>
      </c>
      <c r="S20" s="21">
        <v>30.402749999999997</v>
      </c>
      <c r="T20" s="21">
        <v>30.402749999999997</v>
      </c>
      <c r="U20" s="21">
        <v>45.226749999999996</v>
      </c>
      <c r="V20" s="21">
        <v>31.222249999999999</v>
      </c>
      <c r="W20" s="22">
        <v>27.085000000000001</v>
      </c>
      <c r="X20" s="23">
        <f t="shared" si="0"/>
        <v>826.11425000000008</v>
      </c>
      <c r="Z20" s="2"/>
      <c r="AA20" s="17"/>
    </row>
    <row r="21" spans="1:30" ht="39.950000000000003" customHeight="1" x14ac:dyDescent="0.25">
      <c r="A21" s="112" t="s">
        <v>36</v>
      </c>
      <c r="B21" s="20">
        <v>14.743250000000002</v>
      </c>
      <c r="C21" s="21">
        <v>41.48</v>
      </c>
      <c r="D21" s="21">
        <v>51.125250000000001</v>
      </c>
      <c r="E21" s="21">
        <v>58.480125000000008</v>
      </c>
      <c r="F21" s="21">
        <v>45.380499999999998</v>
      </c>
      <c r="G21" s="21">
        <v>48.430750000000003</v>
      </c>
      <c r="H21" s="21">
        <v>42.32</v>
      </c>
      <c r="I21" s="21">
        <v>32.431249999999999</v>
      </c>
      <c r="J21" s="20">
        <v>23.840874999999997</v>
      </c>
      <c r="K21" s="21">
        <v>32.909750000000003</v>
      </c>
      <c r="L21" s="21">
        <v>54.900000000000006</v>
      </c>
      <c r="M21" s="22">
        <v>43.363249999999994</v>
      </c>
      <c r="N21" s="69">
        <v>33.818375000000003</v>
      </c>
      <c r="O21" s="21">
        <v>34.352625000000003</v>
      </c>
      <c r="P21" s="21">
        <v>34</v>
      </c>
      <c r="Q21" s="21">
        <v>35.099375000000002</v>
      </c>
      <c r="R21" s="21">
        <v>35.099375000000002</v>
      </c>
      <c r="S21" s="21">
        <v>30.402749999999997</v>
      </c>
      <c r="T21" s="21">
        <v>30.402749999999997</v>
      </c>
      <c r="U21" s="21">
        <v>45.226749999999996</v>
      </c>
      <c r="V21" s="21">
        <v>31.222249999999999</v>
      </c>
      <c r="W21" s="22">
        <v>27.085000000000001</v>
      </c>
      <c r="X21" s="23">
        <f t="shared" si="0"/>
        <v>826.11425000000008</v>
      </c>
      <c r="Z21" s="2"/>
      <c r="AA21" s="17"/>
    </row>
    <row r="22" spans="1:30" ht="39.950000000000003" customHeight="1" x14ac:dyDescent="0.25">
      <c r="A22" s="113" t="s">
        <v>37</v>
      </c>
      <c r="B22" s="20"/>
      <c r="C22" s="21"/>
      <c r="D22" s="21"/>
      <c r="E22" s="21"/>
      <c r="F22" s="21"/>
      <c r="G22" s="21"/>
      <c r="H22" s="21"/>
      <c r="I22" s="21"/>
      <c r="J22" s="20"/>
      <c r="K22" s="21"/>
      <c r="L22" s="21"/>
      <c r="M22" s="22"/>
      <c r="N22" s="69"/>
      <c r="O22" s="21"/>
      <c r="P22" s="21"/>
      <c r="Q22" s="21"/>
      <c r="R22" s="21"/>
      <c r="S22" s="21"/>
      <c r="T22" s="21"/>
      <c r="U22" s="21"/>
      <c r="V22" s="21"/>
      <c r="W22" s="22"/>
      <c r="X22" s="23">
        <f t="shared" si="0"/>
        <v>0</v>
      </c>
      <c r="Z22" s="2"/>
      <c r="AA22" s="17"/>
    </row>
    <row r="23" spans="1:30" ht="39.950000000000003" customHeight="1" x14ac:dyDescent="0.25">
      <c r="A23" s="112" t="s">
        <v>38</v>
      </c>
      <c r="B23" s="20">
        <v>14.743250000000002</v>
      </c>
      <c r="C23" s="21">
        <v>41.48</v>
      </c>
      <c r="D23" s="21">
        <v>51.125250000000001</v>
      </c>
      <c r="E23" s="21">
        <v>58.480125000000008</v>
      </c>
      <c r="F23" s="21">
        <v>45.380499999999998</v>
      </c>
      <c r="G23" s="21">
        <v>48.430750000000003</v>
      </c>
      <c r="H23" s="21">
        <v>42.32</v>
      </c>
      <c r="I23" s="21">
        <v>32.431249999999999</v>
      </c>
      <c r="J23" s="20">
        <v>23.840874999999997</v>
      </c>
      <c r="K23" s="21">
        <v>32.909750000000003</v>
      </c>
      <c r="L23" s="21">
        <v>54.900000000000006</v>
      </c>
      <c r="M23" s="22">
        <v>43.363249999999994</v>
      </c>
      <c r="N23" s="69">
        <v>33.818375000000003</v>
      </c>
      <c r="O23" s="21">
        <v>34.352625000000003</v>
      </c>
      <c r="P23" s="21">
        <v>34</v>
      </c>
      <c r="Q23" s="21">
        <v>35.099375000000002</v>
      </c>
      <c r="R23" s="21">
        <v>35.099375000000002</v>
      </c>
      <c r="S23" s="21">
        <v>30.402749999999997</v>
      </c>
      <c r="T23" s="21">
        <v>30.402749999999997</v>
      </c>
      <c r="U23" s="21">
        <v>45.226749999999996</v>
      </c>
      <c r="V23" s="21">
        <v>31.222249999999999</v>
      </c>
      <c r="W23" s="22">
        <v>27.085000000000001</v>
      </c>
      <c r="X23" s="23">
        <f t="shared" si="0"/>
        <v>826.11425000000008</v>
      </c>
      <c r="Z23" s="2"/>
      <c r="AA23" s="17"/>
    </row>
    <row r="24" spans="1:30" ht="39.950000000000003" customHeight="1" x14ac:dyDescent="0.25">
      <c r="A24" s="112" t="s">
        <v>33</v>
      </c>
      <c r="B24" s="20">
        <v>14.743250000000002</v>
      </c>
      <c r="C24" s="21">
        <v>41.48</v>
      </c>
      <c r="D24" s="21">
        <v>51.125250000000001</v>
      </c>
      <c r="E24" s="21">
        <v>58.480125000000008</v>
      </c>
      <c r="F24" s="21">
        <v>45.380499999999998</v>
      </c>
      <c r="G24" s="21">
        <v>48.430750000000003</v>
      </c>
      <c r="H24" s="21">
        <v>42.32</v>
      </c>
      <c r="I24" s="21">
        <v>32.431249999999999</v>
      </c>
      <c r="J24" s="20">
        <v>23.840874999999997</v>
      </c>
      <c r="K24" s="21">
        <v>32.909750000000003</v>
      </c>
      <c r="L24" s="21">
        <v>54.900000000000006</v>
      </c>
      <c r="M24" s="22">
        <v>43.363249999999994</v>
      </c>
      <c r="N24" s="69">
        <v>33.818375000000003</v>
      </c>
      <c r="O24" s="21">
        <v>34.352625000000003</v>
      </c>
      <c r="P24" s="21">
        <v>34</v>
      </c>
      <c r="Q24" s="21">
        <v>35.099375000000002</v>
      </c>
      <c r="R24" s="21">
        <v>35.099375000000002</v>
      </c>
      <c r="S24" s="21">
        <v>30.402749999999997</v>
      </c>
      <c r="T24" s="21">
        <v>30.402749999999997</v>
      </c>
      <c r="U24" s="21">
        <v>45.226749999999996</v>
      </c>
      <c r="V24" s="21">
        <v>31.222249999999999</v>
      </c>
      <c r="W24" s="22">
        <v>27.085000000000001</v>
      </c>
      <c r="X24" s="23">
        <f t="shared" si="0"/>
        <v>826.11425000000008</v>
      </c>
      <c r="Z24" s="2"/>
    </row>
    <row r="25" spans="1:30" ht="41.45" customHeight="1" x14ac:dyDescent="0.25">
      <c r="A25" s="113" t="s">
        <v>10</v>
      </c>
      <c r="B25" s="24">
        <f>SUM(B18:B24)</f>
        <v>72.373000000000005</v>
      </c>
      <c r="C25" s="25">
        <f t="shared" ref="C25:E25" si="1">SUM(C18:C24)</f>
        <v>204.81999999999996</v>
      </c>
      <c r="D25" s="25">
        <f t="shared" si="1"/>
        <v>253.00099999999998</v>
      </c>
      <c r="E25" s="25">
        <f t="shared" si="1"/>
        <v>290.02050000000003</v>
      </c>
      <c r="F25" s="25">
        <f>SUM(F18:F24)</f>
        <v>225.72199999999998</v>
      </c>
      <c r="G25" s="25">
        <f t="shared" ref="G25" si="2">SUM(G18:G24)</f>
        <v>241.423</v>
      </c>
      <c r="H25" s="25">
        <f>SUM(H18:H24)</f>
        <v>211.67999999999998</v>
      </c>
      <c r="I25" s="25">
        <f t="shared" ref="I25" si="3">SUM(I18:I24)</f>
        <v>162.22500000000002</v>
      </c>
      <c r="J25" s="24">
        <f t="shared" ref="J25:L25" si="4">SUM(J18:J24)</f>
        <v>117.46349999999998</v>
      </c>
      <c r="K25" s="25">
        <f t="shared" si="4"/>
        <v>162.239</v>
      </c>
      <c r="L25" s="25">
        <f t="shared" si="4"/>
        <v>271.60000000000002</v>
      </c>
      <c r="M25" s="26">
        <f>SUM(M18:M24)</f>
        <v>216.15299999999996</v>
      </c>
      <c r="N25" s="70">
        <f t="shared" ref="N25:O25" si="5">SUM(N18:N24)</f>
        <v>165.9735</v>
      </c>
      <c r="O25" s="25">
        <f t="shared" si="5"/>
        <v>169.41050000000001</v>
      </c>
      <c r="P25" s="25">
        <f>SUM(P18:P24)</f>
        <v>168</v>
      </c>
      <c r="Q25" s="25">
        <f t="shared" ref="Q25:W25" si="6">SUM(Q18:Q24)</f>
        <v>173.89750000000004</v>
      </c>
      <c r="R25" s="25">
        <f t="shared" si="6"/>
        <v>173.89750000000004</v>
      </c>
      <c r="S25" s="25">
        <f t="shared" si="6"/>
        <v>151.011</v>
      </c>
      <c r="T25" s="25">
        <f t="shared" si="6"/>
        <v>151.011</v>
      </c>
      <c r="U25" s="25">
        <f t="shared" si="6"/>
        <v>224.70699999999994</v>
      </c>
      <c r="V25" s="25">
        <f t="shared" si="6"/>
        <v>155.589</v>
      </c>
      <c r="W25" s="26">
        <f t="shared" si="6"/>
        <v>135.24</v>
      </c>
      <c r="X25" s="23">
        <f t="shared" si="0"/>
        <v>4097.4570000000003</v>
      </c>
    </row>
    <row r="26" spans="1:30" s="2" customFormat="1" ht="36.75" customHeight="1" x14ac:dyDescent="0.25">
      <c r="A26" s="114" t="s">
        <v>12</v>
      </c>
      <c r="B26" s="27">
        <v>49</v>
      </c>
      <c r="C26" s="28">
        <v>47.5</v>
      </c>
      <c r="D26" s="28">
        <v>47</v>
      </c>
      <c r="E26" s="28">
        <v>46.5</v>
      </c>
      <c r="F26" s="28">
        <v>46</v>
      </c>
      <c r="G26" s="28">
        <v>45.5</v>
      </c>
      <c r="H26" s="28">
        <v>45</v>
      </c>
      <c r="I26" s="28">
        <v>45</v>
      </c>
      <c r="J26" s="27">
        <v>49.5</v>
      </c>
      <c r="K26" s="28">
        <v>49</v>
      </c>
      <c r="L26" s="28">
        <v>48.5</v>
      </c>
      <c r="M26" s="29">
        <v>47</v>
      </c>
      <c r="N26" s="71">
        <v>49.5</v>
      </c>
      <c r="O26" s="28">
        <v>48.5</v>
      </c>
      <c r="P26" s="28">
        <v>48</v>
      </c>
      <c r="Q26" s="28">
        <v>47.5</v>
      </c>
      <c r="R26" s="28">
        <v>47.5</v>
      </c>
      <c r="S26" s="28">
        <v>47</v>
      </c>
      <c r="T26" s="28">
        <v>47</v>
      </c>
      <c r="U26" s="28">
        <v>47</v>
      </c>
      <c r="V26" s="28">
        <v>46.5</v>
      </c>
      <c r="W26" s="29">
        <v>46</v>
      </c>
      <c r="X26" s="30">
        <f>+((X25/X27)/7)*1000</f>
        <v>47.11074446680081</v>
      </c>
    </row>
    <row r="27" spans="1:30" s="2" customFormat="1" ht="33" customHeight="1" x14ac:dyDescent="0.25">
      <c r="A27" s="115" t="s">
        <v>13</v>
      </c>
      <c r="B27" s="31">
        <v>211</v>
      </c>
      <c r="C27" s="32">
        <v>616</v>
      </c>
      <c r="D27" s="32">
        <v>769</v>
      </c>
      <c r="E27" s="32">
        <v>891</v>
      </c>
      <c r="F27" s="32">
        <v>701</v>
      </c>
      <c r="G27" s="32">
        <v>758</v>
      </c>
      <c r="H27" s="32">
        <v>672</v>
      </c>
      <c r="I27" s="32">
        <v>515</v>
      </c>
      <c r="J27" s="31">
        <v>339</v>
      </c>
      <c r="K27" s="32">
        <v>473</v>
      </c>
      <c r="L27" s="32">
        <v>800</v>
      </c>
      <c r="M27" s="33">
        <v>657</v>
      </c>
      <c r="N27" s="72">
        <v>479</v>
      </c>
      <c r="O27" s="32">
        <v>499</v>
      </c>
      <c r="P27" s="32">
        <v>500</v>
      </c>
      <c r="Q27" s="32">
        <v>523</v>
      </c>
      <c r="R27" s="32">
        <v>523</v>
      </c>
      <c r="S27" s="32">
        <v>459</v>
      </c>
      <c r="T27" s="32">
        <v>459</v>
      </c>
      <c r="U27" s="32">
        <v>683</v>
      </c>
      <c r="V27" s="32">
        <v>478</v>
      </c>
      <c r="W27" s="33">
        <v>420</v>
      </c>
      <c r="X27" s="34">
        <f>SUM(B27:W27)</f>
        <v>12425</v>
      </c>
      <c r="Y27" s="2">
        <f>((X25*1000)/X27)/7</f>
        <v>47.110744466800817</v>
      </c>
    </row>
    <row r="28" spans="1:30" s="2" customFormat="1" ht="33" customHeight="1" x14ac:dyDescent="0.25">
      <c r="A28" s="116" t="s">
        <v>14</v>
      </c>
      <c r="B28" s="35">
        <f t="shared" ref="B28:W28" si="7">((B27*B26)*7/1000-B18)/4</f>
        <v>14.743250000000002</v>
      </c>
      <c r="C28" s="36">
        <f t="shared" si="7"/>
        <v>41.48</v>
      </c>
      <c r="D28" s="36">
        <f t="shared" si="7"/>
        <v>51.125250000000001</v>
      </c>
      <c r="E28" s="36">
        <f t="shared" si="7"/>
        <v>58.480125000000008</v>
      </c>
      <c r="F28" s="36">
        <f t="shared" si="7"/>
        <v>45.380499999999998</v>
      </c>
      <c r="G28" s="36">
        <f t="shared" si="7"/>
        <v>48.430750000000003</v>
      </c>
      <c r="H28" s="36">
        <f t="shared" si="7"/>
        <v>42.32</v>
      </c>
      <c r="I28" s="36">
        <f t="shared" si="7"/>
        <v>32.431249999999999</v>
      </c>
      <c r="J28" s="35">
        <f>((J27*J26)*7/1000-J18)/4</f>
        <v>23.840874999999997</v>
      </c>
      <c r="K28" s="36">
        <f t="shared" ref="K28:L28" si="8">((K27*K26)*7/1000-K18)/4</f>
        <v>32.909750000000003</v>
      </c>
      <c r="L28" s="36">
        <f t="shared" si="8"/>
        <v>54.900000000000006</v>
      </c>
      <c r="M28" s="37">
        <f t="shared" si="7"/>
        <v>43.363249999999994</v>
      </c>
      <c r="N28" s="73">
        <f t="shared" si="7"/>
        <v>33.818375000000003</v>
      </c>
      <c r="O28" s="36">
        <f t="shared" si="7"/>
        <v>34.352625000000003</v>
      </c>
      <c r="P28" s="36">
        <f t="shared" si="7"/>
        <v>34</v>
      </c>
      <c r="Q28" s="36">
        <f t="shared" si="7"/>
        <v>35.099375000000002</v>
      </c>
      <c r="R28" s="36">
        <f t="shared" si="7"/>
        <v>35.099375000000002</v>
      </c>
      <c r="S28" s="36">
        <f t="shared" si="7"/>
        <v>30.402749999999997</v>
      </c>
      <c r="T28" s="36">
        <f t="shared" si="7"/>
        <v>30.402749999999997</v>
      </c>
      <c r="U28" s="36">
        <f t="shared" si="7"/>
        <v>45.226749999999996</v>
      </c>
      <c r="V28" s="36">
        <f t="shared" si="7"/>
        <v>31.222249999999999</v>
      </c>
      <c r="W28" s="37">
        <f t="shared" si="7"/>
        <v>27.085000000000001</v>
      </c>
      <c r="X28" s="38"/>
    </row>
    <row r="29" spans="1:30" ht="33.75" customHeight="1" x14ac:dyDescent="0.25">
      <c r="A29" s="117" t="s">
        <v>15</v>
      </c>
      <c r="B29" s="39">
        <f>((B27*B26)*7)/1000</f>
        <v>72.373000000000005</v>
      </c>
      <c r="C29" s="40">
        <f>((C27*C26)*7)/1000</f>
        <v>204.82</v>
      </c>
      <c r="D29" s="40">
        <f t="shared" ref="D29:W29" si="9">((D27*D26)*7)/1000</f>
        <v>253.001</v>
      </c>
      <c r="E29" s="40">
        <f t="shared" si="9"/>
        <v>290.02050000000003</v>
      </c>
      <c r="F29" s="40">
        <f t="shared" si="9"/>
        <v>225.72200000000001</v>
      </c>
      <c r="G29" s="40">
        <f t="shared" si="9"/>
        <v>241.423</v>
      </c>
      <c r="H29" s="40">
        <f t="shared" si="9"/>
        <v>211.68</v>
      </c>
      <c r="I29" s="40">
        <f t="shared" si="9"/>
        <v>162.22499999999999</v>
      </c>
      <c r="J29" s="39">
        <f t="shared" si="9"/>
        <v>117.4635</v>
      </c>
      <c r="K29" s="40">
        <f t="shared" si="9"/>
        <v>162.239</v>
      </c>
      <c r="L29" s="40">
        <f t="shared" si="9"/>
        <v>271.60000000000002</v>
      </c>
      <c r="M29" s="76">
        <f t="shared" si="9"/>
        <v>216.15299999999999</v>
      </c>
      <c r="N29" s="74">
        <f t="shared" si="9"/>
        <v>165.9735</v>
      </c>
      <c r="O29" s="40">
        <f t="shared" si="9"/>
        <v>169.41050000000001</v>
      </c>
      <c r="P29" s="41">
        <f t="shared" si="9"/>
        <v>168</v>
      </c>
      <c r="Q29" s="41">
        <f t="shared" si="9"/>
        <v>173.89750000000001</v>
      </c>
      <c r="R29" s="41">
        <f t="shared" si="9"/>
        <v>173.89750000000001</v>
      </c>
      <c r="S29" s="41">
        <f t="shared" si="9"/>
        <v>151.011</v>
      </c>
      <c r="T29" s="41">
        <f t="shared" si="9"/>
        <v>151.011</v>
      </c>
      <c r="U29" s="41">
        <f t="shared" si="9"/>
        <v>224.70699999999999</v>
      </c>
      <c r="V29" s="41">
        <f t="shared" si="9"/>
        <v>155.589</v>
      </c>
      <c r="W29" s="42">
        <f t="shared" si="9"/>
        <v>135.24</v>
      </c>
      <c r="X29" s="43"/>
    </row>
    <row r="30" spans="1:30" ht="33.75" customHeight="1" thickBot="1" x14ac:dyDescent="0.3">
      <c r="A30" s="118" t="s">
        <v>16</v>
      </c>
      <c r="B30" s="44">
        <f>+(B25/B27)/7*1000</f>
        <v>49</v>
      </c>
      <c r="C30" s="45">
        <f t="shared" ref="C30:E30" si="10">+(C25/C27)/7*1000</f>
        <v>47.499999999999993</v>
      </c>
      <c r="D30" s="45">
        <f t="shared" si="10"/>
        <v>46.999999999999993</v>
      </c>
      <c r="E30" s="45">
        <f t="shared" si="10"/>
        <v>46.5</v>
      </c>
      <c r="F30" s="45">
        <f>+(F25/F27)/7*1000</f>
        <v>45.999999999999993</v>
      </c>
      <c r="G30" s="45">
        <f t="shared" ref="G30" si="11">+(G25/G27)/7*1000</f>
        <v>45.5</v>
      </c>
      <c r="H30" s="45">
        <f>+(H25/H27)/7*1000</f>
        <v>44.999999999999993</v>
      </c>
      <c r="I30" s="45">
        <f t="shared" ref="I30" si="12">+(I25/I27)/7*1000</f>
        <v>45.000000000000007</v>
      </c>
      <c r="J30" s="44">
        <f t="shared" ref="J30:L30" si="13">+(J25/J27)/7*1000</f>
        <v>49.499999999999993</v>
      </c>
      <c r="K30" s="45">
        <f t="shared" si="13"/>
        <v>49</v>
      </c>
      <c r="L30" s="45">
        <f t="shared" si="13"/>
        <v>48.5</v>
      </c>
      <c r="M30" s="46">
        <f>+(M25/M27)/7*1000</f>
        <v>46.999999999999993</v>
      </c>
      <c r="N30" s="75">
        <f t="shared" ref="N30:W30" si="14">+(N25/N27)/7*1000</f>
        <v>49.5</v>
      </c>
      <c r="O30" s="45">
        <f t="shared" si="14"/>
        <v>48.5</v>
      </c>
      <c r="P30" s="45">
        <f t="shared" si="14"/>
        <v>48</v>
      </c>
      <c r="Q30" s="45">
        <f t="shared" si="14"/>
        <v>47.500000000000007</v>
      </c>
      <c r="R30" s="45">
        <f t="shared" si="14"/>
        <v>47.500000000000007</v>
      </c>
      <c r="S30" s="45">
        <f t="shared" si="14"/>
        <v>47</v>
      </c>
      <c r="T30" s="45">
        <f t="shared" si="14"/>
        <v>47</v>
      </c>
      <c r="U30" s="45">
        <f t="shared" si="14"/>
        <v>46.999999999999986</v>
      </c>
      <c r="V30" s="45">
        <f t="shared" si="14"/>
        <v>46.5</v>
      </c>
      <c r="W30" s="46">
        <f t="shared" si="14"/>
        <v>46</v>
      </c>
      <c r="X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79" t="s">
        <v>18</v>
      </c>
      <c r="C36" s="380"/>
      <c r="D36" s="380"/>
      <c r="E36" s="380"/>
      <c r="F36" s="380"/>
      <c r="G36" s="380"/>
      <c r="H36" s="87"/>
      <c r="J36" s="121"/>
      <c r="K36" s="104" t="s">
        <v>19</v>
      </c>
      <c r="L36" s="383" t="s">
        <v>18</v>
      </c>
      <c r="M36" s="383"/>
      <c r="N36" s="383"/>
      <c r="O36" s="383"/>
      <c r="P36" s="379"/>
      <c r="Q36" s="97"/>
      <c r="R36" s="52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88" t="s">
        <v>10</v>
      </c>
      <c r="R37" s="54"/>
      <c r="S37" s="54"/>
      <c r="T37" s="3"/>
      <c r="U37" s="53"/>
      <c r="V37" s="3"/>
      <c r="W37" s="52"/>
      <c r="X37" s="52"/>
      <c r="Y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88"/>
      <c r="R38" s="54"/>
      <c r="S38" s="54"/>
      <c r="T38" s="55"/>
      <c r="U38" s="55"/>
      <c r="V38" s="2"/>
      <c r="W38" s="2"/>
      <c r="X38" s="2"/>
      <c r="Y38" s="2"/>
    </row>
    <row r="39" spans="1:30" ht="33.75" customHeight="1" x14ac:dyDescent="0.25">
      <c r="A39" s="80" t="s">
        <v>42</v>
      </c>
      <c r="B39" s="69">
        <v>33.059999999999995</v>
      </c>
      <c r="C39" s="69">
        <v>33.501374999999996</v>
      </c>
      <c r="D39" s="69">
        <v>56.384250000000002</v>
      </c>
      <c r="E39" s="69">
        <v>57.793999999999997</v>
      </c>
      <c r="F39" s="69">
        <v>50.701999999999998</v>
      </c>
      <c r="G39" s="69">
        <v>38.891125000000002</v>
      </c>
      <c r="H39" s="89">
        <f t="shared" ref="H39:H46" si="15">SUM(B39:G39)</f>
        <v>270.33274999999998</v>
      </c>
      <c r="I39" s="50"/>
      <c r="J39" s="2"/>
      <c r="K39" s="80" t="s">
        <v>42</v>
      </c>
      <c r="L39" s="69">
        <v>10.199999999999999</v>
      </c>
      <c r="M39" s="69">
        <v>15.9</v>
      </c>
      <c r="N39" s="69">
        <v>17.399999999999999</v>
      </c>
      <c r="O39" s="69">
        <v>5.5</v>
      </c>
      <c r="P39" s="69"/>
      <c r="Q39" s="89">
        <f t="shared" ref="Q39:Q46" si="16">SUM(L39:P39)</f>
        <v>49</v>
      </c>
      <c r="R39" s="2"/>
      <c r="S39" s="56"/>
      <c r="T39" s="55"/>
      <c r="U39" s="55"/>
      <c r="V39" s="2"/>
      <c r="W39" s="2"/>
      <c r="X39" s="2"/>
      <c r="Y39" s="2"/>
    </row>
    <row r="40" spans="1:30" ht="33.75" customHeight="1" x14ac:dyDescent="0.25">
      <c r="A40" s="81" t="s">
        <v>34</v>
      </c>
      <c r="B40" s="69"/>
      <c r="C40" s="69"/>
      <c r="D40" s="69"/>
      <c r="E40" s="69"/>
      <c r="F40" s="69"/>
      <c r="G40" s="69"/>
      <c r="H40" s="89">
        <f t="shared" si="15"/>
        <v>0</v>
      </c>
      <c r="I40" s="50"/>
      <c r="J40" s="2"/>
      <c r="K40" s="81" t="s">
        <v>34</v>
      </c>
      <c r="L40" s="69"/>
      <c r="M40" s="69"/>
      <c r="N40" s="69"/>
      <c r="O40" s="69"/>
      <c r="P40" s="69"/>
      <c r="Q40" s="89">
        <f t="shared" si="16"/>
        <v>0</v>
      </c>
      <c r="R40" s="2"/>
      <c r="S40" s="56"/>
      <c r="T40" s="55"/>
      <c r="U40" s="55"/>
      <c r="V40" s="2"/>
      <c r="W40" s="2"/>
      <c r="X40" s="2"/>
      <c r="Y40" s="2"/>
    </row>
    <row r="41" spans="1:30" ht="33.75" customHeight="1" x14ac:dyDescent="0.25">
      <c r="A41" s="80" t="s">
        <v>35</v>
      </c>
      <c r="B41" s="123">
        <v>34.251249999999999</v>
      </c>
      <c r="C41" s="21">
        <v>34.646656249999999</v>
      </c>
      <c r="D41" s="21">
        <v>58.456312499999996</v>
      </c>
      <c r="E41" s="21">
        <v>60.230125000000001</v>
      </c>
      <c r="F41" s="21">
        <v>53.096500000000006</v>
      </c>
      <c r="G41" s="21">
        <v>41.011468750000006</v>
      </c>
      <c r="H41" s="89">
        <f t="shared" si="15"/>
        <v>281.69231250000001</v>
      </c>
      <c r="I41" s="50"/>
      <c r="J41" s="2"/>
      <c r="K41" s="80" t="s">
        <v>35</v>
      </c>
      <c r="L41" s="69">
        <v>10.4</v>
      </c>
      <c r="M41" s="69">
        <v>16.2</v>
      </c>
      <c r="N41" s="69">
        <v>17.8</v>
      </c>
      <c r="O41" s="69">
        <v>5.5</v>
      </c>
      <c r="P41" s="69"/>
      <c r="Q41" s="89">
        <f t="shared" si="16"/>
        <v>49.900000000000006</v>
      </c>
      <c r="R41" s="2"/>
      <c r="S41" s="56"/>
      <c r="T41" s="55"/>
      <c r="U41" s="55"/>
      <c r="V41" s="2"/>
      <c r="W41" s="2"/>
      <c r="X41" s="2"/>
      <c r="Y41" s="2"/>
    </row>
    <row r="42" spans="1:30" ht="33.75" customHeight="1" x14ac:dyDescent="0.25">
      <c r="A42" s="80" t="s">
        <v>36</v>
      </c>
      <c r="B42" s="69">
        <v>34.251249999999999</v>
      </c>
      <c r="C42" s="69">
        <v>34.646656249999999</v>
      </c>
      <c r="D42" s="69">
        <v>58.456312499999996</v>
      </c>
      <c r="E42" s="69">
        <v>60.230125000000001</v>
      </c>
      <c r="F42" s="69">
        <v>53.096500000000006</v>
      </c>
      <c r="G42" s="69">
        <v>41.011468750000006</v>
      </c>
      <c r="H42" s="89">
        <f t="shared" si="15"/>
        <v>281.69231250000001</v>
      </c>
      <c r="I42" s="50"/>
      <c r="J42" s="2"/>
      <c r="K42" s="80" t="s">
        <v>36</v>
      </c>
      <c r="L42" s="69">
        <v>10.4</v>
      </c>
      <c r="M42" s="69">
        <v>16.2</v>
      </c>
      <c r="N42" s="69">
        <v>17.8</v>
      </c>
      <c r="O42" s="69"/>
      <c r="P42" s="69"/>
      <c r="Q42" s="89">
        <f t="shared" si="16"/>
        <v>44.400000000000006</v>
      </c>
      <c r="R42" s="2"/>
      <c r="S42" s="56"/>
      <c r="T42" s="55"/>
      <c r="U42" s="55"/>
      <c r="V42" s="2"/>
      <c r="W42" s="2"/>
      <c r="X42" s="2"/>
      <c r="Y42" s="2"/>
    </row>
    <row r="43" spans="1:30" ht="33.75" customHeight="1" x14ac:dyDescent="0.25">
      <c r="A43" s="81" t="s">
        <v>37</v>
      </c>
      <c r="B43" s="69"/>
      <c r="C43" s="69"/>
      <c r="D43" s="69"/>
      <c r="E43" s="69"/>
      <c r="F43" s="69"/>
      <c r="G43" s="69"/>
      <c r="H43" s="89">
        <f t="shared" si="15"/>
        <v>0</v>
      </c>
      <c r="I43" s="50"/>
      <c r="J43" s="2"/>
      <c r="K43" s="81" t="s">
        <v>37</v>
      </c>
      <c r="L43" s="69"/>
      <c r="M43" s="69"/>
      <c r="N43" s="69"/>
      <c r="O43" s="69"/>
      <c r="P43" s="69"/>
      <c r="Q43" s="89">
        <f t="shared" si="16"/>
        <v>0</v>
      </c>
      <c r="R43" s="2"/>
      <c r="S43" s="56"/>
      <c r="T43" s="55"/>
      <c r="U43" s="55"/>
      <c r="V43" s="2"/>
      <c r="W43" s="2"/>
      <c r="X43" s="2"/>
      <c r="Y43" s="2"/>
    </row>
    <row r="44" spans="1:30" ht="33.75" customHeight="1" x14ac:dyDescent="0.25">
      <c r="A44" s="80" t="s">
        <v>38</v>
      </c>
      <c r="B44" s="69">
        <v>34.251249999999999</v>
      </c>
      <c r="C44" s="69">
        <v>34.646656249999999</v>
      </c>
      <c r="D44" s="69">
        <v>58.456312499999996</v>
      </c>
      <c r="E44" s="69">
        <v>60.230125000000001</v>
      </c>
      <c r="F44" s="69">
        <v>53.096500000000006</v>
      </c>
      <c r="G44" s="69">
        <v>41.011468750000006</v>
      </c>
      <c r="H44" s="89">
        <f t="shared" si="15"/>
        <v>281.69231250000001</v>
      </c>
      <c r="I44" s="50"/>
      <c r="J44" s="2"/>
      <c r="K44" s="80" t="s">
        <v>38</v>
      </c>
      <c r="L44" s="69">
        <v>10.4</v>
      </c>
      <c r="M44" s="69">
        <v>16.2</v>
      </c>
      <c r="N44" s="69">
        <v>17.8</v>
      </c>
      <c r="O44" s="69"/>
      <c r="P44" s="69"/>
      <c r="Q44" s="89">
        <f t="shared" si="16"/>
        <v>44.400000000000006</v>
      </c>
      <c r="R44" s="2"/>
      <c r="S44" s="56"/>
      <c r="T44" s="55"/>
      <c r="U44" s="55"/>
      <c r="V44" s="2"/>
      <c r="W44" s="2"/>
      <c r="X44" s="2"/>
      <c r="Y44" s="2"/>
    </row>
    <row r="45" spans="1:30" ht="33.75" customHeight="1" x14ac:dyDescent="0.25">
      <c r="A45" s="80" t="s">
        <v>33</v>
      </c>
      <c r="B45" s="69">
        <v>34.251249999999999</v>
      </c>
      <c r="C45" s="69">
        <v>34.646656249999999</v>
      </c>
      <c r="D45" s="69">
        <v>58.456312499999996</v>
      </c>
      <c r="E45" s="69">
        <v>60.230125000000001</v>
      </c>
      <c r="F45" s="69">
        <v>53.096500000000006</v>
      </c>
      <c r="G45" s="69">
        <v>41.011468750000006</v>
      </c>
      <c r="H45" s="89">
        <f t="shared" si="15"/>
        <v>281.69231250000001</v>
      </c>
      <c r="I45" s="50"/>
      <c r="J45" s="2"/>
      <c r="K45" s="80" t="s">
        <v>33</v>
      </c>
      <c r="L45" s="69">
        <v>10.4</v>
      </c>
      <c r="M45" s="69">
        <v>16.2</v>
      </c>
      <c r="N45" s="69">
        <v>17.8</v>
      </c>
      <c r="O45" s="69"/>
      <c r="P45" s="69"/>
      <c r="Q45" s="89">
        <f t="shared" si="16"/>
        <v>44.400000000000006</v>
      </c>
      <c r="R45" s="2"/>
      <c r="S45" s="56"/>
      <c r="T45" s="55"/>
      <c r="U45" s="55"/>
      <c r="V45" s="55"/>
      <c r="W45" s="55"/>
      <c r="X45" s="2"/>
      <c r="Y45" s="2"/>
      <c r="Z45" s="2"/>
      <c r="AA45" s="2"/>
    </row>
    <row r="46" spans="1:30" ht="33.75" customHeight="1" x14ac:dyDescent="0.25">
      <c r="A46" s="81" t="s">
        <v>10</v>
      </c>
      <c r="B46" s="70">
        <f t="shared" ref="B46:G46" si="17">SUM(B39:B45)</f>
        <v>170.065</v>
      </c>
      <c r="C46" s="25">
        <f t="shared" si="17"/>
        <v>172.08800000000002</v>
      </c>
      <c r="D46" s="25">
        <f t="shared" si="17"/>
        <v>290.20949999999999</v>
      </c>
      <c r="E46" s="25">
        <f t="shared" si="17"/>
        <v>298.71449999999999</v>
      </c>
      <c r="F46" s="25">
        <f t="shared" si="17"/>
        <v>263.08800000000002</v>
      </c>
      <c r="G46" s="25">
        <f t="shared" si="17"/>
        <v>202.93700000000001</v>
      </c>
      <c r="H46" s="89">
        <f t="shared" si="15"/>
        <v>1397.1019999999999</v>
      </c>
      <c r="I46" s="56"/>
      <c r="K46" s="67" t="s">
        <v>10</v>
      </c>
      <c r="L46" s="70">
        <f>SUM(L39:L45)</f>
        <v>51.8</v>
      </c>
      <c r="M46" s="25">
        <f>SUM(M39:M45)</f>
        <v>80.7</v>
      </c>
      <c r="N46" s="25">
        <f>SUM(N39:N45)</f>
        <v>88.6</v>
      </c>
      <c r="O46" s="25">
        <f>SUM(O39:O45)</f>
        <v>11</v>
      </c>
      <c r="P46" s="25">
        <f>SUM(P39:P45)</f>
        <v>0</v>
      </c>
      <c r="Q46" s="89">
        <f t="shared" si="16"/>
        <v>232.1</v>
      </c>
      <c r="R46" s="56"/>
      <c r="S46" s="56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82" t="s">
        <v>12</v>
      </c>
      <c r="B47" s="71">
        <v>56.5</v>
      </c>
      <c r="C47" s="28">
        <v>56</v>
      </c>
      <c r="D47" s="28">
        <v>55.5</v>
      </c>
      <c r="E47" s="28">
        <v>54.5</v>
      </c>
      <c r="F47" s="28">
        <v>54</v>
      </c>
      <c r="G47" s="28">
        <v>53</v>
      </c>
      <c r="H47" s="90">
        <f>+((H46/H48)/7)*1000</f>
        <v>54.801208127402525</v>
      </c>
      <c r="I47" s="56"/>
      <c r="K47" s="119" t="s">
        <v>12</v>
      </c>
      <c r="L47" s="71">
        <v>64.5</v>
      </c>
      <c r="M47" s="28">
        <v>64.5</v>
      </c>
      <c r="N47" s="28">
        <v>64.5</v>
      </c>
      <c r="O47" s="28"/>
      <c r="P47" s="28"/>
      <c r="Q47" s="90">
        <f>+((Q46/Q48)/7)*1000</f>
        <v>67.667638483965007</v>
      </c>
      <c r="R47" s="57"/>
      <c r="S47" s="57"/>
    </row>
    <row r="48" spans="1:30" ht="33.75" customHeight="1" x14ac:dyDescent="0.25">
      <c r="A48" s="83" t="s">
        <v>13</v>
      </c>
      <c r="B48" s="72">
        <v>430</v>
      </c>
      <c r="C48" s="32">
        <v>439</v>
      </c>
      <c r="D48" s="32">
        <v>747</v>
      </c>
      <c r="E48" s="32">
        <v>783</v>
      </c>
      <c r="F48" s="32">
        <v>696</v>
      </c>
      <c r="G48" s="32">
        <v>547</v>
      </c>
      <c r="H48" s="91">
        <f>SUM(B48:G48)</f>
        <v>3642</v>
      </c>
      <c r="I48" s="56"/>
      <c r="J48" s="58"/>
      <c r="K48" s="83" t="s">
        <v>13</v>
      </c>
      <c r="L48" s="94">
        <v>115</v>
      </c>
      <c r="M48" s="94">
        <v>179</v>
      </c>
      <c r="N48" s="94">
        <v>196</v>
      </c>
      <c r="O48" s="94"/>
      <c r="P48" s="94"/>
      <c r="Q48" s="98">
        <f>SUM(L48:P48)</f>
        <v>490</v>
      </c>
      <c r="R48" s="59"/>
      <c r="S48" s="59"/>
    </row>
    <row r="49" spans="1:31" ht="33.75" customHeight="1" x14ac:dyDescent="0.25">
      <c r="A49" s="84" t="s">
        <v>14</v>
      </c>
      <c r="B49" s="73">
        <f t="shared" ref="B49:G49" si="18">((B48*B47)*7/1000-B39)/4</f>
        <v>34.251249999999999</v>
      </c>
      <c r="C49" s="36">
        <f t="shared" si="18"/>
        <v>34.646656249999999</v>
      </c>
      <c r="D49" s="36">
        <f t="shared" si="18"/>
        <v>58.456312499999996</v>
      </c>
      <c r="E49" s="36">
        <f t="shared" si="18"/>
        <v>60.230125000000001</v>
      </c>
      <c r="F49" s="36">
        <f t="shared" si="18"/>
        <v>53.096500000000006</v>
      </c>
      <c r="G49" s="36">
        <f t="shared" si="18"/>
        <v>41.011468750000006</v>
      </c>
      <c r="H49" s="92">
        <f>((H46*1000)/H48)/7</f>
        <v>54.801208127402518</v>
      </c>
      <c r="I49" s="56"/>
      <c r="K49" s="84" t="s">
        <v>14</v>
      </c>
      <c r="L49" s="73">
        <f t="shared" ref="L49:P49" si="19">((L48*L47)*7/1000-L39)/4</f>
        <v>10.430624999999999</v>
      </c>
      <c r="M49" s="36">
        <f t="shared" si="19"/>
        <v>16.229624999999999</v>
      </c>
      <c r="N49" s="36">
        <f t="shared" si="19"/>
        <v>17.773499999999999</v>
      </c>
      <c r="O49" s="36">
        <f t="shared" si="19"/>
        <v>-1.375</v>
      </c>
      <c r="P49" s="36">
        <f t="shared" si="19"/>
        <v>0</v>
      </c>
      <c r="Q49" s="99">
        <f>((Q46*1000)/Q48)/7</f>
        <v>67.667638483965021</v>
      </c>
      <c r="R49" s="59"/>
      <c r="S49" s="59"/>
    </row>
    <row r="50" spans="1:31" ht="33.75" customHeight="1" x14ac:dyDescent="0.25">
      <c r="A50" s="85" t="s">
        <v>15</v>
      </c>
      <c r="B50" s="74">
        <f t="shared" ref="B50:G50" si="20">((B48*B47)*7)/1000</f>
        <v>170.065</v>
      </c>
      <c r="C50" s="40">
        <f t="shared" si="20"/>
        <v>172.08799999999999</v>
      </c>
      <c r="D50" s="40">
        <f t="shared" si="20"/>
        <v>290.20949999999999</v>
      </c>
      <c r="E50" s="40">
        <f t="shared" si="20"/>
        <v>298.71449999999999</v>
      </c>
      <c r="F50" s="40">
        <f t="shared" si="20"/>
        <v>263.08800000000002</v>
      </c>
      <c r="G50" s="40">
        <f t="shared" si="20"/>
        <v>202.93700000000001</v>
      </c>
      <c r="H50" s="76"/>
      <c r="I50" s="56"/>
      <c r="K50" s="85" t="s">
        <v>15</v>
      </c>
      <c r="L50" s="74">
        <f>((L48*L47)*7)/1000</f>
        <v>51.922499999999999</v>
      </c>
      <c r="M50" s="40">
        <f>((M48*M47)*7)/1000</f>
        <v>80.8185</v>
      </c>
      <c r="N50" s="40">
        <f>((N48*N47)*7)/1000</f>
        <v>88.494</v>
      </c>
      <c r="O50" s="40">
        <f>((O48*O47)*7)/1000</f>
        <v>0</v>
      </c>
      <c r="P50" s="40">
        <f>((P48*P47)*7)/1000</f>
        <v>0</v>
      </c>
      <c r="Q50" s="100"/>
    </row>
    <row r="51" spans="1:31" ht="33.75" customHeight="1" thickBot="1" x14ac:dyDescent="0.3">
      <c r="A51" s="86" t="s">
        <v>16</v>
      </c>
      <c r="B51" s="75">
        <f t="shared" ref="B51:G51" si="21">+(B46/B48)/7*1000</f>
        <v>56.5</v>
      </c>
      <c r="C51" s="45">
        <f t="shared" si="21"/>
        <v>56.000000000000007</v>
      </c>
      <c r="D51" s="45">
        <f t="shared" si="21"/>
        <v>55.5</v>
      </c>
      <c r="E51" s="45">
        <f t="shared" si="21"/>
        <v>54.5</v>
      </c>
      <c r="F51" s="45">
        <f t="shared" si="21"/>
        <v>54.000000000000007</v>
      </c>
      <c r="G51" s="45">
        <f t="shared" si="21"/>
        <v>53</v>
      </c>
      <c r="H51" s="93"/>
      <c r="I51" s="56"/>
      <c r="J51" s="48"/>
      <c r="K51" s="86" t="s">
        <v>16</v>
      </c>
      <c r="L51" s="75">
        <f>+(L46/L48)/7*1000</f>
        <v>64.347826086956516</v>
      </c>
      <c r="M51" s="45">
        <f>+(M46/M48)/7*1000</f>
        <v>64.405426975259374</v>
      </c>
      <c r="N51" s="45">
        <f>+(N46/N48)/7*1000</f>
        <v>64.577259475218654</v>
      </c>
      <c r="O51" s="45" t="e">
        <f>+(O46/O48)/7*1000</f>
        <v>#DIV/0!</v>
      </c>
      <c r="P51" s="45" t="e">
        <f>+(P46/P48)/7*1000</f>
        <v>#DIV/0!</v>
      </c>
      <c r="Q51" s="46"/>
      <c r="R51" s="49"/>
      <c r="S51" s="49"/>
    </row>
    <row r="52" spans="1:31" ht="33.75" customHeight="1" x14ac:dyDescent="0.25">
      <c r="A52" s="48"/>
      <c r="B52" s="49"/>
      <c r="C52" s="49"/>
      <c r="D52" s="49"/>
      <c r="E52" s="49"/>
      <c r="F52" s="49"/>
      <c r="G52" s="49"/>
      <c r="H52" s="48"/>
      <c r="I52" s="48"/>
      <c r="J52" s="48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2"/>
      <c r="V52" s="2"/>
      <c r="W52" s="2"/>
      <c r="X52" s="2"/>
      <c r="Y52" s="2"/>
    </row>
    <row r="53" spans="1:31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31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50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04" t="s">
        <v>21</v>
      </c>
      <c r="B55" s="386" t="s">
        <v>8</v>
      </c>
      <c r="C55" s="383"/>
      <c r="D55" s="383"/>
      <c r="E55" s="383"/>
      <c r="F55" s="383"/>
      <c r="G55" s="383"/>
      <c r="H55" s="387"/>
      <c r="I55" s="63"/>
      <c r="J55" s="63"/>
      <c r="U55" s="50"/>
      <c r="V55" s="50"/>
      <c r="W55" s="50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78" t="s">
        <v>20</v>
      </c>
      <c r="B56" s="68"/>
      <c r="C56" s="12"/>
      <c r="D56" s="12"/>
      <c r="E56" s="12"/>
      <c r="F56" s="12"/>
      <c r="G56" s="12"/>
      <c r="H56" s="88" t="s">
        <v>10</v>
      </c>
      <c r="J56" s="52"/>
      <c r="K56" s="52"/>
      <c r="L56" s="52"/>
      <c r="M56" s="52"/>
      <c r="N56" s="64"/>
      <c r="O56" s="64"/>
      <c r="P56" s="64"/>
      <c r="Q56" s="52"/>
      <c r="R56" s="52"/>
      <c r="S56" s="65"/>
      <c r="T56" s="65"/>
      <c r="U56" s="6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78" t="s">
        <v>11</v>
      </c>
      <c r="B57" s="68">
        <v>1</v>
      </c>
      <c r="C57" s="18">
        <v>2</v>
      </c>
      <c r="D57" s="18">
        <v>3</v>
      </c>
      <c r="E57" s="18">
        <v>4</v>
      </c>
      <c r="F57" s="18">
        <v>5</v>
      </c>
      <c r="G57" s="18">
        <v>6</v>
      </c>
      <c r="H57" s="88"/>
      <c r="I57" s="52"/>
      <c r="J57" s="52"/>
      <c r="K57" s="52"/>
      <c r="L57" s="124"/>
      <c r="M57" s="52"/>
      <c r="N57" s="64"/>
      <c r="O57" s="64"/>
      <c r="P57" s="64"/>
      <c r="Q57" s="52"/>
      <c r="R57" s="52"/>
      <c r="S57" s="65"/>
      <c r="T57" s="65"/>
      <c r="U57" s="6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80" t="s">
        <v>42</v>
      </c>
      <c r="B58" s="69">
        <v>24</v>
      </c>
      <c r="C58" s="69">
        <v>24.3</v>
      </c>
      <c r="D58" s="69">
        <v>31.7</v>
      </c>
      <c r="E58" s="69">
        <v>44.4</v>
      </c>
      <c r="F58" s="69">
        <v>39.1</v>
      </c>
      <c r="G58" s="69">
        <v>28.7</v>
      </c>
      <c r="H58" s="89">
        <f t="shared" ref="H58:H65" si="22">SUM(B58:G58)</f>
        <v>192.2</v>
      </c>
      <c r="I58" s="49"/>
      <c r="J58" s="2"/>
      <c r="K58" s="52"/>
      <c r="L58" s="124"/>
      <c r="M58" s="52"/>
      <c r="N58" s="64"/>
      <c r="O58" s="64"/>
      <c r="P58" s="64"/>
      <c r="Q58" s="52"/>
      <c r="R58" s="52"/>
      <c r="S58" s="65"/>
      <c r="T58" s="65"/>
      <c r="U58" s="6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81" t="s">
        <v>34</v>
      </c>
      <c r="B59" s="69"/>
      <c r="C59" s="69"/>
      <c r="D59" s="69"/>
      <c r="E59" s="69"/>
      <c r="F59" s="69"/>
      <c r="G59" s="69"/>
      <c r="H59" s="89">
        <f t="shared" si="22"/>
        <v>0</v>
      </c>
      <c r="I59" s="49"/>
      <c r="J59" s="2"/>
      <c r="K59" s="52"/>
      <c r="L59" s="124"/>
      <c r="M59" s="52"/>
      <c r="N59" s="64"/>
      <c r="O59" s="64"/>
      <c r="P59" s="64"/>
      <c r="Q59" s="52"/>
      <c r="R59" s="52"/>
      <c r="S59" s="65"/>
      <c r="T59" s="65"/>
      <c r="U59" s="6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80" t="s">
        <v>35</v>
      </c>
      <c r="B60" s="69">
        <v>25.3</v>
      </c>
      <c r="C60" s="69">
        <v>25.5</v>
      </c>
      <c r="D60" s="69">
        <v>33.4</v>
      </c>
      <c r="E60" s="69">
        <v>46.8</v>
      </c>
      <c r="F60" s="69">
        <v>41.2</v>
      </c>
      <c r="G60" s="69">
        <v>28.7</v>
      </c>
      <c r="H60" s="89">
        <f t="shared" si="22"/>
        <v>200.89999999999998</v>
      </c>
      <c r="I60" s="49"/>
      <c r="J60" s="2"/>
      <c r="K60" s="52"/>
      <c r="L60" s="124"/>
      <c r="M60" s="52"/>
      <c r="N60" s="64"/>
      <c r="O60" s="64"/>
      <c r="P60" s="64"/>
      <c r="Q60" s="52"/>
      <c r="R60" s="52"/>
      <c r="S60" s="65"/>
      <c r="T60" s="65"/>
      <c r="U60" s="6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80" t="s">
        <v>36</v>
      </c>
      <c r="B61" s="69">
        <v>25.3</v>
      </c>
      <c r="C61" s="69">
        <v>25.5</v>
      </c>
      <c r="D61" s="69">
        <v>33.4</v>
      </c>
      <c r="E61" s="69">
        <v>46.8</v>
      </c>
      <c r="F61" s="69">
        <v>41.2</v>
      </c>
      <c r="G61" s="69"/>
      <c r="H61" s="89">
        <f t="shared" si="22"/>
        <v>172.2</v>
      </c>
      <c r="I61" s="49"/>
      <c r="J61" s="2"/>
      <c r="K61" s="52"/>
      <c r="L61" s="124"/>
      <c r="M61" s="52"/>
      <c r="N61" s="64"/>
      <c r="O61" s="64"/>
      <c r="P61" s="64"/>
      <c r="Q61" s="52"/>
      <c r="R61" s="52"/>
      <c r="S61" s="65"/>
      <c r="T61" s="65"/>
      <c r="U61" s="6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81" t="s">
        <v>37</v>
      </c>
      <c r="B62" s="69"/>
      <c r="C62" s="69"/>
      <c r="D62" s="69"/>
      <c r="E62" s="69"/>
      <c r="F62" s="69"/>
      <c r="G62" s="69"/>
      <c r="H62" s="89">
        <f t="shared" si="22"/>
        <v>0</v>
      </c>
      <c r="I62" s="49"/>
      <c r="J62" s="2"/>
      <c r="K62" s="52"/>
      <c r="L62" s="124"/>
      <c r="M62" s="52"/>
      <c r="N62" s="64"/>
      <c r="O62" s="64"/>
      <c r="P62" s="64"/>
      <c r="Q62" s="52"/>
      <c r="R62" s="52"/>
      <c r="S62" s="65"/>
      <c r="T62" s="65"/>
      <c r="U62" s="6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80" t="s">
        <v>38</v>
      </c>
      <c r="B63" s="69">
        <v>25.3</v>
      </c>
      <c r="C63" s="69">
        <v>25.5</v>
      </c>
      <c r="D63" s="69">
        <v>33.4</v>
      </c>
      <c r="E63" s="69">
        <v>46.8</v>
      </c>
      <c r="F63" s="69">
        <v>41.2</v>
      </c>
      <c r="G63" s="69"/>
      <c r="H63" s="89">
        <f t="shared" si="22"/>
        <v>172.2</v>
      </c>
      <c r="I63" s="49"/>
      <c r="J63" s="2"/>
      <c r="K63" s="52"/>
      <c r="L63" s="124"/>
      <c r="M63" s="52"/>
      <c r="N63" s="52"/>
      <c r="O63" s="52"/>
      <c r="P63" s="52"/>
      <c r="Q63" s="52"/>
      <c r="R63" s="52"/>
      <c r="S63" s="52"/>
      <c r="T63" s="52"/>
      <c r="U63" s="52"/>
      <c r="V63" s="3"/>
      <c r="W63" s="3"/>
      <c r="Z63" s="2"/>
      <c r="AA63" s="2"/>
      <c r="AB63" s="2"/>
      <c r="AC63" s="2"/>
    </row>
    <row r="64" spans="1:31" ht="33.75" customHeight="1" x14ac:dyDescent="0.25">
      <c r="A64" s="80" t="s">
        <v>33</v>
      </c>
      <c r="B64" s="69">
        <v>25.3</v>
      </c>
      <c r="C64" s="69">
        <v>25.5</v>
      </c>
      <c r="D64" s="69">
        <v>33.4</v>
      </c>
      <c r="E64" s="69">
        <v>46.8</v>
      </c>
      <c r="F64" s="69">
        <v>41.2</v>
      </c>
      <c r="G64" s="69"/>
      <c r="H64" s="89">
        <f t="shared" si="22"/>
        <v>172.2</v>
      </c>
      <c r="I64" s="49"/>
      <c r="J64" s="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3"/>
      <c r="W64" s="3"/>
      <c r="Z64" s="2"/>
      <c r="AA64" s="2"/>
      <c r="AB64" s="2"/>
      <c r="AC64" s="2"/>
    </row>
    <row r="65" spans="1:29" ht="33.75" customHeight="1" x14ac:dyDescent="0.25">
      <c r="A65" s="79" t="s">
        <v>10</v>
      </c>
      <c r="B65" s="70">
        <f t="shared" ref="B65:G65" si="23">SUM(B58:B64)</f>
        <v>125.19999999999999</v>
      </c>
      <c r="C65" s="25">
        <f t="shared" si="23"/>
        <v>126.3</v>
      </c>
      <c r="D65" s="25">
        <f t="shared" si="23"/>
        <v>165.3</v>
      </c>
      <c r="E65" s="25">
        <f t="shared" si="23"/>
        <v>231.60000000000002</v>
      </c>
      <c r="F65" s="25">
        <f t="shared" si="23"/>
        <v>203.90000000000003</v>
      </c>
      <c r="G65" s="25">
        <f t="shared" si="23"/>
        <v>57.4</v>
      </c>
      <c r="H65" s="89">
        <f t="shared" si="22"/>
        <v>909.70000000000016</v>
      </c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82" t="s">
        <v>12</v>
      </c>
      <c r="B66" s="71">
        <v>73</v>
      </c>
      <c r="C66" s="28">
        <v>72.5</v>
      </c>
      <c r="D66" s="28">
        <v>72.5</v>
      </c>
      <c r="E66" s="28">
        <v>72.5</v>
      </c>
      <c r="F66" s="28">
        <v>72.5</v>
      </c>
      <c r="G66" s="28"/>
      <c r="H66" s="90">
        <f>+((H65/H67)/7)*1000</f>
        <v>77.447641750383113</v>
      </c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83" t="s">
        <v>13</v>
      </c>
      <c r="B67" s="94">
        <v>245</v>
      </c>
      <c r="C67" s="94">
        <v>249</v>
      </c>
      <c r="D67" s="94">
        <v>326</v>
      </c>
      <c r="E67" s="94">
        <v>456</v>
      </c>
      <c r="F67" s="94">
        <v>402</v>
      </c>
      <c r="G67" s="94"/>
      <c r="H67" s="98">
        <f>SUM(B67:G67)</f>
        <v>1678</v>
      </c>
      <c r="J67" s="66"/>
      <c r="N67" s="3"/>
      <c r="O67" s="3"/>
      <c r="P67" s="3"/>
      <c r="Q67" s="3"/>
      <c r="R67" s="3"/>
    </row>
    <row r="68" spans="1:29" ht="33.75" customHeight="1" x14ac:dyDescent="0.25">
      <c r="A68" s="84" t="s">
        <v>14</v>
      </c>
      <c r="B68" s="73">
        <f t="shared" ref="B68:G68" si="24">((B67*B66)*7/1000-B58)/4</f>
        <v>25.298749999999998</v>
      </c>
      <c r="C68" s="36">
        <f t="shared" si="24"/>
        <v>25.516875000000002</v>
      </c>
      <c r="D68" s="36">
        <f t="shared" si="24"/>
        <v>33.436250000000001</v>
      </c>
      <c r="E68" s="36">
        <f t="shared" si="24"/>
        <v>46.754999999999995</v>
      </c>
      <c r="F68" s="36">
        <f t="shared" si="24"/>
        <v>41.228749999999998</v>
      </c>
      <c r="G68" s="36">
        <f t="shared" si="24"/>
        <v>-7.1749999999999998</v>
      </c>
      <c r="H68" s="102">
        <f>((H65*1000)/H67)/7</f>
        <v>77.447641750383127</v>
      </c>
      <c r="N68" s="3"/>
      <c r="O68" s="3"/>
      <c r="P68" s="3"/>
      <c r="Q68" s="3"/>
      <c r="R68" s="3"/>
    </row>
    <row r="69" spans="1:29" ht="33.75" customHeight="1" x14ac:dyDescent="0.25">
      <c r="A69" s="85" t="s">
        <v>15</v>
      </c>
      <c r="B69" s="74">
        <f>((B67*B66)*7)/1000</f>
        <v>125.19499999999999</v>
      </c>
      <c r="C69" s="40">
        <f>((C67*C66)*7)/1000</f>
        <v>126.36750000000001</v>
      </c>
      <c r="D69" s="40">
        <f>((D67*D66)*7)/1000</f>
        <v>165.44499999999999</v>
      </c>
      <c r="E69" s="40">
        <f>((E67*E66)*7)/1000</f>
        <v>231.42</v>
      </c>
      <c r="F69" s="40">
        <f t="shared" ref="F69:G69" si="25">((F67*F66)*7)/1000</f>
        <v>204.01499999999999</v>
      </c>
      <c r="G69" s="40">
        <f t="shared" si="25"/>
        <v>0</v>
      </c>
      <c r="H69" s="76"/>
      <c r="I69" s="48"/>
      <c r="R69" s="3"/>
    </row>
    <row r="70" spans="1:29" ht="33.75" customHeight="1" thickBot="1" x14ac:dyDescent="0.3">
      <c r="A70" s="86" t="s">
        <v>16</v>
      </c>
      <c r="B70" s="75">
        <f>+(B65/B67)/7*1000</f>
        <v>73.002915451895035</v>
      </c>
      <c r="C70" s="45">
        <f>+(C65/C67)/7*1000</f>
        <v>72.461273666092936</v>
      </c>
      <c r="D70" s="45">
        <f>+(D65/D67)/7*1000</f>
        <v>72.436459246275206</v>
      </c>
      <c r="E70" s="45">
        <f>+(E65/E67)/7*1000</f>
        <v>72.556390977443613</v>
      </c>
      <c r="F70" s="45">
        <f t="shared" ref="F70:G70" si="26">+(F65/F67)/7*1000</f>
        <v>72.459132906894112</v>
      </c>
      <c r="G70" s="45" t="e">
        <f t="shared" si="26"/>
        <v>#DIV/0!</v>
      </c>
      <c r="H70" s="103"/>
      <c r="R70" s="3"/>
    </row>
    <row r="71" spans="1:29" ht="33.75" customHeight="1" x14ac:dyDescent="0.25"/>
    <row r="72" spans="1:29" ht="33.75" customHeight="1" x14ac:dyDescent="0.25">
      <c r="B72" s="52"/>
      <c r="C72" s="52"/>
      <c r="D72" s="52"/>
      <c r="E72" s="52"/>
      <c r="F72" s="52"/>
      <c r="G72" s="52"/>
      <c r="H72" s="52"/>
      <c r="I72" s="59"/>
    </row>
    <row r="73" spans="1:29" ht="33.75" customHeight="1" x14ac:dyDescent="0.25"/>
    <row r="74" spans="1:29" ht="33.75" customHeight="1" x14ac:dyDescent="0.25">
      <c r="A74" s="52"/>
      <c r="B74" s="65"/>
      <c r="C74" s="65"/>
      <c r="D74" s="65"/>
      <c r="E74" s="65"/>
      <c r="F74" s="65"/>
      <c r="G74" s="65"/>
      <c r="H74" s="52"/>
      <c r="I74" s="52"/>
      <c r="J74" s="52"/>
    </row>
    <row r="75" spans="1:29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29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29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29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29" ht="33.75" customHeight="1" x14ac:dyDescent="0.25">
      <c r="A79" s="52"/>
      <c r="B79" s="52"/>
      <c r="C79" s="52"/>
      <c r="D79" s="52"/>
      <c r="E79" s="52"/>
      <c r="F79" s="52"/>
      <c r="G79" s="52"/>
      <c r="H79" s="52"/>
      <c r="I79" s="52"/>
      <c r="J79" s="52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L36:P36"/>
    <mergeCell ref="J54:K54"/>
    <mergeCell ref="B55:H55"/>
    <mergeCell ref="B15:I15"/>
    <mergeCell ref="A3:C3"/>
    <mergeCell ref="E9:G9"/>
    <mergeCell ref="R9:S9"/>
    <mergeCell ref="K11:L11"/>
    <mergeCell ref="J15:M15"/>
    <mergeCell ref="N15:W15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E239"/>
  <sheetViews>
    <sheetView topLeftCell="A25" zoomScale="30" zoomScaleNormal="30" workbookViewId="0">
      <selection activeCell="N46" sqref="N46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1" width="33.42578125" style="16" bestFit="1" customWidth="1"/>
    <col min="12" max="12" width="22.5703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55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76"/>
      <c r="I15" s="377"/>
      <c r="J15" s="388" t="s">
        <v>45</v>
      </c>
      <c r="K15" s="389"/>
      <c r="L15" s="389"/>
      <c r="M15" s="390"/>
      <c r="N15" s="385" t="s">
        <v>44</v>
      </c>
      <c r="O15" s="381"/>
      <c r="P15" s="381"/>
      <c r="Q15" s="381"/>
      <c r="R15" s="381"/>
      <c r="S15" s="381"/>
      <c r="T15" s="381"/>
      <c r="U15" s="381"/>
      <c r="V15" s="381"/>
      <c r="W15" s="382"/>
      <c r="X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2"/>
      <c r="H16" s="12"/>
      <c r="I16" s="12"/>
      <c r="J16" s="13"/>
      <c r="K16" s="12"/>
      <c r="L16" s="12"/>
      <c r="M16" s="19"/>
      <c r="N16" s="120"/>
      <c r="O16" s="12"/>
      <c r="P16" s="12"/>
      <c r="Q16" s="12"/>
      <c r="R16" s="12"/>
      <c r="S16" s="12"/>
      <c r="T16" s="12"/>
      <c r="U16" s="12"/>
      <c r="V16" s="12"/>
      <c r="W16" s="14"/>
      <c r="X16" s="15" t="s">
        <v>10</v>
      </c>
      <c r="Z16" s="17"/>
      <c r="AA16" s="17"/>
    </row>
    <row r="17" spans="1:30" ht="39.950000000000003" customHeight="1" x14ac:dyDescent="0.25">
      <c r="A17" s="111" t="s">
        <v>11</v>
      </c>
      <c r="B17" s="11">
        <v>3</v>
      </c>
      <c r="C17" s="18">
        <v>4</v>
      </c>
      <c r="D17" s="18">
        <v>5</v>
      </c>
      <c r="E17" s="18">
        <v>6</v>
      </c>
      <c r="F17" s="18">
        <v>7</v>
      </c>
      <c r="G17" s="18">
        <v>8</v>
      </c>
      <c r="H17" s="18">
        <v>9</v>
      </c>
      <c r="I17" s="18">
        <v>10</v>
      </c>
      <c r="J17" s="11">
        <v>1</v>
      </c>
      <c r="K17" s="18">
        <v>2</v>
      </c>
      <c r="L17" s="18">
        <v>3</v>
      </c>
      <c r="M17" s="19">
        <v>4</v>
      </c>
      <c r="N17" s="68">
        <v>2</v>
      </c>
      <c r="O17" s="18">
        <v>3</v>
      </c>
      <c r="P17" s="18">
        <v>4</v>
      </c>
      <c r="Q17" s="18">
        <v>5</v>
      </c>
      <c r="R17" s="18">
        <v>6</v>
      </c>
      <c r="S17" s="18">
        <v>7</v>
      </c>
      <c r="T17" s="18">
        <v>8</v>
      </c>
      <c r="U17" s="18">
        <v>9</v>
      </c>
      <c r="V17" s="18">
        <v>10</v>
      </c>
      <c r="W17" s="19">
        <v>11</v>
      </c>
      <c r="X17" s="15"/>
      <c r="Z17" s="2"/>
      <c r="AA17" s="17"/>
    </row>
    <row r="18" spans="1:30" ht="39.950000000000003" customHeight="1" x14ac:dyDescent="0.25">
      <c r="A18" s="112" t="s">
        <v>42</v>
      </c>
      <c r="B18" s="20">
        <v>14.743250000000002</v>
      </c>
      <c r="C18" s="21">
        <v>41.48</v>
      </c>
      <c r="D18" s="21">
        <v>51.125250000000001</v>
      </c>
      <c r="E18" s="21">
        <v>58.480125000000008</v>
      </c>
      <c r="F18" s="21">
        <v>45.380499999999998</v>
      </c>
      <c r="G18" s="21">
        <v>48.430750000000003</v>
      </c>
      <c r="H18" s="21">
        <v>42.32</v>
      </c>
      <c r="I18" s="21">
        <v>32.431249999999999</v>
      </c>
      <c r="J18" s="20">
        <v>23.840874999999997</v>
      </c>
      <c r="K18" s="21">
        <v>32.909750000000003</v>
      </c>
      <c r="L18" s="21">
        <v>54.900000000000006</v>
      </c>
      <c r="M18" s="22">
        <v>43.363249999999994</v>
      </c>
      <c r="N18" s="69">
        <v>33.818375000000003</v>
      </c>
      <c r="O18" s="21">
        <v>34.352625000000003</v>
      </c>
      <c r="P18" s="21">
        <v>34</v>
      </c>
      <c r="Q18" s="21">
        <v>35.099375000000002</v>
      </c>
      <c r="R18" s="21">
        <v>35.099375000000002</v>
      </c>
      <c r="S18" s="21">
        <v>30.402749999999997</v>
      </c>
      <c r="T18" s="21">
        <v>30.402749999999997</v>
      </c>
      <c r="U18" s="21">
        <v>45.226749999999996</v>
      </c>
      <c r="V18" s="21">
        <v>31.222249999999999</v>
      </c>
      <c r="W18" s="22">
        <v>27.085000000000001</v>
      </c>
      <c r="X18" s="23">
        <f t="shared" ref="X18:X25" si="0">SUM(B18:W18)</f>
        <v>826.11425000000008</v>
      </c>
      <c r="Z18" s="2"/>
      <c r="AA18" s="17"/>
    </row>
    <row r="19" spans="1:30" ht="39.950000000000003" customHeight="1" x14ac:dyDescent="0.25">
      <c r="A19" s="113" t="s">
        <v>34</v>
      </c>
      <c r="B19" s="20"/>
      <c r="C19" s="21"/>
      <c r="D19" s="21"/>
      <c r="E19" s="21"/>
      <c r="F19" s="21"/>
      <c r="G19" s="21"/>
      <c r="H19" s="21"/>
      <c r="I19" s="21"/>
      <c r="J19" s="20"/>
      <c r="K19" s="21"/>
      <c r="L19" s="21"/>
      <c r="M19" s="22"/>
      <c r="N19" s="69"/>
      <c r="O19" s="21"/>
      <c r="P19" s="21"/>
      <c r="Q19" s="21"/>
      <c r="R19" s="21"/>
      <c r="S19" s="21"/>
      <c r="T19" s="21"/>
      <c r="U19" s="21"/>
      <c r="V19" s="21"/>
      <c r="W19" s="22"/>
      <c r="X19" s="23">
        <f t="shared" si="0"/>
        <v>0</v>
      </c>
      <c r="Z19" s="2"/>
      <c r="AA19" s="17"/>
    </row>
    <row r="20" spans="1:30" ht="39.75" customHeight="1" x14ac:dyDescent="0.25">
      <c r="A20" s="112" t="s">
        <v>35</v>
      </c>
      <c r="B20" s="20">
        <v>15.330562499999999</v>
      </c>
      <c r="C20" s="21">
        <v>43.53</v>
      </c>
      <c r="D20" s="21">
        <v>53.660062499999995</v>
      </c>
      <c r="E20" s="21">
        <v>61.783218749999996</v>
      </c>
      <c r="F20" s="21">
        <v>48.152249999999995</v>
      </c>
      <c r="G20" s="21">
        <v>51.5643125</v>
      </c>
      <c r="H20" s="21">
        <v>45.28</v>
      </c>
      <c r="I20" s="21">
        <v>34.701562500000001</v>
      </c>
      <c r="J20" s="20">
        <v>24.888781250000001</v>
      </c>
      <c r="K20" s="21">
        <v>34.311562500000001</v>
      </c>
      <c r="L20" s="21">
        <v>57.675000000000004</v>
      </c>
      <c r="M20" s="22">
        <v>45.496937500000001</v>
      </c>
      <c r="N20" s="69">
        <v>35.134406249999998</v>
      </c>
      <c r="O20" s="21">
        <v>35.947593749999996</v>
      </c>
      <c r="P20" s="21">
        <v>35.6875</v>
      </c>
      <c r="Q20" s="21">
        <v>36.987656250000001</v>
      </c>
      <c r="R20" s="21">
        <v>36.987656250000001</v>
      </c>
      <c r="S20" s="21">
        <v>31.758562500000004</v>
      </c>
      <c r="T20" s="21">
        <v>31.758562500000004</v>
      </c>
      <c r="U20" s="21">
        <v>47.684937500000004</v>
      </c>
      <c r="V20" s="21">
        <v>33.182937500000001</v>
      </c>
      <c r="W20" s="22">
        <v>28.876249999999999</v>
      </c>
      <c r="X20" s="23">
        <f t="shared" si="0"/>
        <v>870.38031250000006</v>
      </c>
      <c r="Z20" s="2"/>
      <c r="AA20" s="17"/>
    </row>
    <row r="21" spans="1:30" ht="39.950000000000003" customHeight="1" x14ac:dyDescent="0.25">
      <c r="A21" s="112" t="s">
        <v>36</v>
      </c>
      <c r="B21" s="20">
        <v>15.330562499999999</v>
      </c>
      <c r="C21" s="21">
        <v>43.53</v>
      </c>
      <c r="D21" s="21">
        <v>53.660062499999995</v>
      </c>
      <c r="E21" s="21">
        <v>61.783218749999996</v>
      </c>
      <c r="F21" s="21">
        <v>48.152249999999995</v>
      </c>
      <c r="G21" s="21">
        <v>51.5643125</v>
      </c>
      <c r="H21" s="21">
        <v>45.28</v>
      </c>
      <c r="I21" s="21">
        <v>34.701562500000001</v>
      </c>
      <c r="J21" s="20">
        <v>24.888781250000001</v>
      </c>
      <c r="K21" s="21">
        <v>34.311562500000001</v>
      </c>
      <c r="L21" s="21">
        <v>57.675000000000004</v>
      </c>
      <c r="M21" s="22">
        <v>45.496937500000001</v>
      </c>
      <c r="N21" s="69">
        <v>35.134406249999998</v>
      </c>
      <c r="O21" s="21">
        <v>35.947593749999996</v>
      </c>
      <c r="P21" s="21">
        <v>35.6875</v>
      </c>
      <c r="Q21" s="21">
        <v>36.987656250000001</v>
      </c>
      <c r="R21" s="21">
        <v>36.987656250000001</v>
      </c>
      <c r="S21" s="21">
        <v>31.758562500000004</v>
      </c>
      <c r="T21" s="21">
        <v>31.758562500000004</v>
      </c>
      <c r="U21" s="21">
        <v>47.684937500000004</v>
      </c>
      <c r="V21" s="21">
        <v>33.182937500000001</v>
      </c>
      <c r="W21" s="22">
        <v>28.876249999999999</v>
      </c>
      <c r="X21" s="23">
        <f t="shared" si="0"/>
        <v>870.38031250000006</v>
      </c>
      <c r="Z21" s="2"/>
      <c r="AA21" s="17"/>
    </row>
    <row r="22" spans="1:30" ht="39.950000000000003" customHeight="1" x14ac:dyDescent="0.25">
      <c r="A22" s="113" t="s">
        <v>37</v>
      </c>
      <c r="B22" s="20"/>
      <c r="C22" s="21"/>
      <c r="D22" s="21"/>
      <c r="E22" s="21"/>
      <c r="F22" s="21"/>
      <c r="G22" s="21"/>
      <c r="H22" s="21"/>
      <c r="I22" s="21"/>
      <c r="J22" s="20"/>
      <c r="K22" s="21"/>
      <c r="L22" s="21"/>
      <c r="M22" s="22"/>
      <c r="N22" s="69"/>
      <c r="O22" s="21"/>
      <c r="P22" s="21"/>
      <c r="Q22" s="21"/>
      <c r="R22" s="21"/>
      <c r="S22" s="21"/>
      <c r="T22" s="21"/>
      <c r="U22" s="21"/>
      <c r="V22" s="21"/>
      <c r="W22" s="22"/>
      <c r="X22" s="23">
        <f t="shared" si="0"/>
        <v>0</v>
      </c>
      <c r="Z22" s="2"/>
      <c r="AA22" s="17"/>
    </row>
    <row r="23" spans="1:30" ht="39.950000000000003" customHeight="1" x14ac:dyDescent="0.25">
      <c r="A23" s="112" t="s">
        <v>38</v>
      </c>
      <c r="B23" s="20">
        <v>15.330562499999999</v>
      </c>
      <c r="C23" s="21">
        <v>43.53</v>
      </c>
      <c r="D23" s="21">
        <v>53.660062499999995</v>
      </c>
      <c r="E23" s="21">
        <v>61.783218749999996</v>
      </c>
      <c r="F23" s="21">
        <v>48.152249999999995</v>
      </c>
      <c r="G23" s="21">
        <v>51.5643125</v>
      </c>
      <c r="H23" s="21">
        <v>45.28</v>
      </c>
      <c r="I23" s="21">
        <v>34.701562500000001</v>
      </c>
      <c r="J23" s="20">
        <v>24.888781250000001</v>
      </c>
      <c r="K23" s="21">
        <v>34.311562500000001</v>
      </c>
      <c r="L23" s="21">
        <v>57.675000000000004</v>
      </c>
      <c r="M23" s="22">
        <v>45.496937500000001</v>
      </c>
      <c r="N23" s="69">
        <v>35.134406249999998</v>
      </c>
      <c r="O23" s="21">
        <v>35.947593749999996</v>
      </c>
      <c r="P23" s="21">
        <v>35.6875</v>
      </c>
      <c r="Q23" s="21">
        <v>36.987656250000001</v>
      </c>
      <c r="R23" s="21">
        <v>36.987656250000001</v>
      </c>
      <c r="S23" s="21">
        <v>31.758562500000004</v>
      </c>
      <c r="T23" s="21">
        <v>31.758562500000004</v>
      </c>
      <c r="U23" s="21">
        <v>47.684937500000004</v>
      </c>
      <c r="V23" s="21">
        <v>33.182937500000001</v>
      </c>
      <c r="W23" s="22">
        <v>28.876249999999999</v>
      </c>
      <c r="X23" s="23">
        <f t="shared" si="0"/>
        <v>870.38031250000006</v>
      </c>
      <c r="Z23" s="2"/>
      <c r="AA23" s="17"/>
    </row>
    <row r="24" spans="1:30" ht="39.950000000000003" customHeight="1" x14ac:dyDescent="0.25">
      <c r="A24" s="112" t="s">
        <v>33</v>
      </c>
      <c r="B24" s="20">
        <v>15.330562499999999</v>
      </c>
      <c r="C24" s="21">
        <v>43.53</v>
      </c>
      <c r="D24" s="21">
        <v>53.660062499999995</v>
      </c>
      <c r="E24" s="21">
        <v>61.783218749999996</v>
      </c>
      <c r="F24" s="21">
        <v>48.152249999999995</v>
      </c>
      <c r="G24" s="21">
        <v>51.5643125</v>
      </c>
      <c r="H24" s="21">
        <v>45.28</v>
      </c>
      <c r="I24" s="21">
        <v>34.701562500000001</v>
      </c>
      <c r="J24" s="20">
        <v>24.888781250000001</v>
      </c>
      <c r="K24" s="21">
        <v>34.311562500000001</v>
      </c>
      <c r="L24" s="21">
        <v>57.675000000000004</v>
      </c>
      <c r="M24" s="22">
        <v>45.496937500000001</v>
      </c>
      <c r="N24" s="69">
        <v>35.134406249999998</v>
      </c>
      <c r="O24" s="21">
        <v>35.947593749999996</v>
      </c>
      <c r="P24" s="21">
        <v>35.6875</v>
      </c>
      <c r="Q24" s="21">
        <v>36.987656250000001</v>
      </c>
      <c r="R24" s="21">
        <v>36.987656250000001</v>
      </c>
      <c r="S24" s="21">
        <v>31.758562500000004</v>
      </c>
      <c r="T24" s="21">
        <v>31.758562500000004</v>
      </c>
      <c r="U24" s="21">
        <v>47.684937500000004</v>
      </c>
      <c r="V24" s="21">
        <v>33.182937500000001</v>
      </c>
      <c r="W24" s="22">
        <v>28.876249999999999</v>
      </c>
      <c r="X24" s="23">
        <f t="shared" si="0"/>
        <v>870.38031250000006</v>
      </c>
      <c r="Z24" s="2"/>
    </row>
    <row r="25" spans="1:30" ht="41.45" customHeight="1" x14ac:dyDescent="0.25">
      <c r="A25" s="113" t="s">
        <v>10</v>
      </c>
      <c r="B25" s="24">
        <f>SUM(B18:B24)</f>
        <v>76.0655</v>
      </c>
      <c r="C25" s="25">
        <f t="shared" ref="C25:E25" si="1">SUM(C18:C24)</f>
        <v>215.6</v>
      </c>
      <c r="D25" s="25">
        <f t="shared" si="1"/>
        <v>265.76549999999997</v>
      </c>
      <c r="E25" s="25">
        <f t="shared" si="1"/>
        <v>305.613</v>
      </c>
      <c r="F25" s="25">
        <f>SUM(F18:F24)</f>
        <v>237.98949999999996</v>
      </c>
      <c r="G25" s="25">
        <f t="shared" ref="G25" si="2">SUM(G18:G24)</f>
        <v>254.68799999999999</v>
      </c>
      <c r="H25" s="25">
        <f>SUM(H18:H24)</f>
        <v>223.44</v>
      </c>
      <c r="I25" s="25">
        <f t="shared" ref="I25:L25" si="3">SUM(I18:I24)</f>
        <v>171.23749999999998</v>
      </c>
      <c r="J25" s="24">
        <f t="shared" si="3"/>
        <v>123.39599999999999</v>
      </c>
      <c r="K25" s="25">
        <f t="shared" si="3"/>
        <v>170.15600000000003</v>
      </c>
      <c r="L25" s="25">
        <f t="shared" si="3"/>
        <v>285.60000000000002</v>
      </c>
      <c r="M25" s="26">
        <f>SUM(M18:M24)</f>
        <v>225.351</v>
      </c>
      <c r="N25" s="70">
        <f t="shared" ref="N25:O25" si="4">SUM(N18:N24)</f>
        <v>174.35599999999999</v>
      </c>
      <c r="O25" s="25">
        <f t="shared" si="4"/>
        <v>178.14299999999997</v>
      </c>
      <c r="P25" s="25">
        <f>SUM(P18:P24)</f>
        <v>176.75</v>
      </c>
      <c r="Q25" s="25">
        <f t="shared" ref="Q25:W25" si="5">SUM(Q18:Q24)</f>
        <v>183.05</v>
      </c>
      <c r="R25" s="25">
        <f t="shared" si="5"/>
        <v>183.05</v>
      </c>
      <c r="S25" s="25">
        <f t="shared" si="5"/>
        <v>157.43700000000001</v>
      </c>
      <c r="T25" s="25">
        <f t="shared" si="5"/>
        <v>157.43700000000001</v>
      </c>
      <c r="U25" s="25">
        <f t="shared" si="5"/>
        <v>235.9665</v>
      </c>
      <c r="V25" s="25">
        <f t="shared" si="5"/>
        <v>163.95400000000001</v>
      </c>
      <c r="W25" s="26">
        <f t="shared" si="5"/>
        <v>142.59</v>
      </c>
      <c r="X25" s="23">
        <f t="shared" si="0"/>
        <v>4307.6355000000003</v>
      </c>
    </row>
    <row r="26" spans="1:30" s="2" customFormat="1" ht="36.75" customHeight="1" x14ac:dyDescent="0.25">
      <c r="A26" s="114" t="s">
        <v>12</v>
      </c>
      <c r="B26" s="27">
        <v>51.5</v>
      </c>
      <c r="C26" s="28">
        <v>50</v>
      </c>
      <c r="D26" s="28">
        <v>49.5</v>
      </c>
      <c r="E26" s="28">
        <v>49</v>
      </c>
      <c r="F26" s="28">
        <v>48.5</v>
      </c>
      <c r="G26" s="28">
        <v>48</v>
      </c>
      <c r="H26" s="28">
        <v>47.5</v>
      </c>
      <c r="I26" s="28">
        <v>47.5</v>
      </c>
      <c r="J26" s="27">
        <v>52</v>
      </c>
      <c r="K26" s="28">
        <v>51.5</v>
      </c>
      <c r="L26" s="28">
        <v>51</v>
      </c>
      <c r="M26" s="29">
        <v>49</v>
      </c>
      <c r="N26" s="71">
        <v>52</v>
      </c>
      <c r="O26" s="28">
        <v>51</v>
      </c>
      <c r="P26" s="28">
        <v>50.5</v>
      </c>
      <c r="Q26" s="28">
        <v>50</v>
      </c>
      <c r="R26" s="28">
        <v>50</v>
      </c>
      <c r="S26" s="28">
        <v>49</v>
      </c>
      <c r="T26" s="28">
        <v>49</v>
      </c>
      <c r="U26" s="28">
        <v>49.5</v>
      </c>
      <c r="V26" s="28">
        <v>49</v>
      </c>
      <c r="W26" s="29">
        <v>48.5</v>
      </c>
      <c r="X26" s="30">
        <f>+((X25/X27)/7)*1000</f>
        <v>49.547222222222231</v>
      </c>
    </row>
    <row r="27" spans="1:30" s="2" customFormat="1" ht="33" customHeight="1" x14ac:dyDescent="0.25">
      <c r="A27" s="115" t="s">
        <v>13</v>
      </c>
      <c r="B27" s="31">
        <v>211</v>
      </c>
      <c r="C27" s="32">
        <v>616</v>
      </c>
      <c r="D27" s="32">
        <v>767</v>
      </c>
      <c r="E27" s="32">
        <v>891</v>
      </c>
      <c r="F27" s="32">
        <v>701</v>
      </c>
      <c r="G27" s="32">
        <v>758</v>
      </c>
      <c r="H27" s="32">
        <v>672</v>
      </c>
      <c r="I27" s="32">
        <v>515</v>
      </c>
      <c r="J27" s="31">
        <v>339</v>
      </c>
      <c r="K27" s="32">
        <v>472</v>
      </c>
      <c r="L27" s="32">
        <v>800</v>
      </c>
      <c r="M27" s="33">
        <v>657</v>
      </c>
      <c r="N27" s="72">
        <v>479</v>
      </c>
      <c r="O27" s="32">
        <v>499</v>
      </c>
      <c r="P27" s="32">
        <v>500</v>
      </c>
      <c r="Q27" s="32">
        <v>523</v>
      </c>
      <c r="R27" s="32">
        <v>523</v>
      </c>
      <c r="S27" s="32">
        <v>459</v>
      </c>
      <c r="T27" s="32">
        <v>459</v>
      </c>
      <c r="U27" s="32">
        <v>681</v>
      </c>
      <c r="V27" s="32">
        <v>478</v>
      </c>
      <c r="W27" s="33">
        <v>420</v>
      </c>
      <c r="X27" s="34">
        <f>SUM(B27:W27)</f>
        <v>12420</v>
      </c>
      <c r="Y27" s="2">
        <f>((X25*1000)/X27)/7</f>
        <v>49.547222222222224</v>
      </c>
    </row>
    <row r="28" spans="1:30" s="2" customFormat="1" ht="33" customHeight="1" x14ac:dyDescent="0.25">
      <c r="A28" s="116" t="s">
        <v>14</v>
      </c>
      <c r="B28" s="35">
        <f t="shared" ref="B28:W28" si="6">((B27*B26)*7/1000-B18)/4</f>
        <v>15.330562499999999</v>
      </c>
      <c r="C28" s="36">
        <f t="shared" si="6"/>
        <v>43.53</v>
      </c>
      <c r="D28" s="36">
        <f t="shared" si="6"/>
        <v>53.660062499999995</v>
      </c>
      <c r="E28" s="36">
        <f t="shared" si="6"/>
        <v>61.783218749999996</v>
      </c>
      <c r="F28" s="36">
        <f t="shared" si="6"/>
        <v>48.152249999999995</v>
      </c>
      <c r="G28" s="36">
        <f t="shared" si="6"/>
        <v>51.5643125</v>
      </c>
      <c r="H28" s="36">
        <f t="shared" si="6"/>
        <v>45.28</v>
      </c>
      <c r="I28" s="36">
        <f t="shared" si="6"/>
        <v>34.701562500000001</v>
      </c>
      <c r="J28" s="35">
        <f>((J27*J26)*7/1000-J18)/4</f>
        <v>24.888781250000001</v>
      </c>
      <c r="K28" s="36">
        <f t="shared" ref="K28:L28" si="7">((K27*K26)*7/1000-K18)/4</f>
        <v>34.311562500000001</v>
      </c>
      <c r="L28" s="36">
        <f t="shared" si="7"/>
        <v>57.675000000000004</v>
      </c>
      <c r="M28" s="37">
        <f t="shared" si="6"/>
        <v>45.496937500000001</v>
      </c>
      <c r="N28" s="73">
        <f t="shared" si="6"/>
        <v>35.134406249999998</v>
      </c>
      <c r="O28" s="36">
        <f t="shared" si="6"/>
        <v>35.947593749999996</v>
      </c>
      <c r="P28" s="36">
        <f t="shared" si="6"/>
        <v>35.6875</v>
      </c>
      <c r="Q28" s="36">
        <f t="shared" si="6"/>
        <v>36.987656250000001</v>
      </c>
      <c r="R28" s="36">
        <f t="shared" si="6"/>
        <v>36.987656250000001</v>
      </c>
      <c r="S28" s="36">
        <f t="shared" si="6"/>
        <v>31.758562500000004</v>
      </c>
      <c r="T28" s="36">
        <f t="shared" si="6"/>
        <v>31.758562500000004</v>
      </c>
      <c r="U28" s="36">
        <f t="shared" si="6"/>
        <v>47.684937500000004</v>
      </c>
      <c r="V28" s="36">
        <f t="shared" si="6"/>
        <v>33.182937500000001</v>
      </c>
      <c r="W28" s="37">
        <f t="shared" si="6"/>
        <v>28.876249999999999</v>
      </c>
      <c r="X28" s="38"/>
    </row>
    <row r="29" spans="1:30" ht="33.75" customHeight="1" x14ac:dyDescent="0.25">
      <c r="A29" s="117" t="s">
        <v>15</v>
      </c>
      <c r="B29" s="39">
        <f>((B27*B26)*7)/1000</f>
        <v>76.0655</v>
      </c>
      <c r="C29" s="40">
        <f>((C27*C26)*7)/1000</f>
        <v>215.6</v>
      </c>
      <c r="D29" s="40">
        <f t="shared" ref="D29:W29" si="8">((D27*D26)*7)/1000</f>
        <v>265.76549999999997</v>
      </c>
      <c r="E29" s="40">
        <f t="shared" si="8"/>
        <v>305.613</v>
      </c>
      <c r="F29" s="40">
        <f t="shared" si="8"/>
        <v>237.98949999999999</v>
      </c>
      <c r="G29" s="40">
        <f t="shared" si="8"/>
        <v>254.68799999999999</v>
      </c>
      <c r="H29" s="40">
        <f t="shared" si="8"/>
        <v>223.44</v>
      </c>
      <c r="I29" s="40">
        <f t="shared" si="8"/>
        <v>171.23750000000001</v>
      </c>
      <c r="J29" s="39">
        <f t="shared" si="8"/>
        <v>123.396</v>
      </c>
      <c r="K29" s="40">
        <f t="shared" si="8"/>
        <v>170.15600000000001</v>
      </c>
      <c r="L29" s="40">
        <f t="shared" si="8"/>
        <v>285.60000000000002</v>
      </c>
      <c r="M29" s="76">
        <f t="shared" si="8"/>
        <v>225.351</v>
      </c>
      <c r="N29" s="74">
        <f t="shared" si="8"/>
        <v>174.35599999999999</v>
      </c>
      <c r="O29" s="40">
        <f t="shared" si="8"/>
        <v>178.143</v>
      </c>
      <c r="P29" s="41">
        <f t="shared" si="8"/>
        <v>176.75</v>
      </c>
      <c r="Q29" s="41">
        <f t="shared" si="8"/>
        <v>183.05</v>
      </c>
      <c r="R29" s="41">
        <f t="shared" si="8"/>
        <v>183.05</v>
      </c>
      <c r="S29" s="41">
        <f t="shared" si="8"/>
        <v>157.43700000000001</v>
      </c>
      <c r="T29" s="41">
        <f t="shared" si="8"/>
        <v>157.43700000000001</v>
      </c>
      <c r="U29" s="41">
        <f t="shared" si="8"/>
        <v>235.9665</v>
      </c>
      <c r="V29" s="41">
        <f t="shared" si="8"/>
        <v>163.95400000000001</v>
      </c>
      <c r="W29" s="42">
        <f t="shared" si="8"/>
        <v>142.59</v>
      </c>
      <c r="X29" s="43"/>
    </row>
    <row r="30" spans="1:30" ht="33.75" customHeight="1" thickBot="1" x14ac:dyDescent="0.3">
      <c r="A30" s="118" t="s">
        <v>16</v>
      </c>
      <c r="B30" s="44">
        <f>+(B25/B27)/7*1000</f>
        <v>51.5</v>
      </c>
      <c r="C30" s="45">
        <f t="shared" ref="C30:E30" si="9">+(C25/C27)/7*1000</f>
        <v>49.999999999999993</v>
      </c>
      <c r="D30" s="45">
        <f t="shared" si="9"/>
        <v>49.499999999999993</v>
      </c>
      <c r="E30" s="45">
        <f t="shared" si="9"/>
        <v>49</v>
      </c>
      <c r="F30" s="45">
        <f>+(F25/F27)/7*1000</f>
        <v>48.499999999999993</v>
      </c>
      <c r="G30" s="45">
        <f t="shared" ref="G30" si="10">+(G25/G27)/7*1000</f>
        <v>47.999999999999993</v>
      </c>
      <c r="H30" s="45">
        <f>+(H25/H27)/7*1000</f>
        <v>47.5</v>
      </c>
      <c r="I30" s="45">
        <f t="shared" ref="I30:L30" si="11">+(I25/I27)/7*1000</f>
        <v>47.499999999999993</v>
      </c>
      <c r="J30" s="44">
        <f t="shared" si="11"/>
        <v>51.999999999999993</v>
      </c>
      <c r="K30" s="45">
        <f t="shared" si="11"/>
        <v>51.500000000000014</v>
      </c>
      <c r="L30" s="45">
        <f t="shared" si="11"/>
        <v>51.000000000000007</v>
      </c>
      <c r="M30" s="46">
        <f>+(M25/M27)/7*1000</f>
        <v>48.999999999999993</v>
      </c>
      <c r="N30" s="75">
        <f t="shared" ref="N30:W30" si="12">+(N25/N27)/7*1000</f>
        <v>52</v>
      </c>
      <c r="O30" s="45">
        <f t="shared" si="12"/>
        <v>50.999999999999993</v>
      </c>
      <c r="P30" s="45">
        <f t="shared" si="12"/>
        <v>50.499999999999993</v>
      </c>
      <c r="Q30" s="45">
        <f t="shared" si="12"/>
        <v>50</v>
      </c>
      <c r="R30" s="45">
        <f t="shared" si="12"/>
        <v>50</v>
      </c>
      <c r="S30" s="45">
        <f t="shared" si="12"/>
        <v>49</v>
      </c>
      <c r="T30" s="45">
        <f t="shared" si="12"/>
        <v>49</v>
      </c>
      <c r="U30" s="45">
        <f t="shared" si="12"/>
        <v>49.499999999999993</v>
      </c>
      <c r="V30" s="45">
        <f t="shared" si="12"/>
        <v>49</v>
      </c>
      <c r="W30" s="46">
        <f t="shared" si="12"/>
        <v>48.5</v>
      </c>
      <c r="X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79" t="s">
        <v>18</v>
      </c>
      <c r="C36" s="380"/>
      <c r="D36" s="380"/>
      <c r="E36" s="380"/>
      <c r="F36" s="380"/>
      <c r="G36" s="380"/>
      <c r="H36" s="87"/>
      <c r="J36" s="121"/>
      <c r="K36" s="104" t="s">
        <v>19</v>
      </c>
      <c r="L36" s="383" t="s">
        <v>18</v>
      </c>
      <c r="M36" s="383"/>
      <c r="N36" s="383"/>
      <c r="O36" s="383"/>
      <c r="P36" s="379"/>
      <c r="Q36" s="97"/>
      <c r="R36" s="52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88" t="s">
        <v>10</v>
      </c>
      <c r="R37" s="54"/>
      <c r="S37" s="54"/>
      <c r="T37" s="3"/>
      <c r="U37" s="53"/>
      <c r="V37" s="3"/>
      <c r="W37" s="52"/>
      <c r="X37" s="52"/>
      <c r="Y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88"/>
      <c r="R38" s="54"/>
      <c r="S38" s="54"/>
      <c r="T38" s="55"/>
      <c r="U38" s="55"/>
      <c r="V38" s="2"/>
      <c r="W38" s="2"/>
      <c r="X38" s="2"/>
      <c r="Y38" s="2"/>
    </row>
    <row r="39" spans="1:30" ht="33.75" customHeight="1" x14ac:dyDescent="0.25">
      <c r="A39" s="80" t="s">
        <v>42</v>
      </c>
      <c r="B39" s="69">
        <v>34.299999999999997</v>
      </c>
      <c r="C39" s="69">
        <v>34.6</v>
      </c>
      <c r="D39" s="69">
        <v>58.5</v>
      </c>
      <c r="E39" s="69">
        <v>60.2</v>
      </c>
      <c r="F39" s="69">
        <v>53.1</v>
      </c>
      <c r="G39" s="69">
        <v>41</v>
      </c>
      <c r="H39" s="89">
        <f t="shared" ref="H39:H46" si="13">SUM(B39:G39)</f>
        <v>281.70000000000005</v>
      </c>
      <c r="I39" s="50"/>
      <c r="J39" s="2"/>
      <c r="K39" s="80" t="s">
        <v>42</v>
      </c>
      <c r="L39" s="69">
        <v>10.4</v>
      </c>
      <c r="M39" s="69">
        <v>16.2</v>
      </c>
      <c r="N39" s="69">
        <v>17.8</v>
      </c>
      <c r="O39" s="69"/>
      <c r="P39" s="69"/>
      <c r="Q39" s="89">
        <f t="shared" ref="Q39:Q46" si="14">SUM(L39:P39)</f>
        <v>44.400000000000006</v>
      </c>
      <c r="R39" s="2"/>
      <c r="S39" s="56"/>
      <c r="T39" s="55"/>
      <c r="U39" s="55"/>
      <c r="V39" s="2"/>
      <c r="W39" s="2"/>
      <c r="X39" s="2"/>
      <c r="Y39" s="2"/>
    </row>
    <row r="40" spans="1:30" ht="33.75" customHeight="1" x14ac:dyDescent="0.25">
      <c r="A40" s="81" t="s">
        <v>34</v>
      </c>
      <c r="B40" s="69"/>
      <c r="C40" s="69"/>
      <c r="D40" s="69"/>
      <c r="E40" s="69"/>
      <c r="F40" s="69"/>
      <c r="G40" s="69"/>
      <c r="H40" s="89">
        <f t="shared" si="13"/>
        <v>0</v>
      </c>
      <c r="I40" s="50"/>
      <c r="J40" s="2"/>
      <c r="K40" s="81" t="s">
        <v>34</v>
      </c>
      <c r="L40" s="69"/>
      <c r="M40" s="69"/>
      <c r="N40" s="69"/>
      <c r="O40" s="69"/>
      <c r="P40" s="69"/>
      <c r="Q40" s="89">
        <f t="shared" si="14"/>
        <v>0</v>
      </c>
      <c r="R40" s="2"/>
      <c r="S40" s="56"/>
      <c r="T40" s="55"/>
      <c r="U40" s="55"/>
      <c r="V40" s="2"/>
      <c r="W40" s="2"/>
      <c r="X40" s="2"/>
      <c r="Y40" s="2"/>
    </row>
    <row r="41" spans="1:30" ht="33.75" customHeight="1" x14ac:dyDescent="0.25">
      <c r="A41" s="80" t="s">
        <v>35</v>
      </c>
      <c r="B41" s="123">
        <v>35.6</v>
      </c>
      <c r="C41" s="21">
        <v>35.4</v>
      </c>
      <c r="D41" s="21">
        <v>60.5</v>
      </c>
      <c r="E41" s="21">
        <v>63</v>
      </c>
      <c r="F41" s="21">
        <v>54.6</v>
      </c>
      <c r="G41" s="21">
        <v>42.9</v>
      </c>
      <c r="H41" s="89">
        <f t="shared" si="13"/>
        <v>292</v>
      </c>
      <c r="I41" s="50"/>
      <c r="J41" s="2"/>
      <c r="K41" s="80" t="s">
        <v>35</v>
      </c>
      <c r="L41" s="69">
        <v>10.8</v>
      </c>
      <c r="M41" s="69">
        <v>16.8</v>
      </c>
      <c r="N41" s="69">
        <v>18.3</v>
      </c>
      <c r="O41" s="69"/>
      <c r="P41" s="69"/>
      <c r="Q41" s="89">
        <f t="shared" si="14"/>
        <v>45.900000000000006</v>
      </c>
      <c r="R41" s="2"/>
      <c r="S41" s="56"/>
      <c r="T41" s="55"/>
      <c r="U41" s="55"/>
      <c r="V41" s="2"/>
      <c r="W41" s="2"/>
      <c r="X41" s="2"/>
      <c r="Y41" s="2"/>
    </row>
    <row r="42" spans="1:30" ht="33.75" customHeight="1" x14ac:dyDescent="0.25">
      <c r="A42" s="80" t="s">
        <v>36</v>
      </c>
      <c r="B42" s="69">
        <v>35.6</v>
      </c>
      <c r="C42" s="69">
        <v>35.4</v>
      </c>
      <c r="D42" s="69">
        <v>60.5</v>
      </c>
      <c r="E42" s="69">
        <v>63</v>
      </c>
      <c r="F42" s="69">
        <v>54.6</v>
      </c>
      <c r="G42" s="69">
        <v>42.9</v>
      </c>
      <c r="H42" s="89">
        <f t="shared" si="13"/>
        <v>292</v>
      </c>
      <c r="I42" s="50"/>
      <c r="J42" s="2"/>
      <c r="K42" s="80" t="s">
        <v>36</v>
      </c>
      <c r="L42" s="69">
        <v>10.8</v>
      </c>
      <c r="M42" s="69">
        <v>16.8</v>
      </c>
      <c r="N42" s="69">
        <v>18.3</v>
      </c>
      <c r="O42" s="69"/>
      <c r="P42" s="69"/>
      <c r="Q42" s="89">
        <f t="shared" si="14"/>
        <v>45.900000000000006</v>
      </c>
      <c r="R42" s="2"/>
      <c r="S42" s="56"/>
      <c r="T42" s="55"/>
      <c r="U42" s="55"/>
      <c r="V42" s="2"/>
      <c r="W42" s="2"/>
      <c r="X42" s="2"/>
      <c r="Y42" s="2"/>
    </row>
    <row r="43" spans="1:30" ht="33.75" customHeight="1" x14ac:dyDescent="0.25">
      <c r="A43" s="81" t="s">
        <v>37</v>
      </c>
      <c r="B43" s="69"/>
      <c r="C43" s="69"/>
      <c r="D43" s="69"/>
      <c r="E43" s="69"/>
      <c r="F43" s="69"/>
      <c r="G43" s="69"/>
      <c r="H43" s="89">
        <f t="shared" si="13"/>
        <v>0</v>
      </c>
      <c r="I43" s="50"/>
      <c r="J43" s="2"/>
      <c r="K43" s="81" t="s">
        <v>37</v>
      </c>
      <c r="L43" s="69"/>
      <c r="M43" s="69"/>
      <c r="N43" s="69"/>
      <c r="O43" s="69"/>
      <c r="P43" s="69"/>
      <c r="Q43" s="89">
        <f t="shared" si="14"/>
        <v>0</v>
      </c>
      <c r="R43" s="2"/>
      <c r="S43" s="56"/>
      <c r="T43" s="55"/>
      <c r="U43" s="55"/>
      <c r="V43" s="2"/>
      <c r="W43" s="2"/>
      <c r="X43" s="2"/>
      <c r="Y43" s="2"/>
    </row>
    <row r="44" spans="1:30" ht="33.75" customHeight="1" x14ac:dyDescent="0.25">
      <c r="A44" s="80" t="s">
        <v>38</v>
      </c>
      <c r="B44" s="69">
        <v>35.6</v>
      </c>
      <c r="C44" s="69">
        <v>35.4</v>
      </c>
      <c r="D44" s="69">
        <v>60.5</v>
      </c>
      <c r="E44" s="69">
        <v>63</v>
      </c>
      <c r="F44" s="69">
        <v>54.6</v>
      </c>
      <c r="G44" s="69">
        <v>42.9</v>
      </c>
      <c r="H44" s="89">
        <f t="shared" si="13"/>
        <v>292</v>
      </c>
      <c r="I44" s="50"/>
      <c r="J44" s="2"/>
      <c r="K44" s="80" t="s">
        <v>38</v>
      </c>
      <c r="L44" s="69">
        <v>10.8</v>
      </c>
      <c r="M44" s="69">
        <v>16.8</v>
      </c>
      <c r="N44" s="69">
        <v>18.3</v>
      </c>
      <c r="O44" s="69"/>
      <c r="P44" s="69"/>
      <c r="Q44" s="89">
        <f t="shared" si="14"/>
        <v>45.900000000000006</v>
      </c>
      <c r="R44" s="2"/>
      <c r="S44" s="56"/>
      <c r="T44" s="55"/>
      <c r="U44" s="55"/>
      <c r="V44" s="2"/>
      <c r="W44" s="2"/>
      <c r="X44" s="2"/>
      <c r="Y44" s="2"/>
    </row>
    <row r="45" spans="1:30" ht="33.75" customHeight="1" x14ac:dyDescent="0.25">
      <c r="A45" s="80" t="s">
        <v>33</v>
      </c>
      <c r="B45" s="69">
        <v>35.6</v>
      </c>
      <c r="C45" s="69">
        <v>35.4</v>
      </c>
      <c r="D45" s="69">
        <v>60.5</v>
      </c>
      <c r="E45" s="69">
        <v>63</v>
      </c>
      <c r="F45" s="69">
        <v>54.6</v>
      </c>
      <c r="G45" s="69">
        <v>42.9</v>
      </c>
      <c r="H45" s="89">
        <f t="shared" si="13"/>
        <v>292</v>
      </c>
      <c r="I45" s="50"/>
      <c r="J45" s="2"/>
      <c r="K45" s="80" t="s">
        <v>33</v>
      </c>
      <c r="L45" s="69">
        <v>10.8</v>
      </c>
      <c r="M45" s="69">
        <v>16.8</v>
      </c>
      <c r="N45" s="69">
        <v>18.2</v>
      </c>
      <c r="O45" s="69"/>
      <c r="P45" s="69"/>
      <c r="Q45" s="89">
        <f t="shared" si="14"/>
        <v>45.8</v>
      </c>
      <c r="R45" s="2"/>
      <c r="S45" s="56"/>
      <c r="T45" s="55"/>
      <c r="U45" s="55"/>
      <c r="V45" s="55"/>
      <c r="W45" s="55"/>
      <c r="X45" s="2"/>
      <c r="Y45" s="2"/>
      <c r="Z45" s="2"/>
      <c r="AA45" s="2"/>
    </row>
    <row r="46" spans="1:30" ht="33.75" customHeight="1" x14ac:dyDescent="0.25">
      <c r="A46" s="81" t="s">
        <v>10</v>
      </c>
      <c r="B46" s="70">
        <f t="shared" ref="B46:G46" si="15">SUM(B39:B45)</f>
        <v>176.7</v>
      </c>
      <c r="C46" s="25">
        <f t="shared" si="15"/>
        <v>176.20000000000002</v>
      </c>
      <c r="D46" s="25">
        <f t="shared" si="15"/>
        <v>300.5</v>
      </c>
      <c r="E46" s="25">
        <f t="shared" si="15"/>
        <v>312.2</v>
      </c>
      <c r="F46" s="25">
        <f t="shared" si="15"/>
        <v>271.5</v>
      </c>
      <c r="G46" s="25">
        <f t="shared" si="15"/>
        <v>212.60000000000002</v>
      </c>
      <c r="H46" s="89">
        <f t="shared" si="13"/>
        <v>1449.6999999999998</v>
      </c>
      <c r="I46" s="56"/>
      <c r="K46" s="67" t="s">
        <v>10</v>
      </c>
      <c r="L46" s="70">
        <f>SUM(L39:L45)</f>
        <v>53.599999999999994</v>
      </c>
      <c r="M46" s="25">
        <f>SUM(M39:M45)</f>
        <v>83.399999999999991</v>
      </c>
      <c r="N46" s="25">
        <f>SUM(N39:N45)</f>
        <v>90.9</v>
      </c>
      <c r="O46" s="25">
        <f>SUM(O39:O45)</f>
        <v>0</v>
      </c>
      <c r="P46" s="25">
        <f>SUM(P39:P45)</f>
        <v>0</v>
      </c>
      <c r="Q46" s="89">
        <f t="shared" si="14"/>
        <v>227.9</v>
      </c>
      <c r="R46" s="56"/>
      <c r="S46" s="56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82" t="s">
        <v>12</v>
      </c>
      <c r="B47" s="71">
        <v>59</v>
      </c>
      <c r="C47" s="28">
        <v>57.5</v>
      </c>
      <c r="D47" s="28">
        <v>57.5</v>
      </c>
      <c r="E47" s="28">
        <v>57</v>
      </c>
      <c r="F47" s="28">
        <v>56</v>
      </c>
      <c r="G47" s="28">
        <v>55.5</v>
      </c>
      <c r="H47" s="90">
        <f>+((H46/H48)/7)*1000</f>
        <v>56.97386519944979</v>
      </c>
      <c r="I47" s="56"/>
      <c r="K47" s="119" t="s">
        <v>12</v>
      </c>
      <c r="L47" s="71">
        <v>66.5</v>
      </c>
      <c r="M47" s="28">
        <v>66.5</v>
      </c>
      <c r="N47" s="28">
        <v>66.5</v>
      </c>
      <c r="O47" s="28"/>
      <c r="P47" s="28"/>
      <c r="Q47" s="90">
        <f>+((Q46/Q48)/7)*1000</f>
        <v>66.443148688046648</v>
      </c>
      <c r="R47" s="57"/>
      <c r="S47" s="57"/>
    </row>
    <row r="48" spans="1:30" ht="33.75" customHeight="1" x14ac:dyDescent="0.25">
      <c r="A48" s="83" t="s">
        <v>13</v>
      </c>
      <c r="B48" s="72">
        <v>428</v>
      </c>
      <c r="C48" s="32">
        <v>438</v>
      </c>
      <c r="D48" s="32">
        <v>747</v>
      </c>
      <c r="E48" s="32">
        <v>782</v>
      </c>
      <c r="F48" s="32">
        <v>693</v>
      </c>
      <c r="G48" s="32">
        <v>547</v>
      </c>
      <c r="H48" s="91">
        <f>SUM(B48:G48)</f>
        <v>3635</v>
      </c>
      <c r="I48" s="56"/>
      <c r="J48" s="58"/>
      <c r="K48" s="83" t="s">
        <v>13</v>
      </c>
      <c r="L48" s="94">
        <v>115</v>
      </c>
      <c r="M48" s="94">
        <v>179</v>
      </c>
      <c r="N48" s="94">
        <v>196</v>
      </c>
      <c r="O48" s="94"/>
      <c r="P48" s="94"/>
      <c r="Q48" s="98">
        <f>SUM(L48:P48)</f>
        <v>490</v>
      </c>
      <c r="R48" s="59"/>
      <c r="S48" s="59"/>
    </row>
    <row r="49" spans="1:31" ht="33.75" customHeight="1" x14ac:dyDescent="0.25">
      <c r="A49" s="84" t="s">
        <v>14</v>
      </c>
      <c r="B49" s="73">
        <f t="shared" ref="B49:G49" si="16">((B48*B47)*7/1000-B39)/4</f>
        <v>35.616</v>
      </c>
      <c r="C49" s="36">
        <f t="shared" si="16"/>
        <v>35.423749999999998</v>
      </c>
      <c r="D49" s="36">
        <f t="shared" si="16"/>
        <v>60.541875000000005</v>
      </c>
      <c r="E49" s="36">
        <f t="shared" si="16"/>
        <v>62.954499999999996</v>
      </c>
      <c r="F49" s="36">
        <f t="shared" si="16"/>
        <v>54.639000000000003</v>
      </c>
      <c r="G49" s="36">
        <f t="shared" si="16"/>
        <v>42.877375000000001</v>
      </c>
      <c r="H49" s="92">
        <f>((H46*1000)/H48)/7</f>
        <v>56.973865199449783</v>
      </c>
      <c r="I49" s="56"/>
      <c r="K49" s="84" t="s">
        <v>14</v>
      </c>
      <c r="L49" s="73">
        <f t="shared" ref="L49:P49" si="17">((L48*L47)*7/1000-L39)/4</f>
        <v>10.783125</v>
      </c>
      <c r="M49" s="36">
        <f t="shared" si="17"/>
        <v>16.781124999999999</v>
      </c>
      <c r="N49" s="36">
        <f t="shared" si="17"/>
        <v>18.359500000000001</v>
      </c>
      <c r="O49" s="36">
        <f t="shared" si="17"/>
        <v>0</v>
      </c>
      <c r="P49" s="36">
        <f t="shared" si="17"/>
        <v>0</v>
      </c>
      <c r="Q49" s="99">
        <f>((Q46*1000)/Q48)/7</f>
        <v>66.443148688046648</v>
      </c>
      <c r="R49" s="59"/>
      <c r="S49" s="59"/>
    </row>
    <row r="50" spans="1:31" ht="33.75" customHeight="1" x14ac:dyDescent="0.25">
      <c r="A50" s="85" t="s">
        <v>15</v>
      </c>
      <c r="B50" s="74">
        <f t="shared" ref="B50:G50" si="18">((B48*B47)*7)/1000</f>
        <v>176.76400000000001</v>
      </c>
      <c r="C50" s="40">
        <f t="shared" si="18"/>
        <v>176.29499999999999</v>
      </c>
      <c r="D50" s="40">
        <f t="shared" si="18"/>
        <v>300.66750000000002</v>
      </c>
      <c r="E50" s="40">
        <f t="shared" si="18"/>
        <v>312.01799999999997</v>
      </c>
      <c r="F50" s="40">
        <f t="shared" si="18"/>
        <v>271.65600000000001</v>
      </c>
      <c r="G50" s="40">
        <f t="shared" si="18"/>
        <v>212.5095</v>
      </c>
      <c r="H50" s="76"/>
      <c r="I50" s="56"/>
      <c r="K50" s="85" t="s">
        <v>15</v>
      </c>
      <c r="L50" s="74">
        <f>((L48*L47)*7)/1000</f>
        <v>53.532499999999999</v>
      </c>
      <c r="M50" s="40">
        <f>((M48*M47)*7)/1000</f>
        <v>83.3245</v>
      </c>
      <c r="N50" s="40">
        <f>((N48*N47)*7)/1000</f>
        <v>91.238</v>
      </c>
      <c r="O50" s="40">
        <f>((O48*O47)*7)/1000</f>
        <v>0</v>
      </c>
      <c r="P50" s="40">
        <f>((P48*P47)*7)/1000</f>
        <v>0</v>
      </c>
      <c r="Q50" s="100"/>
    </row>
    <row r="51" spans="1:31" ht="33.75" customHeight="1" thickBot="1" x14ac:dyDescent="0.3">
      <c r="A51" s="86" t="s">
        <v>16</v>
      </c>
      <c r="B51" s="75">
        <f t="shared" ref="B51:G51" si="19">+(B46/B48)/7*1000</f>
        <v>58.978638184245654</v>
      </c>
      <c r="C51" s="45">
        <f t="shared" si="19"/>
        <v>57.469015003261582</v>
      </c>
      <c r="D51" s="45">
        <f t="shared" si="19"/>
        <v>57.467967106521321</v>
      </c>
      <c r="E51" s="45">
        <f t="shared" si="19"/>
        <v>57.033248081841421</v>
      </c>
      <c r="F51" s="45">
        <f t="shared" si="19"/>
        <v>55.967841682127393</v>
      </c>
      <c r="G51" s="45">
        <f t="shared" si="19"/>
        <v>55.523635413946202</v>
      </c>
      <c r="H51" s="93"/>
      <c r="I51" s="56"/>
      <c r="J51" s="48"/>
      <c r="K51" s="86" t="s">
        <v>16</v>
      </c>
      <c r="L51" s="75">
        <f>+(L46/L48)/7*1000</f>
        <v>66.58385093167702</v>
      </c>
      <c r="M51" s="45">
        <f>+(M46/M48)/7*1000</f>
        <v>66.560255387071024</v>
      </c>
      <c r="N51" s="45">
        <f>+(N46/N48)/7*1000</f>
        <v>66.253644314868808</v>
      </c>
      <c r="O51" s="45" t="e">
        <f>+(O46/O48)/7*1000</f>
        <v>#DIV/0!</v>
      </c>
      <c r="P51" s="45" t="e">
        <f>+(P46/P48)/7*1000</f>
        <v>#DIV/0!</v>
      </c>
      <c r="Q51" s="46"/>
      <c r="R51" s="49"/>
      <c r="S51" s="49"/>
    </row>
    <row r="52" spans="1:31" ht="33.75" customHeight="1" x14ac:dyDescent="0.25">
      <c r="A52" s="48"/>
      <c r="B52" s="49"/>
      <c r="C52" s="49"/>
      <c r="D52" s="49"/>
      <c r="E52" s="49"/>
      <c r="F52" s="49"/>
      <c r="G52" s="49"/>
      <c r="H52" s="48"/>
      <c r="I52" s="48"/>
      <c r="J52" s="48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2"/>
      <c r="V52" s="2"/>
      <c r="W52" s="2"/>
      <c r="X52" s="2"/>
      <c r="Y52" s="2"/>
    </row>
    <row r="53" spans="1:31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31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50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04" t="s">
        <v>21</v>
      </c>
      <c r="B55" s="386" t="s">
        <v>8</v>
      </c>
      <c r="C55" s="383"/>
      <c r="D55" s="383"/>
      <c r="E55" s="383"/>
      <c r="F55" s="383"/>
      <c r="G55" s="383"/>
      <c r="H55" s="387"/>
      <c r="I55" s="63"/>
      <c r="J55" s="63"/>
      <c r="U55" s="50"/>
      <c r="V55" s="50"/>
      <c r="W55" s="50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78" t="s">
        <v>20</v>
      </c>
      <c r="B56" s="68"/>
      <c r="C56" s="12"/>
      <c r="D56" s="12"/>
      <c r="E56" s="12"/>
      <c r="F56" s="12"/>
      <c r="G56" s="12"/>
      <c r="H56" s="88" t="s">
        <v>10</v>
      </c>
      <c r="J56" s="52"/>
      <c r="K56" s="52"/>
      <c r="L56" s="52"/>
      <c r="M56" s="52"/>
      <c r="N56" s="64"/>
      <c r="O56" s="64"/>
      <c r="P56" s="64"/>
      <c r="Q56" s="52"/>
      <c r="R56" s="52"/>
      <c r="S56" s="65"/>
      <c r="T56" s="65"/>
      <c r="U56" s="6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78" t="s">
        <v>11</v>
      </c>
      <c r="B57" s="68">
        <v>1</v>
      </c>
      <c r="C57" s="18">
        <v>2</v>
      </c>
      <c r="D57" s="18">
        <v>3</v>
      </c>
      <c r="E57" s="18">
        <v>4</v>
      </c>
      <c r="F57" s="18">
        <v>5</v>
      </c>
      <c r="G57" s="18">
        <v>6</v>
      </c>
      <c r="H57" s="88"/>
      <c r="I57" s="52"/>
      <c r="J57" s="52"/>
      <c r="K57" s="52"/>
      <c r="L57" s="124"/>
      <c r="M57" s="52"/>
      <c r="N57" s="64"/>
      <c r="O57" s="64"/>
      <c r="P57" s="64"/>
      <c r="Q57" s="52"/>
      <c r="R57" s="52"/>
      <c r="S57" s="65"/>
      <c r="T57" s="65"/>
      <c r="U57" s="6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80" t="s">
        <v>42</v>
      </c>
      <c r="B58" s="69">
        <v>25.3</v>
      </c>
      <c r="C58" s="69">
        <v>25.5</v>
      </c>
      <c r="D58" s="69">
        <v>33.4</v>
      </c>
      <c r="E58" s="69">
        <v>46.8</v>
      </c>
      <c r="F58" s="69">
        <v>41.2</v>
      </c>
      <c r="G58" s="69"/>
      <c r="H58" s="89">
        <f t="shared" ref="H58:H65" si="20">SUM(B58:G58)</f>
        <v>172.2</v>
      </c>
      <c r="I58" s="49"/>
      <c r="J58" s="2"/>
      <c r="K58" s="52"/>
      <c r="L58" s="124"/>
      <c r="M58" s="52"/>
      <c r="N58" s="64"/>
      <c r="O58" s="64"/>
      <c r="P58" s="64"/>
      <c r="Q58" s="52"/>
      <c r="R58" s="52"/>
      <c r="S58" s="65"/>
      <c r="T58" s="65"/>
      <c r="U58" s="6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81" t="s">
        <v>34</v>
      </c>
      <c r="B59" s="69"/>
      <c r="C59" s="69"/>
      <c r="D59" s="69"/>
      <c r="E59" s="69"/>
      <c r="F59" s="69"/>
      <c r="G59" s="69"/>
      <c r="H59" s="89">
        <f t="shared" si="20"/>
        <v>0</v>
      </c>
      <c r="I59" s="49"/>
      <c r="J59" s="2"/>
      <c r="K59" s="52"/>
      <c r="L59" s="124"/>
      <c r="M59" s="52"/>
      <c r="N59" s="64"/>
      <c r="O59" s="64"/>
      <c r="P59" s="64"/>
      <c r="Q59" s="52"/>
      <c r="R59" s="52"/>
      <c r="S59" s="65"/>
      <c r="T59" s="65"/>
      <c r="U59" s="6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80" t="s">
        <v>35</v>
      </c>
      <c r="B60" s="69">
        <v>26</v>
      </c>
      <c r="C60" s="69">
        <v>26.3</v>
      </c>
      <c r="D60" s="69">
        <v>34.200000000000003</v>
      </c>
      <c r="E60" s="69">
        <v>47.8</v>
      </c>
      <c r="F60" s="69">
        <v>42.1</v>
      </c>
      <c r="G60" s="69"/>
      <c r="H60" s="89">
        <f t="shared" si="20"/>
        <v>176.4</v>
      </c>
      <c r="I60" s="49"/>
      <c r="J60" s="2"/>
      <c r="K60" s="52"/>
      <c r="L60" s="124"/>
      <c r="M60" s="52"/>
      <c r="N60" s="64"/>
      <c r="O60" s="64"/>
      <c r="P60" s="64"/>
      <c r="Q60" s="52"/>
      <c r="R60" s="52"/>
      <c r="S60" s="65"/>
      <c r="T60" s="65"/>
      <c r="U60" s="6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80" t="s">
        <v>36</v>
      </c>
      <c r="B61" s="69">
        <v>26</v>
      </c>
      <c r="C61" s="69">
        <v>26.3</v>
      </c>
      <c r="D61" s="69">
        <v>34.200000000000003</v>
      </c>
      <c r="E61" s="69">
        <v>47.8</v>
      </c>
      <c r="F61" s="69">
        <v>42.1</v>
      </c>
      <c r="G61" s="69"/>
      <c r="H61" s="89">
        <f t="shared" si="20"/>
        <v>176.4</v>
      </c>
      <c r="I61" s="49"/>
      <c r="J61" s="2"/>
      <c r="K61" s="52"/>
      <c r="L61" s="124"/>
      <c r="M61" s="52"/>
      <c r="N61" s="64"/>
      <c r="O61" s="64"/>
      <c r="P61" s="64"/>
      <c r="Q61" s="52"/>
      <c r="R61" s="52"/>
      <c r="S61" s="65"/>
      <c r="T61" s="65"/>
      <c r="U61" s="6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81" t="s">
        <v>37</v>
      </c>
      <c r="B62" s="69"/>
      <c r="C62" s="69"/>
      <c r="D62" s="69"/>
      <c r="E62" s="69"/>
      <c r="F62" s="69"/>
      <c r="G62" s="69"/>
      <c r="H62" s="89">
        <f t="shared" si="20"/>
        <v>0</v>
      </c>
      <c r="I62" s="49"/>
      <c r="J62" s="2"/>
      <c r="K62" s="52"/>
      <c r="L62" s="124"/>
      <c r="M62" s="52"/>
      <c r="N62" s="64"/>
      <c r="O62" s="64"/>
      <c r="P62" s="64"/>
      <c r="Q62" s="52"/>
      <c r="R62" s="52"/>
      <c r="S62" s="65"/>
      <c r="T62" s="65"/>
      <c r="U62" s="6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80" t="s">
        <v>38</v>
      </c>
      <c r="B63" s="69">
        <v>26</v>
      </c>
      <c r="C63" s="69">
        <v>26.3</v>
      </c>
      <c r="D63" s="69">
        <v>34.200000000000003</v>
      </c>
      <c r="E63" s="69">
        <v>47.8</v>
      </c>
      <c r="F63" s="69">
        <v>42.1</v>
      </c>
      <c r="G63" s="69"/>
      <c r="H63" s="89">
        <f t="shared" si="20"/>
        <v>176.4</v>
      </c>
      <c r="I63" s="49"/>
      <c r="J63" s="2"/>
      <c r="K63" s="52"/>
      <c r="L63" s="124"/>
      <c r="M63" s="52"/>
      <c r="N63" s="52"/>
      <c r="O63" s="52"/>
      <c r="P63" s="52"/>
      <c r="Q63" s="52"/>
      <c r="R63" s="52"/>
      <c r="S63" s="52"/>
      <c r="T63" s="52"/>
      <c r="U63" s="52"/>
      <c r="V63" s="3"/>
      <c r="W63" s="3"/>
      <c r="Z63" s="2"/>
      <c r="AA63" s="2"/>
      <c r="AB63" s="2"/>
      <c r="AC63" s="2"/>
    </row>
    <row r="64" spans="1:31" ht="33.75" customHeight="1" x14ac:dyDescent="0.25">
      <c r="A64" s="80" t="s">
        <v>33</v>
      </c>
      <c r="B64" s="69">
        <v>26</v>
      </c>
      <c r="C64" s="69">
        <v>26.3</v>
      </c>
      <c r="D64" s="69">
        <v>34.200000000000003</v>
      </c>
      <c r="E64" s="69">
        <v>47.8</v>
      </c>
      <c r="F64" s="69">
        <v>42.1</v>
      </c>
      <c r="G64" s="69"/>
      <c r="H64" s="89">
        <f t="shared" si="20"/>
        <v>176.4</v>
      </c>
      <c r="I64" s="49"/>
      <c r="J64" s="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3"/>
      <c r="W64" s="3"/>
      <c r="Z64" s="2"/>
      <c r="AA64" s="2"/>
      <c r="AB64" s="2"/>
      <c r="AC64" s="2"/>
    </row>
    <row r="65" spans="1:29" ht="33.75" customHeight="1" x14ac:dyDescent="0.25">
      <c r="A65" s="79" t="s">
        <v>10</v>
      </c>
      <c r="B65" s="70">
        <f t="shared" ref="B65:G65" si="21">SUM(B58:B64)</f>
        <v>129.30000000000001</v>
      </c>
      <c r="C65" s="25">
        <f t="shared" si="21"/>
        <v>130.69999999999999</v>
      </c>
      <c r="D65" s="25">
        <f t="shared" si="21"/>
        <v>170.2</v>
      </c>
      <c r="E65" s="25">
        <f t="shared" si="21"/>
        <v>238</v>
      </c>
      <c r="F65" s="25">
        <f t="shared" si="21"/>
        <v>209.6</v>
      </c>
      <c r="G65" s="25">
        <f t="shared" si="21"/>
        <v>0</v>
      </c>
      <c r="H65" s="89">
        <f t="shared" si="20"/>
        <v>877.80000000000007</v>
      </c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82" t="s">
        <v>12</v>
      </c>
      <c r="B66" s="71">
        <v>75.5</v>
      </c>
      <c r="C66" s="28">
        <v>75</v>
      </c>
      <c r="D66" s="28">
        <v>74.5</v>
      </c>
      <c r="E66" s="28">
        <v>74.5</v>
      </c>
      <c r="F66" s="28">
        <v>74.5</v>
      </c>
      <c r="G66" s="28"/>
      <c r="H66" s="90">
        <f>+((H65/H67)/7)*1000</f>
        <v>74.731823599523253</v>
      </c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83" t="s">
        <v>13</v>
      </c>
      <c r="B67" s="94">
        <v>245</v>
      </c>
      <c r="C67" s="94">
        <v>249</v>
      </c>
      <c r="D67" s="94">
        <v>326</v>
      </c>
      <c r="E67" s="94">
        <v>456</v>
      </c>
      <c r="F67" s="94">
        <v>402</v>
      </c>
      <c r="G67" s="94"/>
      <c r="H67" s="98">
        <f>SUM(B67:G67)</f>
        <v>1678</v>
      </c>
      <c r="J67" s="66"/>
      <c r="N67" s="3"/>
      <c r="O67" s="3"/>
      <c r="P67" s="3"/>
      <c r="Q67" s="3"/>
      <c r="R67" s="3"/>
    </row>
    <row r="68" spans="1:29" ht="33.75" customHeight="1" x14ac:dyDescent="0.25">
      <c r="A68" s="84" t="s">
        <v>14</v>
      </c>
      <c r="B68" s="73">
        <f t="shared" ref="B68:G68" si="22">((B67*B66)*7/1000-B58)/4</f>
        <v>26.045624999999998</v>
      </c>
      <c r="C68" s="36">
        <f t="shared" si="22"/>
        <v>26.306249999999999</v>
      </c>
      <c r="D68" s="36">
        <f t="shared" si="22"/>
        <v>34.152249999999995</v>
      </c>
      <c r="E68" s="36">
        <f t="shared" si="22"/>
        <v>47.751000000000005</v>
      </c>
      <c r="F68" s="36">
        <f t="shared" si="22"/>
        <v>42.110749999999996</v>
      </c>
      <c r="G68" s="36">
        <f t="shared" si="22"/>
        <v>0</v>
      </c>
      <c r="H68" s="102">
        <f>((H65*1000)/H67)/7</f>
        <v>74.731823599523253</v>
      </c>
      <c r="N68" s="3"/>
      <c r="O68" s="3"/>
      <c r="P68" s="3"/>
      <c r="Q68" s="3"/>
      <c r="R68" s="3"/>
    </row>
    <row r="69" spans="1:29" ht="33.75" customHeight="1" x14ac:dyDescent="0.25">
      <c r="A69" s="85" t="s">
        <v>15</v>
      </c>
      <c r="B69" s="74">
        <f>((B67*B66)*7)/1000</f>
        <v>129.48249999999999</v>
      </c>
      <c r="C69" s="40">
        <f>((C67*C66)*7)/1000</f>
        <v>130.72499999999999</v>
      </c>
      <c r="D69" s="40">
        <f>((D67*D66)*7)/1000</f>
        <v>170.00899999999999</v>
      </c>
      <c r="E69" s="40">
        <f>((E67*E66)*7)/1000</f>
        <v>237.804</v>
      </c>
      <c r="F69" s="40">
        <f t="shared" ref="F69:G69" si="23">((F67*F66)*7)/1000</f>
        <v>209.643</v>
      </c>
      <c r="G69" s="40">
        <f t="shared" si="23"/>
        <v>0</v>
      </c>
      <c r="H69" s="76"/>
      <c r="I69" s="48"/>
      <c r="R69" s="3"/>
    </row>
    <row r="70" spans="1:29" ht="33.75" customHeight="1" thickBot="1" x14ac:dyDescent="0.3">
      <c r="A70" s="86" t="s">
        <v>16</v>
      </c>
      <c r="B70" s="75">
        <f>+(B65/B67)/7*1000</f>
        <v>75.393586005830898</v>
      </c>
      <c r="C70" s="45">
        <f>+(C65/C67)/7*1000</f>
        <v>74.985656913367748</v>
      </c>
      <c r="D70" s="45">
        <f>+(D65/D67)/7*1000</f>
        <v>74.583698510078875</v>
      </c>
      <c r="E70" s="45">
        <f>+(E65/E67)/7*1000</f>
        <v>74.561403508771932</v>
      </c>
      <c r="F70" s="45">
        <f t="shared" ref="F70:G70" si="24">+(F65/F67)/7*1000</f>
        <v>74.484719260838659</v>
      </c>
      <c r="G70" s="45" t="e">
        <f t="shared" si="24"/>
        <v>#DIV/0!</v>
      </c>
      <c r="H70" s="103"/>
      <c r="R70" s="3"/>
    </row>
    <row r="71" spans="1:29" ht="33.75" customHeight="1" x14ac:dyDescent="0.25"/>
    <row r="72" spans="1:29" ht="33.75" customHeight="1" x14ac:dyDescent="0.25">
      <c r="B72" s="52"/>
      <c r="C72" s="52"/>
      <c r="D72" s="52"/>
      <c r="E72" s="52"/>
      <c r="F72" s="52"/>
      <c r="G72" s="52"/>
      <c r="H72" s="52"/>
      <c r="I72" s="59"/>
    </row>
    <row r="73" spans="1:29" ht="33.75" customHeight="1" x14ac:dyDescent="0.25"/>
    <row r="74" spans="1:29" ht="33.75" customHeight="1" x14ac:dyDescent="0.25">
      <c r="A74" s="52"/>
      <c r="B74" s="65"/>
      <c r="C74" s="65"/>
      <c r="D74" s="65"/>
      <c r="E74" s="65"/>
      <c r="F74" s="65"/>
      <c r="G74" s="65"/>
      <c r="H74" s="52"/>
      <c r="I74" s="52"/>
      <c r="J74" s="52"/>
    </row>
    <row r="75" spans="1:29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29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29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29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29" ht="33.75" customHeight="1" x14ac:dyDescent="0.25">
      <c r="A79" s="52"/>
      <c r="B79" s="52"/>
      <c r="C79" s="52"/>
      <c r="D79" s="52"/>
      <c r="E79" s="52"/>
      <c r="F79" s="52"/>
      <c r="G79" s="52"/>
      <c r="H79" s="52"/>
      <c r="I79" s="52"/>
      <c r="J79" s="52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L36:P36"/>
    <mergeCell ref="J54:K54"/>
    <mergeCell ref="B55:H55"/>
    <mergeCell ref="A3:C3"/>
    <mergeCell ref="E9:G9"/>
    <mergeCell ref="R9:S9"/>
    <mergeCell ref="K11:L11"/>
    <mergeCell ref="B15:I15"/>
    <mergeCell ref="J15:M15"/>
    <mergeCell ref="N15:W15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AE239"/>
  <sheetViews>
    <sheetView topLeftCell="A43" zoomScale="30" zoomScaleNormal="30" workbookViewId="0">
      <selection activeCell="L39" sqref="L39:O45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1" width="33.42578125" style="16" bestFit="1" customWidth="1"/>
    <col min="12" max="12" width="22.5703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56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76"/>
      <c r="I15" s="377"/>
      <c r="J15" s="388" t="s">
        <v>45</v>
      </c>
      <c r="K15" s="389"/>
      <c r="L15" s="389"/>
      <c r="M15" s="390"/>
      <c r="N15" s="385" t="s">
        <v>44</v>
      </c>
      <c r="O15" s="381"/>
      <c r="P15" s="381"/>
      <c r="Q15" s="381"/>
      <c r="R15" s="381"/>
      <c r="S15" s="381"/>
      <c r="T15" s="381"/>
      <c r="U15" s="381"/>
      <c r="V15" s="381"/>
      <c r="W15" s="382"/>
      <c r="X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2"/>
      <c r="H16" s="12"/>
      <c r="I16" s="12"/>
      <c r="J16" s="13"/>
      <c r="K16" s="12"/>
      <c r="L16" s="12"/>
      <c r="M16" s="19"/>
      <c r="N16" s="120"/>
      <c r="O16" s="12"/>
      <c r="P16" s="12"/>
      <c r="Q16" s="12"/>
      <c r="R16" s="12"/>
      <c r="S16" s="12"/>
      <c r="T16" s="12"/>
      <c r="U16" s="12"/>
      <c r="V16" s="12"/>
      <c r="W16" s="14"/>
      <c r="X16" s="15" t="s">
        <v>10</v>
      </c>
      <c r="Z16" s="17"/>
      <c r="AA16" s="17"/>
    </row>
    <row r="17" spans="1:30" ht="39.950000000000003" customHeight="1" x14ac:dyDescent="0.25">
      <c r="A17" s="111" t="s">
        <v>11</v>
      </c>
      <c r="B17" s="11">
        <v>3</v>
      </c>
      <c r="C17" s="18">
        <v>4</v>
      </c>
      <c r="D17" s="18">
        <v>5</v>
      </c>
      <c r="E17" s="18">
        <v>6</v>
      </c>
      <c r="F17" s="18">
        <v>7</v>
      </c>
      <c r="G17" s="18">
        <v>8</v>
      </c>
      <c r="H17" s="18">
        <v>9</v>
      </c>
      <c r="I17" s="18">
        <v>10</v>
      </c>
      <c r="J17" s="11">
        <v>1</v>
      </c>
      <c r="K17" s="18">
        <v>2</v>
      </c>
      <c r="L17" s="18">
        <v>3</v>
      </c>
      <c r="M17" s="19">
        <v>4</v>
      </c>
      <c r="N17" s="68">
        <v>2</v>
      </c>
      <c r="O17" s="18">
        <v>3</v>
      </c>
      <c r="P17" s="18">
        <v>4</v>
      </c>
      <c r="Q17" s="18">
        <v>5</v>
      </c>
      <c r="R17" s="18">
        <v>6</v>
      </c>
      <c r="S17" s="18">
        <v>7</v>
      </c>
      <c r="T17" s="18">
        <v>8</v>
      </c>
      <c r="U17" s="18">
        <v>9</v>
      </c>
      <c r="V17" s="18">
        <v>10</v>
      </c>
      <c r="W17" s="19">
        <v>11</v>
      </c>
      <c r="X17" s="15"/>
      <c r="Z17" s="2"/>
      <c r="AA17" s="17"/>
    </row>
    <row r="18" spans="1:30" ht="39.950000000000003" customHeight="1" x14ac:dyDescent="0.25">
      <c r="A18" s="112" t="s">
        <v>42</v>
      </c>
      <c r="B18" s="20">
        <v>15.330562499999999</v>
      </c>
      <c r="C18" s="21">
        <v>43.53</v>
      </c>
      <c r="D18" s="21">
        <v>53.660062499999995</v>
      </c>
      <c r="E18" s="21">
        <v>61.783218749999996</v>
      </c>
      <c r="F18" s="21">
        <v>48.152249999999995</v>
      </c>
      <c r="G18" s="21">
        <v>51.5643125</v>
      </c>
      <c r="H18" s="21">
        <v>45.28</v>
      </c>
      <c r="I18" s="21">
        <v>34.701562500000001</v>
      </c>
      <c r="J18" s="20">
        <v>24.888781250000001</v>
      </c>
      <c r="K18" s="21">
        <v>34.311562500000001</v>
      </c>
      <c r="L18" s="21">
        <v>57.675000000000004</v>
      </c>
      <c r="M18" s="22">
        <v>45.496937500000001</v>
      </c>
      <c r="N18" s="69">
        <v>35.134406249999998</v>
      </c>
      <c r="O18" s="21">
        <v>35.947593749999996</v>
      </c>
      <c r="P18" s="21">
        <v>35.6875</v>
      </c>
      <c r="Q18" s="21">
        <v>36.987656250000001</v>
      </c>
      <c r="R18" s="21">
        <v>36.987656250000001</v>
      </c>
      <c r="S18" s="21">
        <v>31.758562500000004</v>
      </c>
      <c r="T18" s="21">
        <v>31.758562500000004</v>
      </c>
      <c r="U18" s="21">
        <v>47.684937500000004</v>
      </c>
      <c r="V18" s="21">
        <v>33.182937500000001</v>
      </c>
      <c r="W18" s="22">
        <v>28.876249999999999</v>
      </c>
      <c r="X18" s="23">
        <f t="shared" ref="X18:X25" si="0">SUM(B18:W18)</f>
        <v>870.38031250000006</v>
      </c>
      <c r="Z18" s="2"/>
      <c r="AA18" s="17"/>
    </row>
    <row r="19" spans="1:30" ht="39.950000000000003" customHeight="1" x14ac:dyDescent="0.25">
      <c r="A19" s="113" t="s">
        <v>34</v>
      </c>
      <c r="B19" s="20"/>
      <c r="C19" s="21"/>
      <c r="D19" s="21"/>
      <c r="E19" s="21"/>
      <c r="F19" s="21"/>
      <c r="G19" s="21"/>
      <c r="H19" s="21"/>
      <c r="I19" s="21"/>
      <c r="J19" s="20"/>
      <c r="K19" s="21"/>
      <c r="L19" s="21"/>
      <c r="M19" s="22"/>
      <c r="N19" s="69"/>
      <c r="O19" s="21"/>
      <c r="P19" s="21"/>
      <c r="Q19" s="21"/>
      <c r="R19" s="21"/>
      <c r="S19" s="21"/>
      <c r="T19" s="21"/>
      <c r="U19" s="21"/>
      <c r="V19" s="21"/>
      <c r="W19" s="22"/>
      <c r="X19" s="23">
        <f t="shared" si="0"/>
        <v>0</v>
      </c>
      <c r="Z19" s="2"/>
      <c r="AA19" s="17"/>
    </row>
    <row r="20" spans="1:30" ht="39.75" customHeight="1" x14ac:dyDescent="0.25">
      <c r="A20" s="112" t="s">
        <v>35</v>
      </c>
      <c r="B20" s="20">
        <v>15.828609374999999</v>
      </c>
      <c r="C20" s="21">
        <v>45.173499999999997</v>
      </c>
      <c r="D20" s="21">
        <v>55.710859374999998</v>
      </c>
      <c r="E20" s="21">
        <v>64.075945312499996</v>
      </c>
      <c r="F20" s="21">
        <v>50.526187500000006</v>
      </c>
      <c r="G20" s="21">
        <v>54.097171874999994</v>
      </c>
      <c r="H20" s="21">
        <v>47.48</v>
      </c>
      <c r="I20" s="21">
        <v>36.387109375000001</v>
      </c>
      <c r="J20" s="20">
        <v>25.718804687499997</v>
      </c>
      <c r="K20" s="21">
        <v>35.613109375000001</v>
      </c>
      <c r="L20" s="21">
        <v>60.481250000000003</v>
      </c>
      <c r="M20" s="22">
        <v>47.837890625</v>
      </c>
      <c r="N20" s="69">
        <v>36.901023437500001</v>
      </c>
      <c r="O20" s="21">
        <v>37.731976562499995</v>
      </c>
      <c r="P20" s="21">
        <v>37.015625</v>
      </c>
      <c r="Q20" s="21">
        <v>38.8037109375</v>
      </c>
      <c r="R20" s="21">
        <v>38.8037109375</v>
      </c>
      <c r="S20" s="21">
        <v>33.427734375</v>
      </c>
      <c r="T20" s="21">
        <v>33.427734375</v>
      </c>
      <c r="U20" s="21">
        <v>50.049765624999992</v>
      </c>
      <c r="V20" s="21">
        <v>34.365765624999995</v>
      </c>
      <c r="W20" s="22">
        <v>30.2659375</v>
      </c>
      <c r="X20" s="23">
        <f t="shared" si="0"/>
        <v>909.72342187499999</v>
      </c>
      <c r="Z20" s="2"/>
      <c r="AA20" s="17"/>
    </row>
    <row r="21" spans="1:30" ht="39.950000000000003" customHeight="1" x14ac:dyDescent="0.25">
      <c r="A21" s="112" t="s">
        <v>36</v>
      </c>
      <c r="B21" s="20">
        <v>15.828609374999999</v>
      </c>
      <c r="C21" s="21">
        <v>45.173499999999997</v>
      </c>
      <c r="D21" s="21">
        <v>55.710859374999998</v>
      </c>
      <c r="E21" s="21">
        <v>64.075945312499996</v>
      </c>
      <c r="F21" s="21">
        <v>50.526187500000006</v>
      </c>
      <c r="G21" s="21">
        <v>54.097171874999994</v>
      </c>
      <c r="H21" s="21">
        <v>47.48</v>
      </c>
      <c r="I21" s="21">
        <v>36.387109375000001</v>
      </c>
      <c r="J21" s="20">
        <v>25.718804687499997</v>
      </c>
      <c r="K21" s="21">
        <v>35.613109375000001</v>
      </c>
      <c r="L21" s="21">
        <v>60.481250000000003</v>
      </c>
      <c r="M21" s="22">
        <v>47.837890625</v>
      </c>
      <c r="N21" s="69">
        <v>36.901023437500001</v>
      </c>
      <c r="O21" s="21">
        <v>37.731976562499995</v>
      </c>
      <c r="P21" s="21">
        <v>37.015625</v>
      </c>
      <c r="Q21" s="21">
        <v>38.8037109375</v>
      </c>
      <c r="R21" s="21">
        <v>38.8037109375</v>
      </c>
      <c r="S21" s="21">
        <v>33.427734375</v>
      </c>
      <c r="T21" s="21">
        <v>33.427734375</v>
      </c>
      <c r="U21" s="21">
        <v>50.049765624999992</v>
      </c>
      <c r="V21" s="21">
        <v>34.365765624999995</v>
      </c>
      <c r="W21" s="22">
        <v>30.2659375</v>
      </c>
      <c r="X21" s="23">
        <f t="shared" si="0"/>
        <v>909.72342187499999</v>
      </c>
      <c r="Z21" s="2"/>
      <c r="AA21" s="17"/>
    </row>
    <row r="22" spans="1:30" ht="39.950000000000003" customHeight="1" x14ac:dyDescent="0.25">
      <c r="A22" s="113" t="s">
        <v>37</v>
      </c>
      <c r="B22" s="20"/>
      <c r="C22" s="21"/>
      <c r="D22" s="21"/>
      <c r="E22" s="21"/>
      <c r="F22" s="21"/>
      <c r="G22" s="21"/>
      <c r="H22" s="21"/>
      <c r="I22" s="21"/>
      <c r="J22" s="20"/>
      <c r="K22" s="21"/>
      <c r="L22" s="21"/>
      <c r="M22" s="22"/>
      <c r="N22" s="69"/>
      <c r="O22" s="21"/>
      <c r="P22" s="21"/>
      <c r="Q22" s="21"/>
      <c r="R22" s="21"/>
      <c r="S22" s="21"/>
      <c r="T22" s="21"/>
      <c r="U22" s="21"/>
      <c r="V22" s="21"/>
      <c r="W22" s="22"/>
      <c r="X22" s="23">
        <f t="shared" si="0"/>
        <v>0</v>
      </c>
      <c r="Z22" s="2"/>
      <c r="AA22" s="17"/>
    </row>
    <row r="23" spans="1:30" ht="39.950000000000003" customHeight="1" x14ac:dyDescent="0.25">
      <c r="A23" s="112" t="s">
        <v>38</v>
      </c>
      <c r="B23" s="20">
        <v>15.828609374999999</v>
      </c>
      <c r="C23" s="21">
        <v>45.173499999999997</v>
      </c>
      <c r="D23" s="21">
        <v>55.710859374999998</v>
      </c>
      <c r="E23" s="21">
        <v>64.075945312499996</v>
      </c>
      <c r="F23" s="21">
        <v>50.526187500000006</v>
      </c>
      <c r="G23" s="21">
        <v>54.097171874999994</v>
      </c>
      <c r="H23" s="21">
        <v>47.48</v>
      </c>
      <c r="I23" s="21">
        <v>36.387109375000001</v>
      </c>
      <c r="J23" s="20">
        <v>29.1</v>
      </c>
      <c r="K23" s="21">
        <v>42.4</v>
      </c>
      <c r="L23" s="21">
        <v>58.9</v>
      </c>
      <c r="M23" s="22">
        <v>39.299999999999997</v>
      </c>
      <c r="N23" s="69">
        <v>36.901023437500001</v>
      </c>
      <c r="O23" s="21">
        <v>37.731976562499995</v>
      </c>
      <c r="P23" s="21">
        <v>37.015625</v>
      </c>
      <c r="Q23" s="21">
        <v>38.8037109375</v>
      </c>
      <c r="R23" s="21">
        <v>38.8037109375</v>
      </c>
      <c r="S23" s="21">
        <v>33.427734375</v>
      </c>
      <c r="T23" s="21">
        <v>33.427734375</v>
      </c>
      <c r="U23" s="21">
        <v>50.049765624999992</v>
      </c>
      <c r="V23" s="21">
        <v>34.365765624999995</v>
      </c>
      <c r="W23" s="22">
        <v>30.2659375</v>
      </c>
      <c r="X23" s="23">
        <f t="shared" si="0"/>
        <v>909.77236718749998</v>
      </c>
      <c r="Z23" s="2"/>
      <c r="AA23" s="17"/>
    </row>
    <row r="24" spans="1:30" ht="39.950000000000003" customHeight="1" x14ac:dyDescent="0.25">
      <c r="A24" s="112" t="s">
        <v>33</v>
      </c>
      <c r="B24" s="20">
        <v>15.828609374999999</v>
      </c>
      <c r="C24" s="21">
        <v>45.173499999999997</v>
      </c>
      <c r="D24" s="21">
        <v>55.710859374999998</v>
      </c>
      <c r="E24" s="21">
        <v>64.075945312499996</v>
      </c>
      <c r="F24" s="21">
        <v>50.526187500000006</v>
      </c>
      <c r="G24" s="21">
        <v>54.097171874999994</v>
      </c>
      <c r="H24" s="21">
        <v>47.48</v>
      </c>
      <c r="I24" s="21">
        <v>36.387109375000001</v>
      </c>
      <c r="J24" s="20">
        <v>29.1</v>
      </c>
      <c r="K24" s="21">
        <v>42.4</v>
      </c>
      <c r="L24" s="21">
        <v>58.9</v>
      </c>
      <c r="M24" s="22">
        <v>39.299999999999997</v>
      </c>
      <c r="N24" s="69">
        <v>36.901023437500001</v>
      </c>
      <c r="O24" s="21">
        <v>37.731976562499995</v>
      </c>
      <c r="P24" s="21">
        <v>37.015625</v>
      </c>
      <c r="Q24" s="21">
        <v>38.8037109375</v>
      </c>
      <c r="R24" s="21">
        <v>38.8037109375</v>
      </c>
      <c r="S24" s="21">
        <v>33.427734375</v>
      </c>
      <c r="T24" s="21">
        <v>33.427734375</v>
      </c>
      <c r="U24" s="21">
        <v>50.049765624999992</v>
      </c>
      <c r="V24" s="21">
        <v>34.365765624999995</v>
      </c>
      <c r="W24" s="22">
        <v>30.2659375</v>
      </c>
      <c r="X24" s="23">
        <f t="shared" si="0"/>
        <v>909.77236718749998</v>
      </c>
      <c r="Z24" s="2"/>
    </row>
    <row r="25" spans="1:30" ht="41.45" customHeight="1" x14ac:dyDescent="0.25">
      <c r="A25" s="113" t="s">
        <v>10</v>
      </c>
      <c r="B25" s="24">
        <f>SUM(B18:B24)</f>
        <v>78.644999999999996</v>
      </c>
      <c r="C25" s="25">
        <f t="shared" ref="C25:E25" si="1">SUM(C18:C24)</f>
        <v>224.22399999999996</v>
      </c>
      <c r="D25" s="25">
        <f t="shared" si="1"/>
        <v>276.50349999999997</v>
      </c>
      <c r="E25" s="25">
        <f t="shared" si="1"/>
        <v>318.08699999999993</v>
      </c>
      <c r="F25" s="25">
        <f>SUM(F18:F24)</f>
        <v>250.25700000000001</v>
      </c>
      <c r="G25" s="25">
        <f t="shared" ref="G25" si="2">SUM(G18:G24)</f>
        <v>267.95299999999997</v>
      </c>
      <c r="H25" s="25">
        <f>SUM(H18:H24)</f>
        <v>235.19999999999996</v>
      </c>
      <c r="I25" s="25">
        <f t="shared" ref="I25:L25" si="3">SUM(I18:I24)</f>
        <v>180.25</v>
      </c>
      <c r="J25" s="24">
        <f t="shared" si="3"/>
        <v>134.52639062499998</v>
      </c>
      <c r="K25" s="25">
        <f t="shared" si="3"/>
        <v>190.33778125000001</v>
      </c>
      <c r="L25" s="25">
        <f t="shared" si="3"/>
        <v>296.4375</v>
      </c>
      <c r="M25" s="26">
        <f>SUM(M18:M24)</f>
        <v>219.77271875000002</v>
      </c>
      <c r="N25" s="70">
        <f t="shared" ref="N25:O25" si="4">SUM(N18:N24)</f>
        <v>182.73849999999999</v>
      </c>
      <c r="O25" s="25">
        <f t="shared" si="4"/>
        <v>186.87549999999999</v>
      </c>
      <c r="P25" s="25">
        <f>SUM(P18:P24)</f>
        <v>183.75</v>
      </c>
      <c r="Q25" s="25">
        <f t="shared" ref="Q25:W25" si="5">SUM(Q18:Q24)</f>
        <v>192.20249999999999</v>
      </c>
      <c r="R25" s="25">
        <f t="shared" si="5"/>
        <v>192.20249999999999</v>
      </c>
      <c r="S25" s="25">
        <f t="shared" si="5"/>
        <v>165.46950000000001</v>
      </c>
      <c r="T25" s="25">
        <f t="shared" si="5"/>
        <v>165.46950000000001</v>
      </c>
      <c r="U25" s="25">
        <f t="shared" si="5"/>
        <v>247.88399999999996</v>
      </c>
      <c r="V25" s="25">
        <f t="shared" si="5"/>
        <v>170.64599999999999</v>
      </c>
      <c r="W25" s="26">
        <f t="shared" si="5"/>
        <v>149.94</v>
      </c>
      <c r="X25" s="23">
        <f t="shared" si="0"/>
        <v>4509.3718906249987</v>
      </c>
    </row>
    <row r="26" spans="1:30" s="2" customFormat="1" ht="36.75" customHeight="1" x14ac:dyDescent="0.25">
      <c r="A26" s="114" t="s">
        <v>12</v>
      </c>
      <c r="B26" s="27">
        <v>53.5</v>
      </c>
      <c r="C26" s="28">
        <v>52</v>
      </c>
      <c r="D26" s="28">
        <v>51.5</v>
      </c>
      <c r="E26" s="28">
        <v>51</v>
      </c>
      <c r="F26" s="28">
        <v>51</v>
      </c>
      <c r="G26" s="28">
        <v>50.5</v>
      </c>
      <c r="H26" s="28">
        <v>50</v>
      </c>
      <c r="I26" s="28">
        <v>50</v>
      </c>
      <c r="J26" s="27">
        <v>54</v>
      </c>
      <c r="K26" s="28">
        <v>53.5</v>
      </c>
      <c r="L26" s="28">
        <v>53.5</v>
      </c>
      <c r="M26" s="29">
        <v>51.5</v>
      </c>
      <c r="N26" s="71">
        <v>54.5</v>
      </c>
      <c r="O26" s="28">
        <v>53.5</v>
      </c>
      <c r="P26" s="28">
        <v>52.5</v>
      </c>
      <c r="Q26" s="28">
        <v>52.5</v>
      </c>
      <c r="R26" s="28">
        <v>52.5</v>
      </c>
      <c r="S26" s="28">
        <v>51.5</v>
      </c>
      <c r="T26" s="28">
        <v>51.5</v>
      </c>
      <c r="U26" s="28">
        <v>52</v>
      </c>
      <c r="V26" s="28">
        <v>51</v>
      </c>
      <c r="W26" s="29">
        <v>51</v>
      </c>
      <c r="X26" s="30">
        <f>+((X25/X27)/7)*1000</f>
        <v>51.892700529643939</v>
      </c>
    </row>
    <row r="27" spans="1:30" s="2" customFormat="1" ht="33" customHeight="1" x14ac:dyDescent="0.25">
      <c r="A27" s="115" t="s">
        <v>13</v>
      </c>
      <c r="B27" s="31">
        <v>210</v>
      </c>
      <c r="C27" s="32">
        <v>616</v>
      </c>
      <c r="D27" s="32">
        <v>767</v>
      </c>
      <c r="E27" s="32">
        <v>891</v>
      </c>
      <c r="F27" s="32">
        <v>701</v>
      </c>
      <c r="G27" s="32">
        <v>758</v>
      </c>
      <c r="H27" s="32">
        <v>672</v>
      </c>
      <c r="I27" s="32">
        <v>515</v>
      </c>
      <c r="J27" s="31">
        <v>386</v>
      </c>
      <c r="K27" s="32">
        <v>566</v>
      </c>
      <c r="L27" s="32">
        <v>785</v>
      </c>
      <c r="M27" s="33">
        <v>526</v>
      </c>
      <c r="N27" s="72">
        <v>479</v>
      </c>
      <c r="O27" s="32">
        <v>499</v>
      </c>
      <c r="P27" s="32">
        <v>500</v>
      </c>
      <c r="Q27" s="32">
        <v>523</v>
      </c>
      <c r="R27" s="32">
        <v>523</v>
      </c>
      <c r="S27" s="32">
        <v>459</v>
      </c>
      <c r="T27" s="32">
        <v>459</v>
      </c>
      <c r="U27" s="32">
        <v>681</v>
      </c>
      <c r="V27" s="32">
        <v>478</v>
      </c>
      <c r="W27" s="33">
        <v>420</v>
      </c>
      <c r="X27" s="34">
        <f>SUM(B27:W27)</f>
        <v>12414</v>
      </c>
      <c r="Y27" s="2">
        <f>((X25*1000)/X27)/7</f>
        <v>51.892700529643939</v>
      </c>
    </row>
    <row r="28" spans="1:30" s="2" customFormat="1" ht="33" customHeight="1" x14ac:dyDescent="0.25">
      <c r="A28" s="116" t="s">
        <v>14</v>
      </c>
      <c r="B28" s="35">
        <f t="shared" ref="B28:W28" si="6">((B27*B26)*7/1000-B18)/4</f>
        <v>15.828609374999999</v>
      </c>
      <c r="C28" s="36">
        <f t="shared" si="6"/>
        <v>45.173499999999997</v>
      </c>
      <c r="D28" s="36">
        <f t="shared" si="6"/>
        <v>55.710859374999998</v>
      </c>
      <c r="E28" s="36">
        <f t="shared" si="6"/>
        <v>64.075945312499996</v>
      </c>
      <c r="F28" s="36">
        <f t="shared" si="6"/>
        <v>50.526187500000006</v>
      </c>
      <c r="G28" s="36">
        <f t="shared" si="6"/>
        <v>54.097171874999994</v>
      </c>
      <c r="H28" s="36">
        <f t="shared" si="6"/>
        <v>47.48</v>
      </c>
      <c r="I28" s="36">
        <f t="shared" si="6"/>
        <v>36.387109375000001</v>
      </c>
      <c r="J28" s="35">
        <f>((J27*J26)*7/1000-J18)/4</f>
        <v>30.254804687499998</v>
      </c>
      <c r="K28" s="36">
        <f t="shared" ref="K28:L28" si="7">((K27*K26)*7/1000-K18)/4</f>
        <v>44.413859375000001</v>
      </c>
      <c r="L28" s="36">
        <f t="shared" si="7"/>
        <v>59.076875000000001</v>
      </c>
      <c r="M28" s="37">
        <f t="shared" si="6"/>
        <v>36.031515624999997</v>
      </c>
      <c r="N28" s="73">
        <f t="shared" si="6"/>
        <v>36.901023437500001</v>
      </c>
      <c r="O28" s="36">
        <f t="shared" si="6"/>
        <v>37.731976562499995</v>
      </c>
      <c r="P28" s="36">
        <f t="shared" si="6"/>
        <v>37.015625</v>
      </c>
      <c r="Q28" s="36">
        <f t="shared" si="6"/>
        <v>38.8037109375</v>
      </c>
      <c r="R28" s="36">
        <f t="shared" si="6"/>
        <v>38.8037109375</v>
      </c>
      <c r="S28" s="36">
        <f t="shared" si="6"/>
        <v>33.427734375</v>
      </c>
      <c r="T28" s="36">
        <f t="shared" si="6"/>
        <v>33.427734375</v>
      </c>
      <c r="U28" s="36">
        <f t="shared" si="6"/>
        <v>50.049765624999992</v>
      </c>
      <c r="V28" s="36">
        <f t="shared" si="6"/>
        <v>34.365765624999995</v>
      </c>
      <c r="W28" s="37">
        <f t="shared" si="6"/>
        <v>30.2659375</v>
      </c>
      <c r="X28" s="38"/>
    </row>
    <row r="29" spans="1:30" ht="33.75" customHeight="1" x14ac:dyDescent="0.25">
      <c r="A29" s="117" t="s">
        <v>15</v>
      </c>
      <c r="B29" s="39">
        <f>((B27*B26)*7)/1000</f>
        <v>78.644999999999996</v>
      </c>
      <c r="C29" s="40">
        <f>((C27*C26)*7)/1000</f>
        <v>224.22399999999999</v>
      </c>
      <c r="D29" s="40">
        <f t="shared" ref="D29:W29" si="8">((D27*D26)*7)/1000</f>
        <v>276.50349999999997</v>
      </c>
      <c r="E29" s="40">
        <f t="shared" si="8"/>
        <v>318.08699999999999</v>
      </c>
      <c r="F29" s="40">
        <f t="shared" si="8"/>
        <v>250.25700000000001</v>
      </c>
      <c r="G29" s="40">
        <f t="shared" si="8"/>
        <v>267.95299999999997</v>
      </c>
      <c r="H29" s="40">
        <f t="shared" si="8"/>
        <v>235.2</v>
      </c>
      <c r="I29" s="40">
        <f t="shared" si="8"/>
        <v>180.25</v>
      </c>
      <c r="J29" s="39">
        <f t="shared" si="8"/>
        <v>145.90799999999999</v>
      </c>
      <c r="K29" s="40">
        <f t="shared" si="8"/>
        <v>211.96700000000001</v>
      </c>
      <c r="L29" s="40">
        <f t="shared" si="8"/>
        <v>293.98250000000002</v>
      </c>
      <c r="M29" s="76">
        <f t="shared" si="8"/>
        <v>189.62299999999999</v>
      </c>
      <c r="N29" s="74">
        <f t="shared" si="8"/>
        <v>182.73849999999999</v>
      </c>
      <c r="O29" s="40">
        <f t="shared" si="8"/>
        <v>186.87549999999999</v>
      </c>
      <c r="P29" s="41">
        <f t="shared" si="8"/>
        <v>183.75</v>
      </c>
      <c r="Q29" s="41">
        <f t="shared" si="8"/>
        <v>192.20249999999999</v>
      </c>
      <c r="R29" s="41">
        <f t="shared" si="8"/>
        <v>192.20249999999999</v>
      </c>
      <c r="S29" s="41">
        <f t="shared" si="8"/>
        <v>165.46950000000001</v>
      </c>
      <c r="T29" s="41">
        <f t="shared" si="8"/>
        <v>165.46950000000001</v>
      </c>
      <c r="U29" s="41">
        <f t="shared" si="8"/>
        <v>247.88399999999999</v>
      </c>
      <c r="V29" s="41">
        <f t="shared" si="8"/>
        <v>170.64599999999999</v>
      </c>
      <c r="W29" s="42">
        <f t="shared" si="8"/>
        <v>149.94</v>
      </c>
      <c r="X29" s="43"/>
    </row>
    <row r="30" spans="1:30" ht="33.75" customHeight="1" thickBot="1" x14ac:dyDescent="0.3">
      <c r="A30" s="118" t="s">
        <v>16</v>
      </c>
      <c r="B30" s="44">
        <f>+(B25/B27)/7*1000</f>
        <v>53.5</v>
      </c>
      <c r="C30" s="45">
        <f t="shared" ref="C30:E30" si="9">+(C25/C27)/7*1000</f>
        <v>51.999999999999993</v>
      </c>
      <c r="D30" s="45">
        <f t="shared" si="9"/>
        <v>51.5</v>
      </c>
      <c r="E30" s="45">
        <f t="shared" si="9"/>
        <v>50.999999999999993</v>
      </c>
      <c r="F30" s="45">
        <f>+(F25/F27)/7*1000</f>
        <v>51</v>
      </c>
      <c r="G30" s="45">
        <f t="shared" ref="G30" si="10">+(G25/G27)/7*1000</f>
        <v>50.499999999999993</v>
      </c>
      <c r="H30" s="45">
        <f>+(H25/H27)/7*1000</f>
        <v>49.999999999999986</v>
      </c>
      <c r="I30" s="45">
        <f t="shared" ref="I30:L30" si="11">+(I25/I27)/7*1000</f>
        <v>49.999999999999993</v>
      </c>
      <c r="J30" s="44">
        <f t="shared" si="11"/>
        <v>49.78770933567727</v>
      </c>
      <c r="K30" s="45">
        <f t="shared" si="11"/>
        <v>48.040833228167592</v>
      </c>
      <c r="L30" s="45">
        <f t="shared" si="11"/>
        <v>53.946769790718839</v>
      </c>
      <c r="M30" s="46">
        <f>+(M25/M27)/7*1000</f>
        <v>59.688408134166217</v>
      </c>
      <c r="N30" s="75">
        <f t="shared" ref="N30:W30" si="12">+(N25/N27)/7*1000</f>
        <v>54.499999999999993</v>
      </c>
      <c r="O30" s="45">
        <f t="shared" si="12"/>
        <v>53.5</v>
      </c>
      <c r="P30" s="45">
        <f t="shared" si="12"/>
        <v>52.5</v>
      </c>
      <c r="Q30" s="45">
        <f t="shared" si="12"/>
        <v>52.5</v>
      </c>
      <c r="R30" s="45">
        <f t="shared" si="12"/>
        <v>52.5</v>
      </c>
      <c r="S30" s="45">
        <f t="shared" si="12"/>
        <v>51.500000000000007</v>
      </c>
      <c r="T30" s="45">
        <f t="shared" si="12"/>
        <v>51.500000000000007</v>
      </c>
      <c r="U30" s="45">
        <f t="shared" si="12"/>
        <v>51.999999999999993</v>
      </c>
      <c r="V30" s="45">
        <f t="shared" si="12"/>
        <v>51</v>
      </c>
      <c r="W30" s="46">
        <f t="shared" si="12"/>
        <v>51</v>
      </c>
      <c r="X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79" t="s">
        <v>18</v>
      </c>
      <c r="C36" s="380"/>
      <c r="D36" s="380"/>
      <c r="E36" s="380"/>
      <c r="F36" s="380"/>
      <c r="G36" s="380"/>
      <c r="H36" s="87"/>
      <c r="J36" s="121"/>
      <c r="K36" s="104" t="s">
        <v>19</v>
      </c>
      <c r="L36" s="383" t="s">
        <v>18</v>
      </c>
      <c r="M36" s="383"/>
      <c r="N36" s="383"/>
      <c r="O36" s="383"/>
      <c r="P36" s="379"/>
      <c r="Q36" s="97"/>
      <c r="R36" s="52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88" t="s">
        <v>10</v>
      </c>
      <c r="R37" s="54"/>
      <c r="S37" s="54"/>
      <c r="T37" s="3"/>
      <c r="U37" s="53"/>
      <c r="V37" s="3"/>
      <c r="W37" s="52"/>
      <c r="X37" s="52"/>
      <c r="Y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88"/>
      <c r="R38" s="54"/>
      <c r="S38" s="54"/>
      <c r="T38" s="55"/>
      <c r="U38" s="55"/>
      <c r="V38" s="2"/>
      <c r="W38" s="2"/>
      <c r="X38" s="2"/>
      <c r="Y38" s="2"/>
    </row>
    <row r="39" spans="1:30" ht="33.75" customHeight="1" x14ac:dyDescent="0.25">
      <c r="A39" s="80" t="s">
        <v>42</v>
      </c>
      <c r="B39" s="69">
        <v>35.6</v>
      </c>
      <c r="C39" s="69">
        <v>35.4</v>
      </c>
      <c r="D39" s="69">
        <v>60.5</v>
      </c>
      <c r="E39" s="69">
        <v>63</v>
      </c>
      <c r="F39" s="69">
        <v>54.6</v>
      </c>
      <c r="G39" s="69">
        <v>42.9</v>
      </c>
      <c r="H39" s="89">
        <f t="shared" ref="H39:H46" si="13">SUM(B39:G39)</f>
        <v>292</v>
      </c>
      <c r="I39" s="50"/>
      <c r="J39" s="2"/>
      <c r="K39" s="80" t="s">
        <v>42</v>
      </c>
      <c r="L39" s="69">
        <v>10.8</v>
      </c>
      <c r="M39" s="69">
        <v>16.8</v>
      </c>
      <c r="N39" s="69">
        <v>18.2</v>
      </c>
      <c r="O39" s="69"/>
      <c r="P39" s="69"/>
      <c r="Q39" s="89">
        <f t="shared" ref="Q39:Q46" si="14">SUM(L39:P39)</f>
        <v>45.8</v>
      </c>
      <c r="R39" s="2"/>
      <c r="S39" s="56"/>
      <c r="T39" s="55"/>
      <c r="U39" s="55"/>
      <c r="V39" s="2"/>
      <c r="W39" s="2"/>
      <c r="X39" s="2"/>
      <c r="Y39" s="2"/>
    </row>
    <row r="40" spans="1:30" ht="33.75" customHeight="1" x14ac:dyDescent="0.25">
      <c r="A40" s="81" t="s">
        <v>34</v>
      </c>
      <c r="B40" s="69"/>
      <c r="C40" s="69"/>
      <c r="D40" s="69"/>
      <c r="E40" s="69"/>
      <c r="F40" s="69"/>
      <c r="G40" s="69"/>
      <c r="H40" s="89">
        <f t="shared" si="13"/>
        <v>0</v>
      </c>
      <c r="I40" s="50"/>
      <c r="J40" s="2"/>
      <c r="K40" s="81" t="s">
        <v>34</v>
      </c>
      <c r="L40" s="69"/>
      <c r="M40" s="69"/>
      <c r="N40" s="69"/>
      <c r="O40" s="69"/>
      <c r="P40" s="69"/>
      <c r="Q40" s="89">
        <f t="shared" si="14"/>
        <v>0</v>
      </c>
      <c r="R40" s="2"/>
      <c r="S40" s="56"/>
      <c r="T40" s="55"/>
      <c r="U40" s="55"/>
      <c r="V40" s="2"/>
      <c r="W40" s="2"/>
      <c r="X40" s="2"/>
      <c r="Y40" s="2"/>
    </row>
    <row r="41" spans="1:30" ht="33.75" customHeight="1" x14ac:dyDescent="0.25">
      <c r="A41" s="80" t="s">
        <v>35</v>
      </c>
      <c r="B41" s="123">
        <v>36.799999999999997</v>
      </c>
      <c r="C41" s="21">
        <v>36.799999999999997</v>
      </c>
      <c r="D41" s="21">
        <v>62.7</v>
      </c>
      <c r="E41" s="21">
        <v>64.3</v>
      </c>
      <c r="F41" s="21">
        <v>56.1</v>
      </c>
      <c r="G41" s="21">
        <v>44.7</v>
      </c>
      <c r="H41" s="89">
        <f t="shared" si="13"/>
        <v>301.40000000000003</v>
      </c>
      <c r="I41" s="50"/>
      <c r="J41" s="2"/>
      <c r="K41" s="80" t="s">
        <v>35</v>
      </c>
      <c r="L41" s="69">
        <v>11.1</v>
      </c>
      <c r="M41" s="69">
        <v>17.3</v>
      </c>
      <c r="N41" s="69">
        <v>18.8</v>
      </c>
      <c r="O41" s="69"/>
      <c r="P41" s="69"/>
      <c r="Q41" s="89">
        <f t="shared" si="14"/>
        <v>47.2</v>
      </c>
      <c r="R41" s="2"/>
      <c r="S41" s="56"/>
      <c r="T41" s="55"/>
      <c r="U41" s="55"/>
      <c r="V41" s="2"/>
      <c r="W41" s="2"/>
      <c r="X41" s="2"/>
      <c r="Y41" s="2"/>
    </row>
    <row r="42" spans="1:30" ht="33.75" customHeight="1" x14ac:dyDescent="0.25">
      <c r="A42" s="80" t="s">
        <v>36</v>
      </c>
      <c r="B42" s="69">
        <v>36.799999999999997</v>
      </c>
      <c r="C42" s="69">
        <v>36.799999999999997</v>
      </c>
      <c r="D42" s="69">
        <v>62.7</v>
      </c>
      <c r="E42" s="69">
        <v>64.3</v>
      </c>
      <c r="F42" s="69">
        <v>56.1</v>
      </c>
      <c r="G42" s="69">
        <v>44.7</v>
      </c>
      <c r="H42" s="89">
        <f t="shared" si="13"/>
        <v>301.40000000000003</v>
      </c>
      <c r="I42" s="50"/>
      <c r="J42" s="2"/>
      <c r="K42" s="80" t="s">
        <v>36</v>
      </c>
      <c r="L42" s="69">
        <v>11</v>
      </c>
      <c r="M42" s="69">
        <v>17.3</v>
      </c>
      <c r="N42" s="69">
        <v>18.8</v>
      </c>
      <c r="O42" s="69"/>
      <c r="P42" s="69"/>
      <c r="Q42" s="89">
        <f t="shared" si="14"/>
        <v>47.1</v>
      </c>
      <c r="R42" s="2"/>
      <c r="S42" s="56"/>
      <c r="T42" s="55"/>
      <c r="U42" s="55"/>
      <c r="V42" s="2"/>
      <c r="W42" s="2"/>
      <c r="X42" s="2"/>
      <c r="Y42" s="2"/>
    </row>
    <row r="43" spans="1:30" ht="33.75" customHeight="1" x14ac:dyDescent="0.25">
      <c r="A43" s="81" t="s">
        <v>37</v>
      </c>
      <c r="B43" s="69"/>
      <c r="C43" s="69"/>
      <c r="D43" s="69"/>
      <c r="E43" s="69"/>
      <c r="F43" s="69"/>
      <c r="G43" s="69"/>
      <c r="H43" s="89">
        <f t="shared" si="13"/>
        <v>0</v>
      </c>
      <c r="I43" s="50"/>
      <c r="J43" s="2"/>
      <c r="K43" s="81" t="s">
        <v>37</v>
      </c>
      <c r="L43" s="69"/>
      <c r="M43" s="69"/>
      <c r="N43" s="69"/>
      <c r="O43" s="69"/>
      <c r="P43" s="69"/>
      <c r="Q43" s="89">
        <f t="shared" si="14"/>
        <v>0</v>
      </c>
      <c r="R43" s="2"/>
      <c r="S43" s="56"/>
      <c r="T43" s="55"/>
      <c r="U43" s="55"/>
      <c r="V43" s="2"/>
      <c r="W43" s="2"/>
      <c r="X43" s="2"/>
      <c r="Y43" s="2"/>
    </row>
    <row r="44" spans="1:30" ht="33.75" customHeight="1" x14ac:dyDescent="0.25">
      <c r="A44" s="80" t="s">
        <v>38</v>
      </c>
      <c r="B44" s="69">
        <v>36.799999999999997</v>
      </c>
      <c r="C44" s="69">
        <v>36.799999999999997</v>
      </c>
      <c r="D44" s="69">
        <v>62.7</v>
      </c>
      <c r="E44" s="69">
        <v>64.3</v>
      </c>
      <c r="F44" s="69">
        <v>56.1</v>
      </c>
      <c r="G44" s="69">
        <v>44.7</v>
      </c>
      <c r="H44" s="89">
        <f t="shared" si="13"/>
        <v>301.40000000000003</v>
      </c>
      <c r="I44" s="50"/>
      <c r="J44" s="2"/>
      <c r="K44" s="80" t="s">
        <v>38</v>
      </c>
      <c r="L44" s="69">
        <v>9.5</v>
      </c>
      <c r="M44" s="69">
        <v>18</v>
      </c>
      <c r="N44" s="69">
        <v>14.8</v>
      </c>
      <c r="O44" s="69">
        <v>4.8</v>
      </c>
      <c r="P44" s="69"/>
      <c r="Q44" s="89">
        <f t="shared" si="14"/>
        <v>47.099999999999994</v>
      </c>
      <c r="R44" s="2"/>
      <c r="S44" s="56"/>
      <c r="T44" s="55"/>
      <c r="U44" s="55"/>
      <c r="V44" s="2"/>
      <c r="W44" s="2"/>
      <c r="X44" s="2"/>
      <c r="Y44" s="2"/>
    </row>
    <row r="45" spans="1:30" ht="33.75" customHeight="1" x14ac:dyDescent="0.25">
      <c r="A45" s="80" t="s">
        <v>33</v>
      </c>
      <c r="B45" s="69">
        <v>36.799999999999997</v>
      </c>
      <c r="C45" s="69">
        <v>36.799999999999997</v>
      </c>
      <c r="D45" s="69">
        <v>62.7</v>
      </c>
      <c r="E45" s="69">
        <v>64.3</v>
      </c>
      <c r="F45" s="69">
        <v>56.1</v>
      </c>
      <c r="G45" s="69">
        <v>44.7</v>
      </c>
      <c r="H45" s="89">
        <f t="shared" si="13"/>
        <v>301.40000000000003</v>
      </c>
      <c r="I45" s="50"/>
      <c r="J45" s="2"/>
      <c r="K45" s="80" t="s">
        <v>33</v>
      </c>
      <c r="L45" s="69">
        <v>9.5</v>
      </c>
      <c r="M45" s="69">
        <v>18</v>
      </c>
      <c r="N45" s="69">
        <v>14.8</v>
      </c>
      <c r="O45" s="69">
        <v>4.8</v>
      </c>
      <c r="P45" s="69"/>
      <c r="Q45" s="89">
        <f t="shared" si="14"/>
        <v>47.099999999999994</v>
      </c>
      <c r="R45" s="2"/>
      <c r="S45" s="56"/>
      <c r="T45" s="55"/>
      <c r="U45" s="55"/>
      <c r="V45" s="55"/>
      <c r="W45" s="55"/>
      <c r="X45" s="2"/>
      <c r="Y45" s="2"/>
      <c r="Z45" s="2"/>
      <c r="AA45" s="2"/>
    </row>
    <row r="46" spans="1:30" ht="33.75" customHeight="1" x14ac:dyDescent="0.25">
      <c r="A46" s="81" t="s">
        <v>10</v>
      </c>
      <c r="B46" s="70">
        <f t="shared" ref="B46:G46" si="15">SUM(B39:B45)</f>
        <v>182.8</v>
      </c>
      <c r="C46" s="25">
        <f t="shared" si="15"/>
        <v>182.59999999999997</v>
      </c>
      <c r="D46" s="25">
        <f t="shared" si="15"/>
        <v>311.3</v>
      </c>
      <c r="E46" s="25">
        <f t="shared" si="15"/>
        <v>320.2</v>
      </c>
      <c r="F46" s="25">
        <f t="shared" si="15"/>
        <v>279</v>
      </c>
      <c r="G46" s="25">
        <f t="shared" si="15"/>
        <v>221.7</v>
      </c>
      <c r="H46" s="89">
        <f t="shared" si="13"/>
        <v>1497.6000000000001</v>
      </c>
      <c r="I46" s="56"/>
      <c r="K46" s="67" t="s">
        <v>10</v>
      </c>
      <c r="L46" s="70">
        <f>SUM(L39:L45)</f>
        <v>51.9</v>
      </c>
      <c r="M46" s="25">
        <f>SUM(M39:M45)</f>
        <v>87.4</v>
      </c>
      <c r="N46" s="25">
        <f>SUM(N39:N45)</f>
        <v>85.399999999999991</v>
      </c>
      <c r="O46" s="25">
        <f>SUM(O39:O45)</f>
        <v>9.6</v>
      </c>
      <c r="P46" s="25">
        <f>SUM(P39:P45)</f>
        <v>0</v>
      </c>
      <c r="Q46" s="89">
        <f t="shared" si="14"/>
        <v>234.29999999999998</v>
      </c>
      <c r="R46" s="56"/>
      <c r="S46" s="56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82" t="s">
        <v>12</v>
      </c>
      <c r="B47" s="71">
        <v>61</v>
      </c>
      <c r="C47" s="28">
        <v>59.5</v>
      </c>
      <c r="D47" s="28">
        <v>59.5</v>
      </c>
      <c r="E47" s="28">
        <v>58.5</v>
      </c>
      <c r="F47" s="28">
        <v>57.5</v>
      </c>
      <c r="G47" s="28">
        <v>58</v>
      </c>
      <c r="H47" s="90">
        <f>+((H46/H48)/7)*1000</f>
        <v>58.872552873653596</v>
      </c>
      <c r="I47" s="56"/>
      <c r="K47" s="119" t="s">
        <v>12</v>
      </c>
      <c r="L47" s="71">
        <v>68.5</v>
      </c>
      <c r="M47" s="28">
        <v>68.5</v>
      </c>
      <c r="N47" s="28">
        <v>68.5</v>
      </c>
      <c r="O47" s="28"/>
      <c r="P47" s="28"/>
      <c r="Q47" s="90">
        <f>+((Q46/Q48)/7)*1000</f>
        <v>68.588992974238877</v>
      </c>
      <c r="R47" s="57"/>
      <c r="S47" s="57"/>
    </row>
    <row r="48" spans="1:30" ht="33.75" customHeight="1" x14ac:dyDescent="0.25">
      <c r="A48" s="83" t="s">
        <v>13</v>
      </c>
      <c r="B48" s="72">
        <v>428</v>
      </c>
      <c r="C48" s="32">
        <v>438</v>
      </c>
      <c r="D48" s="32">
        <v>747</v>
      </c>
      <c r="E48" s="32">
        <v>782</v>
      </c>
      <c r="F48" s="32">
        <v>693</v>
      </c>
      <c r="G48" s="32">
        <v>546</v>
      </c>
      <c r="H48" s="91">
        <f>SUM(B48:G48)</f>
        <v>3634</v>
      </c>
      <c r="I48" s="56"/>
      <c r="J48" s="58"/>
      <c r="K48" s="83" t="s">
        <v>13</v>
      </c>
      <c r="L48" s="94">
        <v>99</v>
      </c>
      <c r="M48" s="94">
        <v>186</v>
      </c>
      <c r="N48" s="94">
        <v>153</v>
      </c>
      <c r="O48" s="94">
        <v>50</v>
      </c>
      <c r="P48" s="94"/>
      <c r="Q48" s="98">
        <f>SUM(L48:P48)</f>
        <v>488</v>
      </c>
      <c r="R48" s="59"/>
      <c r="S48" s="59"/>
    </row>
    <row r="49" spans="1:31" ht="33.75" customHeight="1" x14ac:dyDescent="0.25">
      <c r="A49" s="84" t="s">
        <v>14</v>
      </c>
      <c r="B49" s="73">
        <f t="shared" ref="B49:G49" si="16">((B48*B47)*7/1000-B39)/4</f>
        <v>36.789000000000001</v>
      </c>
      <c r="C49" s="36">
        <f t="shared" si="16"/>
        <v>36.756749999999997</v>
      </c>
      <c r="D49" s="36">
        <f t="shared" si="16"/>
        <v>62.656374999999997</v>
      </c>
      <c r="E49" s="36">
        <f t="shared" si="16"/>
        <v>64.307249999999996</v>
      </c>
      <c r="F49" s="36">
        <f t="shared" si="16"/>
        <v>56.083125000000003</v>
      </c>
      <c r="G49" s="36">
        <f t="shared" si="16"/>
        <v>44.693999999999996</v>
      </c>
      <c r="H49" s="92">
        <f>((H46*1000)/H48)/7</f>
        <v>58.872552873653596</v>
      </c>
      <c r="I49" s="56"/>
      <c r="K49" s="84" t="s">
        <v>14</v>
      </c>
      <c r="L49" s="73">
        <f t="shared" ref="L49:P49" si="17">((L48*L47)*7/1000-L39)/4</f>
        <v>9.167625000000001</v>
      </c>
      <c r="M49" s="36">
        <f t="shared" si="17"/>
        <v>18.09675</v>
      </c>
      <c r="N49" s="36">
        <f t="shared" si="17"/>
        <v>13.790875</v>
      </c>
      <c r="O49" s="36">
        <f t="shared" si="17"/>
        <v>0</v>
      </c>
      <c r="P49" s="36">
        <f t="shared" si="17"/>
        <v>0</v>
      </c>
      <c r="Q49" s="99">
        <f>((Q46*1000)/Q48)/7</f>
        <v>68.588992974238877</v>
      </c>
      <c r="R49" s="59"/>
      <c r="S49" s="59"/>
    </row>
    <row r="50" spans="1:31" ht="33.75" customHeight="1" x14ac:dyDescent="0.25">
      <c r="A50" s="85" t="s">
        <v>15</v>
      </c>
      <c r="B50" s="74">
        <f t="shared" ref="B50:G50" si="18">((B48*B47)*7)/1000</f>
        <v>182.756</v>
      </c>
      <c r="C50" s="40">
        <f t="shared" si="18"/>
        <v>182.42699999999999</v>
      </c>
      <c r="D50" s="40">
        <f t="shared" si="18"/>
        <v>311.12549999999999</v>
      </c>
      <c r="E50" s="40">
        <f t="shared" si="18"/>
        <v>320.22899999999998</v>
      </c>
      <c r="F50" s="40">
        <f t="shared" si="18"/>
        <v>278.9325</v>
      </c>
      <c r="G50" s="40">
        <f t="shared" si="18"/>
        <v>221.67599999999999</v>
      </c>
      <c r="H50" s="76"/>
      <c r="I50" s="56"/>
      <c r="K50" s="85" t="s">
        <v>15</v>
      </c>
      <c r="L50" s="74">
        <f>((L48*L47)*7)/1000</f>
        <v>47.470500000000001</v>
      </c>
      <c r="M50" s="40">
        <f>((M48*M47)*7)/1000</f>
        <v>89.186999999999998</v>
      </c>
      <c r="N50" s="40">
        <f>((N48*N47)*7)/1000</f>
        <v>73.363500000000002</v>
      </c>
      <c r="O50" s="40">
        <f>((O48*O47)*7)/1000</f>
        <v>0</v>
      </c>
      <c r="P50" s="40">
        <f>((P48*P47)*7)/1000</f>
        <v>0</v>
      </c>
      <c r="Q50" s="100"/>
    </row>
    <row r="51" spans="1:31" ht="33.75" customHeight="1" thickBot="1" x14ac:dyDescent="0.3">
      <c r="A51" s="86" t="s">
        <v>16</v>
      </c>
      <c r="B51" s="75">
        <f t="shared" ref="B51:G51" si="19">+(B46/B48)/7*1000</f>
        <v>61.01468624833111</v>
      </c>
      <c r="C51" s="45">
        <f t="shared" si="19"/>
        <v>59.556425309849956</v>
      </c>
      <c r="D51" s="45">
        <f t="shared" si="19"/>
        <v>59.533371581564353</v>
      </c>
      <c r="E51" s="45">
        <f t="shared" si="19"/>
        <v>58.494702228717571</v>
      </c>
      <c r="F51" s="45">
        <f t="shared" si="19"/>
        <v>57.513914656771803</v>
      </c>
      <c r="G51" s="45">
        <f t="shared" si="19"/>
        <v>58.006279434850867</v>
      </c>
      <c r="H51" s="93"/>
      <c r="I51" s="56"/>
      <c r="J51" s="48"/>
      <c r="K51" s="86" t="s">
        <v>16</v>
      </c>
      <c r="L51" s="75">
        <f>+(L46/L48)/7*1000</f>
        <v>74.891774891774887</v>
      </c>
      <c r="M51" s="45">
        <f>+(M46/M48)/7*1000</f>
        <v>67.12749615975423</v>
      </c>
      <c r="N51" s="45">
        <f>+(N46/N48)/7*1000</f>
        <v>79.738562091503255</v>
      </c>
      <c r="O51" s="45">
        <f>+(O46/O48)/7*1000</f>
        <v>27.428571428571431</v>
      </c>
      <c r="P51" s="45" t="e">
        <f>+(P46/P48)/7*1000</f>
        <v>#DIV/0!</v>
      </c>
      <c r="Q51" s="46"/>
      <c r="R51" s="49"/>
      <c r="S51" s="49"/>
    </row>
    <row r="52" spans="1:31" ht="33.75" customHeight="1" x14ac:dyDescent="0.25">
      <c r="A52" s="48"/>
      <c r="B52" s="49"/>
      <c r="C52" s="49"/>
      <c r="D52" s="49"/>
      <c r="E52" s="49"/>
      <c r="F52" s="49"/>
      <c r="G52" s="49"/>
      <c r="H52" s="48"/>
      <c r="I52" s="48"/>
      <c r="J52" s="48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2"/>
      <c r="V52" s="2"/>
      <c r="W52" s="2"/>
      <c r="X52" s="2"/>
      <c r="Y52" s="2"/>
    </row>
    <row r="53" spans="1:31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31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50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04" t="s">
        <v>21</v>
      </c>
      <c r="B55" s="386" t="s">
        <v>8</v>
      </c>
      <c r="C55" s="383"/>
      <c r="D55" s="383"/>
      <c r="E55" s="383"/>
      <c r="F55" s="383"/>
      <c r="G55" s="383"/>
      <c r="H55" s="387"/>
      <c r="I55" s="63"/>
      <c r="J55" s="63"/>
      <c r="U55" s="50"/>
      <c r="V55" s="50"/>
      <c r="W55" s="50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78" t="s">
        <v>20</v>
      </c>
      <c r="B56" s="68"/>
      <c r="C56" s="12"/>
      <c r="D56" s="12"/>
      <c r="E56" s="12"/>
      <c r="F56" s="12"/>
      <c r="G56" s="12"/>
      <c r="H56" s="88" t="s">
        <v>10</v>
      </c>
      <c r="J56" s="52"/>
      <c r="K56" s="52"/>
      <c r="L56" s="52"/>
      <c r="M56" s="52"/>
      <c r="N56" s="64"/>
      <c r="O56" s="64"/>
      <c r="P56" s="64"/>
      <c r="Q56" s="52"/>
      <c r="R56" s="52"/>
      <c r="S56" s="65"/>
      <c r="T56" s="65"/>
      <c r="U56" s="6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78" t="s">
        <v>11</v>
      </c>
      <c r="B57" s="68">
        <v>1</v>
      </c>
      <c r="C57" s="18">
        <v>2</v>
      </c>
      <c r="D57" s="18">
        <v>3</v>
      </c>
      <c r="E57" s="18">
        <v>4</v>
      </c>
      <c r="F57" s="18">
        <v>5</v>
      </c>
      <c r="G57" s="18">
        <v>6</v>
      </c>
      <c r="H57" s="88"/>
      <c r="I57" s="52"/>
      <c r="J57" s="52"/>
      <c r="K57" s="52"/>
      <c r="L57" s="124"/>
      <c r="M57" s="52"/>
      <c r="N57" s="64"/>
      <c r="O57" s="64"/>
      <c r="P57" s="64"/>
      <c r="Q57" s="52"/>
      <c r="R57" s="52"/>
      <c r="S57" s="65"/>
      <c r="T57" s="65"/>
      <c r="U57" s="6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80" t="s">
        <v>42</v>
      </c>
      <c r="B58" s="69">
        <v>26</v>
      </c>
      <c r="C58" s="69">
        <v>26.3</v>
      </c>
      <c r="D58" s="69">
        <v>34.200000000000003</v>
      </c>
      <c r="E58" s="69">
        <v>47.8</v>
      </c>
      <c r="F58" s="69">
        <v>42.1</v>
      </c>
      <c r="G58" s="69"/>
      <c r="H58" s="89">
        <f t="shared" ref="H58:H65" si="20">SUM(B58:G58)</f>
        <v>176.4</v>
      </c>
      <c r="I58" s="49"/>
      <c r="J58" s="2"/>
      <c r="K58" s="52"/>
      <c r="L58" s="124"/>
      <c r="M58" s="52"/>
      <c r="N58" s="64"/>
      <c r="O58" s="64"/>
      <c r="P58" s="64"/>
      <c r="Q58" s="52"/>
      <c r="R58" s="52"/>
      <c r="S58" s="65"/>
      <c r="T58" s="65"/>
      <c r="U58" s="6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81" t="s">
        <v>34</v>
      </c>
      <c r="B59" s="69"/>
      <c r="C59" s="69"/>
      <c r="D59" s="69"/>
      <c r="E59" s="69"/>
      <c r="F59" s="69"/>
      <c r="G59" s="69"/>
      <c r="H59" s="89">
        <f t="shared" si="20"/>
        <v>0</v>
      </c>
      <c r="I59" s="49"/>
      <c r="J59" s="2"/>
      <c r="K59" s="52"/>
      <c r="L59" s="124"/>
      <c r="M59" s="52"/>
      <c r="N59" s="64"/>
      <c r="O59" s="64"/>
      <c r="P59" s="64"/>
      <c r="Q59" s="52"/>
      <c r="R59" s="52"/>
      <c r="S59" s="65"/>
      <c r="T59" s="65"/>
      <c r="U59" s="6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80" t="s">
        <v>35</v>
      </c>
      <c r="B60" s="69">
        <v>26.7</v>
      </c>
      <c r="C60" s="69">
        <v>27</v>
      </c>
      <c r="D60" s="69">
        <v>35.4</v>
      </c>
      <c r="E60" s="69">
        <v>49.1</v>
      </c>
      <c r="F60" s="69">
        <v>43.3</v>
      </c>
      <c r="G60" s="69"/>
      <c r="H60" s="89">
        <f t="shared" si="20"/>
        <v>181.5</v>
      </c>
      <c r="I60" s="49"/>
      <c r="J60" s="2"/>
      <c r="K60" s="52"/>
      <c r="L60" s="124"/>
      <c r="M60" s="52"/>
      <c r="N60" s="64"/>
      <c r="O60" s="64"/>
      <c r="P60" s="64"/>
      <c r="Q60" s="52"/>
      <c r="R60" s="52"/>
      <c r="S60" s="65"/>
      <c r="T60" s="65"/>
      <c r="U60" s="6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80" t="s">
        <v>36</v>
      </c>
      <c r="B61" s="69">
        <v>26.7</v>
      </c>
      <c r="C61" s="69">
        <v>27</v>
      </c>
      <c r="D61" s="69">
        <v>35.4</v>
      </c>
      <c r="E61" s="69">
        <v>49.1</v>
      </c>
      <c r="F61" s="69">
        <v>43.3</v>
      </c>
      <c r="G61" s="69"/>
      <c r="H61" s="89">
        <f t="shared" si="20"/>
        <v>181.5</v>
      </c>
      <c r="I61" s="49"/>
      <c r="J61" s="2"/>
      <c r="K61" s="52"/>
      <c r="L61" s="124"/>
      <c r="M61" s="52"/>
      <c r="N61" s="64"/>
      <c r="O61" s="64"/>
      <c r="P61" s="64"/>
      <c r="Q61" s="52"/>
      <c r="R61" s="52"/>
      <c r="S61" s="65"/>
      <c r="T61" s="65"/>
      <c r="U61" s="6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81" t="s">
        <v>37</v>
      </c>
      <c r="B62" s="69"/>
      <c r="C62" s="69"/>
      <c r="D62" s="69"/>
      <c r="E62" s="69"/>
      <c r="F62" s="69"/>
      <c r="G62" s="69"/>
      <c r="H62" s="89">
        <f t="shared" si="20"/>
        <v>0</v>
      </c>
      <c r="I62" s="49"/>
      <c r="J62" s="2"/>
      <c r="K62" s="52"/>
      <c r="L62" s="124"/>
      <c r="M62" s="52"/>
      <c r="N62" s="64"/>
      <c r="O62" s="64"/>
      <c r="P62" s="64"/>
      <c r="Q62" s="52"/>
      <c r="R62" s="52"/>
      <c r="S62" s="65"/>
      <c r="T62" s="65"/>
      <c r="U62" s="6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80" t="s">
        <v>38</v>
      </c>
      <c r="B63" s="69">
        <v>30.4</v>
      </c>
      <c r="C63" s="69">
        <v>26.6</v>
      </c>
      <c r="D63" s="69">
        <v>38.299999999999997</v>
      </c>
      <c r="E63" s="69">
        <v>43.5</v>
      </c>
      <c r="F63" s="69">
        <v>27.2</v>
      </c>
      <c r="G63" s="69">
        <v>15.1</v>
      </c>
      <c r="H63" s="89">
        <f t="shared" si="20"/>
        <v>181.1</v>
      </c>
      <c r="I63" s="49"/>
      <c r="J63" s="2"/>
      <c r="K63" s="52"/>
      <c r="L63" s="124"/>
      <c r="M63" s="52"/>
      <c r="N63" s="52"/>
      <c r="O63" s="52"/>
      <c r="P63" s="52"/>
      <c r="Q63" s="52"/>
      <c r="R63" s="52"/>
      <c r="S63" s="52"/>
      <c r="T63" s="52"/>
      <c r="U63" s="52"/>
      <c r="V63" s="3"/>
      <c r="W63" s="3"/>
      <c r="Z63" s="2"/>
      <c r="AA63" s="2"/>
      <c r="AB63" s="2"/>
      <c r="AC63" s="2"/>
    </row>
    <row r="64" spans="1:31" ht="33.75" customHeight="1" x14ac:dyDescent="0.25">
      <c r="A64" s="80" t="s">
        <v>33</v>
      </c>
      <c r="B64" s="69">
        <v>30.4</v>
      </c>
      <c r="C64" s="69">
        <v>26.6</v>
      </c>
      <c r="D64" s="69">
        <v>38.299999999999997</v>
      </c>
      <c r="E64" s="69">
        <v>43.5</v>
      </c>
      <c r="F64" s="69">
        <v>27.2</v>
      </c>
      <c r="G64" s="69">
        <v>15.1</v>
      </c>
      <c r="H64" s="89">
        <f t="shared" si="20"/>
        <v>181.1</v>
      </c>
      <c r="I64" s="49"/>
      <c r="J64" s="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3"/>
      <c r="W64" s="3"/>
      <c r="Z64" s="2"/>
      <c r="AA64" s="2"/>
      <c r="AB64" s="2"/>
      <c r="AC64" s="2"/>
    </row>
    <row r="65" spans="1:29" ht="33.75" customHeight="1" x14ac:dyDescent="0.25">
      <c r="A65" s="79" t="s">
        <v>10</v>
      </c>
      <c r="B65" s="70">
        <f t="shared" ref="B65:G65" si="21">SUM(B58:B64)</f>
        <v>140.20000000000002</v>
      </c>
      <c r="C65" s="25">
        <f t="shared" si="21"/>
        <v>133.5</v>
      </c>
      <c r="D65" s="25">
        <f t="shared" si="21"/>
        <v>181.60000000000002</v>
      </c>
      <c r="E65" s="25">
        <f t="shared" si="21"/>
        <v>233</v>
      </c>
      <c r="F65" s="25">
        <f t="shared" si="21"/>
        <v>183.09999999999997</v>
      </c>
      <c r="G65" s="25">
        <f t="shared" si="21"/>
        <v>30.2</v>
      </c>
      <c r="H65" s="89">
        <f t="shared" si="20"/>
        <v>901.60000000000014</v>
      </c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82" t="s">
        <v>12</v>
      </c>
      <c r="B66" s="71">
        <v>77.5</v>
      </c>
      <c r="C66" s="28">
        <v>77</v>
      </c>
      <c r="D66" s="28">
        <v>77</v>
      </c>
      <c r="E66" s="28">
        <v>76.5</v>
      </c>
      <c r="F66" s="28">
        <v>76.5</v>
      </c>
      <c r="G66" s="28"/>
      <c r="H66" s="90">
        <f>+((H65/H67)/7)*1000</f>
        <v>76.941457586618881</v>
      </c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83" t="s">
        <v>13</v>
      </c>
      <c r="B67" s="94">
        <v>280</v>
      </c>
      <c r="C67" s="94">
        <v>246</v>
      </c>
      <c r="D67" s="94">
        <v>354</v>
      </c>
      <c r="E67" s="94">
        <v>402</v>
      </c>
      <c r="F67" s="94">
        <v>252</v>
      </c>
      <c r="G67" s="94">
        <v>140</v>
      </c>
      <c r="H67" s="98">
        <f>SUM(B67:G67)</f>
        <v>1674</v>
      </c>
      <c r="J67" s="66"/>
      <c r="N67" s="3"/>
      <c r="O67" s="3"/>
      <c r="P67" s="3"/>
      <c r="Q67" s="3"/>
      <c r="R67" s="3"/>
    </row>
    <row r="68" spans="1:29" ht="33.75" customHeight="1" x14ac:dyDescent="0.25">
      <c r="A68" s="84" t="s">
        <v>14</v>
      </c>
      <c r="B68" s="73">
        <f t="shared" ref="B68:G68" si="22">((B67*B66)*7/1000-B58)/4</f>
        <v>31.475000000000001</v>
      </c>
      <c r="C68" s="36">
        <f t="shared" si="22"/>
        <v>26.573499999999999</v>
      </c>
      <c r="D68" s="36">
        <f t="shared" si="22"/>
        <v>39.151499999999999</v>
      </c>
      <c r="E68" s="36">
        <f t="shared" si="22"/>
        <v>41.867750000000001</v>
      </c>
      <c r="F68" s="36">
        <f t="shared" si="22"/>
        <v>23.211500000000001</v>
      </c>
      <c r="G68" s="36">
        <f t="shared" si="22"/>
        <v>0</v>
      </c>
      <c r="H68" s="102">
        <f>((H65*1000)/H67)/7</f>
        <v>76.941457586618881</v>
      </c>
      <c r="N68" s="3"/>
      <c r="O68" s="3"/>
      <c r="P68" s="3"/>
      <c r="Q68" s="3"/>
      <c r="R68" s="3"/>
    </row>
    <row r="69" spans="1:29" ht="33.75" customHeight="1" x14ac:dyDescent="0.25">
      <c r="A69" s="85" t="s">
        <v>15</v>
      </c>
      <c r="B69" s="74">
        <f>((B67*B66)*7)/1000</f>
        <v>151.9</v>
      </c>
      <c r="C69" s="40">
        <f>((C67*C66)*7)/1000</f>
        <v>132.59399999999999</v>
      </c>
      <c r="D69" s="40">
        <f>((D67*D66)*7)/1000</f>
        <v>190.80600000000001</v>
      </c>
      <c r="E69" s="40">
        <f>((E67*E66)*7)/1000</f>
        <v>215.27099999999999</v>
      </c>
      <c r="F69" s="40">
        <f t="shared" ref="F69:G69" si="23">((F67*F66)*7)/1000</f>
        <v>134.946</v>
      </c>
      <c r="G69" s="40">
        <f t="shared" si="23"/>
        <v>0</v>
      </c>
      <c r="H69" s="76"/>
      <c r="I69" s="48"/>
      <c r="R69" s="3"/>
    </row>
    <row r="70" spans="1:29" ht="33.75" customHeight="1" thickBot="1" x14ac:dyDescent="0.3">
      <c r="A70" s="86" t="s">
        <v>16</v>
      </c>
      <c r="B70" s="75">
        <f>+(B65/B67)/7*1000</f>
        <v>71.530612244897966</v>
      </c>
      <c r="C70" s="45">
        <f>+(C65/C67)/7*1000</f>
        <v>77.526132404181183</v>
      </c>
      <c r="D70" s="45">
        <f>+(D65/D67)/7*1000</f>
        <v>73.284907183212269</v>
      </c>
      <c r="E70" s="45">
        <f>+(E65/E67)/7*1000</f>
        <v>82.800284292821601</v>
      </c>
      <c r="F70" s="45">
        <f t="shared" ref="F70:G70" si="24">+(F65/F67)/7*1000</f>
        <v>103.79818594104306</v>
      </c>
      <c r="G70" s="45">
        <f t="shared" si="24"/>
        <v>30.816326530612248</v>
      </c>
      <c r="H70" s="103"/>
      <c r="R70" s="3"/>
    </row>
    <row r="71" spans="1:29" ht="33.75" customHeight="1" x14ac:dyDescent="0.25"/>
    <row r="72" spans="1:29" ht="33.75" customHeight="1" x14ac:dyDescent="0.25">
      <c r="B72" s="52"/>
      <c r="C72" s="52"/>
      <c r="D72" s="52"/>
      <c r="E72" s="52"/>
      <c r="F72" s="52"/>
      <c r="G72" s="52"/>
      <c r="H72" s="52"/>
      <c r="I72" s="59"/>
    </row>
    <row r="73" spans="1:29" ht="33.75" customHeight="1" x14ac:dyDescent="0.25"/>
    <row r="74" spans="1:29" ht="33.75" customHeight="1" x14ac:dyDescent="0.25">
      <c r="A74" s="52"/>
      <c r="B74" s="65"/>
      <c r="C74" s="65"/>
      <c r="D74" s="65"/>
      <c r="E74" s="65"/>
      <c r="F74" s="65"/>
      <c r="G74" s="65"/>
      <c r="H74" s="52"/>
      <c r="I74" s="52"/>
      <c r="J74" s="52"/>
    </row>
    <row r="75" spans="1:29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29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29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29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29" ht="33.75" customHeight="1" x14ac:dyDescent="0.25">
      <c r="A79" s="52"/>
      <c r="B79" s="52"/>
      <c r="C79" s="52"/>
      <c r="D79" s="52"/>
      <c r="E79" s="52"/>
      <c r="F79" s="52"/>
      <c r="G79" s="52"/>
      <c r="H79" s="52"/>
      <c r="I79" s="52"/>
      <c r="J79" s="52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W15"/>
    <mergeCell ref="B36:G36"/>
    <mergeCell ref="L36:P36"/>
    <mergeCell ref="J54:K54"/>
    <mergeCell ref="B55:H55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E239"/>
  <sheetViews>
    <sheetView topLeftCell="A46" zoomScale="30" zoomScaleNormal="30" workbookViewId="0">
      <selection activeCell="B58" sqref="B58:G64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1" width="33.42578125" style="16" bestFit="1" customWidth="1"/>
    <col min="12" max="12" width="22.5703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57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76"/>
      <c r="I15" s="377"/>
      <c r="J15" s="388" t="s">
        <v>45</v>
      </c>
      <c r="K15" s="389"/>
      <c r="L15" s="389"/>
      <c r="M15" s="390"/>
      <c r="N15" s="385" t="s">
        <v>44</v>
      </c>
      <c r="O15" s="381"/>
      <c r="P15" s="381"/>
      <c r="Q15" s="381"/>
      <c r="R15" s="381"/>
      <c r="S15" s="381"/>
      <c r="T15" s="381"/>
      <c r="U15" s="381"/>
      <c r="V15" s="381"/>
      <c r="W15" s="381"/>
      <c r="X15" s="382"/>
      <c r="Y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2"/>
      <c r="H16" s="12"/>
      <c r="I16" s="12"/>
      <c r="J16" s="13"/>
      <c r="K16" s="12"/>
      <c r="L16" s="12"/>
      <c r="M16" s="19"/>
      <c r="N16" s="120"/>
      <c r="O16" s="12"/>
      <c r="P16" s="12"/>
      <c r="Q16" s="12"/>
      <c r="R16" s="12"/>
      <c r="S16" s="12"/>
      <c r="T16" s="12"/>
      <c r="U16" s="12"/>
      <c r="V16" s="12"/>
      <c r="W16" s="133"/>
      <c r="X16" s="14"/>
      <c r="Y16" s="15" t="s">
        <v>10</v>
      </c>
      <c r="AA16" s="17"/>
      <c r="AB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8">
        <v>6</v>
      </c>
      <c r="H17" s="18">
        <v>7</v>
      </c>
      <c r="I17" s="18">
        <v>8</v>
      </c>
      <c r="J17" s="11">
        <v>1</v>
      </c>
      <c r="K17" s="18">
        <v>2</v>
      </c>
      <c r="L17" s="18">
        <v>3</v>
      </c>
      <c r="M17" s="19">
        <v>4</v>
      </c>
      <c r="N17" s="68">
        <v>1</v>
      </c>
      <c r="O17" s="18">
        <v>2</v>
      </c>
      <c r="P17" s="18">
        <v>3</v>
      </c>
      <c r="Q17" s="18">
        <v>4</v>
      </c>
      <c r="R17" s="18">
        <v>5</v>
      </c>
      <c r="S17" s="18">
        <v>6</v>
      </c>
      <c r="T17" s="18">
        <v>7</v>
      </c>
      <c r="U17" s="18">
        <v>8</v>
      </c>
      <c r="V17" s="18">
        <v>9</v>
      </c>
      <c r="W17" s="125">
        <v>10</v>
      </c>
      <c r="X17" s="19">
        <v>11</v>
      </c>
      <c r="Y17" s="15"/>
      <c r="AA17" s="2"/>
      <c r="AB17" s="17"/>
    </row>
    <row r="18" spans="1:30" ht="39.950000000000003" customHeight="1" x14ac:dyDescent="0.25">
      <c r="A18" s="112" t="s">
        <v>42</v>
      </c>
      <c r="B18" s="20">
        <v>15.828609374999999</v>
      </c>
      <c r="C18" s="21">
        <v>45.173499999999997</v>
      </c>
      <c r="D18" s="21">
        <v>55.710859374999998</v>
      </c>
      <c r="E18" s="21">
        <v>64.075945312499996</v>
      </c>
      <c r="F18" s="21">
        <v>50.526187500000006</v>
      </c>
      <c r="G18" s="21">
        <v>54.097171874999994</v>
      </c>
      <c r="H18" s="21">
        <v>47.48</v>
      </c>
      <c r="I18" s="21">
        <v>36.387109375000001</v>
      </c>
      <c r="J18" s="20">
        <v>29.1</v>
      </c>
      <c r="K18" s="21">
        <v>42.4</v>
      </c>
      <c r="L18" s="21">
        <v>58.9</v>
      </c>
      <c r="M18" s="22">
        <v>39.299999999999997</v>
      </c>
      <c r="N18" s="69">
        <v>36.901023437500001</v>
      </c>
      <c r="O18" s="21">
        <v>37.731976562499995</v>
      </c>
      <c r="P18" s="21">
        <v>37.015625</v>
      </c>
      <c r="Q18" s="21">
        <v>38.8037109375</v>
      </c>
      <c r="R18" s="21">
        <v>38.8037109375</v>
      </c>
      <c r="S18" s="21">
        <v>33.427734375</v>
      </c>
      <c r="T18" s="21">
        <v>33.427734375</v>
      </c>
      <c r="U18" s="21">
        <v>50.049765624999992</v>
      </c>
      <c r="V18" s="21">
        <v>34.365765624999995</v>
      </c>
      <c r="W18" s="126">
        <v>30.2659375</v>
      </c>
      <c r="X18" s="22"/>
      <c r="Y18" s="23">
        <f t="shared" ref="Y18:Y25" si="0">SUM(B18:X18)</f>
        <v>909.77236718749998</v>
      </c>
      <c r="AA18" s="2"/>
      <c r="AB18" s="17"/>
    </row>
    <row r="19" spans="1:30" ht="39.950000000000003" customHeight="1" x14ac:dyDescent="0.25">
      <c r="A19" s="113" t="s">
        <v>34</v>
      </c>
      <c r="B19" s="20"/>
      <c r="C19" s="21"/>
      <c r="D19" s="21"/>
      <c r="E19" s="21"/>
      <c r="F19" s="21"/>
      <c r="G19" s="21"/>
      <c r="H19" s="21"/>
      <c r="I19" s="21"/>
      <c r="J19" s="20"/>
      <c r="K19" s="21"/>
      <c r="L19" s="21"/>
      <c r="M19" s="22"/>
      <c r="N19" s="69"/>
      <c r="O19" s="21"/>
      <c r="P19" s="21"/>
      <c r="Q19" s="21"/>
      <c r="R19" s="21"/>
      <c r="S19" s="21"/>
      <c r="T19" s="21"/>
      <c r="U19" s="21"/>
      <c r="V19" s="21"/>
      <c r="W19" s="126"/>
      <c r="X19" s="22"/>
      <c r="Y19" s="23">
        <f t="shared" si="0"/>
        <v>0</v>
      </c>
      <c r="AA19" s="2"/>
      <c r="AB19" s="17"/>
    </row>
    <row r="20" spans="1:30" ht="39.75" customHeight="1" x14ac:dyDescent="0.25">
      <c r="A20" s="112" t="s">
        <v>35</v>
      </c>
      <c r="B20" s="20">
        <v>16.707722656249999</v>
      </c>
      <c r="C20" s="21">
        <v>48.535625000000003</v>
      </c>
      <c r="D20" s="21">
        <v>59.896035156250008</v>
      </c>
      <c r="E20" s="21">
        <v>68.960138671875001</v>
      </c>
      <c r="F20" s="21">
        <v>54.226328125000009</v>
      </c>
      <c r="G20" s="21">
        <v>57.443457031249999</v>
      </c>
      <c r="H20" s="21">
        <v>50.458000000000006</v>
      </c>
      <c r="I20" s="21">
        <v>38.669472656250001</v>
      </c>
      <c r="J20" s="20">
        <v>31.904000000000003</v>
      </c>
      <c r="K20" s="21">
        <v>45.858499999999999</v>
      </c>
      <c r="L20" s="21">
        <v>62.205000000000005</v>
      </c>
      <c r="M20" s="22">
        <v>40.342250000000007</v>
      </c>
      <c r="N20" s="69">
        <v>39.393244140625001</v>
      </c>
      <c r="O20" s="21">
        <v>39.905630859375002</v>
      </c>
      <c r="P20" s="21">
        <v>39.74609375</v>
      </c>
      <c r="Q20" s="21">
        <v>41.095447265624998</v>
      </c>
      <c r="R20" s="21">
        <v>41.553072265624998</v>
      </c>
      <c r="S20" s="21">
        <v>35.821816406250001</v>
      </c>
      <c r="T20" s="21">
        <v>35.420191406249998</v>
      </c>
      <c r="U20" s="21">
        <v>53.629683593749995</v>
      </c>
      <c r="V20" s="21">
        <v>36.997808593750001</v>
      </c>
      <c r="W20" s="126">
        <v>32.491015624999996</v>
      </c>
      <c r="X20" s="22"/>
      <c r="Y20" s="23">
        <f t="shared" si="0"/>
        <v>971.26053320312519</v>
      </c>
      <c r="AA20" s="2"/>
      <c r="AB20" s="17"/>
    </row>
    <row r="21" spans="1:30" ht="39.950000000000003" customHeight="1" x14ac:dyDescent="0.25">
      <c r="A21" s="112" t="s">
        <v>36</v>
      </c>
      <c r="B21" s="20">
        <v>16.707722656249999</v>
      </c>
      <c r="C21" s="21">
        <v>48.535625000000003</v>
      </c>
      <c r="D21" s="21">
        <v>59.896035156250008</v>
      </c>
      <c r="E21" s="21">
        <v>68.960138671875001</v>
      </c>
      <c r="F21" s="21">
        <v>54.226328125000009</v>
      </c>
      <c r="G21" s="21">
        <v>57.443457031249999</v>
      </c>
      <c r="H21" s="21">
        <v>50.458000000000006</v>
      </c>
      <c r="I21" s="21">
        <v>38.669472656250001</v>
      </c>
      <c r="J21" s="20">
        <v>31.904000000000003</v>
      </c>
      <c r="K21" s="21">
        <v>45.858499999999999</v>
      </c>
      <c r="L21" s="21">
        <v>62.205000000000005</v>
      </c>
      <c r="M21" s="22">
        <v>40.342250000000007</v>
      </c>
      <c r="N21" s="69">
        <v>13.6</v>
      </c>
      <c r="O21" s="21">
        <v>33.700000000000003</v>
      </c>
      <c r="P21" s="21">
        <v>59.2</v>
      </c>
      <c r="Q21" s="21">
        <v>31.6</v>
      </c>
      <c r="R21" s="21">
        <v>31.6</v>
      </c>
      <c r="S21" s="21">
        <v>32.700000000000003</v>
      </c>
      <c r="T21" s="21">
        <v>32.700000000000003</v>
      </c>
      <c r="U21" s="21">
        <v>32</v>
      </c>
      <c r="V21" s="21">
        <v>32</v>
      </c>
      <c r="W21" s="126">
        <v>57.2</v>
      </c>
      <c r="X21" s="22">
        <v>39.799999999999997</v>
      </c>
      <c r="Y21" s="23">
        <f t="shared" si="0"/>
        <v>971.30652929687528</v>
      </c>
      <c r="AA21" s="2"/>
      <c r="AB21" s="17"/>
    </row>
    <row r="22" spans="1:30" ht="39.950000000000003" customHeight="1" x14ac:dyDescent="0.25">
      <c r="A22" s="113" t="s">
        <v>37</v>
      </c>
      <c r="B22" s="20"/>
      <c r="C22" s="21"/>
      <c r="D22" s="21"/>
      <c r="E22" s="21"/>
      <c r="F22" s="21"/>
      <c r="G22" s="21"/>
      <c r="H22" s="21"/>
      <c r="I22" s="21"/>
      <c r="J22" s="20"/>
      <c r="K22" s="21"/>
      <c r="L22" s="21"/>
      <c r="M22" s="22"/>
      <c r="N22" s="69"/>
      <c r="O22" s="21"/>
      <c r="P22" s="21"/>
      <c r="Q22" s="21"/>
      <c r="R22" s="21"/>
      <c r="S22" s="21"/>
      <c r="T22" s="21"/>
      <c r="U22" s="21"/>
      <c r="V22" s="21"/>
      <c r="W22" s="126"/>
      <c r="X22" s="22"/>
      <c r="Y22" s="23">
        <f t="shared" si="0"/>
        <v>0</v>
      </c>
      <c r="AA22" s="2"/>
      <c r="AB22" s="17"/>
    </row>
    <row r="23" spans="1:30" ht="39.950000000000003" customHeight="1" x14ac:dyDescent="0.25">
      <c r="A23" s="112" t="s">
        <v>38</v>
      </c>
      <c r="B23" s="20">
        <v>20.399999999999999</v>
      </c>
      <c r="C23" s="21">
        <v>43.9</v>
      </c>
      <c r="D23" s="21">
        <v>63.4</v>
      </c>
      <c r="E23" s="21">
        <v>60.9</v>
      </c>
      <c r="F23" s="21">
        <v>60.6</v>
      </c>
      <c r="G23" s="21">
        <v>52.9</v>
      </c>
      <c r="H23" s="21">
        <v>56.7</v>
      </c>
      <c r="I23" s="21">
        <v>35.299999999999997</v>
      </c>
      <c r="J23" s="20">
        <v>31.904000000000003</v>
      </c>
      <c r="K23" s="21">
        <v>45.858499999999999</v>
      </c>
      <c r="L23" s="21">
        <v>62.205000000000005</v>
      </c>
      <c r="M23" s="22">
        <v>40.342250000000007</v>
      </c>
      <c r="N23" s="69">
        <v>13.6</v>
      </c>
      <c r="O23" s="21">
        <v>33.700000000000003</v>
      </c>
      <c r="P23" s="21">
        <v>59.2</v>
      </c>
      <c r="Q23" s="21">
        <v>31.6</v>
      </c>
      <c r="R23" s="21">
        <v>31.6</v>
      </c>
      <c r="S23" s="21">
        <v>32.700000000000003</v>
      </c>
      <c r="T23" s="21">
        <v>32.700000000000003</v>
      </c>
      <c r="U23" s="21">
        <v>32</v>
      </c>
      <c r="V23" s="21">
        <v>32</v>
      </c>
      <c r="W23" s="126">
        <v>57.2</v>
      </c>
      <c r="X23" s="22">
        <v>39.799999999999997</v>
      </c>
      <c r="Y23" s="23">
        <f t="shared" si="0"/>
        <v>970.50975000000028</v>
      </c>
      <c r="AA23" s="2"/>
      <c r="AB23" s="17"/>
    </row>
    <row r="24" spans="1:30" ht="39.950000000000003" customHeight="1" x14ac:dyDescent="0.25">
      <c r="A24" s="112" t="s">
        <v>33</v>
      </c>
      <c r="B24" s="20">
        <v>20.399999999999999</v>
      </c>
      <c r="C24" s="21">
        <v>43.9</v>
      </c>
      <c r="D24" s="21">
        <v>63.4</v>
      </c>
      <c r="E24" s="21">
        <v>60.9</v>
      </c>
      <c r="F24" s="21">
        <v>60.6</v>
      </c>
      <c r="G24" s="21">
        <v>52.9</v>
      </c>
      <c r="H24" s="21">
        <v>56.7</v>
      </c>
      <c r="I24" s="21">
        <v>35.299999999999997</v>
      </c>
      <c r="J24" s="20">
        <v>31.904000000000003</v>
      </c>
      <c r="K24" s="21">
        <v>45.858499999999999</v>
      </c>
      <c r="L24" s="21">
        <v>62.205000000000005</v>
      </c>
      <c r="M24" s="22">
        <v>40.342250000000007</v>
      </c>
      <c r="N24" s="69">
        <v>13.6</v>
      </c>
      <c r="O24" s="21">
        <v>33.700000000000003</v>
      </c>
      <c r="P24" s="21">
        <v>59.2</v>
      </c>
      <c r="Q24" s="21">
        <v>31.6</v>
      </c>
      <c r="R24" s="21">
        <v>31.6</v>
      </c>
      <c r="S24" s="21">
        <v>32.700000000000003</v>
      </c>
      <c r="T24" s="21">
        <v>32.700000000000003</v>
      </c>
      <c r="U24" s="21">
        <v>32</v>
      </c>
      <c r="V24" s="21">
        <v>32</v>
      </c>
      <c r="W24" s="126">
        <v>57.2</v>
      </c>
      <c r="X24" s="22">
        <v>39.799999999999997</v>
      </c>
      <c r="Y24" s="23">
        <f t="shared" si="0"/>
        <v>970.50975000000028</v>
      </c>
      <c r="AA24" s="2"/>
    </row>
    <row r="25" spans="1:30" ht="41.45" customHeight="1" x14ac:dyDescent="0.25">
      <c r="A25" s="113" t="s">
        <v>10</v>
      </c>
      <c r="B25" s="24">
        <f>SUM(B18:B24)</f>
        <v>90.044054687499994</v>
      </c>
      <c r="C25" s="25">
        <f t="shared" ref="C25:E25" si="1">SUM(C18:C24)</f>
        <v>230.04475000000002</v>
      </c>
      <c r="D25" s="25">
        <f t="shared" si="1"/>
        <v>302.30292968750001</v>
      </c>
      <c r="E25" s="25">
        <f t="shared" si="1"/>
        <v>323.79622265624999</v>
      </c>
      <c r="F25" s="25">
        <f>SUM(F18:F24)</f>
        <v>280.17884375</v>
      </c>
      <c r="G25" s="25">
        <f t="shared" ref="G25" si="2">SUM(G18:G24)</f>
        <v>274.78408593749998</v>
      </c>
      <c r="H25" s="25">
        <f>SUM(H18:H24)</f>
        <v>261.79599999999999</v>
      </c>
      <c r="I25" s="25">
        <f t="shared" ref="I25:L25" si="3">SUM(I18:I24)</f>
        <v>184.3260546875</v>
      </c>
      <c r="J25" s="24">
        <f t="shared" si="3"/>
        <v>156.71600000000001</v>
      </c>
      <c r="K25" s="25">
        <f t="shared" si="3"/>
        <v>225.83399999999997</v>
      </c>
      <c r="L25" s="25">
        <f t="shared" si="3"/>
        <v>307.72000000000003</v>
      </c>
      <c r="M25" s="26">
        <f>SUM(M18:M24)</f>
        <v>200.66900000000001</v>
      </c>
      <c r="N25" s="70">
        <f t="shared" ref="N25:O25" si="4">SUM(N18:N24)</f>
        <v>117.09426757812498</v>
      </c>
      <c r="O25" s="25">
        <f t="shared" si="4"/>
        <v>178.737607421875</v>
      </c>
      <c r="P25" s="25">
        <f>SUM(P18:P24)</f>
        <v>254.36171874999997</v>
      </c>
      <c r="Q25" s="25">
        <f t="shared" ref="Q25:X25" si="5">SUM(Q18:Q24)</f>
        <v>174.69915820312499</v>
      </c>
      <c r="R25" s="25">
        <f t="shared" si="5"/>
        <v>175.15678320312497</v>
      </c>
      <c r="S25" s="25">
        <f t="shared" si="5"/>
        <v>167.34955078125</v>
      </c>
      <c r="T25" s="25">
        <f t="shared" si="5"/>
        <v>166.94792578124998</v>
      </c>
      <c r="U25" s="25">
        <f t="shared" si="5"/>
        <v>199.67944921874999</v>
      </c>
      <c r="V25" s="25">
        <f t="shared" si="5"/>
        <v>167.36357421874999</v>
      </c>
      <c r="W25" s="25">
        <f t="shared" si="5"/>
        <v>234.35695312500002</v>
      </c>
      <c r="X25" s="26">
        <f t="shared" si="5"/>
        <v>119.39999999999999</v>
      </c>
      <c r="Y25" s="23">
        <f t="shared" si="0"/>
        <v>4793.3589296874998</v>
      </c>
    </row>
    <row r="26" spans="1:30" s="2" customFormat="1" ht="36.75" customHeight="1" x14ac:dyDescent="0.25">
      <c r="A26" s="114" t="s">
        <v>12</v>
      </c>
      <c r="B26" s="27"/>
      <c r="C26" s="28"/>
      <c r="D26" s="28"/>
      <c r="E26" s="28"/>
      <c r="F26" s="28"/>
      <c r="G26" s="28"/>
      <c r="H26" s="28"/>
      <c r="I26" s="28"/>
      <c r="J26" s="27">
        <v>58</v>
      </c>
      <c r="K26" s="28">
        <v>57</v>
      </c>
      <c r="L26" s="28">
        <v>56</v>
      </c>
      <c r="M26" s="29">
        <v>54.5</v>
      </c>
      <c r="N26" s="71"/>
      <c r="O26" s="28"/>
      <c r="P26" s="28"/>
      <c r="Q26" s="28"/>
      <c r="R26" s="28"/>
      <c r="S26" s="28"/>
      <c r="T26" s="28"/>
      <c r="U26" s="28"/>
      <c r="V26" s="28"/>
      <c r="W26" s="28"/>
      <c r="X26" s="29"/>
      <c r="Y26" s="30">
        <f>+((Y25/Y27)/7)*1000</f>
        <v>55.231937520884699</v>
      </c>
    </row>
    <row r="27" spans="1:30" s="2" customFormat="1" ht="33" customHeight="1" x14ac:dyDescent="0.25">
      <c r="A27" s="115" t="s">
        <v>13</v>
      </c>
      <c r="B27" s="31">
        <v>255</v>
      </c>
      <c r="C27" s="32">
        <v>556</v>
      </c>
      <c r="D27" s="32">
        <v>813</v>
      </c>
      <c r="E27" s="32">
        <v>786</v>
      </c>
      <c r="F27" s="32">
        <v>785</v>
      </c>
      <c r="G27" s="32">
        <v>696</v>
      </c>
      <c r="H27" s="32">
        <v>756</v>
      </c>
      <c r="I27" s="32">
        <v>471</v>
      </c>
      <c r="J27" s="31">
        <v>386</v>
      </c>
      <c r="K27" s="32">
        <v>566</v>
      </c>
      <c r="L27" s="32">
        <v>785</v>
      </c>
      <c r="M27" s="33">
        <v>526</v>
      </c>
      <c r="N27" s="72">
        <v>166</v>
      </c>
      <c r="O27" s="32">
        <v>421</v>
      </c>
      <c r="P27" s="32">
        <v>740</v>
      </c>
      <c r="Q27" s="32">
        <v>400</v>
      </c>
      <c r="R27" s="32">
        <v>399</v>
      </c>
      <c r="S27" s="32">
        <v>414</v>
      </c>
      <c r="T27" s="32">
        <v>414</v>
      </c>
      <c r="U27" s="32">
        <v>407</v>
      </c>
      <c r="V27" s="32">
        <v>407</v>
      </c>
      <c r="W27" s="32">
        <v>734</v>
      </c>
      <c r="X27" s="33">
        <v>515</v>
      </c>
      <c r="Y27" s="34">
        <f>SUM(B27:X27)</f>
        <v>12398</v>
      </c>
      <c r="Z27" s="2">
        <f>((Y25*1000)/Y27)/7</f>
        <v>55.231937520884699</v>
      </c>
    </row>
    <row r="28" spans="1:30" s="2" customFormat="1" ht="33" customHeight="1" x14ac:dyDescent="0.25">
      <c r="A28" s="116" t="s">
        <v>14</v>
      </c>
      <c r="B28" s="35">
        <f t="shared" ref="B28:X28" si="6">((B27*B26)*7/1000-B18)/4</f>
        <v>-3.9571523437499998</v>
      </c>
      <c r="C28" s="36">
        <f t="shared" si="6"/>
        <v>-11.293374999999999</v>
      </c>
      <c r="D28" s="36">
        <f t="shared" si="6"/>
        <v>-13.92771484375</v>
      </c>
      <c r="E28" s="36">
        <f t="shared" si="6"/>
        <v>-16.018986328124999</v>
      </c>
      <c r="F28" s="36">
        <f t="shared" si="6"/>
        <v>-12.631546875000002</v>
      </c>
      <c r="G28" s="36">
        <f t="shared" si="6"/>
        <v>-13.524292968749998</v>
      </c>
      <c r="H28" s="36">
        <f t="shared" si="6"/>
        <v>-11.87</v>
      </c>
      <c r="I28" s="36">
        <f t="shared" si="6"/>
        <v>-9.0967773437500004</v>
      </c>
      <c r="J28" s="35">
        <f>((J27*J26)*7/1000-J18)/4</f>
        <v>31.904000000000003</v>
      </c>
      <c r="K28" s="36">
        <f t="shared" ref="K28:L28" si="7">((K27*K26)*7/1000-K18)/4</f>
        <v>45.858499999999999</v>
      </c>
      <c r="L28" s="36">
        <f t="shared" si="7"/>
        <v>62.205000000000005</v>
      </c>
      <c r="M28" s="37">
        <f t="shared" si="6"/>
        <v>40.342250000000007</v>
      </c>
      <c r="N28" s="73">
        <f t="shared" si="6"/>
        <v>-9.2252558593750003</v>
      </c>
      <c r="O28" s="36">
        <f t="shared" si="6"/>
        <v>-9.4329941406249986</v>
      </c>
      <c r="P28" s="36">
        <f t="shared" si="6"/>
        <v>-9.25390625</v>
      </c>
      <c r="Q28" s="36">
        <f t="shared" si="6"/>
        <v>-9.700927734375</v>
      </c>
      <c r="R28" s="36">
        <f t="shared" si="6"/>
        <v>-9.700927734375</v>
      </c>
      <c r="S28" s="36">
        <f t="shared" si="6"/>
        <v>-8.35693359375</v>
      </c>
      <c r="T28" s="36">
        <f t="shared" si="6"/>
        <v>-8.35693359375</v>
      </c>
      <c r="U28" s="36">
        <f t="shared" si="6"/>
        <v>-12.512441406249998</v>
      </c>
      <c r="V28" s="36">
        <f t="shared" si="6"/>
        <v>-8.5914414062499986</v>
      </c>
      <c r="W28" s="36">
        <f t="shared" ref="W28" si="8">((W27*W26)*7/1000-W18)/4</f>
        <v>-7.5664843749999999</v>
      </c>
      <c r="X28" s="37">
        <f t="shared" si="6"/>
        <v>0</v>
      </c>
      <c r="Y28" s="38"/>
    </row>
    <row r="29" spans="1:30" ht="33.75" customHeight="1" x14ac:dyDescent="0.25">
      <c r="A29" s="117" t="s">
        <v>15</v>
      </c>
      <c r="B29" s="39">
        <f>((B27*B26)*7)/1000</f>
        <v>0</v>
      </c>
      <c r="C29" s="40">
        <f>((C27*C26)*7)/1000</f>
        <v>0</v>
      </c>
      <c r="D29" s="40">
        <f t="shared" ref="D29:X29" si="9">((D27*D26)*7)/1000</f>
        <v>0</v>
      </c>
      <c r="E29" s="40">
        <f t="shared" si="9"/>
        <v>0</v>
      </c>
      <c r="F29" s="40">
        <f t="shared" si="9"/>
        <v>0</v>
      </c>
      <c r="G29" s="40">
        <f t="shared" si="9"/>
        <v>0</v>
      </c>
      <c r="H29" s="40">
        <f t="shared" si="9"/>
        <v>0</v>
      </c>
      <c r="I29" s="40">
        <f t="shared" si="9"/>
        <v>0</v>
      </c>
      <c r="J29" s="39">
        <f t="shared" si="9"/>
        <v>156.71600000000001</v>
      </c>
      <c r="K29" s="40">
        <f t="shared" si="9"/>
        <v>225.834</v>
      </c>
      <c r="L29" s="40">
        <f t="shared" si="9"/>
        <v>307.72000000000003</v>
      </c>
      <c r="M29" s="76">
        <f t="shared" si="9"/>
        <v>200.66900000000001</v>
      </c>
      <c r="N29" s="74">
        <f t="shared" si="9"/>
        <v>0</v>
      </c>
      <c r="O29" s="40">
        <f t="shared" si="9"/>
        <v>0</v>
      </c>
      <c r="P29" s="41">
        <f t="shared" si="9"/>
        <v>0</v>
      </c>
      <c r="Q29" s="41">
        <f t="shared" si="9"/>
        <v>0</v>
      </c>
      <c r="R29" s="41">
        <f t="shared" si="9"/>
        <v>0</v>
      </c>
      <c r="S29" s="41">
        <f t="shared" si="9"/>
        <v>0</v>
      </c>
      <c r="T29" s="41">
        <f t="shared" si="9"/>
        <v>0</v>
      </c>
      <c r="U29" s="41">
        <f t="shared" si="9"/>
        <v>0</v>
      </c>
      <c r="V29" s="41">
        <f t="shared" si="9"/>
        <v>0</v>
      </c>
      <c r="W29" s="41">
        <f t="shared" ref="W29" si="10">((W27*W26)*7)/1000</f>
        <v>0</v>
      </c>
      <c r="X29" s="42">
        <f t="shared" si="9"/>
        <v>0</v>
      </c>
      <c r="Y29" s="43"/>
    </row>
    <row r="30" spans="1:30" ht="33.75" customHeight="1" thickBot="1" x14ac:dyDescent="0.3">
      <c r="A30" s="118" t="s">
        <v>16</v>
      </c>
      <c r="B30" s="44">
        <f>+(B25/B27)/7*1000</f>
        <v>50.444848564425769</v>
      </c>
      <c r="C30" s="45">
        <f t="shared" ref="C30:E30" si="11">+(C25/C27)/7*1000</f>
        <v>59.10707862281604</v>
      </c>
      <c r="D30" s="45">
        <f t="shared" si="11"/>
        <v>53.119474554120544</v>
      </c>
      <c r="E30" s="45">
        <f t="shared" si="11"/>
        <v>58.850640250136308</v>
      </c>
      <c r="F30" s="45">
        <f>+(F25/F27)/7*1000</f>
        <v>50.987960646041849</v>
      </c>
      <c r="G30" s="45">
        <f t="shared" ref="G30" si="12">+(G25/G27)/7*1000</f>
        <v>56.400674453509843</v>
      </c>
      <c r="H30" s="45">
        <f>+(H25/H27)/7*1000</f>
        <v>49.470143613000751</v>
      </c>
      <c r="I30" s="45">
        <f t="shared" ref="I30:L30" si="13">+(I25/I27)/7*1000</f>
        <v>55.90720494009706</v>
      </c>
      <c r="J30" s="44">
        <f t="shared" si="13"/>
        <v>58</v>
      </c>
      <c r="K30" s="45">
        <f t="shared" si="13"/>
        <v>56.999999999999993</v>
      </c>
      <c r="L30" s="45">
        <f t="shared" si="13"/>
        <v>56</v>
      </c>
      <c r="M30" s="46">
        <f>+(M25/M27)/7*1000</f>
        <v>54.5</v>
      </c>
      <c r="N30" s="75">
        <f t="shared" ref="N30:X30" si="14">+(N25/N27)/7*1000</f>
        <v>100.76959344072718</v>
      </c>
      <c r="O30" s="45">
        <f t="shared" si="14"/>
        <v>60.650698141118085</v>
      </c>
      <c r="P30" s="45">
        <f t="shared" si="14"/>
        <v>49.104578909266401</v>
      </c>
      <c r="Q30" s="45">
        <f t="shared" si="14"/>
        <v>62.392556501116076</v>
      </c>
      <c r="R30" s="45">
        <f t="shared" si="14"/>
        <v>62.712775940968484</v>
      </c>
      <c r="S30" s="45">
        <f t="shared" si="14"/>
        <v>57.746566867236027</v>
      </c>
      <c r="T30" s="45">
        <f t="shared" si="14"/>
        <v>57.607979910714278</v>
      </c>
      <c r="U30" s="45">
        <f t="shared" si="14"/>
        <v>70.087556763338014</v>
      </c>
      <c r="V30" s="45">
        <f t="shared" si="14"/>
        <v>58.74467329545454</v>
      </c>
      <c r="W30" s="45">
        <f t="shared" ref="W30" si="15">+(W25/W27)/7*1000</f>
        <v>45.612486011093814</v>
      </c>
      <c r="X30" s="46">
        <f t="shared" si="14"/>
        <v>33.120665742024961</v>
      </c>
      <c r="Y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79" t="s">
        <v>18</v>
      </c>
      <c r="C36" s="380"/>
      <c r="D36" s="380"/>
      <c r="E36" s="380"/>
      <c r="F36" s="380"/>
      <c r="G36" s="380"/>
      <c r="H36" s="87"/>
      <c r="J36" s="121"/>
      <c r="K36" s="104" t="s">
        <v>19</v>
      </c>
      <c r="L36" s="383" t="s">
        <v>18</v>
      </c>
      <c r="M36" s="383"/>
      <c r="N36" s="383"/>
      <c r="O36" s="383"/>
      <c r="P36" s="379"/>
      <c r="Q36" s="97"/>
      <c r="R36" s="52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88" t="s">
        <v>10</v>
      </c>
      <c r="R37" s="54"/>
      <c r="S37" s="54"/>
      <c r="T37" s="3"/>
      <c r="U37" s="53"/>
      <c r="V37" s="3"/>
      <c r="W37" s="52"/>
      <c r="X37" s="52"/>
      <c r="Y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88"/>
      <c r="R38" s="54"/>
      <c r="S38" s="54"/>
      <c r="T38" s="55"/>
      <c r="U38" s="55"/>
      <c r="V38" s="2"/>
      <c r="W38" s="2"/>
      <c r="X38" s="2"/>
      <c r="Y38" s="2"/>
    </row>
    <row r="39" spans="1:30" ht="33.75" customHeight="1" x14ac:dyDescent="0.25">
      <c r="A39" s="80" t="s">
        <v>42</v>
      </c>
      <c r="B39" s="69">
        <v>36.799999999999997</v>
      </c>
      <c r="C39" s="69">
        <v>36.799999999999997</v>
      </c>
      <c r="D39" s="69">
        <v>62.7</v>
      </c>
      <c r="E39" s="69">
        <v>64.3</v>
      </c>
      <c r="F39" s="69">
        <v>56.1</v>
      </c>
      <c r="G39" s="69">
        <v>44.7</v>
      </c>
      <c r="H39" s="89">
        <f t="shared" ref="H39:H46" si="16">SUM(B39:G39)</f>
        <v>301.40000000000003</v>
      </c>
      <c r="I39" s="50"/>
      <c r="J39" s="2"/>
      <c r="K39" s="80" t="s">
        <v>42</v>
      </c>
      <c r="L39" s="69">
        <v>9.5</v>
      </c>
      <c r="M39" s="69">
        <v>18</v>
      </c>
      <c r="N39" s="69">
        <v>14.8</v>
      </c>
      <c r="O39" s="69">
        <v>4.8</v>
      </c>
      <c r="P39" s="69"/>
      <c r="Q39" s="89">
        <f t="shared" ref="Q39:Q46" si="17">SUM(L39:P39)</f>
        <v>47.099999999999994</v>
      </c>
      <c r="R39" s="2"/>
      <c r="S39" s="56"/>
      <c r="T39" s="55"/>
      <c r="U39" s="55"/>
      <c r="V39" s="2"/>
      <c r="W39" s="2"/>
      <c r="X39" s="2"/>
      <c r="Y39" s="2"/>
    </row>
    <row r="40" spans="1:30" ht="33.75" customHeight="1" x14ac:dyDescent="0.25">
      <c r="A40" s="81" t="s">
        <v>34</v>
      </c>
      <c r="B40" s="69"/>
      <c r="C40" s="69"/>
      <c r="D40" s="69"/>
      <c r="E40" s="69"/>
      <c r="F40" s="69"/>
      <c r="G40" s="69"/>
      <c r="H40" s="89">
        <f t="shared" si="16"/>
        <v>0</v>
      </c>
      <c r="I40" s="50"/>
      <c r="J40" s="2"/>
      <c r="K40" s="81" t="s">
        <v>34</v>
      </c>
      <c r="L40" s="69"/>
      <c r="M40" s="69"/>
      <c r="N40" s="69"/>
      <c r="O40" s="69"/>
      <c r="P40" s="69"/>
      <c r="Q40" s="89">
        <f t="shared" si="17"/>
        <v>0</v>
      </c>
      <c r="R40" s="2"/>
      <c r="S40" s="56"/>
      <c r="T40" s="55"/>
      <c r="U40" s="55"/>
      <c r="V40" s="2"/>
      <c r="W40" s="2"/>
      <c r="X40" s="2"/>
      <c r="Y40" s="2"/>
    </row>
    <row r="41" spans="1:30" ht="33.75" customHeight="1" x14ac:dyDescent="0.25">
      <c r="A41" s="80" t="s">
        <v>35</v>
      </c>
      <c r="B41" s="123">
        <v>37.065624999999997</v>
      </c>
      <c r="C41" s="21">
        <v>37.939750000000004</v>
      </c>
      <c r="D41" s="21">
        <v>63.960499999999996</v>
      </c>
      <c r="E41" s="21">
        <v>66.034999999999997</v>
      </c>
      <c r="F41" s="21">
        <v>57.527250000000002</v>
      </c>
      <c r="G41" s="21">
        <v>45.677250000000001</v>
      </c>
      <c r="H41" s="89">
        <f t="shared" si="16"/>
        <v>308.205375</v>
      </c>
      <c r="I41" s="50"/>
      <c r="J41" s="2"/>
      <c r="K41" s="80" t="s">
        <v>35</v>
      </c>
      <c r="L41" s="69">
        <v>10</v>
      </c>
      <c r="M41" s="69">
        <v>18.600000000000001</v>
      </c>
      <c r="N41" s="69">
        <v>15.3</v>
      </c>
      <c r="O41" s="69">
        <v>4.8</v>
      </c>
      <c r="P41" s="69"/>
      <c r="Q41" s="89">
        <f t="shared" si="17"/>
        <v>48.7</v>
      </c>
      <c r="R41" s="2"/>
      <c r="S41" s="56"/>
      <c r="T41" s="55"/>
      <c r="U41" s="55"/>
      <c r="V41" s="2"/>
      <c r="W41" s="2"/>
      <c r="X41" s="2"/>
      <c r="Y41" s="2"/>
    </row>
    <row r="42" spans="1:30" ht="33.75" customHeight="1" x14ac:dyDescent="0.25">
      <c r="A42" s="80" t="s">
        <v>36</v>
      </c>
      <c r="B42" s="69">
        <v>37.065624999999997</v>
      </c>
      <c r="C42" s="69">
        <v>37.939750000000004</v>
      </c>
      <c r="D42" s="69">
        <v>63.960499999999996</v>
      </c>
      <c r="E42" s="69">
        <v>66.034999999999997</v>
      </c>
      <c r="F42" s="69">
        <v>57.527250000000002</v>
      </c>
      <c r="G42" s="69">
        <v>45.677250000000001</v>
      </c>
      <c r="H42" s="89">
        <f t="shared" si="16"/>
        <v>308.205375</v>
      </c>
      <c r="I42" s="50"/>
      <c r="J42" s="2"/>
      <c r="K42" s="80" t="s">
        <v>36</v>
      </c>
      <c r="L42" s="69">
        <v>10</v>
      </c>
      <c r="M42" s="69">
        <v>18.600000000000001</v>
      </c>
      <c r="N42" s="69">
        <v>15.3</v>
      </c>
      <c r="O42" s="69">
        <v>4.8</v>
      </c>
      <c r="P42" s="69"/>
      <c r="Q42" s="89">
        <f t="shared" si="17"/>
        <v>48.7</v>
      </c>
      <c r="R42" s="2"/>
      <c r="S42" s="56"/>
      <c r="T42" s="55"/>
      <c r="U42" s="55"/>
      <c r="V42" s="2"/>
      <c r="W42" s="2"/>
      <c r="X42" s="2"/>
      <c r="Y42" s="2"/>
    </row>
    <row r="43" spans="1:30" ht="33.75" customHeight="1" x14ac:dyDescent="0.25">
      <c r="A43" s="81" t="s">
        <v>37</v>
      </c>
      <c r="B43" s="69"/>
      <c r="C43" s="69"/>
      <c r="D43" s="69"/>
      <c r="E43" s="69"/>
      <c r="F43" s="69"/>
      <c r="G43" s="69"/>
      <c r="H43" s="89">
        <f t="shared" si="16"/>
        <v>0</v>
      </c>
      <c r="I43" s="50"/>
      <c r="J43" s="2"/>
      <c r="K43" s="81" t="s">
        <v>37</v>
      </c>
      <c r="L43" s="69"/>
      <c r="M43" s="69"/>
      <c r="N43" s="69"/>
      <c r="O43" s="69"/>
      <c r="P43" s="69"/>
      <c r="Q43" s="89">
        <f t="shared" si="17"/>
        <v>0</v>
      </c>
      <c r="R43" s="2"/>
      <c r="S43" s="56"/>
      <c r="T43" s="55"/>
      <c r="U43" s="55"/>
      <c r="V43" s="2"/>
      <c r="W43" s="2"/>
      <c r="X43" s="2"/>
      <c r="Y43" s="2"/>
    </row>
    <row r="44" spans="1:30" ht="33.75" customHeight="1" x14ac:dyDescent="0.25">
      <c r="A44" s="80" t="s">
        <v>38</v>
      </c>
      <c r="B44" s="69">
        <v>37.065624999999997</v>
      </c>
      <c r="C44" s="69">
        <v>37.939750000000004</v>
      </c>
      <c r="D44" s="69">
        <v>63.960499999999996</v>
      </c>
      <c r="E44" s="69">
        <v>66.034999999999997</v>
      </c>
      <c r="F44" s="69">
        <v>57.527250000000002</v>
      </c>
      <c r="G44" s="69">
        <v>45.677250000000001</v>
      </c>
      <c r="H44" s="89">
        <f t="shared" si="16"/>
        <v>308.205375</v>
      </c>
      <c r="I44" s="50"/>
      <c r="J44" s="2"/>
      <c r="K44" s="80" t="s">
        <v>38</v>
      </c>
      <c r="L44" s="69">
        <v>10</v>
      </c>
      <c r="M44" s="69">
        <v>18.600000000000001</v>
      </c>
      <c r="N44" s="69">
        <v>15.3</v>
      </c>
      <c r="O44" s="69">
        <v>4.8</v>
      </c>
      <c r="P44" s="69"/>
      <c r="Q44" s="89">
        <f t="shared" si="17"/>
        <v>48.7</v>
      </c>
      <c r="R44" s="2"/>
      <c r="S44" s="56"/>
      <c r="T44" s="55"/>
      <c r="U44" s="55"/>
      <c r="V44" s="2"/>
      <c r="W44" s="2"/>
      <c r="X44" s="2"/>
      <c r="Y44" s="2"/>
    </row>
    <row r="45" spans="1:30" ht="33.75" customHeight="1" x14ac:dyDescent="0.25">
      <c r="A45" s="80" t="s">
        <v>33</v>
      </c>
      <c r="B45" s="69">
        <v>27.2</v>
      </c>
      <c r="C45" s="69">
        <v>57.8</v>
      </c>
      <c r="D45" s="69">
        <v>73.7</v>
      </c>
      <c r="E45" s="69">
        <v>55</v>
      </c>
      <c r="F45" s="69">
        <v>57.7</v>
      </c>
      <c r="G45" s="69">
        <v>36</v>
      </c>
      <c r="H45" s="89">
        <f t="shared" si="16"/>
        <v>307.39999999999998</v>
      </c>
      <c r="I45" s="50"/>
      <c r="J45" s="2"/>
      <c r="K45" s="80" t="s">
        <v>33</v>
      </c>
      <c r="L45" s="69">
        <v>10</v>
      </c>
      <c r="M45" s="69">
        <v>18.600000000000001</v>
      </c>
      <c r="N45" s="69">
        <v>15.3</v>
      </c>
      <c r="O45" s="69">
        <v>4.8</v>
      </c>
      <c r="P45" s="69"/>
      <c r="Q45" s="89">
        <f t="shared" si="17"/>
        <v>48.7</v>
      </c>
      <c r="R45" s="2"/>
      <c r="S45" s="56"/>
      <c r="T45" s="55"/>
      <c r="U45" s="55"/>
      <c r="V45" s="55"/>
      <c r="W45" s="55"/>
      <c r="X45" s="2"/>
      <c r="Y45" s="2"/>
      <c r="Z45" s="2"/>
      <c r="AA45" s="2"/>
    </row>
    <row r="46" spans="1:30" ht="33.75" customHeight="1" x14ac:dyDescent="0.25">
      <c r="A46" s="81" t="s">
        <v>10</v>
      </c>
      <c r="B46" s="70">
        <f t="shared" ref="B46:G46" si="18">SUM(B39:B45)</f>
        <v>175.19687499999998</v>
      </c>
      <c r="C46" s="25">
        <f t="shared" si="18"/>
        <v>208.41925000000003</v>
      </c>
      <c r="D46" s="25">
        <f t="shared" si="18"/>
        <v>328.28149999999999</v>
      </c>
      <c r="E46" s="25">
        <f t="shared" si="18"/>
        <v>317.40499999999997</v>
      </c>
      <c r="F46" s="25">
        <f t="shared" si="18"/>
        <v>286.38175000000001</v>
      </c>
      <c r="G46" s="25">
        <f t="shared" si="18"/>
        <v>217.73175000000003</v>
      </c>
      <c r="H46" s="89">
        <f t="shared" si="16"/>
        <v>1533.4161250000002</v>
      </c>
      <c r="I46" s="56"/>
      <c r="K46" s="67" t="s">
        <v>10</v>
      </c>
      <c r="L46" s="70">
        <f>SUM(L39:L45)</f>
        <v>49.5</v>
      </c>
      <c r="M46" s="25">
        <f>SUM(M39:M45)</f>
        <v>92.4</v>
      </c>
      <c r="N46" s="25">
        <f>SUM(N39:N45)</f>
        <v>76</v>
      </c>
      <c r="O46" s="25">
        <f>SUM(O39:O45)</f>
        <v>24</v>
      </c>
      <c r="P46" s="25">
        <f>SUM(P39:P45)</f>
        <v>0</v>
      </c>
      <c r="Q46" s="89">
        <f t="shared" si="17"/>
        <v>241.9</v>
      </c>
      <c r="R46" s="56"/>
      <c r="S46" s="56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82" t="s">
        <v>12</v>
      </c>
      <c r="B47" s="71">
        <v>62.5</v>
      </c>
      <c r="C47" s="28">
        <v>61.5</v>
      </c>
      <c r="D47" s="28">
        <v>61</v>
      </c>
      <c r="E47" s="28">
        <v>60</v>
      </c>
      <c r="F47" s="28">
        <v>59</v>
      </c>
      <c r="G47" s="28">
        <v>59.5</v>
      </c>
      <c r="H47" s="90">
        <f>+((H46/H48)/7)*1000</f>
        <v>60.380222279099073</v>
      </c>
      <c r="I47" s="56"/>
      <c r="K47" s="119" t="s">
        <v>12</v>
      </c>
      <c r="L47" s="71">
        <v>71.5</v>
      </c>
      <c r="M47" s="28">
        <v>71</v>
      </c>
      <c r="N47" s="28">
        <v>71</v>
      </c>
      <c r="O47" s="28"/>
      <c r="P47" s="28"/>
      <c r="Q47" s="90">
        <f>+((Q46/Q48)/7)*1000</f>
        <v>78.897586431833005</v>
      </c>
      <c r="R47" s="57"/>
      <c r="S47" s="57"/>
    </row>
    <row r="48" spans="1:30" ht="33.75" customHeight="1" x14ac:dyDescent="0.25">
      <c r="A48" s="83" t="s">
        <v>13</v>
      </c>
      <c r="B48" s="72">
        <v>423</v>
      </c>
      <c r="C48" s="32">
        <v>438</v>
      </c>
      <c r="D48" s="32">
        <v>746</v>
      </c>
      <c r="E48" s="32">
        <v>782</v>
      </c>
      <c r="F48" s="32">
        <v>693</v>
      </c>
      <c r="G48" s="32">
        <v>546</v>
      </c>
      <c r="H48" s="91">
        <f>SUM(B48:G48)</f>
        <v>3628</v>
      </c>
      <c r="I48" s="56"/>
      <c r="J48" s="58"/>
      <c r="K48" s="83" t="s">
        <v>13</v>
      </c>
      <c r="L48" s="94">
        <v>99</v>
      </c>
      <c r="M48" s="94">
        <v>186</v>
      </c>
      <c r="N48" s="94">
        <v>153</v>
      </c>
      <c r="O48" s="94"/>
      <c r="P48" s="94"/>
      <c r="Q48" s="98">
        <f>SUM(L48:P48)</f>
        <v>438</v>
      </c>
      <c r="R48" s="59"/>
      <c r="S48" s="59"/>
    </row>
    <row r="49" spans="1:31" ht="33.75" customHeight="1" x14ac:dyDescent="0.25">
      <c r="A49" s="84" t="s">
        <v>14</v>
      </c>
      <c r="B49" s="73">
        <f t="shared" ref="B49:G49" si="19">((B48*B47)*7/1000-B39)/4</f>
        <v>37.065624999999997</v>
      </c>
      <c r="C49" s="36">
        <f t="shared" si="19"/>
        <v>37.939750000000004</v>
      </c>
      <c r="D49" s="36">
        <f t="shared" si="19"/>
        <v>63.960499999999996</v>
      </c>
      <c r="E49" s="36">
        <f t="shared" si="19"/>
        <v>66.034999999999997</v>
      </c>
      <c r="F49" s="36">
        <f t="shared" si="19"/>
        <v>57.527250000000002</v>
      </c>
      <c r="G49" s="36">
        <f t="shared" si="19"/>
        <v>45.677250000000001</v>
      </c>
      <c r="H49" s="92">
        <f>((H46*1000)/H48)/7</f>
        <v>60.38022227909908</v>
      </c>
      <c r="I49" s="56"/>
      <c r="K49" s="84" t="s">
        <v>14</v>
      </c>
      <c r="L49" s="73">
        <f t="shared" ref="L49:P49" si="20">((L48*L47)*7/1000-L39)/4</f>
        <v>10.012375</v>
      </c>
      <c r="M49" s="36">
        <f t="shared" si="20"/>
        <v>18.610499999999998</v>
      </c>
      <c r="N49" s="36">
        <f t="shared" si="20"/>
        <v>15.31025</v>
      </c>
      <c r="O49" s="36">
        <f t="shared" si="20"/>
        <v>-1.2</v>
      </c>
      <c r="P49" s="36">
        <f t="shared" si="20"/>
        <v>0</v>
      </c>
      <c r="Q49" s="99">
        <f>((Q46*1000)/Q48)/7</f>
        <v>78.897586431833005</v>
      </c>
      <c r="R49" s="59"/>
      <c r="S49" s="59"/>
    </row>
    <row r="50" spans="1:31" ht="33.75" customHeight="1" x14ac:dyDescent="0.25">
      <c r="A50" s="85" t="s">
        <v>15</v>
      </c>
      <c r="B50" s="74">
        <f t="shared" ref="B50:G50" si="21">((B48*B47)*7)/1000</f>
        <v>185.0625</v>
      </c>
      <c r="C50" s="40">
        <f t="shared" si="21"/>
        <v>188.559</v>
      </c>
      <c r="D50" s="40">
        <f t="shared" si="21"/>
        <v>318.54199999999997</v>
      </c>
      <c r="E50" s="40">
        <f t="shared" si="21"/>
        <v>328.44</v>
      </c>
      <c r="F50" s="40">
        <f t="shared" si="21"/>
        <v>286.209</v>
      </c>
      <c r="G50" s="40">
        <f t="shared" si="21"/>
        <v>227.40899999999999</v>
      </c>
      <c r="H50" s="76"/>
      <c r="I50" s="56"/>
      <c r="K50" s="85" t="s">
        <v>15</v>
      </c>
      <c r="L50" s="74">
        <f>((L48*L47)*7)/1000</f>
        <v>49.549500000000002</v>
      </c>
      <c r="M50" s="40">
        <f>((M48*M47)*7)/1000</f>
        <v>92.441999999999993</v>
      </c>
      <c r="N50" s="40">
        <f>((N48*N47)*7)/1000</f>
        <v>76.040999999999997</v>
      </c>
      <c r="O50" s="40">
        <f>((O48*O47)*7)/1000</f>
        <v>0</v>
      </c>
      <c r="P50" s="40">
        <f>((P48*P47)*7)/1000</f>
        <v>0</v>
      </c>
      <c r="Q50" s="100"/>
    </row>
    <row r="51" spans="1:31" ht="33.75" customHeight="1" thickBot="1" x14ac:dyDescent="0.3">
      <c r="A51" s="86" t="s">
        <v>16</v>
      </c>
      <c r="B51" s="75">
        <f t="shared" ref="B51:G51" si="22">+(B46/B48)/7*1000</f>
        <v>59.168144208037823</v>
      </c>
      <c r="C51" s="45">
        <f t="shared" si="22"/>
        <v>67.977576647097209</v>
      </c>
      <c r="D51" s="45">
        <f t="shared" si="22"/>
        <v>62.865090003829948</v>
      </c>
      <c r="E51" s="45">
        <f t="shared" si="22"/>
        <v>57.984106686152721</v>
      </c>
      <c r="F51" s="45">
        <f t="shared" si="22"/>
        <v>59.035611214182644</v>
      </c>
      <c r="G51" s="45">
        <f t="shared" si="22"/>
        <v>56.96801412872842</v>
      </c>
      <c r="H51" s="93"/>
      <c r="I51" s="56"/>
      <c r="J51" s="48"/>
      <c r="K51" s="86" t="s">
        <v>16</v>
      </c>
      <c r="L51" s="75">
        <f>+(L46/L48)/7*1000</f>
        <v>71.428571428571431</v>
      </c>
      <c r="M51" s="45">
        <f>+(M46/M48)/7*1000</f>
        <v>70.967741935483872</v>
      </c>
      <c r="N51" s="45">
        <f>+(N46/N48)/7*1000</f>
        <v>70.961718020541554</v>
      </c>
      <c r="O51" s="45" t="e">
        <f>+(O46/O48)/7*1000</f>
        <v>#DIV/0!</v>
      </c>
      <c r="P51" s="45" t="e">
        <f>+(P46/P48)/7*1000</f>
        <v>#DIV/0!</v>
      </c>
      <c r="Q51" s="46"/>
      <c r="R51" s="49"/>
      <c r="S51" s="49"/>
    </row>
    <row r="52" spans="1:31" ht="33.75" customHeight="1" x14ac:dyDescent="0.25">
      <c r="A52" s="48"/>
      <c r="B52" s="49"/>
      <c r="C52" s="49"/>
      <c r="D52" s="49"/>
      <c r="E52" s="49"/>
      <c r="F52" s="49"/>
      <c r="G52" s="49"/>
      <c r="H52" s="48"/>
      <c r="I52" s="48"/>
      <c r="J52" s="48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2"/>
      <c r="V52" s="2"/>
      <c r="W52" s="2"/>
      <c r="X52" s="2"/>
      <c r="Y52" s="2"/>
    </row>
    <row r="53" spans="1:31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31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50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04" t="s">
        <v>21</v>
      </c>
      <c r="B55" s="386" t="s">
        <v>8</v>
      </c>
      <c r="C55" s="383"/>
      <c r="D55" s="383"/>
      <c r="E55" s="383"/>
      <c r="F55" s="383"/>
      <c r="G55" s="383"/>
      <c r="H55" s="387"/>
      <c r="I55" s="63"/>
      <c r="J55" s="63"/>
      <c r="U55" s="50"/>
      <c r="V55" s="50"/>
      <c r="W55" s="50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78" t="s">
        <v>20</v>
      </c>
      <c r="B56" s="68"/>
      <c r="C56" s="12"/>
      <c r="D56" s="12"/>
      <c r="E56" s="12"/>
      <c r="F56" s="12"/>
      <c r="G56" s="12"/>
      <c r="H56" s="88" t="s">
        <v>10</v>
      </c>
      <c r="J56" s="52"/>
      <c r="K56" s="52"/>
      <c r="L56" s="52"/>
      <c r="M56" s="52"/>
      <c r="N56" s="64"/>
      <c r="O56" s="64"/>
      <c r="P56" s="64"/>
      <c r="Q56" s="52"/>
      <c r="R56" s="52"/>
      <c r="S56" s="65"/>
      <c r="T56" s="65"/>
      <c r="U56" s="6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78" t="s">
        <v>11</v>
      </c>
      <c r="B57" s="68">
        <v>1</v>
      </c>
      <c r="C57" s="18">
        <v>2</v>
      </c>
      <c r="D57" s="18">
        <v>3</v>
      </c>
      <c r="E57" s="18">
        <v>4</v>
      </c>
      <c r="F57" s="18">
        <v>5</v>
      </c>
      <c r="G57" s="18">
        <v>6</v>
      </c>
      <c r="H57" s="88"/>
      <c r="I57" s="52"/>
      <c r="J57" s="52"/>
      <c r="K57" s="52"/>
      <c r="L57" s="124"/>
      <c r="M57" s="52"/>
      <c r="N57" s="64"/>
      <c r="O57" s="64"/>
      <c r="P57" s="64"/>
      <c r="Q57" s="52"/>
      <c r="R57" s="52"/>
      <c r="S57" s="65"/>
      <c r="T57" s="65"/>
      <c r="U57" s="6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80" t="s">
        <v>42</v>
      </c>
      <c r="B58" s="69">
        <v>30.4</v>
      </c>
      <c r="C58" s="69">
        <v>26.6</v>
      </c>
      <c r="D58" s="69">
        <v>38.299999999999997</v>
      </c>
      <c r="E58" s="69">
        <v>43.5</v>
      </c>
      <c r="F58" s="69">
        <v>27.2</v>
      </c>
      <c r="G58" s="69">
        <v>15.1</v>
      </c>
      <c r="H58" s="89">
        <f t="shared" ref="H58:H65" si="23">SUM(B58:G58)</f>
        <v>181.1</v>
      </c>
      <c r="I58" s="49"/>
      <c r="J58" s="2"/>
      <c r="K58" s="52"/>
      <c r="L58" s="124"/>
      <c r="M58" s="52"/>
      <c r="N58" s="64"/>
      <c r="O58" s="64"/>
      <c r="P58" s="64"/>
      <c r="Q58" s="52"/>
      <c r="R58" s="52"/>
      <c r="S58" s="65"/>
      <c r="T58" s="65"/>
      <c r="U58" s="6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81" t="s">
        <v>34</v>
      </c>
      <c r="B59" s="69"/>
      <c r="C59" s="69"/>
      <c r="D59" s="69"/>
      <c r="E59" s="69"/>
      <c r="F59" s="69"/>
      <c r="G59" s="69"/>
      <c r="H59" s="89">
        <f t="shared" si="23"/>
        <v>0</v>
      </c>
      <c r="I59" s="49"/>
      <c r="J59" s="2"/>
      <c r="K59" s="52"/>
      <c r="L59" s="124"/>
      <c r="M59" s="52"/>
      <c r="N59" s="64"/>
      <c r="O59" s="64"/>
      <c r="P59" s="64"/>
      <c r="Q59" s="52"/>
      <c r="R59" s="52"/>
      <c r="S59" s="65"/>
      <c r="T59" s="65"/>
      <c r="U59" s="6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80" t="s">
        <v>35</v>
      </c>
      <c r="B60" s="69">
        <v>31.6</v>
      </c>
      <c r="C60" s="69">
        <v>27.4</v>
      </c>
      <c r="D60" s="69">
        <v>39.4</v>
      </c>
      <c r="E60" s="69">
        <v>44.7</v>
      </c>
      <c r="F60" s="69">
        <v>27.8</v>
      </c>
      <c r="G60" s="69">
        <v>15.1</v>
      </c>
      <c r="H60" s="89">
        <f t="shared" si="23"/>
        <v>186.00000000000003</v>
      </c>
      <c r="I60" s="49"/>
      <c r="J60" s="2"/>
      <c r="K60" s="52"/>
      <c r="L60" s="124"/>
      <c r="M60" s="52"/>
      <c r="N60" s="64"/>
      <c r="O60" s="64"/>
      <c r="P60" s="64"/>
      <c r="Q60" s="52"/>
      <c r="R60" s="52"/>
      <c r="S60" s="65"/>
      <c r="T60" s="65"/>
      <c r="U60" s="6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80" t="s">
        <v>36</v>
      </c>
      <c r="B61" s="69">
        <v>31.6</v>
      </c>
      <c r="C61" s="69">
        <v>27.4</v>
      </c>
      <c r="D61" s="69">
        <v>39.299999999999997</v>
      </c>
      <c r="E61" s="69">
        <v>44.7</v>
      </c>
      <c r="F61" s="69">
        <v>27.8</v>
      </c>
      <c r="G61" s="69">
        <v>15.1</v>
      </c>
      <c r="H61" s="89">
        <f t="shared" si="23"/>
        <v>185.9</v>
      </c>
      <c r="I61" s="49"/>
      <c r="J61" s="2"/>
      <c r="K61" s="52"/>
      <c r="L61" s="124"/>
      <c r="M61" s="52"/>
      <c r="N61" s="64"/>
      <c r="O61" s="64"/>
      <c r="P61" s="64"/>
      <c r="Q61" s="52"/>
      <c r="R61" s="52"/>
      <c r="S61" s="65"/>
      <c r="T61" s="65"/>
      <c r="U61" s="6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81" t="s">
        <v>37</v>
      </c>
      <c r="B62" s="69"/>
      <c r="C62" s="69"/>
      <c r="D62" s="69"/>
      <c r="E62" s="69"/>
      <c r="F62" s="69"/>
      <c r="G62" s="69"/>
      <c r="H62" s="89">
        <f t="shared" si="23"/>
        <v>0</v>
      </c>
      <c r="I62" s="49"/>
      <c r="J62" s="2"/>
      <c r="K62" s="52"/>
      <c r="L62" s="124"/>
      <c r="M62" s="52"/>
      <c r="N62" s="64"/>
      <c r="O62" s="64"/>
      <c r="P62" s="64"/>
      <c r="Q62" s="52"/>
      <c r="R62" s="52"/>
      <c r="S62" s="65"/>
      <c r="T62" s="65"/>
      <c r="U62" s="6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80" t="s">
        <v>38</v>
      </c>
      <c r="B63" s="69">
        <v>31.6</v>
      </c>
      <c r="C63" s="69">
        <v>27.4</v>
      </c>
      <c r="D63" s="69">
        <v>39.299999999999997</v>
      </c>
      <c r="E63" s="69">
        <v>44.7</v>
      </c>
      <c r="F63" s="69">
        <v>27.8</v>
      </c>
      <c r="G63" s="69">
        <v>15.1</v>
      </c>
      <c r="H63" s="89">
        <f t="shared" si="23"/>
        <v>185.9</v>
      </c>
      <c r="I63" s="49"/>
      <c r="J63" s="2"/>
      <c r="K63" s="52"/>
      <c r="L63" s="124"/>
      <c r="M63" s="52"/>
      <c r="N63" s="52"/>
      <c r="O63" s="52"/>
      <c r="P63" s="52"/>
      <c r="Q63" s="52"/>
      <c r="R63" s="52"/>
      <c r="S63" s="52"/>
      <c r="T63" s="52"/>
      <c r="U63" s="52"/>
      <c r="V63" s="3"/>
      <c r="W63" s="3"/>
      <c r="Z63" s="2"/>
      <c r="AA63" s="2"/>
      <c r="AB63" s="2"/>
      <c r="AC63" s="2"/>
    </row>
    <row r="64" spans="1:31" ht="33.75" customHeight="1" x14ac:dyDescent="0.25">
      <c r="A64" s="80" t="s">
        <v>33</v>
      </c>
      <c r="B64" s="69">
        <v>31.6</v>
      </c>
      <c r="C64" s="69">
        <v>27.4</v>
      </c>
      <c r="D64" s="69">
        <v>39.299999999999997</v>
      </c>
      <c r="E64" s="69">
        <v>44.7</v>
      </c>
      <c r="F64" s="69">
        <v>27.8</v>
      </c>
      <c r="G64" s="69">
        <v>15.1</v>
      </c>
      <c r="H64" s="89">
        <f t="shared" si="23"/>
        <v>185.9</v>
      </c>
      <c r="I64" s="49"/>
      <c r="J64" s="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3"/>
      <c r="W64" s="3"/>
      <c r="Z64" s="2"/>
      <c r="AA64" s="2"/>
      <c r="AB64" s="2"/>
      <c r="AC64" s="2"/>
    </row>
    <row r="65" spans="1:29" ht="33.75" customHeight="1" x14ac:dyDescent="0.25">
      <c r="A65" s="79" t="s">
        <v>10</v>
      </c>
      <c r="B65" s="70">
        <f t="shared" ref="B65:G65" si="24">SUM(B58:B64)</f>
        <v>156.79999999999998</v>
      </c>
      <c r="C65" s="25">
        <f t="shared" si="24"/>
        <v>136.20000000000002</v>
      </c>
      <c r="D65" s="25">
        <f t="shared" si="24"/>
        <v>195.59999999999997</v>
      </c>
      <c r="E65" s="25">
        <f t="shared" si="24"/>
        <v>222.3</v>
      </c>
      <c r="F65" s="25">
        <f t="shared" si="24"/>
        <v>138.4</v>
      </c>
      <c r="G65" s="25">
        <f t="shared" si="24"/>
        <v>75.5</v>
      </c>
      <c r="H65" s="89">
        <f t="shared" si="23"/>
        <v>924.8</v>
      </c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82" t="s">
        <v>12</v>
      </c>
      <c r="B66" s="71">
        <v>80</v>
      </c>
      <c r="C66" s="28">
        <v>79</v>
      </c>
      <c r="D66" s="28">
        <v>79</v>
      </c>
      <c r="E66" s="28">
        <v>79</v>
      </c>
      <c r="F66" s="28">
        <v>78.5</v>
      </c>
      <c r="G66" s="28"/>
      <c r="H66" s="90">
        <f>+((H65/H67)/7)*1000</f>
        <v>86.124045446079336</v>
      </c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83" t="s">
        <v>13</v>
      </c>
      <c r="B67" s="94">
        <v>280</v>
      </c>
      <c r="C67" s="94">
        <v>246</v>
      </c>
      <c r="D67" s="94">
        <v>354</v>
      </c>
      <c r="E67" s="94">
        <v>402</v>
      </c>
      <c r="F67" s="94">
        <v>252</v>
      </c>
      <c r="G67" s="94"/>
      <c r="H67" s="98">
        <f>SUM(B67:G67)</f>
        <v>1534</v>
      </c>
      <c r="J67" s="66"/>
      <c r="N67" s="3"/>
      <c r="O67" s="3"/>
      <c r="P67" s="3"/>
      <c r="Q67" s="3"/>
      <c r="R67" s="3"/>
    </row>
    <row r="68" spans="1:29" ht="33.75" customHeight="1" x14ac:dyDescent="0.25">
      <c r="A68" s="84" t="s">
        <v>14</v>
      </c>
      <c r="B68" s="73">
        <f t="shared" ref="B68:G68" si="25">((B67*B66)*7/1000-B58)/4</f>
        <v>31.6</v>
      </c>
      <c r="C68" s="36">
        <f t="shared" si="25"/>
        <v>27.359500000000004</v>
      </c>
      <c r="D68" s="36">
        <f t="shared" si="25"/>
        <v>39.365499999999997</v>
      </c>
      <c r="E68" s="36">
        <f t="shared" si="25"/>
        <v>44.701500000000003</v>
      </c>
      <c r="F68" s="36">
        <f t="shared" si="25"/>
        <v>27.818499999999997</v>
      </c>
      <c r="G68" s="36">
        <f t="shared" si="25"/>
        <v>-3.7749999999999999</v>
      </c>
      <c r="H68" s="102">
        <f>((H65*1000)/H67)/7</f>
        <v>86.124045446079336</v>
      </c>
      <c r="N68" s="3"/>
      <c r="O68" s="3"/>
      <c r="P68" s="3"/>
      <c r="Q68" s="3"/>
      <c r="R68" s="3"/>
    </row>
    <row r="69" spans="1:29" ht="33.75" customHeight="1" x14ac:dyDescent="0.25">
      <c r="A69" s="85" t="s">
        <v>15</v>
      </c>
      <c r="B69" s="74">
        <f>((B67*B66)*7)/1000</f>
        <v>156.80000000000001</v>
      </c>
      <c r="C69" s="40">
        <f>((C67*C66)*7)/1000</f>
        <v>136.03800000000001</v>
      </c>
      <c r="D69" s="40">
        <f>((D67*D66)*7)/1000</f>
        <v>195.762</v>
      </c>
      <c r="E69" s="40">
        <f>((E67*E66)*7)/1000</f>
        <v>222.30600000000001</v>
      </c>
      <c r="F69" s="40">
        <f t="shared" ref="F69:G69" si="26">((F67*F66)*7)/1000</f>
        <v>138.47399999999999</v>
      </c>
      <c r="G69" s="40">
        <f t="shared" si="26"/>
        <v>0</v>
      </c>
      <c r="H69" s="76"/>
      <c r="I69" s="48"/>
      <c r="R69" s="3"/>
    </row>
    <row r="70" spans="1:29" ht="33.75" customHeight="1" thickBot="1" x14ac:dyDescent="0.3">
      <c r="A70" s="86" t="s">
        <v>16</v>
      </c>
      <c r="B70" s="75">
        <f>+(B65/B67)/7*1000</f>
        <v>79.999999999999986</v>
      </c>
      <c r="C70" s="45">
        <f>+(C65/C67)/7*1000</f>
        <v>79.094076655052277</v>
      </c>
      <c r="D70" s="45">
        <f>+(D65/D67)/7*1000</f>
        <v>78.93462469733656</v>
      </c>
      <c r="E70" s="45">
        <f>+(E65/E67)/7*1000</f>
        <v>78.997867803837963</v>
      </c>
      <c r="F70" s="45">
        <f t="shared" ref="F70:G70" si="27">+(F65/F67)/7*1000</f>
        <v>78.458049886621325</v>
      </c>
      <c r="G70" s="45" t="e">
        <f t="shared" si="27"/>
        <v>#DIV/0!</v>
      </c>
      <c r="H70" s="103"/>
      <c r="R70" s="3"/>
    </row>
    <row r="71" spans="1:29" ht="33.75" customHeight="1" x14ac:dyDescent="0.25"/>
    <row r="72" spans="1:29" ht="33.75" customHeight="1" x14ac:dyDescent="0.25">
      <c r="B72" s="52"/>
      <c r="C72" s="52"/>
      <c r="D72" s="52"/>
      <c r="E72" s="52"/>
      <c r="F72" s="52"/>
      <c r="G72" s="52"/>
      <c r="H72" s="52"/>
      <c r="I72" s="59"/>
    </row>
    <row r="73" spans="1:29" ht="33.75" customHeight="1" x14ac:dyDescent="0.25"/>
    <row r="74" spans="1:29" ht="33.75" customHeight="1" x14ac:dyDescent="0.25">
      <c r="A74" s="52"/>
      <c r="B74" s="65"/>
      <c r="C74" s="65"/>
      <c r="D74" s="65"/>
      <c r="E74" s="65"/>
      <c r="F74" s="65"/>
      <c r="G74" s="65"/>
      <c r="H74" s="52"/>
      <c r="I74" s="52"/>
      <c r="J74" s="52"/>
    </row>
    <row r="75" spans="1:29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29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29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29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29" ht="33.75" customHeight="1" x14ac:dyDescent="0.25">
      <c r="A79" s="52"/>
      <c r="B79" s="52"/>
      <c r="C79" s="52"/>
      <c r="D79" s="52"/>
      <c r="E79" s="52"/>
      <c r="F79" s="52"/>
      <c r="G79" s="52"/>
      <c r="H79" s="52"/>
      <c r="I79" s="52"/>
      <c r="J79" s="52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L36:P36"/>
    <mergeCell ref="J54:K54"/>
    <mergeCell ref="B55:H55"/>
    <mergeCell ref="A3:C3"/>
    <mergeCell ref="E9:G9"/>
    <mergeCell ref="R9:S9"/>
    <mergeCell ref="K11:L11"/>
    <mergeCell ref="B15:I15"/>
    <mergeCell ref="J15:M15"/>
    <mergeCell ref="N15:X15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E239"/>
  <sheetViews>
    <sheetView topLeftCell="A32" zoomScale="30" zoomScaleNormal="30" workbookViewId="0">
      <selection activeCell="L45" sqref="L45:N45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1" width="33.42578125" style="16" bestFit="1" customWidth="1"/>
    <col min="12" max="12" width="22.5703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57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76"/>
      <c r="I15" s="377"/>
      <c r="J15" s="388" t="s">
        <v>45</v>
      </c>
      <c r="K15" s="389"/>
      <c r="L15" s="389"/>
      <c r="M15" s="390"/>
      <c r="N15" s="385" t="s">
        <v>44</v>
      </c>
      <c r="O15" s="381"/>
      <c r="P15" s="381"/>
      <c r="Q15" s="381"/>
      <c r="R15" s="381"/>
      <c r="S15" s="381"/>
      <c r="T15" s="381"/>
      <c r="U15" s="381"/>
      <c r="V15" s="381"/>
      <c r="W15" s="381"/>
      <c r="X15" s="382"/>
      <c r="Y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2"/>
      <c r="H16" s="12"/>
      <c r="I16" s="12"/>
      <c r="J16" s="13"/>
      <c r="K16" s="12"/>
      <c r="L16" s="12"/>
      <c r="M16" s="19"/>
      <c r="N16" s="120"/>
      <c r="O16" s="12"/>
      <c r="P16" s="12"/>
      <c r="Q16" s="12"/>
      <c r="R16" s="12"/>
      <c r="S16" s="12"/>
      <c r="T16" s="12"/>
      <c r="U16" s="12"/>
      <c r="V16" s="12"/>
      <c r="W16" s="133"/>
      <c r="X16" s="14"/>
      <c r="Y16" s="15" t="s">
        <v>10</v>
      </c>
      <c r="AA16" s="17"/>
      <c r="AB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8">
        <v>6</v>
      </c>
      <c r="H17" s="18">
        <v>7</v>
      </c>
      <c r="I17" s="18">
        <v>8</v>
      </c>
      <c r="J17" s="11">
        <v>1</v>
      </c>
      <c r="K17" s="18">
        <v>2</v>
      </c>
      <c r="L17" s="18">
        <v>3</v>
      </c>
      <c r="M17" s="19">
        <v>4</v>
      </c>
      <c r="N17" s="68">
        <v>1</v>
      </c>
      <c r="O17" s="18">
        <v>2</v>
      </c>
      <c r="P17" s="18">
        <v>3</v>
      </c>
      <c r="Q17" s="18">
        <v>4</v>
      </c>
      <c r="R17" s="18">
        <v>5</v>
      </c>
      <c r="S17" s="18">
        <v>6</v>
      </c>
      <c r="T17" s="18">
        <v>7</v>
      </c>
      <c r="U17" s="18">
        <v>8</v>
      </c>
      <c r="V17" s="18">
        <v>9</v>
      </c>
      <c r="W17" s="125">
        <v>10</v>
      </c>
      <c r="X17" s="19">
        <v>11</v>
      </c>
      <c r="Y17" s="15"/>
      <c r="AA17" s="2"/>
      <c r="AB17" s="17"/>
    </row>
    <row r="18" spans="1:30" ht="39.950000000000003" customHeight="1" x14ac:dyDescent="0.25">
      <c r="A18" s="112" t="s">
        <v>42</v>
      </c>
      <c r="B18" s="20">
        <v>20.399999999999999</v>
      </c>
      <c r="C18" s="21">
        <v>43.9</v>
      </c>
      <c r="D18" s="21">
        <v>63.4</v>
      </c>
      <c r="E18" s="21">
        <v>60.9</v>
      </c>
      <c r="F18" s="21">
        <v>60.6</v>
      </c>
      <c r="G18" s="21">
        <v>52.9</v>
      </c>
      <c r="H18" s="21">
        <v>56.7</v>
      </c>
      <c r="I18" s="21">
        <v>35.299999999999997</v>
      </c>
      <c r="J18" s="20">
        <v>31.904000000000003</v>
      </c>
      <c r="K18" s="21">
        <v>45.858499999999999</v>
      </c>
      <c r="L18" s="21">
        <v>62.205000000000005</v>
      </c>
      <c r="M18" s="22">
        <v>40.342250000000007</v>
      </c>
      <c r="N18" s="69">
        <v>13.6</v>
      </c>
      <c r="O18" s="21">
        <v>33.700000000000003</v>
      </c>
      <c r="P18" s="21">
        <v>59.2</v>
      </c>
      <c r="Q18" s="21">
        <v>31.6</v>
      </c>
      <c r="R18" s="21">
        <v>31.6</v>
      </c>
      <c r="S18" s="21">
        <v>32.700000000000003</v>
      </c>
      <c r="T18" s="21">
        <v>32.700000000000003</v>
      </c>
      <c r="U18" s="21">
        <v>32</v>
      </c>
      <c r="V18" s="21">
        <v>32</v>
      </c>
      <c r="W18" s="126">
        <v>57.2</v>
      </c>
      <c r="X18" s="22">
        <v>39.799999999999997</v>
      </c>
      <c r="Y18" s="23">
        <f t="shared" ref="Y18:Y25" si="0">SUM(B18:X18)</f>
        <v>970.50975000000028</v>
      </c>
      <c r="AA18" s="2"/>
      <c r="AB18" s="17"/>
    </row>
    <row r="19" spans="1:30" ht="39.950000000000003" customHeight="1" x14ac:dyDescent="0.25">
      <c r="A19" s="113" t="s">
        <v>34</v>
      </c>
      <c r="B19" s="20"/>
      <c r="C19" s="21"/>
      <c r="D19" s="21"/>
      <c r="E19" s="21"/>
      <c r="F19" s="21"/>
      <c r="G19" s="21"/>
      <c r="H19" s="21"/>
      <c r="I19" s="21"/>
      <c r="J19" s="20"/>
      <c r="K19" s="21"/>
      <c r="L19" s="21"/>
      <c r="M19" s="22"/>
      <c r="N19" s="69"/>
      <c r="O19" s="21"/>
      <c r="P19" s="21"/>
      <c r="Q19" s="21"/>
      <c r="R19" s="21"/>
      <c r="S19" s="21"/>
      <c r="T19" s="21"/>
      <c r="U19" s="21"/>
      <c r="V19" s="21"/>
      <c r="W19" s="126"/>
      <c r="X19" s="22"/>
      <c r="Y19" s="23">
        <f t="shared" si="0"/>
        <v>0</v>
      </c>
      <c r="AA19" s="2"/>
      <c r="AB19" s="17"/>
    </row>
    <row r="20" spans="1:30" ht="39.75" customHeight="1" x14ac:dyDescent="0.25">
      <c r="A20" s="112" t="s">
        <v>35</v>
      </c>
      <c r="B20" s="20">
        <v>21.674999999999997</v>
      </c>
      <c r="C20" s="21">
        <v>46.918500000000002</v>
      </c>
      <c r="D20" s="21">
        <v>67.380875000000003</v>
      </c>
      <c r="E20" s="21">
        <v>65.24175000000001</v>
      </c>
      <c r="F20" s="21">
        <v>64.527499999999989</v>
      </c>
      <c r="G20" s="21">
        <v>56.201000000000001</v>
      </c>
      <c r="H20" s="21">
        <v>60.5745</v>
      </c>
      <c r="I20" s="21">
        <v>37.332999999999998</v>
      </c>
      <c r="J20" s="20">
        <v>33.352000000000004</v>
      </c>
      <c r="K20" s="21">
        <v>47.965375000000002</v>
      </c>
      <c r="L20" s="21">
        <v>65.5</v>
      </c>
      <c r="M20" s="22">
        <v>43.303437500000001</v>
      </c>
      <c r="N20" s="69">
        <v>14.358124999999999</v>
      </c>
      <c r="O20" s="21">
        <v>36.516750000000002</v>
      </c>
      <c r="P20" s="21">
        <v>62.900000000000006</v>
      </c>
      <c r="Q20" s="21">
        <v>33.75</v>
      </c>
      <c r="R20" s="21">
        <v>33.645875000000004</v>
      </c>
      <c r="S20" s="21">
        <v>34.570499999999996</v>
      </c>
      <c r="T20" s="21">
        <v>34.570499999999996</v>
      </c>
      <c r="U20" s="21">
        <v>33.666625000000003</v>
      </c>
      <c r="V20" s="21">
        <v>33.666625000000003</v>
      </c>
      <c r="W20" s="126">
        <v>59.558750000000003</v>
      </c>
      <c r="X20" s="22">
        <v>41.421250000000001</v>
      </c>
      <c r="Y20" s="23">
        <f t="shared" si="0"/>
        <v>1028.5979374999999</v>
      </c>
      <c r="AA20" s="2"/>
      <c r="AB20" s="17"/>
    </row>
    <row r="21" spans="1:30" ht="39.950000000000003" customHeight="1" x14ac:dyDescent="0.25">
      <c r="A21" s="112" t="s">
        <v>36</v>
      </c>
      <c r="B21" s="20">
        <v>21.674999999999997</v>
      </c>
      <c r="C21" s="21">
        <v>46.918500000000002</v>
      </c>
      <c r="D21" s="21">
        <v>67.380875000000003</v>
      </c>
      <c r="E21" s="21">
        <v>65.24175000000001</v>
      </c>
      <c r="F21" s="21">
        <v>64.527499999999989</v>
      </c>
      <c r="G21" s="21">
        <v>56.201000000000001</v>
      </c>
      <c r="H21" s="21">
        <v>60.5745</v>
      </c>
      <c r="I21" s="21">
        <v>37.332999999999998</v>
      </c>
      <c r="J21" s="20">
        <v>33.352000000000004</v>
      </c>
      <c r="K21" s="21">
        <v>47.965375000000002</v>
      </c>
      <c r="L21" s="21">
        <v>65.5</v>
      </c>
      <c r="M21" s="22">
        <v>43.303437500000001</v>
      </c>
      <c r="N21" s="69">
        <v>14.358124999999999</v>
      </c>
      <c r="O21" s="21">
        <v>36.516750000000002</v>
      </c>
      <c r="P21" s="21">
        <v>62.900000000000006</v>
      </c>
      <c r="Q21" s="21">
        <v>33.75</v>
      </c>
      <c r="R21" s="21">
        <v>33.645875000000004</v>
      </c>
      <c r="S21" s="21">
        <v>34.570499999999996</v>
      </c>
      <c r="T21" s="21">
        <v>34.570499999999996</v>
      </c>
      <c r="U21" s="21">
        <v>33.666625000000003</v>
      </c>
      <c r="V21" s="21">
        <v>33.666625000000003</v>
      </c>
      <c r="W21" s="126">
        <v>59.558750000000003</v>
      </c>
      <c r="X21" s="22">
        <v>41.421250000000001</v>
      </c>
      <c r="Y21" s="23">
        <f t="shared" si="0"/>
        <v>1028.5979374999999</v>
      </c>
      <c r="AA21" s="2"/>
      <c r="AB21" s="17"/>
    </row>
    <row r="22" spans="1:30" ht="39.950000000000003" customHeight="1" x14ac:dyDescent="0.25">
      <c r="A22" s="113" t="s">
        <v>37</v>
      </c>
      <c r="B22" s="20"/>
      <c r="C22" s="21"/>
      <c r="D22" s="21"/>
      <c r="E22" s="21"/>
      <c r="F22" s="21"/>
      <c r="G22" s="21"/>
      <c r="H22" s="21"/>
      <c r="I22" s="21"/>
      <c r="J22" s="20"/>
      <c r="K22" s="21"/>
      <c r="L22" s="21"/>
      <c r="M22" s="22"/>
      <c r="N22" s="69"/>
      <c r="O22" s="21"/>
      <c r="P22" s="21"/>
      <c r="Q22" s="21"/>
      <c r="R22" s="21"/>
      <c r="S22" s="21"/>
      <c r="T22" s="21"/>
      <c r="U22" s="21"/>
      <c r="V22" s="21"/>
      <c r="W22" s="126"/>
      <c r="X22" s="22"/>
      <c r="Y22" s="23">
        <f t="shared" si="0"/>
        <v>0</v>
      </c>
      <c r="AA22" s="2"/>
      <c r="AB22" s="17"/>
    </row>
    <row r="23" spans="1:30" ht="39.950000000000003" customHeight="1" x14ac:dyDescent="0.25">
      <c r="A23" s="112" t="s">
        <v>38</v>
      </c>
      <c r="B23" s="20">
        <v>21.674999999999997</v>
      </c>
      <c r="C23" s="21">
        <v>46.918500000000002</v>
      </c>
      <c r="D23" s="21">
        <v>67.380875000000003</v>
      </c>
      <c r="E23" s="21">
        <v>65.24175000000001</v>
      </c>
      <c r="F23" s="21">
        <v>64.527499999999989</v>
      </c>
      <c r="G23" s="21">
        <v>56.201000000000001</v>
      </c>
      <c r="H23" s="21">
        <v>60.5745</v>
      </c>
      <c r="I23" s="21">
        <v>37.332999999999998</v>
      </c>
      <c r="J23" s="20">
        <v>33.352000000000004</v>
      </c>
      <c r="K23" s="21">
        <v>47.965375000000002</v>
      </c>
      <c r="L23" s="21">
        <v>65.5</v>
      </c>
      <c r="M23" s="22">
        <v>43.303437500000001</v>
      </c>
      <c r="N23" s="69">
        <v>14.358124999999999</v>
      </c>
      <c r="O23" s="21">
        <v>36.516750000000002</v>
      </c>
      <c r="P23" s="21">
        <v>62.900000000000006</v>
      </c>
      <c r="Q23" s="21">
        <v>33.75</v>
      </c>
      <c r="R23" s="21">
        <v>33.645875000000004</v>
      </c>
      <c r="S23" s="21">
        <v>34.570499999999996</v>
      </c>
      <c r="T23" s="21">
        <v>34.570499999999996</v>
      </c>
      <c r="U23" s="21">
        <v>33.666625000000003</v>
      </c>
      <c r="V23" s="21">
        <v>33.666625000000003</v>
      </c>
      <c r="W23" s="126">
        <v>59.558750000000003</v>
      </c>
      <c r="X23" s="22">
        <v>41.421250000000001</v>
      </c>
      <c r="Y23" s="23">
        <f t="shared" si="0"/>
        <v>1028.5979374999999</v>
      </c>
      <c r="AA23" s="2"/>
      <c r="AB23" s="17"/>
    </row>
    <row r="24" spans="1:30" ht="39.950000000000003" customHeight="1" x14ac:dyDescent="0.25">
      <c r="A24" s="112" t="s">
        <v>33</v>
      </c>
      <c r="B24" s="20">
        <v>21.674999999999997</v>
      </c>
      <c r="C24" s="21">
        <v>46.918500000000002</v>
      </c>
      <c r="D24" s="21">
        <v>67.380875000000003</v>
      </c>
      <c r="E24" s="21">
        <v>65.24175000000001</v>
      </c>
      <c r="F24" s="21">
        <v>64.527499999999989</v>
      </c>
      <c r="G24" s="21">
        <v>56.201000000000001</v>
      </c>
      <c r="H24" s="21">
        <v>60.5745</v>
      </c>
      <c r="I24" s="21">
        <v>37.332999999999998</v>
      </c>
      <c r="J24" s="20">
        <v>33.352000000000004</v>
      </c>
      <c r="K24" s="21">
        <v>47.965375000000002</v>
      </c>
      <c r="L24" s="21">
        <v>65.5</v>
      </c>
      <c r="M24" s="22">
        <v>43.303437500000001</v>
      </c>
      <c r="N24" s="69">
        <v>14.358124999999999</v>
      </c>
      <c r="O24" s="21">
        <v>36.516750000000002</v>
      </c>
      <c r="P24" s="21">
        <v>62.900000000000006</v>
      </c>
      <c r="Q24" s="21">
        <v>33.75</v>
      </c>
      <c r="R24" s="21">
        <v>33.645875000000004</v>
      </c>
      <c r="S24" s="21">
        <v>34.570499999999996</v>
      </c>
      <c r="T24" s="21">
        <v>34.570499999999996</v>
      </c>
      <c r="U24" s="21">
        <v>33.666625000000003</v>
      </c>
      <c r="V24" s="21">
        <v>33.666625000000003</v>
      </c>
      <c r="W24" s="126">
        <v>59.558750000000003</v>
      </c>
      <c r="X24" s="22">
        <v>41.421250000000001</v>
      </c>
      <c r="Y24" s="23">
        <f t="shared" si="0"/>
        <v>1028.5979374999999</v>
      </c>
      <c r="AA24" s="2"/>
    </row>
    <row r="25" spans="1:30" ht="41.45" customHeight="1" x14ac:dyDescent="0.25">
      <c r="A25" s="113" t="s">
        <v>10</v>
      </c>
      <c r="B25" s="24">
        <f>SUM(B18:B24)</f>
        <v>107.09999999999998</v>
      </c>
      <c r="C25" s="25">
        <f t="shared" ref="C25:E25" si="1">SUM(C18:C24)</f>
        <v>231.57399999999998</v>
      </c>
      <c r="D25" s="25">
        <f t="shared" si="1"/>
        <v>332.92350000000005</v>
      </c>
      <c r="E25" s="25">
        <f t="shared" si="1"/>
        <v>321.86700000000008</v>
      </c>
      <c r="F25" s="25">
        <f>SUM(F18:F24)</f>
        <v>318.70999999999992</v>
      </c>
      <c r="G25" s="25">
        <f t="shared" ref="G25" si="2">SUM(G18:G24)</f>
        <v>277.70400000000001</v>
      </c>
      <c r="H25" s="25">
        <f>SUM(H18:H24)</f>
        <v>298.99799999999999</v>
      </c>
      <c r="I25" s="25">
        <f t="shared" ref="I25:L25" si="3">SUM(I18:I24)</f>
        <v>184.63199999999998</v>
      </c>
      <c r="J25" s="24">
        <f t="shared" si="3"/>
        <v>165.31200000000001</v>
      </c>
      <c r="K25" s="25">
        <f t="shared" si="3"/>
        <v>237.72</v>
      </c>
      <c r="L25" s="25">
        <f t="shared" si="3"/>
        <v>324.20500000000004</v>
      </c>
      <c r="M25" s="26">
        <f>SUM(M18:M24)</f>
        <v>213.55600000000001</v>
      </c>
      <c r="N25" s="70">
        <f t="shared" ref="N25:O25" si="4">SUM(N18:N24)</f>
        <v>71.032499999999999</v>
      </c>
      <c r="O25" s="25">
        <f t="shared" si="4"/>
        <v>179.767</v>
      </c>
      <c r="P25" s="25">
        <f>SUM(P18:P24)</f>
        <v>310.8</v>
      </c>
      <c r="Q25" s="25">
        <f t="shared" ref="Q25:X25" si="5">SUM(Q18:Q24)</f>
        <v>166.6</v>
      </c>
      <c r="R25" s="25">
        <f t="shared" si="5"/>
        <v>166.18350000000004</v>
      </c>
      <c r="S25" s="25">
        <f t="shared" si="5"/>
        <v>170.98199999999997</v>
      </c>
      <c r="T25" s="25">
        <f t="shared" si="5"/>
        <v>170.98199999999997</v>
      </c>
      <c r="U25" s="25">
        <f t="shared" si="5"/>
        <v>166.66650000000004</v>
      </c>
      <c r="V25" s="25">
        <f t="shared" si="5"/>
        <v>166.66650000000004</v>
      </c>
      <c r="W25" s="25">
        <f t="shared" si="5"/>
        <v>295.435</v>
      </c>
      <c r="X25" s="26">
        <f t="shared" si="5"/>
        <v>205.48500000000001</v>
      </c>
      <c r="Y25" s="23">
        <f t="shared" si="0"/>
        <v>5084.9014999999999</v>
      </c>
    </row>
    <row r="26" spans="1:30" s="2" customFormat="1" ht="36.75" customHeight="1" x14ac:dyDescent="0.25">
      <c r="A26" s="114" t="s">
        <v>12</v>
      </c>
      <c r="B26" s="27">
        <v>60</v>
      </c>
      <c r="C26" s="28">
        <v>59.5</v>
      </c>
      <c r="D26" s="28">
        <v>58.5</v>
      </c>
      <c r="E26" s="28">
        <v>58.5</v>
      </c>
      <c r="F26" s="28">
        <v>58</v>
      </c>
      <c r="G26" s="28">
        <v>57</v>
      </c>
      <c r="H26" s="28">
        <v>56.5</v>
      </c>
      <c r="I26" s="28">
        <v>56</v>
      </c>
      <c r="J26" s="27">
        <v>61.5</v>
      </c>
      <c r="K26" s="28">
        <v>60</v>
      </c>
      <c r="L26" s="28">
        <v>59</v>
      </c>
      <c r="M26" s="29">
        <v>58</v>
      </c>
      <c r="N26" s="71">
        <v>61.5</v>
      </c>
      <c r="O26" s="28">
        <v>61</v>
      </c>
      <c r="P26" s="28">
        <v>60</v>
      </c>
      <c r="Q26" s="28">
        <v>59.5</v>
      </c>
      <c r="R26" s="28">
        <v>59.5</v>
      </c>
      <c r="S26" s="28">
        <v>59</v>
      </c>
      <c r="T26" s="28">
        <v>59</v>
      </c>
      <c r="U26" s="28">
        <v>58.5</v>
      </c>
      <c r="V26" s="28">
        <v>58.5</v>
      </c>
      <c r="W26" s="28">
        <v>57.5</v>
      </c>
      <c r="X26" s="29">
        <v>57</v>
      </c>
      <c r="Y26" s="30">
        <f>+((Y25/Y27)/7)*1000</f>
        <v>58.60544574425171</v>
      </c>
    </row>
    <row r="27" spans="1:30" s="2" customFormat="1" ht="33" customHeight="1" x14ac:dyDescent="0.25">
      <c r="A27" s="115" t="s">
        <v>13</v>
      </c>
      <c r="B27" s="31">
        <v>255</v>
      </c>
      <c r="C27" s="32">
        <v>556</v>
      </c>
      <c r="D27" s="32">
        <v>813</v>
      </c>
      <c r="E27" s="32">
        <v>786</v>
      </c>
      <c r="F27" s="32">
        <v>785</v>
      </c>
      <c r="G27" s="32">
        <v>696</v>
      </c>
      <c r="H27" s="32">
        <v>756</v>
      </c>
      <c r="I27" s="32">
        <v>471</v>
      </c>
      <c r="J27" s="31">
        <v>384</v>
      </c>
      <c r="K27" s="32">
        <v>566</v>
      </c>
      <c r="L27" s="32">
        <v>785</v>
      </c>
      <c r="M27" s="33">
        <v>526</v>
      </c>
      <c r="N27" s="72">
        <v>165</v>
      </c>
      <c r="O27" s="32">
        <v>421</v>
      </c>
      <c r="P27" s="32">
        <v>740</v>
      </c>
      <c r="Q27" s="32">
        <v>400</v>
      </c>
      <c r="R27" s="32">
        <v>399</v>
      </c>
      <c r="S27" s="32">
        <v>414</v>
      </c>
      <c r="T27" s="32">
        <v>414</v>
      </c>
      <c r="U27" s="32">
        <v>407</v>
      </c>
      <c r="V27" s="32">
        <v>407</v>
      </c>
      <c r="W27" s="32">
        <v>734</v>
      </c>
      <c r="X27" s="33">
        <v>515</v>
      </c>
      <c r="Y27" s="34">
        <f>SUM(B27:X27)</f>
        <v>12395</v>
      </c>
      <c r="Z27" s="2">
        <f>((Y25*1000)/Y27)/7</f>
        <v>58.60544574425171</v>
      </c>
    </row>
    <row r="28" spans="1:30" s="2" customFormat="1" ht="33" customHeight="1" x14ac:dyDescent="0.25">
      <c r="A28" s="116" t="s">
        <v>14</v>
      </c>
      <c r="B28" s="35">
        <f t="shared" ref="B28:X28" si="6">((B27*B26)*7/1000-B18)/4</f>
        <v>21.674999999999997</v>
      </c>
      <c r="C28" s="36">
        <f t="shared" si="6"/>
        <v>46.918500000000002</v>
      </c>
      <c r="D28" s="36">
        <f t="shared" si="6"/>
        <v>67.380875000000003</v>
      </c>
      <c r="E28" s="36">
        <f t="shared" si="6"/>
        <v>65.24175000000001</v>
      </c>
      <c r="F28" s="36">
        <f t="shared" si="6"/>
        <v>64.527499999999989</v>
      </c>
      <c r="G28" s="36">
        <f t="shared" si="6"/>
        <v>56.201000000000001</v>
      </c>
      <c r="H28" s="36">
        <f t="shared" si="6"/>
        <v>60.5745</v>
      </c>
      <c r="I28" s="36">
        <f t="shared" si="6"/>
        <v>37.332999999999998</v>
      </c>
      <c r="J28" s="35">
        <f>((J27*J26)*7/1000-J18)/4</f>
        <v>33.352000000000004</v>
      </c>
      <c r="K28" s="36">
        <f t="shared" ref="K28:L28" si="7">((K27*K26)*7/1000-K18)/4</f>
        <v>47.965375000000002</v>
      </c>
      <c r="L28" s="36">
        <f t="shared" si="7"/>
        <v>65.5</v>
      </c>
      <c r="M28" s="37">
        <f t="shared" si="6"/>
        <v>43.303437500000001</v>
      </c>
      <c r="N28" s="73">
        <f t="shared" si="6"/>
        <v>14.358124999999999</v>
      </c>
      <c r="O28" s="36">
        <f t="shared" si="6"/>
        <v>36.516750000000002</v>
      </c>
      <c r="P28" s="36">
        <f t="shared" si="6"/>
        <v>62.900000000000006</v>
      </c>
      <c r="Q28" s="36">
        <f t="shared" si="6"/>
        <v>33.75</v>
      </c>
      <c r="R28" s="36">
        <f t="shared" si="6"/>
        <v>33.645875000000004</v>
      </c>
      <c r="S28" s="36">
        <f t="shared" si="6"/>
        <v>34.570499999999996</v>
      </c>
      <c r="T28" s="36">
        <f t="shared" si="6"/>
        <v>34.570499999999996</v>
      </c>
      <c r="U28" s="36">
        <f t="shared" si="6"/>
        <v>33.666625000000003</v>
      </c>
      <c r="V28" s="36">
        <f t="shared" si="6"/>
        <v>33.666625000000003</v>
      </c>
      <c r="W28" s="36">
        <f t="shared" si="6"/>
        <v>59.558750000000003</v>
      </c>
      <c r="X28" s="37">
        <f t="shared" si="6"/>
        <v>41.421250000000001</v>
      </c>
      <c r="Y28" s="38"/>
    </row>
    <row r="29" spans="1:30" ht="33.75" customHeight="1" x14ac:dyDescent="0.25">
      <c r="A29" s="117" t="s">
        <v>15</v>
      </c>
      <c r="B29" s="39">
        <f>((B27*B26)*7)/1000</f>
        <v>107.1</v>
      </c>
      <c r="C29" s="40">
        <f>((C27*C26)*7)/1000</f>
        <v>231.57400000000001</v>
      </c>
      <c r="D29" s="40">
        <f t="shared" ref="D29:X29" si="8">((D27*D26)*7)/1000</f>
        <v>332.92349999999999</v>
      </c>
      <c r="E29" s="40">
        <f t="shared" si="8"/>
        <v>321.86700000000002</v>
      </c>
      <c r="F29" s="40">
        <f t="shared" si="8"/>
        <v>318.70999999999998</v>
      </c>
      <c r="G29" s="40">
        <f t="shared" si="8"/>
        <v>277.70400000000001</v>
      </c>
      <c r="H29" s="40">
        <f t="shared" si="8"/>
        <v>298.99799999999999</v>
      </c>
      <c r="I29" s="40">
        <f t="shared" si="8"/>
        <v>184.63200000000001</v>
      </c>
      <c r="J29" s="39">
        <f t="shared" si="8"/>
        <v>165.31200000000001</v>
      </c>
      <c r="K29" s="40">
        <f t="shared" si="8"/>
        <v>237.72</v>
      </c>
      <c r="L29" s="40">
        <f t="shared" si="8"/>
        <v>324.20499999999998</v>
      </c>
      <c r="M29" s="76">
        <f t="shared" si="8"/>
        <v>213.55600000000001</v>
      </c>
      <c r="N29" s="74">
        <f t="shared" si="8"/>
        <v>71.032499999999999</v>
      </c>
      <c r="O29" s="40">
        <f t="shared" si="8"/>
        <v>179.767</v>
      </c>
      <c r="P29" s="41">
        <f t="shared" si="8"/>
        <v>310.8</v>
      </c>
      <c r="Q29" s="41">
        <f t="shared" si="8"/>
        <v>166.6</v>
      </c>
      <c r="R29" s="41">
        <f t="shared" si="8"/>
        <v>166.18350000000001</v>
      </c>
      <c r="S29" s="41">
        <f t="shared" si="8"/>
        <v>170.982</v>
      </c>
      <c r="T29" s="41">
        <f t="shared" si="8"/>
        <v>170.982</v>
      </c>
      <c r="U29" s="41">
        <f t="shared" si="8"/>
        <v>166.66650000000001</v>
      </c>
      <c r="V29" s="41">
        <f t="shared" si="8"/>
        <v>166.66650000000001</v>
      </c>
      <c r="W29" s="41">
        <f t="shared" si="8"/>
        <v>295.435</v>
      </c>
      <c r="X29" s="42">
        <f t="shared" si="8"/>
        <v>205.48500000000001</v>
      </c>
      <c r="Y29" s="43"/>
    </row>
    <row r="30" spans="1:30" ht="33.75" customHeight="1" thickBot="1" x14ac:dyDescent="0.3">
      <c r="A30" s="118" t="s">
        <v>16</v>
      </c>
      <c r="B30" s="44">
        <f>+(B25/B27)/7*1000</f>
        <v>59.999999999999993</v>
      </c>
      <c r="C30" s="45">
        <f t="shared" ref="C30:E30" si="9">+(C25/C27)/7*1000</f>
        <v>59.5</v>
      </c>
      <c r="D30" s="45">
        <f t="shared" si="9"/>
        <v>58.5</v>
      </c>
      <c r="E30" s="45">
        <f t="shared" si="9"/>
        <v>58.500000000000007</v>
      </c>
      <c r="F30" s="45">
        <f>+(F25/F27)/7*1000</f>
        <v>57.999999999999986</v>
      </c>
      <c r="G30" s="45">
        <f t="shared" ref="G30" si="10">+(G25/G27)/7*1000</f>
        <v>57</v>
      </c>
      <c r="H30" s="45">
        <f>+(H25/H27)/7*1000</f>
        <v>56.499999999999993</v>
      </c>
      <c r="I30" s="45">
        <f t="shared" ref="I30:L30" si="11">+(I25/I27)/7*1000</f>
        <v>55.999999999999993</v>
      </c>
      <c r="J30" s="44">
        <f t="shared" si="11"/>
        <v>61.500000000000007</v>
      </c>
      <c r="K30" s="45">
        <f t="shared" si="11"/>
        <v>60</v>
      </c>
      <c r="L30" s="45">
        <f t="shared" si="11"/>
        <v>59.000000000000007</v>
      </c>
      <c r="M30" s="46">
        <f>+(M25/M27)/7*1000</f>
        <v>58</v>
      </c>
      <c r="N30" s="75">
        <f t="shared" ref="N30:X30" si="12">+(N25/N27)/7*1000</f>
        <v>61.5</v>
      </c>
      <c r="O30" s="45">
        <f t="shared" si="12"/>
        <v>61</v>
      </c>
      <c r="P30" s="45">
        <f t="shared" si="12"/>
        <v>60.000000000000007</v>
      </c>
      <c r="Q30" s="45">
        <f t="shared" si="12"/>
        <v>59.5</v>
      </c>
      <c r="R30" s="45">
        <f t="shared" si="12"/>
        <v>59.500000000000014</v>
      </c>
      <c r="S30" s="45">
        <f t="shared" si="12"/>
        <v>58.999999999999993</v>
      </c>
      <c r="T30" s="45">
        <f t="shared" si="12"/>
        <v>58.999999999999993</v>
      </c>
      <c r="U30" s="45">
        <f t="shared" si="12"/>
        <v>58.500000000000007</v>
      </c>
      <c r="V30" s="45">
        <f t="shared" si="12"/>
        <v>58.500000000000007</v>
      </c>
      <c r="W30" s="45">
        <f t="shared" si="12"/>
        <v>57.5</v>
      </c>
      <c r="X30" s="46">
        <f t="shared" si="12"/>
        <v>57</v>
      </c>
      <c r="Y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79" t="s">
        <v>18</v>
      </c>
      <c r="C36" s="380"/>
      <c r="D36" s="380"/>
      <c r="E36" s="380"/>
      <c r="F36" s="380"/>
      <c r="G36" s="380"/>
      <c r="H36" s="87"/>
      <c r="J36" s="121"/>
      <c r="K36" s="104" t="s">
        <v>19</v>
      </c>
      <c r="L36" s="383" t="s">
        <v>18</v>
      </c>
      <c r="M36" s="383"/>
      <c r="N36" s="383"/>
      <c r="O36" s="383"/>
      <c r="P36" s="379"/>
      <c r="Q36" s="97"/>
      <c r="R36" s="52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88" t="s">
        <v>10</v>
      </c>
      <c r="R37" s="54"/>
      <c r="S37" s="54"/>
      <c r="T37" s="3"/>
      <c r="U37" s="53"/>
      <c r="V37" s="3"/>
      <c r="W37" s="52"/>
      <c r="X37" s="52"/>
      <c r="Y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88"/>
      <c r="R38" s="54"/>
      <c r="S38" s="54"/>
      <c r="T38" s="55"/>
      <c r="U38" s="55"/>
      <c r="V38" s="2"/>
      <c r="W38" s="2"/>
      <c r="X38" s="2"/>
      <c r="Y38" s="2"/>
    </row>
    <row r="39" spans="1:30" ht="33.75" customHeight="1" x14ac:dyDescent="0.25">
      <c r="A39" s="80" t="s">
        <v>42</v>
      </c>
      <c r="B39" s="69">
        <v>27.2</v>
      </c>
      <c r="C39" s="69">
        <v>57.8</v>
      </c>
      <c r="D39" s="69">
        <v>73.7</v>
      </c>
      <c r="E39" s="69">
        <v>55</v>
      </c>
      <c r="F39" s="69">
        <v>57.7</v>
      </c>
      <c r="G39" s="69">
        <v>36</v>
      </c>
      <c r="H39" s="89">
        <f t="shared" ref="H39:H46" si="13">SUM(B39:G39)</f>
        <v>307.39999999999998</v>
      </c>
      <c r="I39" s="50"/>
      <c r="J39" s="2"/>
      <c r="K39" s="80" t="s">
        <v>42</v>
      </c>
      <c r="L39" s="69">
        <v>10</v>
      </c>
      <c r="M39" s="69">
        <v>18.600000000000001</v>
      </c>
      <c r="N39" s="69">
        <v>15.3</v>
      </c>
      <c r="O39" s="69"/>
      <c r="P39" s="69"/>
      <c r="Q39" s="89">
        <f t="shared" ref="Q39:Q46" si="14">SUM(L39:P39)</f>
        <v>43.900000000000006</v>
      </c>
      <c r="R39" s="2"/>
      <c r="S39" s="56"/>
      <c r="T39" s="55"/>
      <c r="U39" s="55"/>
      <c r="V39" s="2"/>
      <c r="W39" s="2"/>
      <c r="X39" s="2"/>
      <c r="Y39" s="2"/>
    </row>
    <row r="40" spans="1:30" ht="33.75" customHeight="1" x14ac:dyDescent="0.25">
      <c r="A40" s="81" t="s">
        <v>34</v>
      </c>
      <c r="B40" s="69"/>
      <c r="C40" s="69"/>
      <c r="D40" s="69"/>
      <c r="E40" s="69"/>
      <c r="F40" s="69"/>
      <c r="G40" s="69"/>
      <c r="H40" s="89">
        <f t="shared" si="13"/>
        <v>0</v>
      </c>
      <c r="I40" s="50"/>
      <c r="J40" s="2"/>
      <c r="K40" s="81" t="s">
        <v>34</v>
      </c>
      <c r="L40" s="69"/>
      <c r="M40" s="69"/>
      <c r="N40" s="69"/>
      <c r="O40" s="69"/>
      <c r="P40" s="69"/>
      <c r="Q40" s="89">
        <f t="shared" si="14"/>
        <v>0</v>
      </c>
      <c r="R40" s="2"/>
      <c r="S40" s="56"/>
      <c r="T40" s="55"/>
      <c r="U40" s="55"/>
      <c r="V40" s="2"/>
      <c r="W40" s="2"/>
      <c r="X40" s="2"/>
      <c r="Y40" s="2"/>
    </row>
    <row r="41" spans="1:30" ht="33.75" customHeight="1" x14ac:dyDescent="0.25">
      <c r="A41" s="80" t="s">
        <v>35</v>
      </c>
      <c r="B41" s="123">
        <v>28.619125</v>
      </c>
      <c r="C41" s="21">
        <v>60.366</v>
      </c>
      <c r="D41" s="21">
        <v>77.142499999999998</v>
      </c>
      <c r="E41" s="21">
        <v>58.132999999999996</v>
      </c>
      <c r="F41" s="21">
        <v>60.982500000000002</v>
      </c>
      <c r="G41" s="21">
        <v>36.902500000000003</v>
      </c>
      <c r="H41" s="89">
        <f t="shared" si="13"/>
        <v>322.145625</v>
      </c>
      <c r="I41" s="50"/>
      <c r="J41" s="2"/>
      <c r="K41" s="80" t="s">
        <v>35</v>
      </c>
      <c r="L41" s="69">
        <v>10.3</v>
      </c>
      <c r="M41" s="69">
        <v>19.399999999999999</v>
      </c>
      <c r="N41" s="69">
        <v>16</v>
      </c>
      <c r="O41" s="69"/>
      <c r="P41" s="69"/>
      <c r="Q41" s="89">
        <f t="shared" si="14"/>
        <v>45.7</v>
      </c>
      <c r="R41" s="2"/>
      <c r="S41" s="56"/>
      <c r="T41" s="55"/>
      <c r="U41" s="55"/>
      <c r="V41" s="2"/>
      <c r="W41" s="2"/>
      <c r="X41" s="2"/>
      <c r="Y41" s="2"/>
    </row>
    <row r="42" spans="1:30" ht="33.75" customHeight="1" x14ac:dyDescent="0.25">
      <c r="A42" s="80" t="s">
        <v>36</v>
      </c>
      <c r="B42" s="69">
        <v>28.619125</v>
      </c>
      <c r="C42" s="69">
        <v>60.366</v>
      </c>
      <c r="D42" s="69">
        <v>77.142499999999998</v>
      </c>
      <c r="E42" s="69">
        <v>58.132999999999996</v>
      </c>
      <c r="F42" s="69">
        <v>60.982500000000002</v>
      </c>
      <c r="G42" s="69">
        <v>36.902500000000003</v>
      </c>
      <c r="H42" s="89">
        <f t="shared" si="13"/>
        <v>322.145625</v>
      </c>
      <c r="I42" s="50"/>
      <c r="J42" s="2"/>
      <c r="K42" s="80" t="s">
        <v>36</v>
      </c>
      <c r="L42" s="69">
        <v>10.3</v>
      </c>
      <c r="M42" s="69">
        <v>19.399999999999999</v>
      </c>
      <c r="N42" s="69">
        <v>16</v>
      </c>
      <c r="O42" s="69"/>
      <c r="P42" s="69"/>
      <c r="Q42" s="89">
        <f t="shared" si="14"/>
        <v>45.7</v>
      </c>
      <c r="R42" s="2"/>
      <c r="S42" s="56"/>
      <c r="T42" s="55"/>
      <c r="U42" s="55"/>
      <c r="V42" s="2"/>
      <c r="W42" s="2"/>
      <c r="X42" s="2"/>
      <c r="Y42" s="2"/>
    </row>
    <row r="43" spans="1:30" ht="33.75" customHeight="1" x14ac:dyDescent="0.25">
      <c r="A43" s="81" t="s">
        <v>37</v>
      </c>
      <c r="B43" s="69"/>
      <c r="C43" s="69"/>
      <c r="D43" s="69"/>
      <c r="E43" s="69"/>
      <c r="F43" s="69"/>
      <c r="G43" s="69"/>
      <c r="H43" s="89">
        <f t="shared" si="13"/>
        <v>0</v>
      </c>
      <c r="I43" s="50"/>
      <c r="J43" s="2"/>
      <c r="K43" s="81" t="s">
        <v>37</v>
      </c>
      <c r="L43" s="69"/>
      <c r="M43" s="69"/>
      <c r="N43" s="69"/>
      <c r="O43" s="69"/>
      <c r="P43" s="69"/>
      <c r="Q43" s="89">
        <f t="shared" si="14"/>
        <v>0</v>
      </c>
      <c r="R43" s="2"/>
      <c r="S43" s="56"/>
      <c r="T43" s="55"/>
      <c r="U43" s="55"/>
      <c r="V43" s="2"/>
      <c r="W43" s="2"/>
      <c r="X43" s="2"/>
      <c r="Y43" s="2"/>
    </row>
    <row r="44" spans="1:30" ht="33.75" customHeight="1" x14ac:dyDescent="0.25">
      <c r="A44" s="80" t="s">
        <v>38</v>
      </c>
      <c r="B44" s="69">
        <v>28.619125</v>
      </c>
      <c r="C44" s="69">
        <v>60.366</v>
      </c>
      <c r="D44" s="69">
        <v>77.142499999999998</v>
      </c>
      <c r="E44" s="69">
        <v>58.132999999999996</v>
      </c>
      <c r="F44" s="69">
        <v>60.982500000000002</v>
      </c>
      <c r="G44" s="69">
        <v>36.902500000000003</v>
      </c>
      <c r="H44" s="89">
        <f t="shared" si="13"/>
        <v>322.145625</v>
      </c>
      <c r="I44" s="50"/>
      <c r="J44" s="2"/>
      <c r="K44" s="80" t="s">
        <v>38</v>
      </c>
      <c r="L44" s="69">
        <v>10.3</v>
      </c>
      <c r="M44" s="69">
        <v>19.399999999999999</v>
      </c>
      <c r="N44" s="69">
        <v>16</v>
      </c>
      <c r="O44" s="69"/>
      <c r="P44" s="69"/>
      <c r="Q44" s="89">
        <f t="shared" si="14"/>
        <v>45.7</v>
      </c>
      <c r="R44" s="2"/>
      <c r="S44" s="56"/>
      <c r="T44" s="55"/>
      <c r="U44" s="55"/>
      <c r="V44" s="2"/>
      <c r="W44" s="2"/>
      <c r="X44" s="2"/>
      <c r="Y44" s="2"/>
    </row>
    <row r="45" spans="1:30" ht="33.75" customHeight="1" x14ac:dyDescent="0.25">
      <c r="A45" s="80" t="s">
        <v>33</v>
      </c>
      <c r="B45" s="69">
        <v>28.619125</v>
      </c>
      <c r="C45" s="69">
        <v>60.366</v>
      </c>
      <c r="D45" s="69">
        <v>77.142499999999998</v>
      </c>
      <c r="E45" s="69">
        <v>58.132999999999996</v>
      </c>
      <c r="F45" s="69">
        <v>60.982500000000002</v>
      </c>
      <c r="G45" s="69">
        <v>36.902500000000003</v>
      </c>
      <c r="H45" s="89">
        <f t="shared" si="13"/>
        <v>322.145625</v>
      </c>
      <c r="I45" s="50"/>
      <c r="J45" s="2"/>
      <c r="K45" s="80" t="s">
        <v>33</v>
      </c>
      <c r="L45" s="69">
        <v>10.3</v>
      </c>
      <c r="M45" s="69">
        <v>19.399999999999999</v>
      </c>
      <c r="N45" s="69">
        <v>16</v>
      </c>
      <c r="O45" s="69"/>
      <c r="P45" s="69"/>
      <c r="Q45" s="89">
        <f t="shared" si="14"/>
        <v>45.7</v>
      </c>
      <c r="R45" s="2"/>
      <c r="S45" s="56"/>
      <c r="T45" s="55"/>
      <c r="U45" s="55"/>
      <c r="V45" s="55"/>
      <c r="W45" s="55"/>
      <c r="X45" s="2"/>
      <c r="Y45" s="2"/>
      <c r="Z45" s="2"/>
      <c r="AA45" s="2"/>
    </row>
    <row r="46" spans="1:30" ht="33.75" customHeight="1" x14ac:dyDescent="0.25">
      <c r="A46" s="81" t="s">
        <v>10</v>
      </c>
      <c r="B46" s="70">
        <f t="shared" ref="B46:G46" si="15">SUM(B39:B45)</f>
        <v>141.6765</v>
      </c>
      <c r="C46" s="25">
        <f t="shared" si="15"/>
        <v>299.26399999999995</v>
      </c>
      <c r="D46" s="25">
        <f t="shared" si="15"/>
        <v>382.27</v>
      </c>
      <c r="E46" s="25">
        <f t="shared" si="15"/>
        <v>287.53199999999998</v>
      </c>
      <c r="F46" s="25">
        <f t="shared" si="15"/>
        <v>301.63000000000005</v>
      </c>
      <c r="G46" s="25">
        <f t="shared" si="15"/>
        <v>183.61</v>
      </c>
      <c r="H46" s="89">
        <f t="shared" si="13"/>
        <v>1595.9825000000001</v>
      </c>
      <c r="I46" s="56"/>
      <c r="K46" s="67" t="s">
        <v>10</v>
      </c>
      <c r="L46" s="70">
        <f>SUM(L39:L45)</f>
        <v>51.2</v>
      </c>
      <c r="M46" s="25">
        <f>SUM(M39:M45)</f>
        <v>96.199999999999989</v>
      </c>
      <c r="N46" s="25">
        <f>SUM(N39:N45)</f>
        <v>79.3</v>
      </c>
      <c r="O46" s="25">
        <f>SUM(O39:O45)</f>
        <v>0</v>
      </c>
      <c r="P46" s="25">
        <f>SUM(P39:P45)</f>
        <v>0</v>
      </c>
      <c r="Q46" s="89">
        <f t="shared" si="14"/>
        <v>226.7</v>
      </c>
      <c r="R46" s="56"/>
      <c r="S46" s="56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82" t="s">
        <v>12</v>
      </c>
      <c r="B47" s="71">
        <v>65.5</v>
      </c>
      <c r="C47" s="28">
        <v>64</v>
      </c>
      <c r="D47" s="28">
        <v>63.5</v>
      </c>
      <c r="E47" s="28">
        <v>63</v>
      </c>
      <c r="F47" s="28">
        <v>62</v>
      </c>
      <c r="G47" s="28">
        <v>61</v>
      </c>
      <c r="H47" s="90">
        <f>+((H46/H48)/7)*1000</f>
        <v>63.087299391256224</v>
      </c>
      <c r="I47" s="56"/>
      <c r="K47" s="119" t="s">
        <v>12</v>
      </c>
      <c r="L47" s="71">
        <v>74</v>
      </c>
      <c r="M47" s="28">
        <v>74</v>
      </c>
      <c r="N47" s="28">
        <v>74</v>
      </c>
      <c r="O47" s="28"/>
      <c r="P47" s="28"/>
      <c r="Q47" s="90">
        <f>+((Q46/Q48)/7)*1000</f>
        <v>73.939986953685576</v>
      </c>
      <c r="R47" s="57"/>
      <c r="S47" s="57"/>
    </row>
    <row r="48" spans="1:30" ht="33.75" customHeight="1" x14ac:dyDescent="0.25">
      <c r="A48" s="83" t="s">
        <v>13</v>
      </c>
      <c r="B48" s="72">
        <v>309</v>
      </c>
      <c r="C48" s="32">
        <v>668</v>
      </c>
      <c r="D48" s="32">
        <v>860</v>
      </c>
      <c r="E48" s="32">
        <v>652</v>
      </c>
      <c r="F48" s="32">
        <v>695</v>
      </c>
      <c r="G48" s="32">
        <v>430</v>
      </c>
      <c r="H48" s="91">
        <f>SUM(B48:G48)</f>
        <v>3614</v>
      </c>
      <c r="I48" s="56"/>
      <c r="J48" s="58"/>
      <c r="K48" s="83" t="s">
        <v>13</v>
      </c>
      <c r="L48" s="94">
        <v>99</v>
      </c>
      <c r="M48" s="94">
        <v>186</v>
      </c>
      <c r="N48" s="94">
        <v>153</v>
      </c>
      <c r="O48" s="94"/>
      <c r="P48" s="94"/>
      <c r="Q48" s="98">
        <f>SUM(L48:P48)</f>
        <v>438</v>
      </c>
      <c r="R48" s="59"/>
      <c r="S48" s="59"/>
    </row>
    <row r="49" spans="1:31" ht="33.75" customHeight="1" x14ac:dyDescent="0.25">
      <c r="A49" s="84" t="s">
        <v>14</v>
      </c>
      <c r="B49" s="73">
        <f t="shared" ref="B49:G49" si="16">((B48*B47)*7/1000-B39)/4</f>
        <v>28.619125</v>
      </c>
      <c r="C49" s="36">
        <f t="shared" si="16"/>
        <v>60.366</v>
      </c>
      <c r="D49" s="36">
        <f t="shared" si="16"/>
        <v>77.142499999999998</v>
      </c>
      <c r="E49" s="36">
        <f t="shared" si="16"/>
        <v>58.132999999999996</v>
      </c>
      <c r="F49" s="36">
        <f t="shared" si="16"/>
        <v>60.982500000000002</v>
      </c>
      <c r="G49" s="36">
        <f t="shared" si="16"/>
        <v>36.902500000000003</v>
      </c>
      <c r="H49" s="92">
        <f>((H46*1000)/H48)/7</f>
        <v>63.087299391256231</v>
      </c>
      <c r="I49" s="56"/>
      <c r="K49" s="84" t="s">
        <v>14</v>
      </c>
      <c r="L49" s="73">
        <f t="shared" ref="L49:P49" si="17">((L48*L47)*7/1000-L39)/4</f>
        <v>10.320499999999999</v>
      </c>
      <c r="M49" s="36">
        <f t="shared" si="17"/>
        <v>19.436999999999998</v>
      </c>
      <c r="N49" s="36">
        <f t="shared" si="17"/>
        <v>15.988500000000002</v>
      </c>
      <c r="O49" s="36">
        <f t="shared" si="17"/>
        <v>0</v>
      </c>
      <c r="P49" s="36">
        <f t="shared" si="17"/>
        <v>0</v>
      </c>
      <c r="Q49" s="99">
        <f>((Q46*1000)/Q48)/7</f>
        <v>73.939986953685576</v>
      </c>
      <c r="R49" s="59"/>
      <c r="S49" s="59"/>
    </row>
    <row r="50" spans="1:31" ht="33.75" customHeight="1" x14ac:dyDescent="0.25">
      <c r="A50" s="85" t="s">
        <v>15</v>
      </c>
      <c r="B50" s="74">
        <f t="shared" ref="B50:G50" si="18">((B48*B47)*7)/1000</f>
        <v>141.6765</v>
      </c>
      <c r="C50" s="40">
        <f t="shared" si="18"/>
        <v>299.26400000000001</v>
      </c>
      <c r="D50" s="40">
        <f t="shared" si="18"/>
        <v>382.27</v>
      </c>
      <c r="E50" s="40">
        <f t="shared" si="18"/>
        <v>287.53199999999998</v>
      </c>
      <c r="F50" s="40">
        <f t="shared" si="18"/>
        <v>301.63</v>
      </c>
      <c r="G50" s="40">
        <f t="shared" si="18"/>
        <v>183.61</v>
      </c>
      <c r="H50" s="76"/>
      <c r="I50" s="56"/>
      <c r="K50" s="85" t="s">
        <v>15</v>
      </c>
      <c r="L50" s="74">
        <f>((L48*L47)*7)/1000</f>
        <v>51.281999999999996</v>
      </c>
      <c r="M50" s="40">
        <f>((M48*M47)*7)/1000</f>
        <v>96.347999999999999</v>
      </c>
      <c r="N50" s="40">
        <f>((N48*N47)*7)/1000</f>
        <v>79.254000000000005</v>
      </c>
      <c r="O50" s="40">
        <f>((O48*O47)*7)/1000</f>
        <v>0</v>
      </c>
      <c r="P50" s="40">
        <f>((P48*P47)*7)/1000</f>
        <v>0</v>
      </c>
      <c r="Q50" s="100"/>
    </row>
    <row r="51" spans="1:31" ht="33.75" customHeight="1" thickBot="1" x14ac:dyDescent="0.3">
      <c r="A51" s="86" t="s">
        <v>16</v>
      </c>
      <c r="B51" s="75">
        <f t="shared" ref="B51:G51" si="19">+(B46/B48)/7*1000</f>
        <v>65.5</v>
      </c>
      <c r="C51" s="45">
        <f t="shared" si="19"/>
        <v>63.999999999999986</v>
      </c>
      <c r="D51" s="45">
        <f t="shared" si="19"/>
        <v>63.5</v>
      </c>
      <c r="E51" s="45">
        <f t="shared" si="19"/>
        <v>62.999999999999986</v>
      </c>
      <c r="F51" s="45">
        <f t="shared" si="19"/>
        <v>62.000000000000007</v>
      </c>
      <c r="G51" s="45">
        <f t="shared" si="19"/>
        <v>61.000000000000007</v>
      </c>
      <c r="H51" s="93"/>
      <c r="I51" s="56"/>
      <c r="J51" s="48"/>
      <c r="K51" s="86" t="s">
        <v>16</v>
      </c>
      <c r="L51" s="75">
        <f>+(L46/L48)/7*1000</f>
        <v>73.881673881673876</v>
      </c>
      <c r="M51" s="45">
        <f>+(M46/M48)/7*1000</f>
        <v>73.886328725038396</v>
      </c>
      <c r="N51" s="45">
        <f>+(N46/N48)/7*1000</f>
        <v>74.042950513538742</v>
      </c>
      <c r="O51" s="45" t="e">
        <f>+(O46/O48)/7*1000</f>
        <v>#DIV/0!</v>
      </c>
      <c r="P51" s="45" t="e">
        <f>+(P46/P48)/7*1000</f>
        <v>#DIV/0!</v>
      </c>
      <c r="Q51" s="46"/>
      <c r="R51" s="49"/>
      <c r="S51" s="49"/>
    </row>
    <row r="52" spans="1:31" ht="33.75" customHeight="1" x14ac:dyDescent="0.25">
      <c r="A52" s="48"/>
      <c r="B52" s="49"/>
      <c r="C52" s="49"/>
      <c r="D52" s="49"/>
      <c r="E52" s="49"/>
      <c r="F52" s="49"/>
      <c r="G52" s="49"/>
      <c r="H52" s="48"/>
      <c r="I52" s="48"/>
      <c r="J52" s="48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2"/>
      <c r="V52" s="2"/>
      <c r="W52" s="2"/>
      <c r="X52" s="2"/>
      <c r="Y52" s="2"/>
    </row>
    <row r="53" spans="1:31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31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50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04" t="s">
        <v>21</v>
      </c>
      <c r="B55" s="386" t="s">
        <v>8</v>
      </c>
      <c r="C55" s="383"/>
      <c r="D55" s="383"/>
      <c r="E55" s="383"/>
      <c r="F55" s="383"/>
      <c r="G55" s="383"/>
      <c r="H55" s="387"/>
      <c r="I55" s="63"/>
      <c r="J55" s="63"/>
      <c r="U55" s="50"/>
      <c r="V55" s="50"/>
      <c r="W55" s="50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78" t="s">
        <v>20</v>
      </c>
      <c r="B56" s="68"/>
      <c r="C56" s="12"/>
      <c r="D56" s="12"/>
      <c r="E56" s="12"/>
      <c r="F56" s="12"/>
      <c r="G56" s="12"/>
      <c r="H56" s="88" t="s">
        <v>10</v>
      </c>
      <c r="J56" s="52"/>
      <c r="K56" s="52"/>
      <c r="L56" s="52"/>
      <c r="M56" s="52"/>
      <c r="N56" s="64"/>
      <c r="O56" s="64"/>
      <c r="P56" s="64"/>
      <c r="Q56" s="52"/>
      <c r="R56" s="52"/>
      <c r="S56" s="65"/>
      <c r="T56" s="65"/>
      <c r="U56" s="6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78" t="s">
        <v>11</v>
      </c>
      <c r="B57" s="68">
        <v>1</v>
      </c>
      <c r="C57" s="18">
        <v>2</v>
      </c>
      <c r="D57" s="18">
        <v>3</v>
      </c>
      <c r="E57" s="18">
        <v>4</v>
      </c>
      <c r="F57" s="18">
        <v>5</v>
      </c>
      <c r="G57" s="18">
        <v>6</v>
      </c>
      <c r="H57" s="88"/>
      <c r="I57" s="52"/>
      <c r="J57" s="52"/>
      <c r="K57" s="52"/>
      <c r="L57" s="124"/>
      <c r="M57" s="52"/>
      <c r="N57" s="64"/>
      <c r="O57" s="64"/>
      <c r="P57" s="64"/>
      <c r="Q57" s="52"/>
      <c r="R57" s="52"/>
      <c r="S57" s="65"/>
      <c r="T57" s="65"/>
      <c r="U57" s="6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80" t="s">
        <v>42</v>
      </c>
      <c r="B58" s="69">
        <v>31.6</v>
      </c>
      <c r="C58" s="69">
        <v>27.4</v>
      </c>
      <c r="D58" s="69">
        <v>39.299999999999997</v>
      </c>
      <c r="E58" s="69">
        <v>44.7</v>
      </c>
      <c r="F58" s="69">
        <v>27.8</v>
      </c>
      <c r="G58" s="69"/>
      <c r="H58" s="89">
        <f t="shared" ref="H58:H65" si="20">SUM(B58:G58)</f>
        <v>170.8</v>
      </c>
      <c r="I58" s="49"/>
      <c r="J58" s="2"/>
      <c r="K58" s="52"/>
      <c r="L58" s="124"/>
      <c r="M58" s="52"/>
      <c r="N58" s="64"/>
      <c r="O58" s="64"/>
      <c r="P58" s="64"/>
      <c r="Q58" s="52"/>
      <c r="R58" s="52"/>
      <c r="S58" s="65"/>
      <c r="T58" s="65"/>
      <c r="U58" s="6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81" t="s">
        <v>34</v>
      </c>
      <c r="B59" s="69"/>
      <c r="C59" s="69"/>
      <c r="D59" s="69"/>
      <c r="E59" s="69"/>
      <c r="F59" s="69"/>
      <c r="G59" s="69"/>
      <c r="H59" s="89">
        <f t="shared" si="20"/>
        <v>0</v>
      </c>
      <c r="I59" s="49"/>
      <c r="J59" s="2"/>
      <c r="K59" s="52"/>
      <c r="L59" s="124"/>
      <c r="M59" s="52"/>
      <c r="N59" s="64"/>
      <c r="O59" s="64"/>
      <c r="P59" s="64"/>
      <c r="Q59" s="52"/>
      <c r="R59" s="52"/>
      <c r="S59" s="65"/>
      <c r="T59" s="65"/>
      <c r="U59" s="6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80" t="s">
        <v>35</v>
      </c>
      <c r="B60" s="69">
        <v>32.299999999999997</v>
      </c>
      <c r="C60" s="69">
        <v>28</v>
      </c>
      <c r="D60" s="69">
        <v>40.200000000000003</v>
      </c>
      <c r="E60" s="69">
        <v>45.8</v>
      </c>
      <c r="F60" s="69">
        <v>28.6</v>
      </c>
      <c r="G60" s="69"/>
      <c r="H60" s="89">
        <f t="shared" si="20"/>
        <v>174.9</v>
      </c>
      <c r="I60" s="49"/>
      <c r="J60" s="2"/>
      <c r="K60" s="52"/>
      <c r="L60" s="124"/>
      <c r="M60" s="52"/>
      <c r="N60" s="64"/>
      <c r="O60" s="64"/>
      <c r="P60" s="64"/>
      <c r="Q60" s="52"/>
      <c r="R60" s="52"/>
      <c r="S60" s="65"/>
      <c r="T60" s="65"/>
      <c r="U60" s="6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80" t="s">
        <v>36</v>
      </c>
      <c r="B61" s="69">
        <v>32.299999999999997</v>
      </c>
      <c r="C61" s="69">
        <v>28</v>
      </c>
      <c r="D61" s="69">
        <v>40.200000000000003</v>
      </c>
      <c r="E61" s="69">
        <v>45.8</v>
      </c>
      <c r="F61" s="69">
        <v>28.6</v>
      </c>
      <c r="G61" s="69"/>
      <c r="H61" s="89">
        <f t="shared" si="20"/>
        <v>174.9</v>
      </c>
      <c r="I61" s="49"/>
      <c r="J61" s="2"/>
      <c r="K61" s="52"/>
      <c r="L61" s="124"/>
      <c r="M61" s="52"/>
      <c r="N61" s="64"/>
      <c r="O61" s="64"/>
      <c r="P61" s="64"/>
      <c r="Q61" s="52"/>
      <c r="R61" s="52"/>
      <c r="S61" s="65"/>
      <c r="T61" s="65"/>
      <c r="U61" s="6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81" t="s">
        <v>37</v>
      </c>
      <c r="B62" s="69"/>
      <c r="C62" s="69"/>
      <c r="D62" s="69"/>
      <c r="E62" s="69"/>
      <c r="F62" s="69"/>
      <c r="G62" s="69"/>
      <c r="H62" s="89">
        <f t="shared" si="20"/>
        <v>0</v>
      </c>
      <c r="I62" s="49"/>
      <c r="J62" s="2"/>
      <c r="K62" s="52"/>
      <c r="L62" s="124"/>
      <c r="M62" s="52"/>
      <c r="N62" s="64"/>
      <c r="O62" s="64"/>
      <c r="P62" s="64"/>
      <c r="Q62" s="52"/>
      <c r="R62" s="52"/>
      <c r="S62" s="65"/>
      <c r="T62" s="65"/>
      <c r="U62" s="6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80" t="s">
        <v>38</v>
      </c>
      <c r="B63" s="69">
        <v>32.299999999999997</v>
      </c>
      <c r="C63" s="69">
        <v>28</v>
      </c>
      <c r="D63" s="69">
        <v>40.200000000000003</v>
      </c>
      <c r="E63" s="69">
        <v>45.8</v>
      </c>
      <c r="F63" s="69">
        <v>28.6</v>
      </c>
      <c r="G63" s="69"/>
      <c r="H63" s="89">
        <f t="shared" si="20"/>
        <v>174.9</v>
      </c>
      <c r="I63" s="49"/>
      <c r="J63" s="2"/>
      <c r="K63" s="52"/>
      <c r="L63" s="124"/>
      <c r="M63" s="52"/>
      <c r="N63" s="52"/>
      <c r="O63" s="52"/>
      <c r="P63" s="52"/>
      <c r="Q63" s="52"/>
      <c r="R63" s="52"/>
      <c r="S63" s="52"/>
      <c r="T63" s="52"/>
      <c r="U63" s="52"/>
      <c r="V63" s="3"/>
      <c r="W63" s="3"/>
      <c r="Z63" s="2"/>
      <c r="AA63" s="2"/>
      <c r="AB63" s="2"/>
      <c r="AC63" s="2"/>
    </row>
    <row r="64" spans="1:31" ht="33.75" customHeight="1" x14ac:dyDescent="0.25">
      <c r="A64" s="80" t="s">
        <v>33</v>
      </c>
      <c r="B64" s="69">
        <v>32.299999999999997</v>
      </c>
      <c r="C64" s="69">
        <v>28</v>
      </c>
      <c r="D64" s="69">
        <v>40.200000000000003</v>
      </c>
      <c r="E64" s="69">
        <v>45.8</v>
      </c>
      <c r="F64" s="69">
        <v>28.6</v>
      </c>
      <c r="G64" s="69"/>
      <c r="H64" s="89">
        <f t="shared" si="20"/>
        <v>174.9</v>
      </c>
      <c r="I64" s="49"/>
      <c r="J64" s="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3"/>
      <c r="W64" s="3"/>
      <c r="Z64" s="2"/>
      <c r="AA64" s="2"/>
      <c r="AB64" s="2"/>
      <c r="AC64" s="2"/>
    </row>
    <row r="65" spans="1:29" ht="33.75" customHeight="1" x14ac:dyDescent="0.25">
      <c r="A65" s="79" t="s">
        <v>10</v>
      </c>
      <c r="B65" s="70">
        <f t="shared" ref="B65:G65" si="21">SUM(B58:B64)</f>
        <v>160.80000000000001</v>
      </c>
      <c r="C65" s="25">
        <f t="shared" si="21"/>
        <v>139.4</v>
      </c>
      <c r="D65" s="25">
        <f t="shared" si="21"/>
        <v>200.10000000000002</v>
      </c>
      <c r="E65" s="25">
        <f t="shared" si="21"/>
        <v>227.90000000000003</v>
      </c>
      <c r="F65" s="25">
        <f t="shared" si="21"/>
        <v>142.19999999999999</v>
      </c>
      <c r="G65" s="25">
        <f t="shared" si="21"/>
        <v>0</v>
      </c>
      <c r="H65" s="89">
        <f t="shared" si="20"/>
        <v>870.40000000000009</v>
      </c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82" t="s">
        <v>12</v>
      </c>
      <c r="B66" s="71">
        <v>82</v>
      </c>
      <c r="C66" s="28">
        <v>81</v>
      </c>
      <c r="D66" s="28">
        <v>81</v>
      </c>
      <c r="E66" s="28">
        <v>81</v>
      </c>
      <c r="F66" s="28">
        <v>80.5</v>
      </c>
      <c r="G66" s="28"/>
      <c r="H66" s="90">
        <f>+((H65/H67)/7)*1000</f>
        <v>81.110800484577396</v>
      </c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83" t="s">
        <v>13</v>
      </c>
      <c r="B67" s="94">
        <v>280</v>
      </c>
      <c r="C67" s="94">
        <v>246</v>
      </c>
      <c r="D67" s="94">
        <v>353</v>
      </c>
      <c r="E67" s="94">
        <v>402</v>
      </c>
      <c r="F67" s="94">
        <v>252</v>
      </c>
      <c r="G67" s="94"/>
      <c r="H67" s="98">
        <f>SUM(B67:G67)</f>
        <v>1533</v>
      </c>
      <c r="J67" s="66"/>
      <c r="N67" s="3"/>
      <c r="O67" s="3"/>
      <c r="P67" s="3"/>
      <c r="Q67" s="3"/>
      <c r="R67" s="3"/>
    </row>
    <row r="68" spans="1:29" ht="33.75" customHeight="1" x14ac:dyDescent="0.25">
      <c r="A68" s="84" t="s">
        <v>14</v>
      </c>
      <c r="B68" s="73">
        <f t="shared" ref="B68:G68" si="22">((B67*B66)*7/1000-B58)/4</f>
        <v>32.28</v>
      </c>
      <c r="C68" s="36">
        <f t="shared" si="22"/>
        <v>28.020499999999998</v>
      </c>
      <c r="D68" s="36">
        <f t="shared" si="22"/>
        <v>40.21275</v>
      </c>
      <c r="E68" s="36">
        <f t="shared" si="22"/>
        <v>45.808499999999995</v>
      </c>
      <c r="F68" s="36">
        <f t="shared" si="22"/>
        <v>28.550500000000003</v>
      </c>
      <c r="G68" s="36">
        <f t="shared" si="22"/>
        <v>0</v>
      </c>
      <c r="H68" s="102">
        <f>((H65*1000)/H67)/7</f>
        <v>81.11080048457741</v>
      </c>
      <c r="N68" s="3"/>
      <c r="O68" s="3"/>
      <c r="P68" s="3"/>
      <c r="Q68" s="3"/>
      <c r="R68" s="3"/>
    </row>
    <row r="69" spans="1:29" ht="33.75" customHeight="1" x14ac:dyDescent="0.25">
      <c r="A69" s="85" t="s">
        <v>15</v>
      </c>
      <c r="B69" s="74">
        <f>((B67*B66)*7)/1000</f>
        <v>160.72</v>
      </c>
      <c r="C69" s="40">
        <f>((C67*C66)*7)/1000</f>
        <v>139.482</v>
      </c>
      <c r="D69" s="40">
        <f>((D67*D66)*7)/1000</f>
        <v>200.15100000000001</v>
      </c>
      <c r="E69" s="40">
        <f>((E67*E66)*7)/1000</f>
        <v>227.934</v>
      </c>
      <c r="F69" s="40">
        <f t="shared" ref="F69:G69" si="23">((F67*F66)*7)/1000</f>
        <v>142.00200000000001</v>
      </c>
      <c r="G69" s="40">
        <f t="shared" si="23"/>
        <v>0</v>
      </c>
      <c r="H69" s="76"/>
      <c r="I69" s="48"/>
      <c r="R69" s="3"/>
    </row>
    <row r="70" spans="1:29" ht="33.75" customHeight="1" thickBot="1" x14ac:dyDescent="0.3">
      <c r="A70" s="86" t="s">
        <v>16</v>
      </c>
      <c r="B70" s="75">
        <f>+(B65/B67)/7*1000</f>
        <v>82.040816326530617</v>
      </c>
      <c r="C70" s="45">
        <f>+(C65/C67)/7*1000</f>
        <v>80.952380952380963</v>
      </c>
      <c r="D70" s="45">
        <f>+(D65/D67)/7*1000</f>
        <v>80.979360582760023</v>
      </c>
      <c r="E70" s="45">
        <f>+(E65/E67)/7*1000</f>
        <v>80.987917555081737</v>
      </c>
      <c r="F70" s="45">
        <f t="shared" ref="F70:G70" si="24">+(F65/F67)/7*1000</f>
        <v>80.612244897959172</v>
      </c>
      <c r="G70" s="45" t="e">
        <f t="shared" si="24"/>
        <v>#DIV/0!</v>
      </c>
      <c r="H70" s="103"/>
      <c r="R70" s="3"/>
    </row>
    <row r="71" spans="1:29" ht="33.75" customHeight="1" x14ac:dyDescent="0.25"/>
    <row r="72" spans="1:29" ht="33.75" customHeight="1" x14ac:dyDescent="0.25">
      <c r="B72" s="52"/>
      <c r="C72" s="52"/>
      <c r="D72" s="52"/>
      <c r="E72" s="52"/>
      <c r="F72" s="52"/>
      <c r="G72" s="52"/>
      <c r="H72" s="52"/>
      <c r="I72" s="59"/>
    </row>
    <row r="73" spans="1:29" ht="33.75" customHeight="1" x14ac:dyDescent="0.25"/>
    <row r="74" spans="1:29" ht="33.75" customHeight="1" x14ac:dyDescent="0.25">
      <c r="A74" s="52"/>
      <c r="B74" s="65"/>
      <c r="C74" s="65"/>
      <c r="D74" s="65"/>
      <c r="E74" s="65"/>
      <c r="F74" s="65"/>
      <c r="G74" s="65"/>
      <c r="H74" s="52"/>
      <c r="I74" s="52"/>
      <c r="J74" s="52"/>
    </row>
    <row r="75" spans="1:29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29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29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29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29" ht="33.75" customHeight="1" x14ac:dyDescent="0.25">
      <c r="A79" s="52"/>
      <c r="B79" s="52"/>
      <c r="C79" s="52"/>
      <c r="D79" s="52"/>
      <c r="E79" s="52"/>
      <c r="F79" s="52"/>
      <c r="G79" s="52"/>
      <c r="H79" s="52"/>
      <c r="I79" s="52"/>
      <c r="J79" s="52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L36:P36"/>
    <mergeCell ref="J54:K54"/>
    <mergeCell ref="B55:H55"/>
    <mergeCell ref="A3:C3"/>
    <mergeCell ref="E9:G9"/>
    <mergeCell ref="R9:S9"/>
    <mergeCell ref="K11:L11"/>
    <mergeCell ref="B15:I15"/>
    <mergeCell ref="J15:M15"/>
    <mergeCell ref="N15:X15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E239"/>
  <sheetViews>
    <sheetView zoomScale="30" zoomScaleNormal="30" workbookViewId="0">
      <selection activeCell="N40" sqref="N40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1" width="33.42578125" style="16" bestFit="1" customWidth="1"/>
    <col min="12" max="12" width="22.5703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58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76"/>
      <c r="I15" s="377"/>
      <c r="J15" s="388" t="s">
        <v>45</v>
      </c>
      <c r="K15" s="389"/>
      <c r="L15" s="389"/>
      <c r="M15" s="390"/>
      <c r="N15" s="385" t="s">
        <v>44</v>
      </c>
      <c r="O15" s="381"/>
      <c r="P15" s="381"/>
      <c r="Q15" s="381"/>
      <c r="R15" s="381"/>
      <c r="S15" s="381"/>
      <c r="T15" s="381"/>
      <c r="U15" s="381"/>
      <c r="V15" s="381"/>
      <c r="W15" s="381"/>
      <c r="X15" s="382"/>
      <c r="Y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2"/>
      <c r="H16" s="12"/>
      <c r="I16" s="12"/>
      <c r="J16" s="13"/>
      <c r="K16" s="12"/>
      <c r="L16" s="12"/>
      <c r="M16" s="19"/>
      <c r="N16" s="120"/>
      <c r="O16" s="12"/>
      <c r="P16" s="12"/>
      <c r="Q16" s="12"/>
      <c r="R16" s="12"/>
      <c r="S16" s="12"/>
      <c r="T16" s="12"/>
      <c r="U16" s="12"/>
      <c r="V16" s="12"/>
      <c r="W16" s="133"/>
      <c r="X16" s="14"/>
      <c r="Y16" s="15" t="s">
        <v>10</v>
      </c>
      <c r="AA16" s="17"/>
      <c r="AB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8">
        <v>6</v>
      </c>
      <c r="H17" s="18">
        <v>7</v>
      </c>
      <c r="I17" s="18">
        <v>8</v>
      </c>
      <c r="J17" s="11">
        <v>1</v>
      </c>
      <c r="K17" s="18">
        <v>2</v>
      </c>
      <c r="L17" s="18">
        <v>3</v>
      </c>
      <c r="M17" s="19">
        <v>4</v>
      </c>
      <c r="N17" s="68">
        <v>1</v>
      </c>
      <c r="O17" s="18">
        <v>2</v>
      </c>
      <c r="P17" s="18">
        <v>3</v>
      </c>
      <c r="Q17" s="18">
        <v>4</v>
      </c>
      <c r="R17" s="18">
        <v>5</v>
      </c>
      <c r="S17" s="18">
        <v>6</v>
      </c>
      <c r="T17" s="18">
        <v>7</v>
      </c>
      <c r="U17" s="18">
        <v>8</v>
      </c>
      <c r="V17" s="18">
        <v>9</v>
      </c>
      <c r="W17" s="125">
        <v>10</v>
      </c>
      <c r="X17" s="19">
        <v>11</v>
      </c>
      <c r="Y17" s="15"/>
      <c r="AA17" s="2"/>
      <c r="AB17" s="17"/>
    </row>
    <row r="18" spans="1:30" ht="39.950000000000003" customHeight="1" x14ac:dyDescent="0.25">
      <c r="A18" s="112" t="s">
        <v>42</v>
      </c>
      <c r="B18" s="20">
        <v>21.674999999999997</v>
      </c>
      <c r="C18" s="21">
        <v>46.918500000000002</v>
      </c>
      <c r="D18" s="21">
        <v>67.380875000000003</v>
      </c>
      <c r="E18" s="21">
        <v>65.24175000000001</v>
      </c>
      <c r="F18" s="21">
        <v>64.527499999999989</v>
      </c>
      <c r="G18" s="21">
        <v>56.201000000000001</v>
      </c>
      <c r="H18" s="21">
        <v>60.5745</v>
      </c>
      <c r="I18" s="21">
        <v>37.332999999999998</v>
      </c>
      <c r="J18" s="20">
        <v>33.352000000000004</v>
      </c>
      <c r="K18" s="21">
        <v>47.965375000000002</v>
      </c>
      <c r="L18" s="21">
        <v>65.5</v>
      </c>
      <c r="M18" s="22">
        <v>43.303437500000001</v>
      </c>
      <c r="N18" s="69">
        <v>14.358124999999999</v>
      </c>
      <c r="O18" s="21">
        <v>36.516750000000002</v>
      </c>
      <c r="P18" s="21">
        <v>62.900000000000006</v>
      </c>
      <c r="Q18" s="21">
        <v>33.75</v>
      </c>
      <c r="R18" s="21">
        <v>33.645875000000004</v>
      </c>
      <c r="S18" s="21">
        <v>34.570499999999996</v>
      </c>
      <c r="T18" s="21">
        <v>34.570499999999996</v>
      </c>
      <c r="U18" s="21">
        <v>33.666625000000003</v>
      </c>
      <c r="V18" s="21">
        <v>33.666625000000003</v>
      </c>
      <c r="W18" s="126">
        <v>59.558750000000003</v>
      </c>
      <c r="X18" s="22">
        <v>41.421250000000001</v>
      </c>
      <c r="Y18" s="23">
        <f t="shared" ref="Y18:Y25" si="0">SUM(B18:X18)</f>
        <v>1028.5979374999999</v>
      </c>
      <c r="AA18" s="2"/>
      <c r="AB18" s="17"/>
    </row>
    <row r="19" spans="1:30" ht="39.950000000000003" customHeight="1" x14ac:dyDescent="0.25">
      <c r="A19" s="113" t="s">
        <v>34</v>
      </c>
      <c r="B19" s="20"/>
      <c r="C19" s="21"/>
      <c r="D19" s="21"/>
      <c r="E19" s="21"/>
      <c r="F19" s="21"/>
      <c r="G19" s="21"/>
      <c r="H19" s="21"/>
      <c r="I19" s="21"/>
      <c r="J19" s="20"/>
      <c r="K19" s="21"/>
      <c r="L19" s="21"/>
      <c r="M19" s="22"/>
      <c r="N19" s="69"/>
      <c r="O19" s="21"/>
      <c r="P19" s="21"/>
      <c r="Q19" s="21"/>
      <c r="R19" s="21"/>
      <c r="S19" s="21"/>
      <c r="T19" s="21"/>
      <c r="U19" s="21"/>
      <c r="V19" s="21"/>
      <c r="W19" s="126"/>
      <c r="X19" s="22"/>
      <c r="Y19" s="23">
        <f t="shared" si="0"/>
        <v>0</v>
      </c>
      <c r="AA19" s="2"/>
      <c r="AB19" s="17"/>
    </row>
    <row r="20" spans="1:30" ht="39.75" customHeight="1" x14ac:dyDescent="0.25">
      <c r="A20" s="112" t="s">
        <v>35</v>
      </c>
      <c r="B20" s="20">
        <v>23.80275</v>
      </c>
      <c r="C20" s="21">
        <v>51.515374999999999</v>
      </c>
      <c r="D20" s="21">
        <v>74.210781249999997</v>
      </c>
      <c r="E20" s="21">
        <v>71.72156249999999</v>
      </c>
      <c r="F20" s="21">
        <v>71.788125000000008</v>
      </c>
      <c r="G20" s="21">
        <v>62.074750000000002</v>
      </c>
      <c r="H20" s="21">
        <v>66.882374999999996</v>
      </c>
      <c r="I20" s="21">
        <v>41.358125000000001</v>
      </c>
      <c r="J20" s="20">
        <v>36.568750000000001</v>
      </c>
      <c r="K20" s="21">
        <v>52.886406250000007</v>
      </c>
      <c r="L20" s="21">
        <v>72.231875000000002</v>
      </c>
      <c r="M20" s="22">
        <v>47.514765625000003</v>
      </c>
      <c r="N20" s="69">
        <v>15.639468749999999</v>
      </c>
      <c r="O20" s="21">
        <v>39.864687500000002</v>
      </c>
      <c r="P20" s="21">
        <v>69.097499999999997</v>
      </c>
      <c r="Q20" s="21">
        <v>37.0625</v>
      </c>
      <c r="R20" s="21">
        <v>36.974781249999992</v>
      </c>
      <c r="S20" s="21">
        <v>38.087625000000003</v>
      </c>
      <c r="T20" s="21">
        <v>38.087625000000003</v>
      </c>
      <c r="U20" s="21">
        <v>37.167343750000001</v>
      </c>
      <c r="V20" s="21">
        <v>37.167343750000001</v>
      </c>
      <c r="W20" s="126">
        <v>66.03381250000001</v>
      </c>
      <c r="X20" s="22">
        <v>45.972812500000003</v>
      </c>
      <c r="Y20" s="23">
        <f t="shared" si="0"/>
        <v>1133.7111406249999</v>
      </c>
      <c r="AA20" s="2"/>
      <c r="AB20" s="17"/>
    </row>
    <row r="21" spans="1:30" ht="39.950000000000003" customHeight="1" x14ac:dyDescent="0.25">
      <c r="A21" s="112" t="s">
        <v>36</v>
      </c>
      <c r="B21" s="20">
        <v>23.80275</v>
      </c>
      <c r="C21" s="21">
        <v>51.515374999999999</v>
      </c>
      <c r="D21" s="21">
        <v>74.210781249999997</v>
      </c>
      <c r="E21" s="21">
        <v>71.72156249999999</v>
      </c>
      <c r="F21" s="21">
        <v>71.788125000000008</v>
      </c>
      <c r="G21" s="21">
        <v>62.074750000000002</v>
      </c>
      <c r="H21" s="21">
        <v>66.882374999999996</v>
      </c>
      <c r="I21" s="21">
        <v>41.358125000000001</v>
      </c>
      <c r="J21" s="20">
        <v>36.568750000000001</v>
      </c>
      <c r="K21" s="21">
        <v>52.886406250000007</v>
      </c>
      <c r="L21" s="21">
        <v>72.231875000000002</v>
      </c>
      <c r="M21" s="22">
        <v>47.514765625000003</v>
      </c>
      <c r="N21" s="69">
        <v>15.639468749999999</v>
      </c>
      <c r="O21" s="21">
        <v>39.864687500000002</v>
      </c>
      <c r="P21" s="21">
        <v>69.097499999999997</v>
      </c>
      <c r="Q21" s="21">
        <v>37.0625</v>
      </c>
      <c r="R21" s="21">
        <v>36.974781249999992</v>
      </c>
      <c r="S21" s="21">
        <v>38.087625000000003</v>
      </c>
      <c r="T21" s="21">
        <v>38.087625000000003</v>
      </c>
      <c r="U21" s="21">
        <v>37.167343750000001</v>
      </c>
      <c r="V21" s="21">
        <v>37.167343750000001</v>
      </c>
      <c r="W21" s="126">
        <v>66.03381250000001</v>
      </c>
      <c r="X21" s="22">
        <v>45.972812500000003</v>
      </c>
      <c r="Y21" s="23">
        <f t="shared" si="0"/>
        <v>1133.7111406249999</v>
      </c>
      <c r="AA21" s="2"/>
      <c r="AB21" s="17"/>
    </row>
    <row r="22" spans="1:30" ht="39.950000000000003" customHeight="1" x14ac:dyDescent="0.25">
      <c r="A22" s="113" t="s">
        <v>37</v>
      </c>
      <c r="B22" s="20"/>
      <c r="C22" s="21"/>
      <c r="D22" s="21"/>
      <c r="E22" s="21"/>
      <c r="F22" s="21"/>
      <c r="G22" s="21"/>
      <c r="H22" s="21"/>
      <c r="I22" s="21"/>
      <c r="J22" s="20"/>
      <c r="K22" s="21"/>
      <c r="L22" s="21"/>
      <c r="M22" s="22"/>
      <c r="N22" s="69"/>
      <c r="O22" s="21"/>
      <c r="P22" s="21"/>
      <c r="Q22" s="21"/>
      <c r="R22" s="21"/>
      <c r="S22" s="21"/>
      <c r="T22" s="21"/>
      <c r="U22" s="21"/>
      <c r="V22" s="21"/>
      <c r="W22" s="126"/>
      <c r="X22" s="22"/>
      <c r="Y22" s="23">
        <f t="shared" si="0"/>
        <v>0</v>
      </c>
      <c r="AA22" s="2"/>
      <c r="AB22" s="17"/>
    </row>
    <row r="23" spans="1:30" ht="39.950000000000003" customHeight="1" x14ac:dyDescent="0.25">
      <c r="A23" s="112" t="s">
        <v>38</v>
      </c>
      <c r="B23" s="20">
        <v>23.80275</v>
      </c>
      <c r="C23" s="21">
        <v>51.515374999999999</v>
      </c>
      <c r="D23" s="21">
        <v>74.210781249999997</v>
      </c>
      <c r="E23" s="21">
        <v>71.72156249999999</v>
      </c>
      <c r="F23" s="21">
        <v>71.788125000000008</v>
      </c>
      <c r="G23" s="21">
        <v>62.074750000000002</v>
      </c>
      <c r="H23" s="21">
        <v>66.882374999999996</v>
      </c>
      <c r="I23" s="21">
        <v>41.358125000000001</v>
      </c>
      <c r="J23" s="20">
        <v>36.568750000000001</v>
      </c>
      <c r="K23" s="21">
        <v>52.886406250000007</v>
      </c>
      <c r="L23" s="21">
        <v>72.231875000000002</v>
      </c>
      <c r="M23" s="22">
        <v>47.514765625000003</v>
      </c>
      <c r="N23" s="69">
        <v>15.639468749999999</v>
      </c>
      <c r="O23" s="21">
        <v>39.864687500000002</v>
      </c>
      <c r="P23" s="21">
        <v>69.097499999999997</v>
      </c>
      <c r="Q23" s="21">
        <v>37.0625</v>
      </c>
      <c r="R23" s="21">
        <v>36.974781249999992</v>
      </c>
      <c r="S23" s="21">
        <v>38.087625000000003</v>
      </c>
      <c r="T23" s="21">
        <v>38.087625000000003</v>
      </c>
      <c r="U23" s="21">
        <v>37.167343750000001</v>
      </c>
      <c r="V23" s="21">
        <v>37.167343750000001</v>
      </c>
      <c r="W23" s="126">
        <v>66.03381250000001</v>
      </c>
      <c r="X23" s="22">
        <v>45.972812500000003</v>
      </c>
      <c r="Y23" s="23">
        <f t="shared" si="0"/>
        <v>1133.7111406249999</v>
      </c>
      <c r="AA23" s="2"/>
      <c r="AB23" s="17"/>
    </row>
    <row r="24" spans="1:30" ht="39.950000000000003" customHeight="1" x14ac:dyDescent="0.25">
      <c r="A24" s="112" t="s">
        <v>33</v>
      </c>
      <c r="B24" s="20">
        <v>23.80275</v>
      </c>
      <c r="C24" s="21">
        <v>51.515374999999999</v>
      </c>
      <c r="D24" s="21">
        <v>74.210781249999997</v>
      </c>
      <c r="E24" s="21">
        <v>71.72156249999999</v>
      </c>
      <c r="F24" s="21">
        <v>71.788125000000008</v>
      </c>
      <c r="G24" s="21">
        <v>62.074750000000002</v>
      </c>
      <c r="H24" s="21">
        <v>66.882374999999996</v>
      </c>
      <c r="I24" s="21">
        <v>41.358125000000001</v>
      </c>
      <c r="J24" s="20">
        <v>36.568750000000001</v>
      </c>
      <c r="K24" s="21">
        <v>52.886406250000007</v>
      </c>
      <c r="L24" s="21">
        <v>72.231875000000002</v>
      </c>
      <c r="M24" s="22">
        <v>47.514765625000003</v>
      </c>
      <c r="N24" s="69">
        <v>15.639468749999999</v>
      </c>
      <c r="O24" s="21">
        <v>39.864687500000002</v>
      </c>
      <c r="P24" s="21">
        <v>69.097499999999997</v>
      </c>
      <c r="Q24" s="21">
        <v>37.0625</v>
      </c>
      <c r="R24" s="21">
        <v>36.974781249999992</v>
      </c>
      <c r="S24" s="21">
        <v>38.087625000000003</v>
      </c>
      <c r="T24" s="21">
        <v>38.087625000000003</v>
      </c>
      <c r="U24" s="21">
        <v>37.167343750000001</v>
      </c>
      <c r="V24" s="21">
        <v>37.167343750000001</v>
      </c>
      <c r="W24" s="126">
        <v>66.03381250000001</v>
      </c>
      <c r="X24" s="22">
        <v>45.972812500000003</v>
      </c>
      <c r="Y24" s="23">
        <f t="shared" si="0"/>
        <v>1133.7111406249999</v>
      </c>
      <c r="AA24" s="2"/>
    </row>
    <row r="25" spans="1:30" ht="41.45" customHeight="1" x14ac:dyDescent="0.25">
      <c r="A25" s="113" t="s">
        <v>10</v>
      </c>
      <c r="B25" s="24">
        <f>SUM(B18:B24)</f>
        <v>116.88600000000001</v>
      </c>
      <c r="C25" s="25">
        <f t="shared" ref="C25:E25" si="1">SUM(C18:C24)</f>
        <v>252.98000000000002</v>
      </c>
      <c r="D25" s="25">
        <f t="shared" si="1"/>
        <v>364.22399999999993</v>
      </c>
      <c r="E25" s="25">
        <f t="shared" si="1"/>
        <v>352.12799999999999</v>
      </c>
      <c r="F25" s="25">
        <f>SUM(F18:F24)</f>
        <v>351.68000000000006</v>
      </c>
      <c r="G25" s="25">
        <f t="shared" ref="G25" si="2">SUM(G18:G24)</f>
        <v>304.5</v>
      </c>
      <c r="H25" s="25">
        <f>SUM(H18:H24)</f>
        <v>328.10400000000004</v>
      </c>
      <c r="I25" s="25">
        <f t="shared" ref="I25:L25" si="3">SUM(I18:I24)</f>
        <v>202.7655</v>
      </c>
      <c r="J25" s="24">
        <f t="shared" si="3"/>
        <v>179.62699999999998</v>
      </c>
      <c r="K25" s="25">
        <f t="shared" si="3"/>
        <v>259.51100000000002</v>
      </c>
      <c r="L25" s="25">
        <f t="shared" si="3"/>
        <v>354.42750000000001</v>
      </c>
      <c r="M25" s="26">
        <f>SUM(M18:M24)</f>
        <v>233.36249999999998</v>
      </c>
      <c r="N25" s="70">
        <f t="shared" ref="N25:O25" si="4">SUM(N18:N24)</f>
        <v>76.915999999999997</v>
      </c>
      <c r="O25" s="25">
        <f t="shared" si="4"/>
        <v>195.97550000000001</v>
      </c>
      <c r="P25" s="25">
        <f>SUM(P18:P24)</f>
        <v>339.28999999999996</v>
      </c>
      <c r="Q25" s="25">
        <f t="shared" ref="Q25:X25" si="5">SUM(Q18:Q24)</f>
        <v>182</v>
      </c>
      <c r="R25" s="25">
        <f t="shared" si="5"/>
        <v>181.54499999999996</v>
      </c>
      <c r="S25" s="25">
        <f t="shared" si="5"/>
        <v>186.92099999999999</v>
      </c>
      <c r="T25" s="25">
        <f t="shared" si="5"/>
        <v>186.92099999999999</v>
      </c>
      <c r="U25" s="25">
        <f t="shared" si="5"/>
        <v>182.33600000000001</v>
      </c>
      <c r="V25" s="25">
        <f t="shared" si="5"/>
        <v>182.33600000000001</v>
      </c>
      <c r="W25" s="25">
        <f t="shared" si="5"/>
        <v>323.69400000000002</v>
      </c>
      <c r="X25" s="26">
        <f t="shared" si="5"/>
        <v>225.3125</v>
      </c>
      <c r="Y25" s="23">
        <f t="shared" si="0"/>
        <v>5563.442500000001</v>
      </c>
    </row>
    <row r="26" spans="1:30" s="2" customFormat="1" ht="36.75" customHeight="1" x14ac:dyDescent="0.25">
      <c r="A26" s="114" t="s">
        <v>12</v>
      </c>
      <c r="B26" s="27">
        <v>66</v>
      </c>
      <c r="C26" s="28">
        <v>65</v>
      </c>
      <c r="D26" s="28">
        <v>64</v>
      </c>
      <c r="E26" s="28">
        <v>64</v>
      </c>
      <c r="F26" s="28">
        <v>64</v>
      </c>
      <c r="G26" s="28">
        <v>62.5</v>
      </c>
      <c r="H26" s="28">
        <v>62</v>
      </c>
      <c r="I26" s="28">
        <v>61.5</v>
      </c>
      <c r="J26" s="27">
        <v>67</v>
      </c>
      <c r="K26" s="28">
        <v>65.5</v>
      </c>
      <c r="L26" s="28">
        <v>64.5</v>
      </c>
      <c r="M26" s="29">
        <v>63.5</v>
      </c>
      <c r="N26" s="71">
        <v>67</v>
      </c>
      <c r="O26" s="28">
        <v>66.5</v>
      </c>
      <c r="P26" s="28">
        <v>65.5</v>
      </c>
      <c r="Q26" s="28">
        <v>65</v>
      </c>
      <c r="R26" s="28">
        <v>65</v>
      </c>
      <c r="S26" s="28">
        <v>64.5</v>
      </c>
      <c r="T26" s="28">
        <v>64.5</v>
      </c>
      <c r="U26" s="28">
        <v>64</v>
      </c>
      <c r="V26" s="28">
        <v>64</v>
      </c>
      <c r="W26" s="28">
        <v>63</v>
      </c>
      <c r="X26" s="29">
        <v>62.5</v>
      </c>
      <c r="Y26" s="30">
        <f>+((Y25/Y27)/7)*1000</f>
        <v>64.14669087974174</v>
      </c>
    </row>
    <row r="27" spans="1:30" s="2" customFormat="1" ht="33" customHeight="1" x14ac:dyDescent="0.25">
      <c r="A27" s="115" t="s">
        <v>13</v>
      </c>
      <c r="B27" s="31">
        <v>253</v>
      </c>
      <c r="C27" s="32">
        <v>556</v>
      </c>
      <c r="D27" s="32">
        <v>813</v>
      </c>
      <c r="E27" s="32">
        <v>786</v>
      </c>
      <c r="F27" s="32">
        <v>785</v>
      </c>
      <c r="G27" s="32">
        <v>696</v>
      </c>
      <c r="H27" s="32">
        <v>756</v>
      </c>
      <c r="I27" s="32">
        <v>471</v>
      </c>
      <c r="J27" s="31">
        <v>383</v>
      </c>
      <c r="K27" s="32">
        <v>566</v>
      </c>
      <c r="L27" s="32">
        <v>785</v>
      </c>
      <c r="M27" s="33">
        <v>525</v>
      </c>
      <c r="N27" s="72">
        <v>164</v>
      </c>
      <c r="O27" s="32">
        <v>421</v>
      </c>
      <c r="P27" s="32">
        <v>740</v>
      </c>
      <c r="Q27" s="32">
        <v>400</v>
      </c>
      <c r="R27" s="32">
        <v>399</v>
      </c>
      <c r="S27" s="32">
        <v>414</v>
      </c>
      <c r="T27" s="32">
        <v>414</v>
      </c>
      <c r="U27" s="32">
        <v>407</v>
      </c>
      <c r="V27" s="32">
        <v>407</v>
      </c>
      <c r="W27" s="32">
        <v>734</v>
      </c>
      <c r="X27" s="33">
        <v>515</v>
      </c>
      <c r="Y27" s="34">
        <f>SUM(B27:X27)</f>
        <v>12390</v>
      </c>
      <c r="Z27" s="2">
        <f>((Y25*1000)/Y27)/7</f>
        <v>64.14669087974174</v>
      </c>
    </row>
    <row r="28" spans="1:30" s="2" customFormat="1" ht="33" customHeight="1" x14ac:dyDescent="0.25">
      <c r="A28" s="116" t="s">
        <v>14</v>
      </c>
      <c r="B28" s="35">
        <f t="shared" ref="B28:X28" si="6">((B27*B26)*7/1000-B18)/4</f>
        <v>23.80275</v>
      </c>
      <c r="C28" s="36">
        <f t="shared" si="6"/>
        <v>51.515374999999999</v>
      </c>
      <c r="D28" s="36">
        <f t="shared" si="6"/>
        <v>74.210781249999997</v>
      </c>
      <c r="E28" s="36">
        <f t="shared" si="6"/>
        <v>71.72156249999999</v>
      </c>
      <c r="F28" s="36">
        <f t="shared" si="6"/>
        <v>71.788125000000008</v>
      </c>
      <c r="G28" s="36">
        <f t="shared" si="6"/>
        <v>62.074750000000002</v>
      </c>
      <c r="H28" s="36">
        <f t="shared" si="6"/>
        <v>66.882374999999996</v>
      </c>
      <c r="I28" s="36">
        <f t="shared" si="6"/>
        <v>41.358125000000001</v>
      </c>
      <c r="J28" s="35">
        <f>((J27*J26)*7/1000-J18)/4</f>
        <v>36.568750000000001</v>
      </c>
      <c r="K28" s="36">
        <f t="shared" ref="K28:L28" si="7">((K27*K26)*7/1000-K18)/4</f>
        <v>52.886406250000007</v>
      </c>
      <c r="L28" s="36">
        <f t="shared" si="7"/>
        <v>72.231875000000002</v>
      </c>
      <c r="M28" s="37">
        <f t="shared" si="6"/>
        <v>47.514765625000003</v>
      </c>
      <c r="N28" s="73">
        <f t="shared" si="6"/>
        <v>15.639468749999999</v>
      </c>
      <c r="O28" s="36">
        <f t="shared" si="6"/>
        <v>39.864687500000002</v>
      </c>
      <c r="P28" s="36">
        <f t="shared" si="6"/>
        <v>69.097499999999997</v>
      </c>
      <c r="Q28" s="36">
        <f t="shared" si="6"/>
        <v>37.0625</v>
      </c>
      <c r="R28" s="36">
        <f t="shared" si="6"/>
        <v>36.974781249999992</v>
      </c>
      <c r="S28" s="36">
        <f t="shared" si="6"/>
        <v>38.087625000000003</v>
      </c>
      <c r="T28" s="36">
        <f t="shared" si="6"/>
        <v>38.087625000000003</v>
      </c>
      <c r="U28" s="36">
        <f t="shared" si="6"/>
        <v>37.167343750000001</v>
      </c>
      <c r="V28" s="36">
        <f t="shared" si="6"/>
        <v>37.167343750000001</v>
      </c>
      <c r="W28" s="36">
        <f t="shared" si="6"/>
        <v>66.03381250000001</v>
      </c>
      <c r="X28" s="37">
        <f t="shared" si="6"/>
        <v>45.972812500000003</v>
      </c>
      <c r="Y28" s="38"/>
    </row>
    <row r="29" spans="1:30" ht="33.75" customHeight="1" x14ac:dyDescent="0.25">
      <c r="A29" s="117" t="s">
        <v>15</v>
      </c>
      <c r="B29" s="39">
        <f>((B27*B26)*7)/1000</f>
        <v>116.886</v>
      </c>
      <c r="C29" s="40">
        <f>((C27*C26)*7)/1000</f>
        <v>252.98</v>
      </c>
      <c r="D29" s="40">
        <f t="shared" ref="D29:X29" si="8">((D27*D26)*7)/1000</f>
        <v>364.22399999999999</v>
      </c>
      <c r="E29" s="40">
        <f t="shared" si="8"/>
        <v>352.12799999999999</v>
      </c>
      <c r="F29" s="40">
        <f t="shared" si="8"/>
        <v>351.68</v>
      </c>
      <c r="G29" s="40">
        <f t="shared" si="8"/>
        <v>304.5</v>
      </c>
      <c r="H29" s="40">
        <f t="shared" si="8"/>
        <v>328.10399999999998</v>
      </c>
      <c r="I29" s="40">
        <f t="shared" si="8"/>
        <v>202.7655</v>
      </c>
      <c r="J29" s="39">
        <f t="shared" si="8"/>
        <v>179.62700000000001</v>
      </c>
      <c r="K29" s="40">
        <f t="shared" si="8"/>
        <v>259.51100000000002</v>
      </c>
      <c r="L29" s="40">
        <f t="shared" si="8"/>
        <v>354.42750000000001</v>
      </c>
      <c r="M29" s="76">
        <f t="shared" si="8"/>
        <v>233.36250000000001</v>
      </c>
      <c r="N29" s="74">
        <f t="shared" si="8"/>
        <v>76.915999999999997</v>
      </c>
      <c r="O29" s="40">
        <f t="shared" si="8"/>
        <v>195.97550000000001</v>
      </c>
      <c r="P29" s="41">
        <f t="shared" si="8"/>
        <v>339.29</v>
      </c>
      <c r="Q29" s="41">
        <f t="shared" si="8"/>
        <v>182</v>
      </c>
      <c r="R29" s="41">
        <f t="shared" si="8"/>
        <v>181.54499999999999</v>
      </c>
      <c r="S29" s="41">
        <f t="shared" si="8"/>
        <v>186.92099999999999</v>
      </c>
      <c r="T29" s="41">
        <f t="shared" si="8"/>
        <v>186.92099999999999</v>
      </c>
      <c r="U29" s="41">
        <f t="shared" si="8"/>
        <v>182.33600000000001</v>
      </c>
      <c r="V29" s="41">
        <f t="shared" si="8"/>
        <v>182.33600000000001</v>
      </c>
      <c r="W29" s="41">
        <f t="shared" si="8"/>
        <v>323.69400000000002</v>
      </c>
      <c r="X29" s="42">
        <f t="shared" si="8"/>
        <v>225.3125</v>
      </c>
      <c r="Y29" s="43"/>
    </row>
    <row r="30" spans="1:30" ht="33.75" customHeight="1" thickBot="1" x14ac:dyDescent="0.3">
      <c r="A30" s="118" t="s">
        <v>16</v>
      </c>
      <c r="B30" s="44">
        <f>+(B25/B27)/7*1000</f>
        <v>66</v>
      </c>
      <c r="C30" s="45">
        <f t="shared" ref="C30:E30" si="9">+(C25/C27)/7*1000</f>
        <v>65</v>
      </c>
      <c r="D30" s="45">
        <f t="shared" si="9"/>
        <v>63.999999999999986</v>
      </c>
      <c r="E30" s="45">
        <f t="shared" si="9"/>
        <v>64</v>
      </c>
      <c r="F30" s="45">
        <f>+(F25/F27)/7*1000</f>
        <v>64.000000000000014</v>
      </c>
      <c r="G30" s="45">
        <f t="shared" ref="G30" si="10">+(G25/G27)/7*1000</f>
        <v>62.5</v>
      </c>
      <c r="H30" s="45">
        <f>+(H25/H27)/7*1000</f>
        <v>62.000000000000007</v>
      </c>
      <c r="I30" s="45">
        <f t="shared" ref="I30:L30" si="11">+(I25/I27)/7*1000</f>
        <v>61.5</v>
      </c>
      <c r="J30" s="44">
        <f t="shared" si="11"/>
        <v>66.999999999999986</v>
      </c>
      <c r="K30" s="45">
        <f t="shared" si="11"/>
        <v>65.5</v>
      </c>
      <c r="L30" s="45">
        <f t="shared" si="11"/>
        <v>64.5</v>
      </c>
      <c r="M30" s="46">
        <f>+(M25/M27)/7*1000</f>
        <v>63.499999999999986</v>
      </c>
      <c r="N30" s="75">
        <f t="shared" ref="N30:X30" si="12">+(N25/N27)/7*1000</f>
        <v>66.999999999999986</v>
      </c>
      <c r="O30" s="45">
        <f t="shared" si="12"/>
        <v>66.5</v>
      </c>
      <c r="P30" s="45">
        <f t="shared" si="12"/>
        <v>65.499999999999986</v>
      </c>
      <c r="Q30" s="45">
        <f t="shared" si="12"/>
        <v>65</v>
      </c>
      <c r="R30" s="45">
        <f t="shared" si="12"/>
        <v>64.999999999999986</v>
      </c>
      <c r="S30" s="45">
        <f t="shared" si="12"/>
        <v>64.499999999999986</v>
      </c>
      <c r="T30" s="45">
        <f t="shared" si="12"/>
        <v>64.499999999999986</v>
      </c>
      <c r="U30" s="45">
        <f t="shared" si="12"/>
        <v>64</v>
      </c>
      <c r="V30" s="45">
        <f t="shared" si="12"/>
        <v>64</v>
      </c>
      <c r="W30" s="45">
        <f t="shared" si="12"/>
        <v>63</v>
      </c>
      <c r="X30" s="46">
        <f t="shared" si="12"/>
        <v>62.5</v>
      </c>
      <c r="Y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79" t="s">
        <v>18</v>
      </c>
      <c r="C36" s="380"/>
      <c r="D36" s="380"/>
      <c r="E36" s="380"/>
      <c r="F36" s="380"/>
      <c r="G36" s="380"/>
      <c r="H36" s="87"/>
      <c r="J36" s="121"/>
      <c r="K36" s="104" t="s">
        <v>19</v>
      </c>
      <c r="L36" s="383" t="s">
        <v>18</v>
      </c>
      <c r="M36" s="383"/>
      <c r="N36" s="383"/>
      <c r="O36" s="383"/>
      <c r="P36" s="379"/>
      <c r="Q36" s="97"/>
      <c r="R36" s="52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88" t="s">
        <v>10</v>
      </c>
      <c r="R37" s="54"/>
      <c r="S37" s="54"/>
      <c r="T37" s="3"/>
      <c r="U37" s="53"/>
      <c r="V37" s="3"/>
      <c r="W37" s="52"/>
      <c r="X37" s="52"/>
      <c r="Y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88"/>
      <c r="R38" s="54"/>
      <c r="S38" s="54"/>
      <c r="T38" s="55"/>
      <c r="U38" s="55"/>
      <c r="V38" s="2"/>
      <c r="W38" s="2"/>
      <c r="X38" s="2"/>
      <c r="Y38" s="2"/>
    </row>
    <row r="39" spans="1:30" ht="33.75" customHeight="1" x14ac:dyDescent="0.25">
      <c r="A39" s="80" t="s">
        <v>42</v>
      </c>
      <c r="B39" s="69">
        <v>28.619125</v>
      </c>
      <c r="C39" s="69">
        <v>60.366</v>
      </c>
      <c r="D39" s="69">
        <v>77.142499999999998</v>
      </c>
      <c r="E39" s="69">
        <v>58.132999999999996</v>
      </c>
      <c r="F39" s="69">
        <v>60.982500000000002</v>
      </c>
      <c r="G39" s="69">
        <v>36.902500000000003</v>
      </c>
      <c r="H39" s="89">
        <f t="shared" ref="H39:H46" si="13">SUM(B39:G39)</f>
        <v>322.145625</v>
      </c>
      <c r="I39" s="50"/>
      <c r="J39" s="2"/>
      <c r="K39" s="80" t="s">
        <v>42</v>
      </c>
      <c r="L39" s="69">
        <v>10.3</v>
      </c>
      <c r="M39" s="69">
        <v>19.399999999999999</v>
      </c>
      <c r="N39" s="69">
        <v>14.2</v>
      </c>
      <c r="O39" s="69"/>
      <c r="P39" s="69"/>
      <c r="Q39" s="89">
        <f t="shared" ref="Q39:Q46" si="14">SUM(L39:P39)</f>
        <v>43.9</v>
      </c>
      <c r="R39" s="2"/>
      <c r="S39" s="56"/>
      <c r="T39" s="55"/>
      <c r="U39" s="55"/>
      <c r="V39" s="2"/>
      <c r="W39" s="2"/>
      <c r="X39" s="2"/>
      <c r="Y39" s="2"/>
    </row>
    <row r="40" spans="1:30" ht="33.75" customHeight="1" x14ac:dyDescent="0.25">
      <c r="A40" s="81" t="s">
        <v>34</v>
      </c>
      <c r="B40" s="69"/>
      <c r="C40" s="69"/>
      <c r="D40" s="69"/>
      <c r="E40" s="69"/>
      <c r="F40" s="69"/>
      <c r="G40" s="69"/>
      <c r="H40" s="89">
        <f t="shared" si="13"/>
        <v>0</v>
      </c>
      <c r="I40" s="50"/>
      <c r="J40" s="2"/>
      <c r="K40" s="81" t="s">
        <v>34</v>
      </c>
      <c r="L40" s="69"/>
      <c r="M40" s="69"/>
      <c r="N40" s="69"/>
      <c r="O40" s="69"/>
      <c r="P40" s="69"/>
      <c r="Q40" s="89">
        <f t="shared" si="14"/>
        <v>0</v>
      </c>
      <c r="R40" s="2"/>
      <c r="S40" s="56"/>
      <c r="T40" s="55"/>
      <c r="U40" s="55"/>
      <c r="V40" s="2"/>
      <c r="W40" s="2"/>
      <c r="X40" s="2"/>
      <c r="Y40" s="2"/>
    </row>
    <row r="41" spans="1:30" ht="33.75" customHeight="1" x14ac:dyDescent="0.25">
      <c r="A41" s="80" t="s">
        <v>35</v>
      </c>
      <c r="B41" s="123">
        <v>30.427343749999999</v>
      </c>
      <c r="C41" s="21">
        <v>64.400500000000008</v>
      </c>
      <c r="D41" s="21">
        <v>81.549374999999998</v>
      </c>
      <c r="E41" s="21">
        <v>61.226875000000007</v>
      </c>
      <c r="F41" s="21">
        <v>64.418750000000003</v>
      </c>
      <c r="G41" s="21">
        <v>39.310625000000002</v>
      </c>
      <c r="H41" s="89">
        <f t="shared" si="13"/>
        <v>341.33346875000001</v>
      </c>
      <c r="I41" s="50"/>
      <c r="J41" s="2"/>
      <c r="K41" s="80" t="s">
        <v>35</v>
      </c>
      <c r="L41" s="69">
        <v>11</v>
      </c>
      <c r="M41" s="69">
        <v>20.6</v>
      </c>
      <c r="N41" s="69">
        <v>16.8</v>
      </c>
      <c r="O41" s="69"/>
      <c r="P41" s="69"/>
      <c r="Q41" s="89">
        <f t="shared" si="14"/>
        <v>48.400000000000006</v>
      </c>
      <c r="R41" s="2"/>
      <c r="S41" s="56"/>
      <c r="T41" s="55"/>
      <c r="U41" s="55"/>
      <c r="V41" s="2"/>
      <c r="W41" s="2"/>
      <c r="X41" s="2"/>
      <c r="Y41" s="2"/>
    </row>
    <row r="42" spans="1:30" ht="33.75" customHeight="1" x14ac:dyDescent="0.25">
      <c r="A42" s="80" t="s">
        <v>36</v>
      </c>
      <c r="B42" s="69">
        <v>30.427343749999999</v>
      </c>
      <c r="C42" s="69">
        <v>64.400500000000008</v>
      </c>
      <c r="D42" s="69">
        <v>81.549374999999998</v>
      </c>
      <c r="E42" s="69">
        <v>61.226875000000007</v>
      </c>
      <c r="F42" s="69">
        <v>64.418750000000003</v>
      </c>
      <c r="G42" s="69">
        <v>39.310625000000002</v>
      </c>
      <c r="H42" s="89">
        <f t="shared" si="13"/>
        <v>341.33346875000001</v>
      </c>
      <c r="I42" s="50"/>
      <c r="J42" s="2"/>
      <c r="K42" s="80" t="s">
        <v>36</v>
      </c>
      <c r="L42" s="69">
        <v>11</v>
      </c>
      <c r="M42" s="69">
        <v>20.6</v>
      </c>
      <c r="N42" s="69">
        <v>16.8</v>
      </c>
      <c r="O42" s="69"/>
      <c r="P42" s="69"/>
      <c r="Q42" s="89">
        <f t="shared" si="14"/>
        <v>48.400000000000006</v>
      </c>
      <c r="R42" s="2"/>
      <c r="S42" s="56"/>
      <c r="T42" s="55"/>
      <c r="U42" s="55"/>
      <c r="V42" s="2"/>
      <c r="W42" s="2"/>
      <c r="X42" s="2"/>
      <c r="Y42" s="2"/>
    </row>
    <row r="43" spans="1:30" ht="33.75" customHeight="1" x14ac:dyDescent="0.25">
      <c r="A43" s="81" t="s">
        <v>37</v>
      </c>
      <c r="B43" s="69"/>
      <c r="C43" s="69"/>
      <c r="D43" s="69"/>
      <c r="E43" s="69"/>
      <c r="F43" s="69"/>
      <c r="G43" s="69"/>
      <c r="H43" s="89">
        <f t="shared" si="13"/>
        <v>0</v>
      </c>
      <c r="I43" s="50"/>
      <c r="J43" s="2"/>
      <c r="K43" s="81" t="s">
        <v>37</v>
      </c>
      <c r="L43" s="69"/>
      <c r="M43" s="69"/>
      <c r="N43" s="69"/>
      <c r="O43" s="69"/>
      <c r="P43" s="69"/>
      <c r="Q43" s="89">
        <f t="shared" si="14"/>
        <v>0</v>
      </c>
      <c r="R43" s="2"/>
      <c r="S43" s="56"/>
      <c r="T43" s="55"/>
      <c r="U43" s="55"/>
      <c r="V43" s="2"/>
      <c r="W43" s="2"/>
      <c r="X43" s="2"/>
      <c r="Y43" s="2"/>
    </row>
    <row r="44" spans="1:30" ht="33.75" customHeight="1" x14ac:dyDescent="0.25">
      <c r="A44" s="80" t="s">
        <v>38</v>
      </c>
      <c r="B44" s="69">
        <v>30.427343749999999</v>
      </c>
      <c r="C44" s="69">
        <v>64.400500000000008</v>
      </c>
      <c r="D44" s="69">
        <v>81.549374999999998</v>
      </c>
      <c r="E44" s="69">
        <v>61.226875000000007</v>
      </c>
      <c r="F44" s="69">
        <v>64.418750000000003</v>
      </c>
      <c r="G44" s="69">
        <v>39.310625000000002</v>
      </c>
      <c r="H44" s="89">
        <f t="shared" si="13"/>
        <v>341.33346875000001</v>
      </c>
      <c r="I44" s="50"/>
      <c r="J44" s="2"/>
      <c r="K44" s="80" t="s">
        <v>38</v>
      </c>
      <c r="L44" s="69">
        <v>11</v>
      </c>
      <c r="M44" s="69">
        <v>20.6</v>
      </c>
      <c r="N44" s="69">
        <v>16.8</v>
      </c>
      <c r="O44" s="69"/>
      <c r="P44" s="69"/>
      <c r="Q44" s="89">
        <f t="shared" si="14"/>
        <v>48.400000000000006</v>
      </c>
      <c r="R44" s="2"/>
      <c r="S44" s="56"/>
      <c r="T44" s="55"/>
      <c r="U44" s="55"/>
      <c r="V44" s="2"/>
      <c r="W44" s="2"/>
      <c r="X44" s="2"/>
      <c r="Y44" s="2"/>
    </row>
    <row r="45" spans="1:30" ht="33.75" customHeight="1" x14ac:dyDescent="0.25">
      <c r="A45" s="80" t="s">
        <v>33</v>
      </c>
      <c r="B45" s="69">
        <v>30.427343749999999</v>
      </c>
      <c r="C45" s="69">
        <v>64.400500000000008</v>
      </c>
      <c r="D45" s="69">
        <v>81.549374999999998</v>
      </c>
      <c r="E45" s="69">
        <v>61.226875000000007</v>
      </c>
      <c r="F45" s="69">
        <v>64.418750000000003</v>
      </c>
      <c r="G45" s="69">
        <v>39.310625000000002</v>
      </c>
      <c r="H45" s="89">
        <f t="shared" si="13"/>
        <v>341.33346875000001</v>
      </c>
      <c r="I45" s="50"/>
      <c r="J45" s="2"/>
      <c r="K45" s="80" t="s">
        <v>33</v>
      </c>
      <c r="L45" s="69">
        <v>11</v>
      </c>
      <c r="M45" s="69">
        <v>20.6</v>
      </c>
      <c r="N45" s="69">
        <v>16.8</v>
      </c>
      <c r="O45" s="69"/>
      <c r="P45" s="69"/>
      <c r="Q45" s="89">
        <f t="shared" si="14"/>
        <v>48.400000000000006</v>
      </c>
      <c r="R45" s="2"/>
      <c r="S45" s="56"/>
      <c r="T45" s="55"/>
      <c r="U45" s="55"/>
      <c r="V45" s="55"/>
      <c r="W45" s="55"/>
      <c r="X45" s="2"/>
      <c r="Y45" s="2"/>
      <c r="Z45" s="2"/>
      <c r="AA45" s="2"/>
    </row>
    <row r="46" spans="1:30" ht="33.75" customHeight="1" x14ac:dyDescent="0.25">
      <c r="A46" s="81" t="s">
        <v>10</v>
      </c>
      <c r="B46" s="70">
        <f t="shared" ref="B46:G46" si="15">SUM(B39:B45)</f>
        <v>150.32850000000002</v>
      </c>
      <c r="C46" s="25">
        <f t="shared" si="15"/>
        <v>317.96800000000007</v>
      </c>
      <c r="D46" s="25">
        <f t="shared" si="15"/>
        <v>403.34</v>
      </c>
      <c r="E46" s="25">
        <f t="shared" si="15"/>
        <v>303.04050000000001</v>
      </c>
      <c r="F46" s="25">
        <f t="shared" si="15"/>
        <v>318.65749999999997</v>
      </c>
      <c r="G46" s="25">
        <f t="shared" si="15"/>
        <v>194.14500000000004</v>
      </c>
      <c r="H46" s="89">
        <f t="shared" si="13"/>
        <v>1687.4795000000001</v>
      </c>
      <c r="I46" s="56"/>
      <c r="K46" s="67" t="s">
        <v>10</v>
      </c>
      <c r="L46" s="70">
        <f>SUM(L39:L45)</f>
        <v>54.3</v>
      </c>
      <c r="M46" s="25">
        <f>SUM(M39:M45)</f>
        <v>101.80000000000001</v>
      </c>
      <c r="N46" s="25">
        <f>SUM(N39:N45)</f>
        <v>81.399999999999991</v>
      </c>
      <c r="O46" s="25">
        <f>SUM(O39:O45)</f>
        <v>0</v>
      </c>
      <c r="P46" s="25">
        <f>SUM(P39:P45)</f>
        <v>0</v>
      </c>
      <c r="Q46" s="89">
        <f t="shared" si="14"/>
        <v>237.5</v>
      </c>
      <c r="R46" s="56"/>
      <c r="S46" s="56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82" t="s">
        <v>12</v>
      </c>
      <c r="B47" s="71">
        <v>69.5</v>
      </c>
      <c r="C47" s="28">
        <v>68</v>
      </c>
      <c r="D47" s="28">
        <v>67</v>
      </c>
      <c r="E47" s="28">
        <v>66.5</v>
      </c>
      <c r="F47" s="28">
        <v>65.5</v>
      </c>
      <c r="G47" s="28">
        <v>64.5</v>
      </c>
      <c r="H47" s="90">
        <f>+((H46/H48)/7)*1000</f>
        <v>66.722529753667317</v>
      </c>
      <c r="I47" s="56"/>
      <c r="K47" s="119" t="s">
        <v>12</v>
      </c>
      <c r="L47" s="71">
        <v>78</v>
      </c>
      <c r="M47" s="28">
        <v>77.5</v>
      </c>
      <c r="N47" s="28">
        <v>77</v>
      </c>
      <c r="O47" s="28"/>
      <c r="P47" s="28"/>
      <c r="Q47" s="90">
        <f>+((Q46/Q48)/7)*1000</f>
        <v>77.462491846053481</v>
      </c>
      <c r="R47" s="57"/>
      <c r="S47" s="57"/>
    </row>
    <row r="48" spans="1:30" ht="33.75" customHeight="1" x14ac:dyDescent="0.25">
      <c r="A48" s="83" t="s">
        <v>13</v>
      </c>
      <c r="B48" s="72">
        <v>309</v>
      </c>
      <c r="C48" s="32">
        <v>668</v>
      </c>
      <c r="D48" s="32">
        <v>860</v>
      </c>
      <c r="E48" s="32">
        <v>651</v>
      </c>
      <c r="F48" s="32">
        <v>695</v>
      </c>
      <c r="G48" s="32">
        <v>430</v>
      </c>
      <c r="H48" s="91">
        <f>SUM(B48:G48)</f>
        <v>3613</v>
      </c>
      <c r="I48" s="56"/>
      <c r="J48" s="58"/>
      <c r="K48" s="83" t="s">
        <v>13</v>
      </c>
      <c r="L48" s="94">
        <v>99</v>
      </c>
      <c r="M48" s="94">
        <v>186</v>
      </c>
      <c r="N48" s="94">
        <v>153</v>
      </c>
      <c r="O48" s="94"/>
      <c r="P48" s="94"/>
      <c r="Q48" s="98">
        <f>SUM(L48:P48)</f>
        <v>438</v>
      </c>
      <c r="R48" s="59"/>
      <c r="S48" s="59"/>
    </row>
    <row r="49" spans="1:31" ht="33.75" customHeight="1" x14ac:dyDescent="0.25">
      <c r="A49" s="84" t="s">
        <v>14</v>
      </c>
      <c r="B49" s="73">
        <f t="shared" ref="B49:G49" si="16">((B48*B47)*7/1000-B39)/4</f>
        <v>30.427343749999999</v>
      </c>
      <c r="C49" s="36">
        <f t="shared" si="16"/>
        <v>64.400500000000008</v>
      </c>
      <c r="D49" s="36">
        <f t="shared" si="16"/>
        <v>81.549374999999998</v>
      </c>
      <c r="E49" s="36">
        <f t="shared" si="16"/>
        <v>61.226875000000007</v>
      </c>
      <c r="F49" s="36">
        <f t="shared" si="16"/>
        <v>64.418750000000003</v>
      </c>
      <c r="G49" s="36">
        <f t="shared" si="16"/>
        <v>39.310625000000002</v>
      </c>
      <c r="H49" s="92">
        <f>((H46*1000)/H48)/7</f>
        <v>66.722529753667317</v>
      </c>
      <c r="I49" s="56"/>
      <c r="K49" s="84" t="s">
        <v>14</v>
      </c>
      <c r="L49" s="73">
        <f t="shared" ref="L49:P49" si="17">((L48*L47)*7/1000-L39)/4</f>
        <v>10.938500000000001</v>
      </c>
      <c r="M49" s="36">
        <f t="shared" si="17"/>
        <v>20.376249999999999</v>
      </c>
      <c r="N49" s="36">
        <f t="shared" si="17"/>
        <v>17.066749999999999</v>
      </c>
      <c r="O49" s="36">
        <f t="shared" si="17"/>
        <v>0</v>
      </c>
      <c r="P49" s="36">
        <f t="shared" si="17"/>
        <v>0</v>
      </c>
      <c r="Q49" s="99">
        <f>((Q46*1000)/Q48)/7</f>
        <v>77.462491846053481</v>
      </c>
      <c r="R49" s="59"/>
      <c r="S49" s="59"/>
    </row>
    <row r="50" spans="1:31" ht="33.75" customHeight="1" x14ac:dyDescent="0.25">
      <c r="A50" s="85" t="s">
        <v>15</v>
      </c>
      <c r="B50" s="74">
        <f t="shared" ref="B50:G50" si="18">((B48*B47)*7)/1000</f>
        <v>150.32849999999999</v>
      </c>
      <c r="C50" s="40">
        <f t="shared" si="18"/>
        <v>317.96800000000002</v>
      </c>
      <c r="D50" s="40">
        <f t="shared" si="18"/>
        <v>403.34</v>
      </c>
      <c r="E50" s="40">
        <f t="shared" si="18"/>
        <v>303.04050000000001</v>
      </c>
      <c r="F50" s="40">
        <f t="shared" si="18"/>
        <v>318.65750000000003</v>
      </c>
      <c r="G50" s="40">
        <f t="shared" si="18"/>
        <v>194.14500000000001</v>
      </c>
      <c r="H50" s="76"/>
      <c r="I50" s="56"/>
      <c r="K50" s="85" t="s">
        <v>15</v>
      </c>
      <c r="L50" s="74">
        <f>((L48*L47)*7)/1000</f>
        <v>54.054000000000002</v>
      </c>
      <c r="M50" s="40">
        <f>((M48*M47)*7)/1000</f>
        <v>100.905</v>
      </c>
      <c r="N50" s="40">
        <f>((N48*N47)*7)/1000</f>
        <v>82.466999999999999</v>
      </c>
      <c r="O50" s="40">
        <f>((O48*O47)*7)/1000</f>
        <v>0</v>
      </c>
      <c r="P50" s="40">
        <f>((P48*P47)*7)/1000</f>
        <v>0</v>
      </c>
      <c r="Q50" s="100"/>
    </row>
    <row r="51" spans="1:31" ht="33.75" customHeight="1" thickBot="1" x14ac:dyDescent="0.3">
      <c r="A51" s="86" t="s">
        <v>16</v>
      </c>
      <c r="B51" s="75">
        <f t="shared" ref="B51:G51" si="19">+(B46/B48)/7*1000</f>
        <v>69.5</v>
      </c>
      <c r="C51" s="45">
        <f t="shared" si="19"/>
        <v>68.000000000000014</v>
      </c>
      <c r="D51" s="45">
        <f t="shared" si="19"/>
        <v>66.999999999999986</v>
      </c>
      <c r="E51" s="45">
        <f t="shared" si="19"/>
        <v>66.5</v>
      </c>
      <c r="F51" s="45">
        <f t="shared" si="19"/>
        <v>65.499999999999986</v>
      </c>
      <c r="G51" s="45">
        <f t="shared" si="19"/>
        <v>64.500000000000014</v>
      </c>
      <c r="H51" s="93"/>
      <c r="I51" s="56"/>
      <c r="J51" s="48"/>
      <c r="K51" s="86" t="s">
        <v>16</v>
      </c>
      <c r="L51" s="75">
        <f>+(L46/L48)/7*1000</f>
        <v>78.354978354978357</v>
      </c>
      <c r="M51" s="45">
        <f>+(M46/M48)/7*1000</f>
        <v>78.187403993855611</v>
      </c>
      <c r="N51" s="45">
        <f>+(N46/N48)/7*1000</f>
        <v>76.003734827264239</v>
      </c>
      <c r="O51" s="45" t="e">
        <f>+(O46/O48)/7*1000</f>
        <v>#DIV/0!</v>
      </c>
      <c r="P51" s="45" t="e">
        <f>+(P46/P48)/7*1000</f>
        <v>#DIV/0!</v>
      </c>
      <c r="Q51" s="46"/>
      <c r="R51" s="49"/>
      <c r="S51" s="49"/>
    </row>
    <row r="52" spans="1:31" ht="33.75" customHeight="1" x14ac:dyDescent="0.25">
      <c r="A52" s="48"/>
      <c r="B52" s="49"/>
      <c r="C52" s="49"/>
      <c r="D52" s="49"/>
      <c r="E52" s="49"/>
      <c r="F52" s="49"/>
      <c r="G52" s="49"/>
      <c r="H52" s="48"/>
      <c r="I52" s="48"/>
      <c r="J52" s="48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2"/>
      <c r="V52" s="2"/>
      <c r="W52" s="2"/>
      <c r="X52" s="2"/>
      <c r="Y52" s="2"/>
    </row>
    <row r="53" spans="1:31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31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50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04" t="s">
        <v>21</v>
      </c>
      <c r="B55" s="386" t="s">
        <v>8</v>
      </c>
      <c r="C55" s="383"/>
      <c r="D55" s="383"/>
      <c r="E55" s="383"/>
      <c r="F55" s="383"/>
      <c r="G55" s="383"/>
      <c r="H55" s="387"/>
      <c r="I55" s="63"/>
      <c r="J55" s="63"/>
      <c r="U55" s="50"/>
      <c r="V55" s="50"/>
      <c r="W55" s="50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78" t="s">
        <v>20</v>
      </c>
      <c r="B56" s="68"/>
      <c r="C56" s="12"/>
      <c r="D56" s="12"/>
      <c r="E56" s="12"/>
      <c r="F56" s="12"/>
      <c r="G56" s="12"/>
      <c r="H56" s="88" t="s">
        <v>10</v>
      </c>
      <c r="J56" s="52"/>
      <c r="K56" s="52"/>
      <c r="L56" s="52"/>
      <c r="M56" s="52"/>
      <c r="N56" s="64"/>
      <c r="O56" s="64"/>
      <c r="P56" s="64"/>
      <c r="Q56" s="52"/>
      <c r="R56" s="52"/>
      <c r="S56" s="65"/>
      <c r="T56" s="65"/>
      <c r="U56" s="6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78" t="s">
        <v>11</v>
      </c>
      <c r="B57" s="68">
        <v>1</v>
      </c>
      <c r="C57" s="18">
        <v>2</v>
      </c>
      <c r="D57" s="18">
        <v>3</v>
      </c>
      <c r="E57" s="18">
        <v>4</v>
      </c>
      <c r="F57" s="18">
        <v>5</v>
      </c>
      <c r="G57" s="18">
        <v>6</v>
      </c>
      <c r="H57" s="88"/>
      <c r="I57" s="52"/>
      <c r="J57" s="52"/>
      <c r="K57" s="52"/>
      <c r="L57" s="124"/>
      <c r="M57" s="52"/>
      <c r="N57" s="64"/>
      <c r="O57" s="64"/>
      <c r="P57" s="64"/>
      <c r="Q57" s="52"/>
      <c r="R57" s="52"/>
      <c r="S57" s="65"/>
      <c r="T57" s="65"/>
      <c r="U57" s="6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80" t="s">
        <v>42</v>
      </c>
      <c r="B58" s="69">
        <v>32.299999999999997</v>
      </c>
      <c r="C58" s="69">
        <v>28</v>
      </c>
      <c r="D58" s="69">
        <v>40.200000000000003</v>
      </c>
      <c r="E58" s="69">
        <v>45.8</v>
      </c>
      <c r="F58" s="69">
        <v>28.6</v>
      </c>
      <c r="G58" s="69"/>
      <c r="H58" s="89">
        <f t="shared" ref="H58:H65" si="20">SUM(B58:G58)</f>
        <v>174.9</v>
      </c>
      <c r="I58" s="49"/>
      <c r="J58" s="2"/>
      <c r="K58" s="52"/>
      <c r="L58" s="124"/>
      <c r="M58" s="52"/>
      <c r="N58" s="64"/>
      <c r="O58" s="64"/>
      <c r="P58" s="64"/>
      <c r="Q58" s="52"/>
      <c r="R58" s="52"/>
      <c r="S58" s="65"/>
      <c r="T58" s="65"/>
      <c r="U58" s="6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81" t="s">
        <v>34</v>
      </c>
      <c r="B59" s="69"/>
      <c r="C59" s="69"/>
      <c r="D59" s="69"/>
      <c r="E59" s="69"/>
      <c r="F59" s="69"/>
      <c r="G59" s="69"/>
      <c r="H59" s="89">
        <f t="shared" si="20"/>
        <v>0</v>
      </c>
      <c r="I59" s="49"/>
      <c r="J59" s="2"/>
      <c r="K59" s="52"/>
      <c r="L59" s="124"/>
      <c r="M59" s="52"/>
      <c r="N59" s="64"/>
      <c r="O59" s="64"/>
      <c r="P59" s="64"/>
      <c r="Q59" s="52"/>
      <c r="R59" s="52"/>
      <c r="S59" s="65"/>
      <c r="T59" s="65"/>
      <c r="U59" s="6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80" t="s">
        <v>35</v>
      </c>
      <c r="B60" s="69">
        <v>33.299999999999997</v>
      </c>
      <c r="C60" s="69">
        <v>28.9</v>
      </c>
      <c r="D60" s="69">
        <v>41.5</v>
      </c>
      <c r="E60" s="69">
        <v>47.3</v>
      </c>
      <c r="F60" s="69">
        <v>29.5</v>
      </c>
      <c r="G60" s="69"/>
      <c r="H60" s="89">
        <f t="shared" si="20"/>
        <v>180.5</v>
      </c>
      <c r="I60" s="49"/>
      <c r="J60" s="2"/>
      <c r="K60" s="52"/>
      <c r="L60" s="124"/>
      <c r="M60" s="52"/>
      <c r="N60" s="64"/>
      <c r="O60" s="64"/>
      <c r="P60" s="64"/>
      <c r="Q60" s="52"/>
      <c r="R60" s="52"/>
      <c r="S60" s="65"/>
      <c r="T60" s="65"/>
      <c r="U60" s="6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80" t="s">
        <v>36</v>
      </c>
      <c r="B61" s="69">
        <v>33.1</v>
      </c>
      <c r="C61" s="69">
        <v>28.9</v>
      </c>
      <c r="D61" s="69">
        <v>41.5</v>
      </c>
      <c r="E61" s="69">
        <v>47.3</v>
      </c>
      <c r="F61" s="69">
        <v>29.5</v>
      </c>
      <c r="G61" s="69"/>
      <c r="H61" s="89">
        <f t="shared" si="20"/>
        <v>180.3</v>
      </c>
      <c r="I61" s="49"/>
      <c r="J61" s="2"/>
      <c r="K61" s="52"/>
      <c r="L61" s="124"/>
      <c r="M61" s="52"/>
      <c r="N61" s="64"/>
      <c r="O61" s="64"/>
      <c r="P61" s="64"/>
      <c r="Q61" s="52"/>
      <c r="R61" s="52"/>
      <c r="S61" s="65"/>
      <c r="T61" s="65"/>
      <c r="U61" s="6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81" t="s">
        <v>37</v>
      </c>
      <c r="B62" s="69"/>
      <c r="C62" s="69"/>
      <c r="D62" s="69"/>
      <c r="E62" s="69"/>
      <c r="F62" s="69"/>
      <c r="G62" s="69"/>
      <c r="H62" s="89">
        <f t="shared" si="20"/>
        <v>0</v>
      </c>
      <c r="I62" s="49"/>
      <c r="J62" s="2"/>
      <c r="K62" s="52"/>
      <c r="L62" s="124"/>
      <c r="M62" s="52"/>
      <c r="N62" s="64"/>
      <c r="O62" s="64"/>
      <c r="P62" s="64"/>
      <c r="Q62" s="52"/>
      <c r="R62" s="52"/>
      <c r="S62" s="65"/>
      <c r="T62" s="65"/>
      <c r="U62" s="6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80" t="s">
        <v>38</v>
      </c>
      <c r="B63" s="69">
        <v>33.1</v>
      </c>
      <c r="C63" s="69">
        <v>28.9</v>
      </c>
      <c r="D63" s="69">
        <v>41.5</v>
      </c>
      <c r="E63" s="69">
        <v>47.3</v>
      </c>
      <c r="F63" s="69">
        <v>29.5</v>
      </c>
      <c r="G63" s="69"/>
      <c r="H63" s="89">
        <f t="shared" si="20"/>
        <v>180.3</v>
      </c>
      <c r="I63" s="49"/>
      <c r="J63" s="2"/>
      <c r="K63" s="52"/>
      <c r="L63" s="124"/>
      <c r="M63" s="52"/>
      <c r="N63" s="52"/>
      <c r="O63" s="52"/>
      <c r="P63" s="52"/>
      <c r="Q63" s="52"/>
      <c r="R63" s="52"/>
      <c r="S63" s="52"/>
      <c r="T63" s="52"/>
      <c r="U63" s="52"/>
      <c r="V63" s="3"/>
      <c r="W63" s="3"/>
      <c r="Z63" s="2"/>
      <c r="AA63" s="2"/>
      <c r="AB63" s="2"/>
      <c r="AC63" s="2"/>
    </row>
    <row r="64" spans="1:31" ht="33.75" customHeight="1" x14ac:dyDescent="0.25">
      <c r="A64" s="80" t="s">
        <v>33</v>
      </c>
      <c r="B64" s="69">
        <v>33.1</v>
      </c>
      <c r="C64" s="69">
        <v>28.9</v>
      </c>
      <c r="D64" s="69">
        <v>41.5</v>
      </c>
      <c r="E64" s="69">
        <v>47.3</v>
      </c>
      <c r="F64" s="69">
        <v>29.5</v>
      </c>
      <c r="G64" s="69"/>
      <c r="H64" s="89">
        <f t="shared" si="20"/>
        <v>180.3</v>
      </c>
      <c r="I64" s="49"/>
      <c r="J64" s="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3"/>
      <c r="W64" s="3"/>
      <c r="Z64" s="2"/>
      <c r="AA64" s="2"/>
      <c r="AB64" s="2"/>
      <c r="AC64" s="2"/>
    </row>
    <row r="65" spans="1:29" ht="33.75" customHeight="1" x14ac:dyDescent="0.25">
      <c r="A65" s="79" t="s">
        <v>10</v>
      </c>
      <c r="B65" s="70">
        <f t="shared" ref="B65:G65" si="21">SUM(B58:B64)</f>
        <v>164.89999999999998</v>
      </c>
      <c r="C65" s="25">
        <f t="shared" si="21"/>
        <v>143.6</v>
      </c>
      <c r="D65" s="25">
        <f t="shared" si="21"/>
        <v>206.2</v>
      </c>
      <c r="E65" s="25">
        <f t="shared" si="21"/>
        <v>235</v>
      </c>
      <c r="F65" s="25">
        <f t="shared" si="21"/>
        <v>146.6</v>
      </c>
      <c r="G65" s="25">
        <f t="shared" si="21"/>
        <v>0</v>
      </c>
      <c r="H65" s="89">
        <f t="shared" si="20"/>
        <v>896.30000000000007</v>
      </c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82" t="s">
        <v>12</v>
      </c>
      <c r="B66" s="71">
        <v>84.5</v>
      </c>
      <c r="C66" s="28">
        <v>83.5</v>
      </c>
      <c r="D66" s="28">
        <v>83.5</v>
      </c>
      <c r="E66" s="28">
        <v>83.5</v>
      </c>
      <c r="F66" s="28">
        <v>83</v>
      </c>
      <c r="G66" s="28"/>
      <c r="H66" s="90">
        <f>+((H65/H67)/7)*1000</f>
        <v>83.524368651570214</v>
      </c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83" t="s">
        <v>13</v>
      </c>
      <c r="B67" s="94">
        <v>280</v>
      </c>
      <c r="C67" s="94">
        <v>246</v>
      </c>
      <c r="D67" s="94">
        <v>353</v>
      </c>
      <c r="E67" s="94">
        <v>402</v>
      </c>
      <c r="F67" s="94">
        <v>252</v>
      </c>
      <c r="G67" s="94"/>
      <c r="H67" s="98">
        <f>SUM(B67:G67)</f>
        <v>1533</v>
      </c>
      <c r="J67" s="66"/>
      <c r="N67" s="3"/>
      <c r="O67" s="3"/>
      <c r="P67" s="3"/>
      <c r="Q67" s="3"/>
      <c r="R67" s="3"/>
    </row>
    <row r="68" spans="1:29" ht="33.75" customHeight="1" x14ac:dyDescent="0.25">
      <c r="A68" s="84" t="s">
        <v>14</v>
      </c>
      <c r="B68" s="73">
        <f t="shared" ref="B68:G68" si="22">((B67*B66)*7/1000-B58)/4</f>
        <v>33.33</v>
      </c>
      <c r="C68" s="36">
        <f t="shared" si="22"/>
        <v>28.946750000000002</v>
      </c>
      <c r="D68" s="36">
        <f t="shared" si="22"/>
        <v>41.532124999999994</v>
      </c>
      <c r="E68" s="36">
        <f t="shared" si="22"/>
        <v>47.292249999999996</v>
      </c>
      <c r="F68" s="36">
        <f t="shared" si="22"/>
        <v>29.453000000000003</v>
      </c>
      <c r="G68" s="36">
        <f t="shared" si="22"/>
        <v>0</v>
      </c>
      <c r="H68" s="102">
        <f>((H65*1000)/H67)/7</f>
        <v>83.524368651570242</v>
      </c>
      <c r="N68" s="3"/>
      <c r="O68" s="3"/>
      <c r="P68" s="3"/>
      <c r="Q68" s="3"/>
      <c r="R68" s="3"/>
    </row>
    <row r="69" spans="1:29" ht="33.75" customHeight="1" x14ac:dyDescent="0.25">
      <c r="A69" s="85" t="s">
        <v>15</v>
      </c>
      <c r="B69" s="74">
        <f>((B67*B66)*7)/1000</f>
        <v>165.62</v>
      </c>
      <c r="C69" s="40">
        <f>((C67*C66)*7)/1000</f>
        <v>143.78700000000001</v>
      </c>
      <c r="D69" s="40">
        <f>((D67*D66)*7)/1000</f>
        <v>206.32849999999999</v>
      </c>
      <c r="E69" s="40">
        <f>((E67*E66)*7)/1000</f>
        <v>234.96899999999999</v>
      </c>
      <c r="F69" s="40">
        <f t="shared" ref="F69:G69" si="23">((F67*F66)*7)/1000</f>
        <v>146.41200000000001</v>
      </c>
      <c r="G69" s="40">
        <f t="shared" si="23"/>
        <v>0</v>
      </c>
      <c r="H69" s="76"/>
      <c r="I69" s="48"/>
      <c r="R69" s="3"/>
    </row>
    <row r="70" spans="1:29" ht="33.75" customHeight="1" thickBot="1" x14ac:dyDescent="0.3">
      <c r="A70" s="86" t="s">
        <v>16</v>
      </c>
      <c r="B70" s="75">
        <f>+(B65/B67)/7*1000</f>
        <v>84.132653061224488</v>
      </c>
      <c r="C70" s="45">
        <f>+(C65/C67)/7*1000</f>
        <v>83.391405342624864</v>
      </c>
      <c r="D70" s="45">
        <f>+(D65/D67)/7*1000</f>
        <v>83.447996762444333</v>
      </c>
      <c r="E70" s="45">
        <f>+(E65/E67)/7*1000</f>
        <v>83.511016346837238</v>
      </c>
      <c r="F70" s="45">
        <f t="shared" ref="F70:G70" si="24">+(F65/F67)/7*1000</f>
        <v>83.106575963718811</v>
      </c>
      <c r="G70" s="45" t="e">
        <f t="shared" si="24"/>
        <v>#DIV/0!</v>
      </c>
      <c r="H70" s="103"/>
      <c r="R70" s="3"/>
    </row>
    <row r="71" spans="1:29" ht="33.75" customHeight="1" x14ac:dyDescent="0.25"/>
    <row r="72" spans="1:29" ht="33.75" customHeight="1" x14ac:dyDescent="0.25">
      <c r="B72" s="52"/>
      <c r="C72" s="52"/>
      <c r="D72" s="52"/>
      <c r="E72" s="52"/>
      <c r="F72" s="52"/>
      <c r="G72" s="52"/>
      <c r="H72" s="52"/>
      <c r="I72" s="59"/>
    </row>
    <row r="73" spans="1:29" ht="33.75" customHeight="1" x14ac:dyDescent="0.25"/>
    <row r="74" spans="1:29" ht="33.75" customHeight="1" x14ac:dyDescent="0.25">
      <c r="A74" s="52"/>
      <c r="B74" s="65"/>
      <c r="C74" s="65"/>
      <c r="D74" s="65"/>
      <c r="E74" s="65"/>
      <c r="F74" s="65"/>
      <c r="G74" s="65"/>
      <c r="H74" s="52"/>
      <c r="I74" s="52"/>
      <c r="J74" s="52"/>
    </row>
    <row r="75" spans="1:29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29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29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29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29" ht="33.75" customHeight="1" x14ac:dyDescent="0.25">
      <c r="A79" s="52"/>
      <c r="B79" s="52"/>
      <c r="C79" s="52"/>
      <c r="D79" s="52"/>
      <c r="E79" s="52"/>
      <c r="F79" s="52"/>
      <c r="G79" s="52"/>
      <c r="H79" s="52"/>
      <c r="I79" s="52"/>
      <c r="J79" s="52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X15"/>
    <mergeCell ref="B36:G36"/>
    <mergeCell ref="L36:P36"/>
    <mergeCell ref="J54:K54"/>
    <mergeCell ref="B55:H55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E239"/>
  <sheetViews>
    <sheetView topLeftCell="A25" zoomScale="30" zoomScaleNormal="30" workbookViewId="0">
      <selection activeCell="L68" sqref="L68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1" width="33.42578125" style="16" bestFit="1" customWidth="1"/>
    <col min="12" max="12" width="22.5703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59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76"/>
      <c r="I15" s="377"/>
      <c r="J15" s="388" t="s">
        <v>45</v>
      </c>
      <c r="K15" s="389"/>
      <c r="L15" s="389"/>
      <c r="M15" s="390"/>
      <c r="N15" s="385" t="s">
        <v>44</v>
      </c>
      <c r="O15" s="381"/>
      <c r="P15" s="381"/>
      <c r="Q15" s="381"/>
      <c r="R15" s="381"/>
      <c r="S15" s="381"/>
      <c r="T15" s="381"/>
      <c r="U15" s="381"/>
      <c r="V15" s="381"/>
      <c r="W15" s="381"/>
      <c r="X15" s="382"/>
      <c r="Y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2"/>
      <c r="H16" s="12"/>
      <c r="I16" s="12"/>
      <c r="J16" s="13"/>
      <c r="K16" s="12"/>
      <c r="L16" s="12"/>
      <c r="M16" s="19"/>
      <c r="N16" s="120"/>
      <c r="O16" s="12"/>
      <c r="P16" s="12"/>
      <c r="Q16" s="12"/>
      <c r="R16" s="12"/>
      <c r="S16" s="12"/>
      <c r="T16" s="12"/>
      <c r="U16" s="12"/>
      <c r="V16" s="12"/>
      <c r="W16" s="133"/>
      <c r="X16" s="14"/>
      <c r="Y16" s="15" t="s">
        <v>10</v>
      </c>
      <c r="AA16" s="17"/>
      <c r="AB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8">
        <v>6</v>
      </c>
      <c r="H17" s="18">
        <v>7</v>
      </c>
      <c r="I17" s="18">
        <v>8</v>
      </c>
      <c r="J17" s="11">
        <v>1</v>
      </c>
      <c r="K17" s="18">
        <v>2</v>
      </c>
      <c r="L17" s="18">
        <v>3</v>
      </c>
      <c r="M17" s="19">
        <v>4</v>
      </c>
      <c r="N17" s="68">
        <v>1</v>
      </c>
      <c r="O17" s="18">
        <v>2</v>
      </c>
      <c r="P17" s="18">
        <v>3</v>
      </c>
      <c r="Q17" s="18">
        <v>4</v>
      </c>
      <c r="R17" s="18">
        <v>5</v>
      </c>
      <c r="S17" s="18">
        <v>6</v>
      </c>
      <c r="T17" s="18">
        <v>7</v>
      </c>
      <c r="U17" s="18">
        <v>8</v>
      </c>
      <c r="V17" s="18">
        <v>9</v>
      </c>
      <c r="W17" s="125">
        <v>10</v>
      </c>
      <c r="X17" s="19">
        <v>11</v>
      </c>
      <c r="Y17" s="15"/>
      <c r="AA17" s="2"/>
      <c r="AB17" s="17"/>
    </row>
    <row r="18" spans="1:30" ht="39.950000000000003" customHeight="1" x14ac:dyDescent="0.25">
      <c r="A18" s="112" t="s">
        <v>42</v>
      </c>
      <c r="B18" s="20">
        <v>23.80275</v>
      </c>
      <c r="C18" s="21">
        <v>51.515374999999999</v>
      </c>
      <c r="D18" s="21">
        <v>74.210781249999997</v>
      </c>
      <c r="E18" s="21">
        <v>71.72156249999999</v>
      </c>
      <c r="F18" s="21">
        <v>71.788125000000008</v>
      </c>
      <c r="G18" s="21">
        <v>62.074750000000002</v>
      </c>
      <c r="H18" s="21">
        <v>66.882374999999996</v>
      </c>
      <c r="I18" s="21">
        <v>41.358125000000001</v>
      </c>
      <c r="J18" s="20">
        <v>36.568750000000001</v>
      </c>
      <c r="K18" s="21">
        <v>52.886406250000007</v>
      </c>
      <c r="L18" s="21">
        <v>72.231875000000002</v>
      </c>
      <c r="M18" s="22">
        <v>47.514765625000003</v>
      </c>
      <c r="N18" s="69">
        <v>15.639468749999999</v>
      </c>
      <c r="O18" s="21">
        <v>39.864687500000002</v>
      </c>
      <c r="P18" s="21">
        <v>69.097499999999997</v>
      </c>
      <c r="Q18" s="21">
        <v>37.0625</v>
      </c>
      <c r="R18" s="21">
        <v>36.974781249999992</v>
      </c>
      <c r="S18" s="21">
        <v>38.087625000000003</v>
      </c>
      <c r="T18" s="21">
        <v>38.087625000000003</v>
      </c>
      <c r="U18" s="21">
        <v>37.167343750000001</v>
      </c>
      <c r="V18" s="21">
        <v>37.167343750000001</v>
      </c>
      <c r="W18" s="126">
        <v>66.03381250000001</v>
      </c>
      <c r="X18" s="22">
        <v>45.972812500000003</v>
      </c>
      <c r="Y18" s="23">
        <f t="shared" ref="Y18:Y25" si="0">SUM(B18:X18)</f>
        <v>1133.7111406249999</v>
      </c>
      <c r="AA18" s="2"/>
      <c r="AB18" s="17"/>
    </row>
    <row r="19" spans="1:30" ht="39.950000000000003" customHeight="1" x14ac:dyDescent="0.25">
      <c r="A19" s="113" t="s">
        <v>34</v>
      </c>
      <c r="B19" s="20"/>
      <c r="C19" s="21"/>
      <c r="D19" s="21"/>
      <c r="E19" s="21"/>
      <c r="F19" s="21"/>
      <c r="G19" s="21"/>
      <c r="H19" s="21"/>
      <c r="I19" s="21"/>
      <c r="J19" s="20"/>
      <c r="K19" s="21"/>
      <c r="L19" s="21"/>
      <c r="M19" s="22"/>
      <c r="N19" s="69"/>
      <c r="O19" s="21"/>
      <c r="P19" s="21"/>
      <c r="Q19" s="21"/>
      <c r="R19" s="21"/>
      <c r="S19" s="21"/>
      <c r="T19" s="21"/>
      <c r="U19" s="21"/>
      <c r="V19" s="21"/>
      <c r="W19" s="126"/>
      <c r="X19" s="22"/>
      <c r="Y19" s="23">
        <f t="shared" si="0"/>
        <v>0</v>
      </c>
      <c r="AA19" s="2"/>
      <c r="AB19" s="17"/>
    </row>
    <row r="20" spans="1:30" ht="39.75" customHeight="1" x14ac:dyDescent="0.25">
      <c r="A20" s="112" t="s">
        <v>35</v>
      </c>
      <c r="B20" s="20">
        <v>23.80275</v>
      </c>
      <c r="C20" s="21">
        <v>51.515374999999999</v>
      </c>
      <c r="D20" s="21">
        <v>74.210781249999997</v>
      </c>
      <c r="E20" s="21">
        <v>71.72156249999999</v>
      </c>
      <c r="F20" s="21">
        <v>71.788125000000008</v>
      </c>
      <c r="G20" s="21">
        <v>62.074750000000002</v>
      </c>
      <c r="H20" s="21">
        <v>66.882374999999996</v>
      </c>
      <c r="I20" s="21">
        <v>41.358125000000001</v>
      </c>
      <c r="J20" s="20">
        <v>36.568750000000001</v>
      </c>
      <c r="K20" s="21">
        <v>52.886406250000007</v>
      </c>
      <c r="L20" s="21">
        <v>72.231875000000002</v>
      </c>
      <c r="M20" s="22">
        <v>47.514765625000003</v>
      </c>
      <c r="N20" s="69">
        <v>15.639468749999999</v>
      </c>
      <c r="O20" s="21">
        <v>39.864687500000002</v>
      </c>
      <c r="P20" s="21">
        <v>69.097499999999997</v>
      </c>
      <c r="Q20" s="21">
        <v>37.0625</v>
      </c>
      <c r="R20" s="21">
        <v>36.974781249999992</v>
      </c>
      <c r="S20" s="21">
        <v>38.087625000000003</v>
      </c>
      <c r="T20" s="21">
        <v>38.087625000000003</v>
      </c>
      <c r="U20" s="21">
        <v>37.167343750000001</v>
      </c>
      <c r="V20" s="21">
        <v>37.167343750000001</v>
      </c>
      <c r="W20" s="126">
        <v>66.03381250000001</v>
      </c>
      <c r="X20" s="22">
        <v>45.972812500000003</v>
      </c>
      <c r="Y20" s="23">
        <f t="shared" si="0"/>
        <v>1133.7111406249999</v>
      </c>
      <c r="AA20" s="2"/>
      <c r="AB20" s="17"/>
    </row>
    <row r="21" spans="1:30" ht="39.950000000000003" customHeight="1" x14ac:dyDescent="0.25">
      <c r="A21" s="112" t="s">
        <v>36</v>
      </c>
      <c r="B21" s="20">
        <v>26.820299999999992</v>
      </c>
      <c r="C21" s="21">
        <v>57.601416666666658</v>
      </c>
      <c r="D21" s="21">
        <v>83.316145833333351</v>
      </c>
      <c r="E21" s="21">
        <v>80.565624999999997</v>
      </c>
      <c r="F21" s="21">
        <v>80.35791666666664</v>
      </c>
      <c r="G21" s="21">
        <v>69.701000000000008</v>
      </c>
      <c r="H21" s="21">
        <v>75.363749999999996</v>
      </c>
      <c r="I21" s="21">
        <v>46.610416666666673</v>
      </c>
      <c r="J21" s="20">
        <v>41.305333333333344</v>
      </c>
      <c r="K21" s="21">
        <v>59.830395833333341</v>
      </c>
      <c r="L21" s="21">
        <v>81.893749999999997</v>
      </c>
      <c r="M21" s="22">
        <v>53.460989583333337</v>
      </c>
      <c r="N21" s="69">
        <v>17.528187499999998</v>
      </c>
      <c r="O21" s="21">
        <v>45.133874999999996</v>
      </c>
      <c r="P21" s="21">
        <v>78.254999999999981</v>
      </c>
      <c r="Q21" s="21">
        <v>41.558333333333337</v>
      </c>
      <c r="R21" s="21">
        <v>41.451145833333342</v>
      </c>
      <c r="S21" s="21">
        <v>42.71125</v>
      </c>
      <c r="T21" s="21">
        <v>42.71125</v>
      </c>
      <c r="U21" s="21">
        <v>41.698437500000004</v>
      </c>
      <c r="V21" s="21">
        <v>41.698437500000004</v>
      </c>
      <c r="W21" s="126">
        <v>73.668458333333319</v>
      </c>
      <c r="X21" s="22">
        <v>52.266458333333333</v>
      </c>
      <c r="Y21" s="23">
        <f t="shared" si="0"/>
        <v>1275.5078729166664</v>
      </c>
      <c r="AA21" s="2"/>
      <c r="AB21" s="17"/>
    </row>
    <row r="22" spans="1:30" ht="39.950000000000003" customHeight="1" x14ac:dyDescent="0.25">
      <c r="A22" s="113" t="s">
        <v>37</v>
      </c>
      <c r="B22" s="20"/>
      <c r="C22" s="21"/>
      <c r="D22" s="21"/>
      <c r="E22" s="21"/>
      <c r="F22" s="21"/>
      <c r="G22" s="21"/>
      <c r="H22" s="21"/>
      <c r="I22" s="21"/>
      <c r="J22" s="20"/>
      <c r="K22" s="21"/>
      <c r="L22" s="21"/>
      <c r="M22" s="22"/>
      <c r="N22" s="69"/>
      <c r="O22" s="21"/>
      <c r="P22" s="21"/>
      <c r="Q22" s="21"/>
      <c r="R22" s="21"/>
      <c r="S22" s="21"/>
      <c r="T22" s="21"/>
      <c r="U22" s="21"/>
      <c r="V22" s="21"/>
      <c r="W22" s="126"/>
      <c r="X22" s="22"/>
      <c r="Y22" s="23">
        <f t="shared" si="0"/>
        <v>0</v>
      </c>
      <c r="AA22" s="2"/>
      <c r="AB22" s="17"/>
    </row>
    <row r="23" spans="1:30" ht="39.950000000000003" customHeight="1" x14ac:dyDescent="0.25">
      <c r="A23" s="112" t="s">
        <v>38</v>
      </c>
      <c r="B23" s="20">
        <v>26.820299999999992</v>
      </c>
      <c r="C23" s="21">
        <v>57.601416666666658</v>
      </c>
      <c r="D23" s="21">
        <v>83.316145833333351</v>
      </c>
      <c r="E23" s="21">
        <v>80.565624999999997</v>
      </c>
      <c r="F23" s="21">
        <v>80.35791666666664</v>
      </c>
      <c r="G23" s="21">
        <v>69.701000000000008</v>
      </c>
      <c r="H23" s="21">
        <v>75.363749999999996</v>
      </c>
      <c r="I23" s="21">
        <v>46.610416666666673</v>
      </c>
      <c r="J23" s="20">
        <v>41.305333333333344</v>
      </c>
      <c r="K23" s="21">
        <v>59.830395833333341</v>
      </c>
      <c r="L23" s="21">
        <v>81.893749999999997</v>
      </c>
      <c r="M23" s="22">
        <v>53.460989583333337</v>
      </c>
      <c r="N23" s="69">
        <v>17.528187499999998</v>
      </c>
      <c r="O23" s="21">
        <v>45.133874999999996</v>
      </c>
      <c r="P23" s="21">
        <v>78.254999999999981</v>
      </c>
      <c r="Q23" s="21">
        <v>41.558333333333337</v>
      </c>
      <c r="R23" s="21">
        <v>41.451145833333342</v>
      </c>
      <c r="S23" s="21">
        <v>42.71125</v>
      </c>
      <c r="T23" s="21">
        <v>42.71125</v>
      </c>
      <c r="U23" s="21">
        <v>41.698437500000004</v>
      </c>
      <c r="V23" s="21">
        <v>41.698437500000004</v>
      </c>
      <c r="W23" s="126">
        <v>73.668458333333319</v>
      </c>
      <c r="X23" s="22">
        <v>52.266458333333333</v>
      </c>
      <c r="Y23" s="23">
        <f t="shared" si="0"/>
        <v>1275.5078729166664</v>
      </c>
      <c r="AA23" s="2"/>
      <c r="AB23" s="17"/>
    </row>
    <row r="24" spans="1:30" ht="39.950000000000003" customHeight="1" x14ac:dyDescent="0.25">
      <c r="A24" s="112" t="s">
        <v>33</v>
      </c>
      <c r="B24" s="20">
        <v>26.820299999999992</v>
      </c>
      <c r="C24" s="21">
        <v>57.601416666666658</v>
      </c>
      <c r="D24" s="21">
        <v>83.316145833333351</v>
      </c>
      <c r="E24" s="21">
        <v>80.565624999999997</v>
      </c>
      <c r="F24" s="21">
        <v>80.35791666666664</v>
      </c>
      <c r="G24" s="21">
        <v>69.701000000000008</v>
      </c>
      <c r="H24" s="21">
        <v>75.363749999999996</v>
      </c>
      <c r="I24" s="21">
        <v>46.610416666666673</v>
      </c>
      <c r="J24" s="20">
        <v>41.305333333333344</v>
      </c>
      <c r="K24" s="21">
        <v>59.830395833333341</v>
      </c>
      <c r="L24" s="21">
        <v>81.893749999999997</v>
      </c>
      <c r="M24" s="22">
        <v>53.460989583333337</v>
      </c>
      <c r="N24" s="69">
        <v>17.528187499999998</v>
      </c>
      <c r="O24" s="21">
        <v>45.133874999999996</v>
      </c>
      <c r="P24" s="21">
        <v>78.254999999999981</v>
      </c>
      <c r="Q24" s="21">
        <v>41.558333333333337</v>
      </c>
      <c r="R24" s="21">
        <v>41.451145833333342</v>
      </c>
      <c r="S24" s="21">
        <v>42.71125</v>
      </c>
      <c r="T24" s="21">
        <v>42.71125</v>
      </c>
      <c r="U24" s="21">
        <v>41.698437500000004</v>
      </c>
      <c r="V24" s="21">
        <v>41.698437500000004</v>
      </c>
      <c r="W24" s="126">
        <v>73.668458333333319</v>
      </c>
      <c r="X24" s="22">
        <v>52.266458333333333</v>
      </c>
      <c r="Y24" s="23">
        <f t="shared" si="0"/>
        <v>1275.5078729166664</v>
      </c>
      <c r="AA24" s="2"/>
    </row>
    <row r="25" spans="1:30" ht="41.45" customHeight="1" x14ac:dyDescent="0.25">
      <c r="A25" s="113" t="s">
        <v>10</v>
      </c>
      <c r="B25" s="24">
        <f>SUM(B18:B24)</f>
        <v>128.06639999999999</v>
      </c>
      <c r="C25" s="25">
        <f t="shared" ref="C25:E25" si="1">SUM(C18:C24)</f>
        <v>275.83499999999998</v>
      </c>
      <c r="D25" s="25">
        <f t="shared" si="1"/>
        <v>398.37</v>
      </c>
      <c r="E25" s="25">
        <f t="shared" si="1"/>
        <v>385.14</v>
      </c>
      <c r="F25" s="25">
        <f>SUM(F18:F24)</f>
        <v>384.65</v>
      </c>
      <c r="G25" s="25">
        <f t="shared" ref="G25" si="2">SUM(G18:G24)</f>
        <v>333.25250000000005</v>
      </c>
      <c r="H25" s="25">
        <f>SUM(H18:H24)</f>
        <v>359.85599999999994</v>
      </c>
      <c r="I25" s="25">
        <f t="shared" ref="I25:L25" si="3">SUM(I18:I24)</f>
        <v>222.54750000000004</v>
      </c>
      <c r="J25" s="24">
        <f t="shared" si="3"/>
        <v>197.05350000000004</v>
      </c>
      <c r="K25" s="25">
        <f t="shared" si="3"/>
        <v>285.26400000000001</v>
      </c>
      <c r="L25" s="25">
        <f t="shared" si="3"/>
        <v>390.14500000000004</v>
      </c>
      <c r="M25" s="26">
        <f>SUM(M18:M24)</f>
        <v>255.41250000000002</v>
      </c>
      <c r="N25" s="70">
        <f t="shared" ref="N25:O25" si="4">SUM(N18:N24)</f>
        <v>83.863500000000002</v>
      </c>
      <c r="O25" s="25">
        <f t="shared" si="4"/>
        <v>215.13099999999997</v>
      </c>
      <c r="P25" s="25">
        <f>SUM(P18:P24)</f>
        <v>372.96</v>
      </c>
      <c r="Q25" s="25">
        <f t="shared" ref="Q25:X25" si="5">SUM(Q18:Q24)</f>
        <v>198.8</v>
      </c>
      <c r="R25" s="25">
        <f t="shared" si="5"/>
        <v>198.303</v>
      </c>
      <c r="S25" s="25">
        <f t="shared" si="5"/>
        <v>204.30900000000003</v>
      </c>
      <c r="T25" s="25">
        <f t="shared" si="5"/>
        <v>204.30900000000003</v>
      </c>
      <c r="U25" s="25">
        <f t="shared" si="5"/>
        <v>199.43000000000004</v>
      </c>
      <c r="V25" s="25">
        <f t="shared" si="5"/>
        <v>199.43000000000004</v>
      </c>
      <c r="W25" s="25">
        <f t="shared" si="5"/>
        <v>353.07299999999998</v>
      </c>
      <c r="X25" s="26">
        <f t="shared" si="5"/>
        <v>248.745</v>
      </c>
      <c r="Y25" s="23">
        <f t="shared" si="0"/>
        <v>6093.9459000000006</v>
      </c>
    </row>
    <row r="26" spans="1:30" s="2" customFormat="1" ht="36.75" customHeight="1" x14ac:dyDescent="0.25">
      <c r="A26" s="114" t="s">
        <v>12</v>
      </c>
      <c r="B26" s="27">
        <v>72.599999999999994</v>
      </c>
      <c r="C26" s="28">
        <v>71</v>
      </c>
      <c r="D26" s="28">
        <v>70</v>
      </c>
      <c r="E26" s="28">
        <v>70</v>
      </c>
      <c r="F26" s="28">
        <v>70</v>
      </c>
      <c r="G26" s="28">
        <v>68.5</v>
      </c>
      <c r="H26" s="28">
        <v>68</v>
      </c>
      <c r="I26" s="28">
        <v>67.5</v>
      </c>
      <c r="J26" s="27">
        <v>73.5</v>
      </c>
      <c r="K26" s="28">
        <v>72</v>
      </c>
      <c r="L26" s="28">
        <v>71</v>
      </c>
      <c r="M26" s="29">
        <v>69.5</v>
      </c>
      <c r="N26" s="71">
        <v>73.5</v>
      </c>
      <c r="O26" s="28">
        <v>73</v>
      </c>
      <c r="P26" s="28">
        <v>72</v>
      </c>
      <c r="Q26" s="28">
        <v>71</v>
      </c>
      <c r="R26" s="28">
        <v>71</v>
      </c>
      <c r="S26" s="28">
        <v>70.5</v>
      </c>
      <c r="T26" s="28">
        <v>70.5</v>
      </c>
      <c r="U26" s="28">
        <v>70</v>
      </c>
      <c r="V26" s="28">
        <v>70</v>
      </c>
      <c r="W26" s="28">
        <v>69</v>
      </c>
      <c r="X26" s="29">
        <v>69</v>
      </c>
      <c r="Y26" s="30">
        <f>+((Y25/Y27)/7)*1000</f>
        <v>70.30313332794961</v>
      </c>
    </row>
    <row r="27" spans="1:30" s="2" customFormat="1" ht="33" customHeight="1" x14ac:dyDescent="0.25">
      <c r="A27" s="115" t="s">
        <v>13</v>
      </c>
      <c r="B27" s="31">
        <v>252</v>
      </c>
      <c r="C27" s="32">
        <v>555</v>
      </c>
      <c r="D27" s="32">
        <v>813</v>
      </c>
      <c r="E27" s="32">
        <v>786</v>
      </c>
      <c r="F27" s="32">
        <v>785</v>
      </c>
      <c r="G27" s="32">
        <v>695</v>
      </c>
      <c r="H27" s="32">
        <v>756</v>
      </c>
      <c r="I27" s="32">
        <v>471</v>
      </c>
      <c r="J27" s="31">
        <v>383</v>
      </c>
      <c r="K27" s="32">
        <v>566</v>
      </c>
      <c r="L27" s="32">
        <v>785</v>
      </c>
      <c r="M27" s="33">
        <v>525</v>
      </c>
      <c r="N27" s="72">
        <v>163</v>
      </c>
      <c r="O27" s="32">
        <v>421</v>
      </c>
      <c r="P27" s="32">
        <v>740</v>
      </c>
      <c r="Q27" s="32">
        <v>400</v>
      </c>
      <c r="R27" s="32">
        <v>399</v>
      </c>
      <c r="S27" s="32">
        <v>414</v>
      </c>
      <c r="T27" s="32">
        <v>414</v>
      </c>
      <c r="U27" s="32">
        <v>407</v>
      </c>
      <c r="V27" s="32">
        <v>407</v>
      </c>
      <c r="W27" s="32">
        <v>731</v>
      </c>
      <c r="X27" s="33">
        <v>515</v>
      </c>
      <c r="Y27" s="34">
        <f>SUM(B27:X27)</f>
        <v>12383</v>
      </c>
      <c r="Z27" s="2">
        <f>((Y25*1000)/Y27)/7</f>
        <v>70.30313332794961</v>
      </c>
    </row>
    <row r="28" spans="1:30" s="2" customFormat="1" ht="33" customHeight="1" x14ac:dyDescent="0.25">
      <c r="A28" s="116" t="s">
        <v>14</v>
      </c>
      <c r="B28" s="35">
        <f>((B27*B26)*7/1000-B18-B20)/3</f>
        <v>26.820299999999992</v>
      </c>
      <c r="C28" s="36">
        <f t="shared" ref="C28:X28" si="6">((C27*C26)*7/1000-C18-C20)/3</f>
        <v>57.601416666666658</v>
      </c>
      <c r="D28" s="36">
        <f t="shared" si="6"/>
        <v>83.316145833333351</v>
      </c>
      <c r="E28" s="36">
        <f t="shared" si="6"/>
        <v>80.565624999999997</v>
      </c>
      <c r="F28" s="36">
        <f t="shared" si="6"/>
        <v>80.35791666666664</v>
      </c>
      <c r="G28" s="36">
        <f t="shared" si="6"/>
        <v>69.701000000000008</v>
      </c>
      <c r="H28" s="36">
        <f t="shared" si="6"/>
        <v>75.363749999999996</v>
      </c>
      <c r="I28" s="36">
        <f t="shared" si="6"/>
        <v>46.610416666666673</v>
      </c>
      <c r="J28" s="35">
        <f t="shared" si="6"/>
        <v>41.305333333333344</v>
      </c>
      <c r="K28" s="36">
        <f t="shared" si="6"/>
        <v>59.830395833333341</v>
      </c>
      <c r="L28" s="36">
        <f t="shared" si="6"/>
        <v>81.893749999999997</v>
      </c>
      <c r="M28" s="37">
        <f t="shared" si="6"/>
        <v>53.460989583333337</v>
      </c>
      <c r="N28" s="73">
        <f t="shared" si="6"/>
        <v>17.528187499999998</v>
      </c>
      <c r="O28" s="36">
        <f t="shared" si="6"/>
        <v>45.133874999999996</v>
      </c>
      <c r="P28" s="36">
        <f t="shared" si="6"/>
        <v>78.254999999999981</v>
      </c>
      <c r="Q28" s="36">
        <f t="shared" si="6"/>
        <v>41.558333333333337</v>
      </c>
      <c r="R28" s="36">
        <f t="shared" si="6"/>
        <v>41.451145833333342</v>
      </c>
      <c r="S28" s="36">
        <f t="shared" si="6"/>
        <v>42.71125</v>
      </c>
      <c r="T28" s="36">
        <f t="shared" si="6"/>
        <v>42.71125</v>
      </c>
      <c r="U28" s="36">
        <f t="shared" si="6"/>
        <v>41.698437500000004</v>
      </c>
      <c r="V28" s="36">
        <f t="shared" si="6"/>
        <v>41.698437500000004</v>
      </c>
      <c r="W28" s="36">
        <f t="shared" si="6"/>
        <v>73.668458333333319</v>
      </c>
      <c r="X28" s="37">
        <f t="shared" si="6"/>
        <v>52.266458333333333</v>
      </c>
      <c r="Y28" s="38"/>
    </row>
    <row r="29" spans="1:30" ht="33.75" customHeight="1" x14ac:dyDescent="0.25">
      <c r="A29" s="117" t="s">
        <v>15</v>
      </c>
      <c r="B29" s="39">
        <f>((B27*B26)*7)/1000</f>
        <v>128.06639999999999</v>
      </c>
      <c r="C29" s="40">
        <f>((C27*C26)*7)/1000</f>
        <v>275.83499999999998</v>
      </c>
      <c r="D29" s="40">
        <f t="shared" ref="D29:X29" si="7">((D27*D26)*7)/1000</f>
        <v>398.37</v>
      </c>
      <c r="E29" s="40">
        <f t="shared" si="7"/>
        <v>385.14</v>
      </c>
      <c r="F29" s="40">
        <f t="shared" si="7"/>
        <v>384.65</v>
      </c>
      <c r="G29" s="40">
        <f t="shared" si="7"/>
        <v>333.2525</v>
      </c>
      <c r="H29" s="40">
        <f t="shared" si="7"/>
        <v>359.85599999999999</v>
      </c>
      <c r="I29" s="40">
        <f t="shared" si="7"/>
        <v>222.54750000000001</v>
      </c>
      <c r="J29" s="39">
        <f t="shared" si="7"/>
        <v>197.05350000000001</v>
      </c>
      <c r="K29" s="40">
        <f t="shared" si="7"/>
        <v>285.26400000000001</v>
      </c>
      <c r="L29" s="40">
        <f t="shared" si="7"/>
        <v>390.14499999999998</v>
      </c>
      <c r="M29" s="76">
        <f t="shared" si="7"/>
        <v>255.41249999999999</v>
      </c>
      <c r="N29" s="74">
        <f t="shared" si="7"/>
        <v>83.863500000000002</v>
      </c>
      <c r="O29" s="40">
        <f t="shared" si="7"/>
        <v>215.131</v>
      </c>
      <c r="P29" s="41">
        <f t="shared" si="7"/>
        <v>372.96</v>
      </c>
      <c r="Q29" s="41">
        <f t="shared" si="7"/>
        <v>198.8</v>
      </c>
      <c r="R29" s="41">
        <f t="shared" si="7"/>
        <v>198.303</v>
      </c>
      <c r="S29" s="41">
        <f t="shared" si="7"/>
        <v>204.309</v>
      </c>
      <c r="T29" s="41">
        <f t="shared" si="7"/>
        <v>204.309</v>
      </c>
      <c r="U29" s="41">
        <f t="shared" si="7"/>
        <v>199.43</v>
      </c>
      <c r="V29" s="41">
        <f t="shared" si="7"/>
        <v>199.43</v>
      </c>
      <c r="W29" s="41">
        <f t="shared" si="7"/>
        <v>353.07299999999998</v>
      </c>
      <c r="X29" s="42">
        <f t="shared" si="7"/>
        <v>248.745</v>
      </c>
      <c r="Y29" s="43"/>
    </row>
    <row r="30" spans="1:30" ht="33.75" customHeight="1" thickBot="1" x14ac:dyDescent="0.3">
      <c r="A30" s="118" t="s">
        <v>16</v>
      </c>
      <c r="B30" s="44">
        <f>+(B25/B27)/7*1000</f>
        <v>72.599999999999994</v>
      </c>
      <c r="C30" s="45">
        <f t="shared" ref="C30:E30" si="8">+(C25/C27)/7*1000</f>
        <v>71</v>
      </c>
      <c r="D30" s="45">
        <f t="shared" si="8"/>
        <v>69.999999999999986</v>
      </c>
      <c r="E30" s="45">
        <f t="shared" si="8"/>
        <v>69.999999999999986</v>
      </c>
      <c r="F30" s="45">
        <f>+(F25/F27)/7*1000</f>
        <v>69.999999999999986</v>
      </c>
      <c r="G30" s="45">
        <f t="shared" ref="G30" si="9">+(G25/G27)/7*1000</f>
        <v>68.500000000000014</v>
      </c>
      <c r="H30" s="45">
        <f>+(H25/H27)/7*1000</f>
        <v>67.999999999999986</v>
      </c>
      <c r="I30" s="45">
        <f t="shared" ref="I30:L30" si="10">+(I25/I27)/7*1000</f>
        <v>67.500000000000014</v>
      </c>
      <c r="J30" s="44">
        <f t="shared" si="10"/>
        <v>73.500000000000014</v>
      </c>
      <c r="K30" s="45">
        <f t="shared" si="10"/>
        <v>72</v>
      </c>
      <c r="L30" s="45">
        <f t="shared" si="10"/>
        <v>71.000000000000014</v>
      </c>
      <c r="M30" s="46">
        <f>+(M25/M27)/7*1000</f>
        <v>69.5</v>
      </c>
      <c r="N30" s="75">
        <f t="shared" ref="N30:X30" si="11">+(N25/N27)/7*1000</f>
        <v>73.5</v>
      </c>
      <c r="O30" s="45">
        <f t="shared" si="11"/>
        <v>72.999999999999986</v>
      </c>
      <c r="P30" s="45">
        <f t="shared" si="11"/>
        <v>72</v>
      </c>
      <c r="Q30" s="45">
        <f t="shared" si="11"/>
        <v>71.000000000000014</v>
      </c>
      <c r="R30" s="45">
        <f t="shared" si="11"/>
        <v>71</v>
      </c>
      <c r="S30" s="45">
        <f t="shared" si="11"/>
        <v>70.5</v>
      </c>
      <c r="T30" s="45">
        <f t="shared" si="11"/>
        <v>70.5</v>
      </c>
      <c r="U30" s="45">
        <f t="shared" si="11"/>
        <v>70.000000000000014</v>
      </c>
      <c r="V30" s="45">
        <f t="shared" si="11"/>
        <v>70.000000000000014</v>
      </c>
      <c r="W30" s="45">
        <f t="shared" si="11"/>
        <v>68.999999999999986</v>
      </c>
      <c r="X30" s="46">
        <f t="shared" si="11"/>
        <v>68.999999999999986</v>
      </c>
      <c r="Y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79" t="s">
        <v>18</v>
      </c>
      <c r="C36" s="380"/>
      <c r="D36" s="380"/>
      <c r="E36" s="380"/>
      <c r="F36" s="380"/>
      <c r="G36" s="380"/>
      <c r="H36" s="87"/>
      <c r="J36" s="121"/>
      <c r="K36" s="104" t="s">
        <v>19</v>
      </c>
      <c r="L36" s="383" t="s">
        <v>18</v>
      </c>
      <c r="M36" s="383"/>
      <c r="N36" s="383"/>
      <c r="O36" s="383"/>
      <c r="P36" s="379"/>
      <c r="Q36" s="97"/>
      <c r="R36" s="52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88" t="s">
        <v>10</v>
      </c>
      <c r="R37" s="54"/>
      <c r="S37" s="54"/>
      <c r="T37" s="3"/>
      <c r="U37" s="53"/>
      <c r="V37" s="3"/>
      <c r="W37" s="52"/>
      <c r="X37" s="52"/>
      <c r="Y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88"/>
      <c r="R38" s="54"/>
      <c r="S38" s="54"/>
      <c r="T38" s="55"/>
      <c r="U38" s="55"/>
      <c r="V38" s="2"/>
      <c r="W38" s="2"/>
      <c r="X38" s="2"/>
      <c r="Y38" s="2"/>
    </row>
    <row r="39" spans="1:30" ht="33.75" customHeight="1" x14ac:dyDescent="0.25">
      <c r="A39" s="80" t="s">
        <v>42</v>
      </c>
      <c r="B39" s="69">
        <v>30.427343749999999</v>
      </c>
      <c r="C39" s="69">
        <v>64.400500000000008</v>
      </c>
      <c r="D39" s="69">
        <v>81.549374999999998</v>
      </c>
      <c r="E39" s="69">
        <v>61.226875000000007</v>
      </c>
      <c r="F39" s="69">
        <v>64.418750000000003</v>
      </c>
      <c r="G39" s="69">
        <v>39.310625000000002</v>
      </c>
      <c r="H39" s="89">
        <f t="shared" ref="H39:H46" si="12">SUM(B39:G39)</f>
        <v>341.33346875000001</v>
      </c>
      <c r="I39" s="50"/>
      <c r="J39" s="2"/>
      <c r="K39" s="80" t="s">
        <v>42</v>
      </c>
      <c r="L39" s="69">
        <v>11</v>
      </c>
      <c r="M39" s="69">
        <v>20.6</v>
      </c>
      <c r="N39" s="69">
        <v>16.8</v>
      </c>
      <c r="O39" s="69"/>
      <c r="P39" s="69"/>
      <c r="Q39" s="89">
        <f t="shared" ref="Q39:Q46" si="13">SUM(L39:P39)</f>
        <v>48.400000000000006</v>
      </c>
      <c r="R39" s="2"/>
      <c r="S39" s="56"/>
      <c r="T39" s="55"/>
      <c r="U39" s="55"/>
      <c r="V39" s="2"/>
      <c r="W39" s="2"/>
      <c r="X39" s="2"/>
      <c r="Y39" s="2"/>
    </row>
    <row r="40" spans="1:30" ht="33.75" customHeight="1" x14ac:dyDescent="0.25">
      <c r="A40" s="81" t="s">
        <v>34</v>
      </c>
      <c r="B40" s="69"/>
      <c r="C40" s="69"/>
      <c r="D40" s="69"/>
      <c r="E40" s="69"/>
      <c r="F40" s="69"/>
      <c r="G40" s="69"/>
      <c r="H40" s="89">
        <f t="shared" si="12"/>
        <v>0</v>
      </c>
      <c r="I40" s="50"/>
      <c r="J40" s="2"/>
      <c r="K40" s="81" t="s">
        <v>34</v>
      </c>
      <c r="L40" s="69"/>
      <c r="M40" s="69"/>
      <c r="N40" s="69"/>
      <c r="O40" s="69"/>
      <c r="P40" s="69"/>
      <c r="Q40" s="89">
        <f t="shared" si="13"/>
        <v>0</v>
      </c>
      <c r="R40" s="2"/>
      <c r="S40" s="56"/>
      <c r="T40" s="55"/>
      <c r="U40" s="55"/>
      <c r="V40" s="2"/>
      <c r="W40" s="2"/>
      <c r="X40" s="2"/>
      <c r="Y40" s="2"/>
    </row>
    <row r="41" spans="1:30" ht="33.75" customHeight="1" x14ac:dyDescent="0.25">
      <c r="A41" s="80" t="s">
        <v>35</v>
      </c>
      <c r="B41" s="69">
        <v>30.427343749999999</v>
      </c>
      <c r="C41" s="69">
        <v>64.400500000000008</v>
      </c>
      <c r="D41" s="69">
        <v>81.549374999999998</v>
      </c>
      <c r="E41" s="69">
        <v>61.226875000000007</v>
      </c>
      <c r="F41" s="69">
        <v>64.418750000000003</v>
      </c>
      <c r="G41" s="69">
        <v>39.310625000000002</v>
      </c>
      <c r="H41" s="89">
        <f t="shared" si="12"/>
        <v>341.33346875000001</v>
      </c>
      <c r="I41" s="50"/>
      <c r="J41" s="2"/>
      <c r="K41" s="80" t="s">
        <v>35</v>
      </c>
      <c r="L41" s="69">
        <v>11</v>
      </c>
      <c r="M41" s="69">
        <v>20.6</v>
      </c>
      <c r="N41" s="69">
        <v>16.8</v>
      </c>
      <c r="O41" s="69"/>
      <c r="P41" s="69"/>
      <c r="Q41" s="89">
        <f t="shared" si="13"/>
        <v>48.400000000000006</v>
      </c>
      <c r="R41" s="2"/>
      <c r="S41" s="56"/>
      <c r="T41" s="55"/>
      <c r="U41" s="55"/>
      <c r="V41" s="2"/>
      <c r="W41" s="2"/>
      <c r="X41" s="2"/>
      <c r="Y41" s="2"/>
    </row>
    <row r="42" spans="1:30" ht="33.75" customHeight="1" x14ac:dyDescent="0.25">
      <c r="A42" s="80" t="s">
        <v>36</v>
      </c>
      <c r="B42" s="69">
        <v>33.429604166666657</v>
      </c>
      <c r="C42" s="69">
        <v>70.84899999999999</v>
      </c>
      <c r="D42" s="69">
        <v>90.113749999999996</v>
      </c>
      <c r="E42" s="69">
        <v>67.790583333333316</v>
      </c>
      <c r="F42" s="69">
        <v>71.381666666666675</v>
      </c>
      <c r="G42" s="69">
        <v>44.026249999999983</v>
      </c>
      <c r="H42" s="89">
        <f t="shared" si="12"/>
        <v>377.59085416666659</v>
      </c>
      <c r="I42" s="50"/>
      <c r="J42" s="2"/>
      <c r="K42" s="80" t="s">
        <v>36</v>
      </c>
      <c r="L42" s="69">
        <v>11.5</v>
      </c>
      <c r="M42" s="69">
        <v>21.4</v>
      </c>
      <c r="N42" s="69">
        <v>17.5</v>
      </c>
      <c r="O42" s="69"/>
      <c r="P42" s="69"/>
      <c r="Q42" s="89">
        <f t="shared" si="13"/>
        <v>50.4</v>
      </c>
      <c r="R42" s="2"/>
      <c r="S42" s="56"/>
      <c r="T42" s="55"/>
      <c r="U42" s="55"/>
      <c r="V42" s="2"/>
      <c r="W42" s="2"/>
      <c r="X42" s="2"/>
      <c r="Y42" s="2"/>
    </row>
    <row r="43" spans="1:30" ht="33.75" customHeight="1" x14ac:dyDescent="0.25">
      <c r="A43" s="81" t="s">
        <v>37</v>
      </c>
      <c r="B43" s="69"/>
      <c r="C43" s="69"/>
      <c r="D43" s="69"/>
      <c r="E43" s="69"/>
      <c r="F43" s="69"/>
      <c r="G43" s="69"/>
      <c r="H43" s="89">
        <f t="shared" si="12"/>
        <v>0</v>
      </c>
      <c r="I43" s="50"/>
      <c r="J43" s="2"/>
      <c r="K43" s="81" t="s">
        <v>37</v>
      </c>
      <c r="L43" s="69"/>
      <c r="M43" s="69"/>
      <c r="N43" s="69"/>
      <c r="O43" s="69"/>
      <c r="P43" s="69"/>
      <c r="Q43" s="89">
        <f t="shared" si="13"/>
        <v>0</v>
      </c>
      <c r="R43" s="2"/>
      <c r="S43" s="56"/>
      <c r="T43" s="55"/>
      <c r="U43" s="55"/>
      <c r="V43" s="2"/>
      <c r="W43" s="2"/>
      <c r="X43" s="2"/>
      <c r="Y43" s="2"/>
    </row>
    <row r="44" spans="1:30" ht="33.75" customHeight="1" x14ac:dyDescent="0.25">
      <c r="A44" s="80" t="s">
        <v>38</v>
      </c>
      <c r="B44" s="69">
        <v>33.429604166666657</v>
      </c>
      <c r="C44" s="69">
        <v>70.84899999999999</v>
      </c>
      <c r="D44" s="69">
        <v>90.113749999999996</v>
      </c>
      <c r="E44" s="69">
        <v>67.790583333333316</v>
      </c>
      <c r="F44" s="69">
        <v>71.381666666666675</v>
      </c>
      <c r="G44" s="69">
        <v>44.026249999999983</v>
      </c>
      <c r="H44" s="89">
        <f t="shared" si="12"/>
        <v>377.59085416666659</v>
      </c>
      <c r="I44" s="50"/>
      <c r="J44" s="2"/>
      <c r="K44" s="80" t="s">
        <v>38</v>
      </c>
      <c r="L44" s="69">
        <v>11.5</v>
      </c>
      <c r="M44" s="69">
        <v>21.4</v>
      </c>
      <c r="N44" s="69">
        <v>17.5</v>
      </c>
      <c r="O44" s="69"/>
      <c r="P44" s="69"/>
      <c r="Q44" s="89">
        <f t="shared" si="13"/>
        <v>50.4</v>
      </c>
      <c r="R44" s="2"/>
      <c r="S44" s="56"/>
      <c r="T44" s="55"/>
      <c r="U44" s="55"/>
      <c r="V44" s="2"/>
      <c r="W44" s="2"/>
      <c r="X44" s="2"/>
      <c r="Y44" s="2"/>
    </row>
    <row r="45" spans="1:30" ht="33.75" customHeight="1" x14ac:dyDescent="0.25">
      <c r="A45" s="80" t="s">
        <v>33</v>
      </c>
      <c r="B45" s="69">
        <v>33.429604166666657</v>
      </c>
      <c r="C45" s="69">
        <v>70.84899999999999</v>
      </c>
      <c r="D45" s="69">
        <v>90.113749999999996</v>
      </c>
      <c r="E45" s="69">
        <v>67.790583333333316</v>
      </c>
      <c r="F45" s="69">
        <v>71.381666666666675</v>
      </c>
      <c r="G45" s="69">
        <v>44.026249999999983</v>
      </c>
      <c r="H45" s="89">
        <f t="shared" si="12"/>
        <v>377.59085416666659</v>
      </c>
      <c r="I45" s="50"/>
      <c r="J45" s="2"/>
      <c r="K45" s="80" t="s">
        <v>33</v>
      </c>
      <c r="L45" s="69">
        <v>11.5</v>
      </c>
      <c r="M45" s="69">
        <v>21.4</v>
      </c>
      <c r="N45" s="69">
        <v>17.5</v>
      </c>
      <c r="O45" s="69"/>
      <c r="P45" s="69"/>
      <c r="Q45" s="89">
        <f t="shared" si="13"/>
        <v>50.4</v>
      </c>
      <c r="R45" s="2"/>
      <c r="S45" s="56"/>
      <c r="T45" s="55"/>
      <c r="U45" s="55"/>
      <c r="V45" s="55"/>
      <c r="W45" s="55"/>
      <c r="X45" s="2"/>
      <c r="Y45" s="2"/>
      <c r="Z45" s="2"/>
      <c r="AA45" s="2"/>
    </row>
    <row r="46" spans="1:30" ht="33.75" customHeight="1" x14ac:dyDescent="0.25">
      <c r="A46" s="81" t="s">
        <v>10</v>
      </c>
      <c r="B46" s="70">
        <f t="shared" ref="B46:G46" si="14">SUM(B39:B45)</f>
        <v>161.14349999999996</v>
      </c>
      <c r="C46" s="25">
        <f t="shared" si="14"/>
        <v>341.34800000000001</v>
      </c>
      <c r="D46" s="25">
        <f t="shared" si="14"/>
        <v>433.43999999999994</v>
      </c>
      <c r="E46" s="25">
        <f t="shared" si="14"/>
        <v>325.82549999999992</v>
      </c>
      <c r="F46" s="25">
        <f t="shared" si="14"/>
        <v>342.98250000000002</v>
      </c>
      <c r="G46" s="25">
        <f t="shared" si="14"/>
        <v>210.69999999999993</v>
      </c>
      <c r="H46" s="89">
        <f t="shared" si="12"/>
        <v>1815.4395</v>
      </c>
      <c r="I46" s="56"/>
      <c r="K46" s="67" t="s">
        <v>10</v>
      </c>
      <c r="L46" s="70">
        <f>SUM(L39:L45)</f>
        <v>56.5</v>
      </c>
      <c r="M46" s="25">
        <f>SUM(M39:M45)</f>
        <v>105.4</v>
      </c>
      <c r="N46" s="25">
        <f>SUM(N39:N45)</f>
        <v>86.1</v>
      </c>
      <c r="O46" s="25">
        <f>SUM(O39:O45)</f>
        <v>0</v>
      </c>
      <c r="P46" s="25">
        <f>SUM(P39:P45)</f>
        <v>0</v>
      </c>
      <c r="Q46" s="89">
        <f t="shared" si="13"/>
        <v>248</v>
      </c>
      <c r="R46" s="56"/>
      <c r="S46" s="56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82" t="s">
        <v>12</v>
      </c>
      <c r="B47" s="71">
        <v>74.5</v>
      </c>
      <c r="C47" s="28">
        <v>73</v>
      </c>
      <c r="D47" s="28">
        <v>72</v>
      </c>
      <c r="E47" s="28">
        <v>71.5</v>
      </c>
      <c r="F47" s="28">
        <v>70.5</v>
      </c>
      <c r="G47" s="28">
        <v>70</v>
      </c>
      <c r="H47" s="90">
        <f>+((H46/H48)/7)*1000</f>
        <v>71.78203708829227</v>
      </c>
      <c r="I47" s="56"/>
      <c r="K47" s="119" t="s">
        <v>12</v>
      </c>
      <c r="L47" s="71">
        <v>81.5</v>
      </c>
      <c r="M47" s="28">
        <v>81</v>
      </c>
      <c r="N47" s="28">
        <v>80.5</v>
      </c>
      <c r="O47" s="28"/>
      <c r="P47" s="28"/>
      <c r="Q47" s="90">
        <f>+((Q46/Q48)/7)*1000</f>
        <v>80.887149380300059</v>
      </c>
      <c r="R47" s="57"/>
      <c r="S47" s="57"/>
    </row>
    <row r="48" spans="1:30" ht="33.75" customHeight="1" x14ac:dyDescent="0.25">
      <c r="A48" s="83" t="s">
        <v>13</v>
      </c>
      <c r="B48" s="72">
        <v>309</v>
      </c>
      <c r="C48" s="32">
        <v>668</v>
      </c>
      <c r="D48" s="32">
        <v>860</v>
      </c>
      <c r="E48" s="32">
        <v>651</v>
      </c>
      <c r="F48" s="32">
        <v>695</v>
      </c>
      <c r="G48" s="32">
        <v>430</v>
      </c>
      <c r="H48" s="91">
        <f>SUM(B48:G48)</f>
        <v>3613</v>
      </c>
      <c r="I48" s="56"/>
      <c r="J48" s="58"/>
      <c r="K48" s="83" t="s">
        <v>13</v>
      </c>
      <c r="L48" s="94">
        <v>99</v>
      </c>
      <c r="M48" s="94">
        <v>186</v>
      </c>
      <c r="N48" s="94">
        <v>153</v>
      </c>
      <c r="O48" s="94"/>
      <c r="P48" s="94"/>
      <c r="Q48" s="98">
        <f>SUM(L48:P48)</f>
        <v>438</v>
      </c>
      <c r="R48" s="59"/>
      <c r="S48" s="59"/>
    </row>
    <row r="49" spans="1:31" ht="33.75" customHeight="1" x14ac:dyDescent="0.25">
      <c r="A49" s="84" t="s">
        <v>14</v>
      </c>
      <c r="B49" s="73">
        <f t="shared" ref="B49:G49" si="15">((B48*B47)*7/1000-B39-B41)/3</f>
        <v>33.429604166666657</v>
      </c>
      <c r="C49" s="36">
        <f t="shared" si="15"/>
        <v>70.84899999999999</v>
      </c>
      <c r="D49" s="36">
        <f t="shared" si="15"/>
        <v>90.113749999999996</v>
      </c>
      <c r="E49" s="36">
        <f t="shared" si="15"/>
        <v>67.790583333333316</v>
      </c>
      <c r="F49" s="36">
        <f t="shared" si="15"/>
        <v>71.381666666666675</v>
      </c>
      <c r="G49" s="36">
        <f t="shared" si="15"/>
        <v>44.026249999999983</v>
      </c>
      <c r="H49" s="92">
        <f>((H46*1000)/H48)/7</f>
        <v>71.782037088292284</v>
      </c>
      <c r="I49" s="56"/>
      <c r="K49" s="84" t="s">
        <v>14</v>
      </c>
      <c r="L49" s="73">
        <f t="shared" ref="L49" si="16">((L48*L47)*7/1000-L39-L41)/3</f>
        <v>11.493166666666667</v>
      </c>
      <c r="M49" s="36">
        <f t="shared" ref="M49" si="17">((M48*M47)*7/1000-M39-M41)/3</f>
        <v>21.420666666666666</v>
      </c>
      <c r="N49" s="36">
        <f t="shared" ref="N49" si="18">((N48*N47)*7/1000-N39-N41)/3</f>
        <v>17.538500000000003</v>
      </c>
      <c r="O49" s="36">
        <f t="shared" ref="O49" si="19">((O48*O47)*7/1000-O39-O41)/3</f>
        <v>0</v>
      </c>
      <c r="P49" s="36">
        <f t="shared" ref="P49" si="20">((P48*P47)*7/1000-P39-P41)/3</f>
        <v>0</v>
      </c>
      <c r="Q49" s="99">
        <f>((Q46*1000)/Q48)/7</f>
        <v>80.887149380300073</v>
      </c>
      <c r="R49" s="59"/>
      <c r="S49" s="59"/>
    </row>
    <row r="50" spans="1:31" ht="33.75" customHeight="1" x14ac:dyDescent="0.25">
      <c r="A50" s="85" t="s">
        <v>15</v>
      </c>
      <c r="B50" s="74">
        <f t="shared" ref="B50:G50" si="21">((B48*B47)*7)/1000</f>
        <v>161.14349999999999</v>
      </c>
      <c r="C50" s="40">
        <f t="shared" si="21"/>
        <v>341.34800000000001</v>
      </c>
      <c r="D50" s="40">
        <f t="shared" si="21"/>
        <v>433.44</v>
      </c>
      <c r="E50" s="40">
        <f t="shared" si="21"/>
        <v>325.82549999999998</v>
      </c>
      <c r="F50" s="40">
        <f t="shared" si="21"/>
        <v>342.98250000000002</v>
      </c>
      <c r="G50" s="40">
        <f t="shared" si="21"/>
        <v>210.7</v>
      </c>
      <c r="H50" s="76"/>
      <c r="I50" s="56"/>
      <c r="K50" s="85" t="s">
        <v>15</v>
      </c>
      <c r="L50" s="74">
        <f>((L48*L47)*7)/1000</f>
        <v>56.479500000000002</v>
      </c>
      <c r="M50" s="40">
        <f>((M48*M47)*7)/1000</f>
        <v>105.462</v>
      </c>
      <c r="N50" s="40">
        <f>((N48*N47)*7)/1000</f>
        <v>86.215500000000006</v>
      </c>
      <c r="O50" s="40">
        <f>((O48*O47)*7)/1000</f>
        <v>0</v>
      </c>
      <c r="P50" s="40">
        <f>((P48*P47)*7)/1000</f>
        <v>0</v>
      </c>
      <c r="Q50" s="100"/>
    </row>
    <row r="51" spans="1:31" ht="33.75" customHeight="1" thickBot="1" x14ac:dyDescent="0.3">
      <c r="A51" s="86" t="s">
        <v>16</v>
      </c>
      <c r="B51" s="75">
        <f t="shared" ref="B51:G51" si="22">+(B46/B48)/7*1000</f>
        <v>74.499999999999986</v>
      </c>
      <c r="C51" s="45">
        <f t="shared" si="22"/>
        <v>73</v>
      </c>
      <c r="D51" s="45">
        <f t="shared" si="22"/>
        <v>71.999999999999986</v>
      </c>
      <c r="E51" s="45">
        <f t="shared" si="22"/>
        <v>71.499999999999986</v>
      </c>
      <c r="F51" s="45">
        <f t="shared" si="22"/>
        <v>70.5</v>
      </c>
      <c r="G51" s="45">
        <f t="shared" si="22"/>
        <v>69.999999999999986</v>
      </c>
      <c r="H51" s="93"/>
      <c r="I51" s="56"/>
      <c r="J51" s="48"/>
      <c r="K51" s="86" t="s">
        <v>16</v>
      </c>
      <c r="L51" s="75">
        <f>+(L46/L48)/7*1000</f>
        <v>81.529581529581534</v>
      </c>
      <c r="M51" s="45">
        <f>+(M46/M48)/7*1000</f>
        <v>80.952380952380963</v>
      </c>
      <c r="N51" s="45">
        <f>+(N46/N48)/7*1000</f>
        <v>80.392156862745111</v>
      </c>
      <c r="O51" s="45" t="e">
        <f>+(O46/O48)/7*1000</f>
        <v>#DIV/0!</v>
      </c>
      <c r="P51" s="45" t="e">
        <f>+(P46/P48)/7*1000</f>
        <v>#DIV/0!</v>
      </c>
      <c r="Q51" s="46"/>
      <c r="R51" s="49"/>
      <c r="S51" s="49"/>
    </row>
    <row r="52" spans="1:31" ht="33.75" customHeight="1" x14ac:dyDescent="0.25">
      <c r="A52" s="48"/>
      <c r="B52" s="49"/>
      <c r="C52" s="49"/>
      <c r="D52" s="49"/>
      <c r="E52" s="49"/>
      <c r="F52" s="49"/>
      <c r="G52" s="49"/>
      <c r="H52" s="48"/>
      <c r="I52" s="48"/>
      <c r="J52" s="48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2"/>
      <c r="V52" s="2"/>
      <c r="W52" s="2"/>
      <c r="X52" s="2"/>
      <c r="Y52" s="2"/>
    </row>
    <row r="53" spans="1:31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31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50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04" t="s">
        <v>21</v>
      </c>
      <c r="B55" s="386" t="s">
        <v>8</v>
      </c>
      <c r="C55" s="383"/>
      <c r="D55" s="383"/>
      <c r="E55" s="383"/>
      <c r="F55" s="383"/>
      <c r="G55" s="383"/>
      <c r="H55" s="387"/>
      <c r="I55" s="63"/>
      <c r="J55" s="63"/>
      <c r="U55" s="50"/>
      <c r="V55" s="50"/>
      <c r="W55" s="50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78" t="s">
        <v>20</v>
      </c>
      <c r="B56" s="68"/>
      <c r="C56" s="12"/>
      <c r="D56" s="12"/>
      <c r="E56" s="12"/>
      <c r="F56" s="12"/>
      <c r="G56" s="12"/>
      <c r="H56" s="88" t="s">
        <v>10</v>
      </c>
      <c r="J56" s="52"/>
      <c r="K56" s="52"/>
      <c r="L56" s="52"/>
      <c r="M56" s="52"/>
      <c r="N56" s="64"/>
      <c r="O56" s="64"/>
      <c r="P56" s="64"/>
      <c r="Q56" s="52"/>
      <c r="R56" s="52"/>
      <c r="S56" s="65"/>
      <c r="T56" s="65"/>
      <c r="U56" s="6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78" t="s">
        <v>11</v>
      </c>
      <c r="B57" s="68">
        <v>1</v>
      </c>
      <c r="C57" s="18">
        <v>2</v>
      </c>
      <c r="D57" s="18">
        <v>3</v>
      </c>
      <c r="E57" s="18">
        <v>4</v>
      </c>
      <c r="F57" s="18">
        <v>5</v>
      </c>
      <c r="G57" s="18">
        <v>6</v>
      </c>
      <c r="H57" s="88"/>
      <c r="I57" s="52"/>
      <c r="J57" s="52"/>
      <c r="K57" s="52"/>
      <c r="L57" s="124"/>
      <c r="M57" s="52"/>
      <c r="N57" s="64"/>
      <c r="O57" s="64"/>
      <c r="P57" s="64"/>
      <c r="Q57" s="52"/>
      <c r="R57" s="52"/>
      <c r="S57" s="65"/>
      <c r="T57" s="65"/>
      <c r="U57" s="6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80" t="s">
        <v>42</v>
      </c>
      <c r="B58" s="69">
        <v>33.1</v>
      </c>
      <c r="C58" s="69">
        <v>28.9</v>
      </c>
      <c r="D58" s="69">
        <v>41.5</v>
      </c>
      <c r="E58" s="69">
        <v>47.3</v>
      </c>
      <c r="F58" s="69">
        <v>29.5</v>
      </c>
      <c r="G58" s="69"/>
      <c r="H58" s="89">
        <f t="shared" ref="H58:H65" si="23">SUM(B58:G58)</f>
        <v>180.3</v>
      </c>
      <c r="I58" s="49"/>
      <c r="J58" s="2"/>
      <c r="K58" s="52"/>
      <c r="L58" s="124"/>
      <c r="M58" s="52"/>
      <c r="N58" s="64"/>
      <c r="O58" s="64"/>
      <c r="P58" s="64"/>
      <c r="Q58" s="52"/>
      <c r="R58" s="52"/>
      <c r="S58" s="65"/>
      <c r="T58" s="65"/>
      <c r="U58" s="6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81" t="s">
        <v>34</v>
      </c>
      <c r="B59" s="69"/>
      <c r="C59" s="69"/>
      <c r="D59" s="69"/>
      <c r="E59" s="69"/>
      <c r="F59" s="69"/>
      <c r="G59" s="69"/>
      <c r="H59" s="89">
        <f t="shared" si="23"/>
        <v>0</v>
      </c>
      <c r="I59" s="49"/>
      <c r="J59" s="2"/>
      <c r="K59" s="52"/>
      <c r="L59" s="124"/>
      <c r="M59" s="52"/>
      <c r="N59" s="64"/>
      <c r="O59" s="64"/>
      <c r="P59" s="64"/>
      <c r="Q59" s="52"/>
      <c r="R59" s="52"/>
      <c r="S59" s="65"/>
      <c r="T59" s="65"/>
      <c r="U59" s="6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80" t="s">
        <v>35</v>
      </c>
      <c r="B60" s="69">
        <v>33.1</v>
      </c>
      <c r="C60" s="69">
        <v>28.9</v>
      </c>
      <c r="D60" s="69">
        <v>41.5</v>
      </c>
      <c r="E60" s="69">
        <v>47.3</v>
      </c>
      <c r="F60" s="69">
        <v>29.5</v>
      </c>
      <c r="G60" s="69"/>
      <c r="H60" s="89">
        <f t="shared" si="23"/>
        <v>180.3</v>
      </c>
      <c r="I60" s="49"/>
      <c r="J60" s="2"/>
      <c r="K60" s="52"/>
      <c r="L60" s="124"/>
      <c r="M60" s="52"/>
      <c r="N60" s="64"/>
      <c r="O60" s="64"/>
      <c r="P60" s="64"/>
      <c r="Q60" s="52"/>
      <c r="R60" s="52"/>
      <c r="S60" s="65"/>
      <c r="T60" s="65"/>
      <c r="U60" s="6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80" t="s">
        <v>36</v>
      </c>
      <c r="B61" s="69">
        <v>34.5</v>
      </c>
      <c r="C61" s="69">
        <v>30.7</v>
      </c>
      <c r="D61" s="69">
        <v>44</v>
      </c>
      <c r="E61" s="69">
        <v>50.1</v>
      </c>
      <c r="F61" s="69">
        <v>31.2</v>
      </c>
      <c r="G61" s="69"/>
      <c r="H61" s="89">
        <f t="shared" si="23"/>
        <v>190.5</v>
      </c>
      <c r="I61" s="49"/>
      <c r="J61" s="2"/>
      <c r="K61" s="52"/>
      <c r="L61" s="124"/>
      <c r="M61" s="52"/>
      <c r="N61" s="64"/>
      <c r="O61" s="64"/>
      <c r="P61" s="64"/>
      <c r="Q61" s="52"/>
      <c r="R61" s="52"/>
      <c r="S61" s="65"/>
      <c r="T61" s="65"/>
      <c r="U61" s="6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81" t="s">
        <v>37</v>
      </c>
      <c r="B62" s="69"/>
      <c r="C62" s="69"/>
      <c r="D62" s="69"/>
      <c r="E62" s="69"/>
      <c r="F62" s="69"/>
      <c r="G62" s="69"/>
      <c r="H62" s="89">
        <f t="shared" si="23"/>
        <v>0</v>
      </c>
      <c r="I62" s="49"/>
      <c r="J62" s="2"/>
      <c r="K62" s="52"/>
      <c r="L62" s="124"/>
      <c r="M62" s="52"/>
      <c r="N62" s="64"/>
      <c r="O62" s="64"/>
      <c r="P62" s="64"/>
      <c r="Q62" s="52"/>
      <c r="R62" s="52"/>
      <c r="S62" s="65"/>
      <c r="T62" s="65"/>
      <c r="U62" s="6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80" t="s">
        <v>38</v>
      </c>
      <c r="B63" s="69">
        <v>34.4</v>
      </c>
      <c r="C63" s="69">
        <v>30.6</v>
      </c>
      <c r="D63" s="69">
        <v>44</v>
      </c>
      <c r="E63" s="69">
        <v>50.1</v>
      </c>
      <c r="F63" s="69">
        <v>31.2</v>
      </c>
      <c r="G63" s="69"/>
      <c r="H63" s="89">
        <f t="shared" si="23"/>
        <v>190.29999999999998</v>
      </c>
      <c r="I63" s="49"/>
      <c r="J63" s="2"/>
      <c r="K63" s="52"/>
      <c r="L63" s="124"/>
      <c r="M63" s="52"/>
      <c r="N63" s="52"/>
      <c r="O63" s="52"/>
      <c r="P63" s="52"/>
      <c r="Q63" s="52"/>
      <c r="R63" s="52"/>
      <c r="S63" s="52"/>
      <c r="T63" s="52"/>
      <c r="U63" s="52"/>
      <c r="V63" s="3"/>
      <c r="W63" s="3"/>
      <c r="Z63" s="2"/>
      <c r="AA63" s="2"/>
      <c r="AB63" s="2"/>
      <c r="AC63" s="2"/>
    </row>
    <row r="64" spans="1:31" ht="33.75" customHeight="1" x14ac:dyDescent="0.25">
      <c r="A64" s="80" t="s">
        <v>33</v>
      </c>
      <c r="B64" s="69">
        <v>34.4</v>
      </c>
      <c r="C64" s="69">
        <v>30.6</v>
      </c>
      <c r="D64" s="69">
        <v>44</v>
      </c>
      <c r="E64" s="69">
        <v>50.1</v>
      </c>
      <c r="F64" s="69">
        <v>31.2</v>
      </c>
      <c r="G64" s="69"/>
      <c r="H64" s="89">
        <f t="shared" si="23"/>
        <v>190.29999999999998</v>
      </c>
      <c r="I64" s="49"/>
      <c r="J64" s="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3"/>
      <c r="W64" s="3"/>
      <c r="Z64" s="2"/>
      <c r="AA64" s="2"/>
      <c r="AB64" s="2"/>
      <c r="AC64" s="2"/>
    </row>
    <row r="65" spans="1:29" ht="33.75" customHeight="1" x14ac:dyDescent="0.25">
      <c r="A65" s="79" t="s">
        <v>10</v>
      </c>
      <c r="B65" s="70">
        <f t="shared" ref="B65:G65" si="24">SUM(B58:B64)</f>
        <v>169.5</v>
      </c>
      <c r="C65" s="25">
        <f t="shared" si="24"/>
        <v>149.69999999999999</v>
      </c>
      <c r="D65" s="25">
        <f t="shared" si="24"/>
        <v>215</v>
      </c>
      <c r="E65" s="25">
        <f t="shared" si="24"/>
        <v>244.89999999999998</v>
      </c>
      <c r="F65" s="25">
        <f t="shared" si="24"/>
        <v>152.6</v>
      </c>
      <c r="G65" s="25">
        <f t="shared" si="24"/>
        <v>0</v>
      </c>
      <c r="H65" s="89">
        <f t="shared" si="23"/>
        <v>931.7</v>
      </c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82" t="s">
        <v>12</v>
      </c>
      <c r="B66" s="71">
        <v>87.5</v>
      </c>
      <c r="C66" s="28">
        <v>87</v>
      </c>
      <c r="D66" s="28">
        <v>87</v>
      </c>
      <c r="E66" s="28">
        <v>87</v>
      </c>
      <c r="F66" s="28">
        <v>86.5</v>
      </c>
      <c r="G66" s="28"/>
      <c r="H66" s="90">
        <f>+((H65/H67)/7)*1000</f>
        <v>86.993464052287578</v>
      </c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83" t="s">
        <v>13</v>
      </c>
      <c r="B67" s="94">
        <v>277</v>
      </c>
      <c r="C67" s="94">
        <v>246</v>
      </c>
      <c r="D67" s="94">
        <v>353</v>
      </c>
      <c r="E67" s="94">
        <v>402</v>
      </c>
      <c r="F67" s="94">
        <v>252</v>
      </c>
      <c r="G67" s="94"/>
      <c r="H67" s="98">
        <f>SUM(B67:G67)</f>
        <v>1530</v>
      </c>
      <c r="J67" s="66"/>
      <c r="N67" s="3"/>
      <c r="O67" s="3"/>
      <c r="P67" s="3"/>
      <c r="Q67" s="3"/>
      <c r="R67" s="3"/>
    </row>
    <row r="68" spans="1:29" ht="33.75" customHeight="1" x14ac:dyDescent="0.25">
      <c r="A68" s="84" t="s">
        <v>14</v>
      </c>
      <c r="B68" s="73">
        <f t="shared" ref="B68" si="25">((B67*B66)*7/1000-B58-B60)/3</f>
        <v>34.487500000000004</v>
      </c>
      <c r="C68" s="36">
        <f t="shared" ref="C68" si="26">((C67*C66)*7/1000-C58-C60)/3</f>
        <v>30.671333333333326</v>
      </c>
      <c r="D68" s="36">
        <f t="shared" ref="D68" si="27">((D67*D66)*7/1000-D58-D60)/3</f>
        <v>43.992333333333335</v>
      </c>
      <c r="E68" s="36">
        <f t="shared" ref="E68" si="28">((E67*E66)*7/1000-E58-E60)/3</f>
        <v>50.07266666666667</v>
      </c>
      <c r="F68" s="36">
        <f t="shared" ref="F68" si="29">((F67*F66)*7/1000-F58-F60)/3</f>
        <v>31.195333333333338</v>
      </c>
      <c r="G68" s="36">
        <f t="shared" ref="G68" si="30">((G67*G66)*7/1000-G58-G60)/3</f>
        <v>0</v>
      </c>
      <c r="H68" s="102">
        <f>((H65*1000)/H67)/7</f>
        <v>86.993464052287578</v>
      </c>
      <c r="N68" s="3"/>
      <c r="O68" s="3"/>
      <c r="P68" s="3"/>
      <c r="Q68" s="3"/>
      <c r="R68" s="3"/>
    </row>
    <row r="69" spans="1:29" ht="33.75" customHeight="1" x14ac:dyDescent="0.25">
      <c r="A69" s="85" t="s">
        <v>15</v>
      </c>
      <c r="B69" s="74">
        <f>((B67*B66)*7)/1000</f>
        <v>169.66249999999999</v>
      </c>
      <c r="C69" s="40">
        <f>((C67*C66)*7)/1000</f>
        <v>149.81399999999999</v>
      </c>
      <c r="D69" s="40">
        <f>((D67*D66)*7)/1000</f>
        <v>214.977</v>
      </c>
      <c r="E69" s="40">
        <f>((E67*E66)*7)/1000</f>
        <v>244.81800000000001</v>
      </c>
      <c r="F69" s="40">
        <f t="shared" ref="F69:G69" si="31">((F67*F66)*7)/1000</f>
        <v>152.58600000000001</v>
      </c>
      <c r="G69" s="40">
        <f t="shared" si="31"/>
        <v>0</v>
      </c>
      <c r="H69" s="76"/>
      <c r="I69" s="48"/>
      <c r="R69" s="3"/>
    </row>
    <row r="70" spans="1:29" ht="33.75" customHeight="1" thickBot="1" x14ac:dyDescent="0.3">
      <c r="A70" s="86" t="s">
        <v>16</v>
      </c>
      <c r="B70" s="75">
        <f>+(B65/B67)/7*1000</f>
        <v>87.416193914388856</v>
      </c>
      <c r="C70" s="45">
        <f>+(C65/C67)/7*1000</f>
        <v>86.933797909407673</v>
      </c>
      <c r="D70" s="45">
        <f>+(D65/D67)/7*1000</f>
        <v>87.009307972480769</v>
      </c>
      <c r="E70" s="45">
        <f>+(E65/E67)/7*1000</f>
        <v>87.029140014214619</v>
      </c>
      <c r="F70" s="45">
        <f t="shared" ref="F70:G70" si="32">+(F65/F67)/7*1000</f>
        <v>86.507936507936506</v>
      </c>
      <c r="G70" s="45" t="e">
        <f t="shared" si="32"/>
        <v>#DIV/0!</v>
      </c>
      <c r="H70" s="103"/>
      <c r="R70" s="3"/>
    </row>
    <row r="71" spans="1:29" ht="33.75" customHeight="1" x14ac:dyDescent="0.25"/>
    <row r="72" spans="1:29" ht="33.75" customHeight="1" x14ac:dyDescent="0.25">
      <c r="B72" s="52"/>
      <c r="C72" s="52"/>
      <c r="D72" s="52"/>
      <c r="E72" s="52"/>
      <c r="F72" s="52"/>
      <c r="G72" s="52"/>
      <c r="H72" s="52"/>
      <c r="I72" s="59"/>
    </row>
    <row r="73" spans="1:29" ht="33.75" customHeight="1" x14ac:dyDescent="0.25"/>
    <row r="74" spans="1:29" ht="33.75" customHeight="1" x14ac:dyDescent="0.25">
      <c r="A74" s="52"/>
      <c r="B74" s="65"/>
      <c r="C74" s="65"/>
      <c r="D74" s="65"/>
      <c r="E74" s="65"/>
      <c r="F74" s="65"/>
      <c r="G74" s="65"/>
      <c r="H74" s="52"/>
      <c r="I74" s="52"/>
      <c r="J74" s="52"/>
    </row>
    <row r="75" spans="1:29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29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29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29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29" ht="33.75" customHeight="1" x14ac:dyDescent="0.25">
      <c r="A79" s="52"/>
      <c r="B79" s="52"/>
      <c r="C79" s="52"/>
      <c r="D79" s="52"/>
      <c r="E79" s="52"/>
      <c r="F79" s="52"/>
      <c r="G79" s="52"/>
      <c r="H79" s="52"/>
      <c r="I79" s="52"/>
      <c r="J79" s="52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L36:P36"/>
    <mergeCell ref="J54:K54"/>
    <mergeCell ref="B55:H55"/>
    <mergeCell ref="A3:C3"/>
    <mergeCell ref="E9:G9"/>
    <mergeCell ref="R9:S9"/>
    <mergeCell ref="K11:L11"/>
    <mergeCell ref="B15:I15"/>
    <mergeCell ref="J15:M15"/>
    <mergeCell ref="N15:X15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E239"/>
  <sheetViews>
    <sheetView topLeftCell="A47" zoomScale="30" zoomScaleNormal="30" workbookViewId="0">
      <selection activeCell="L45" sqref="L45:O45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1" width="33.42578125" style="16" bestFit="1" customWidth="1"/>
    <col min="12" max="12" width="22.5703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60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76"/>
      <c r="I15" s="377"/>
      <c r="J15" s="388" t="s">
        <v>45</v>
      </c>
      <c r="K15" s="389"/>
      <c r="L15" s="389"/>
      <c r="M15" s="390"/>
      <c r="N15" s="385" t="s">
        <v>44</v>
      </c>
      <c r="O15" s="381"/>
      <c r="P15" s="381"/>
      <c r="Q15" s="381"/>
      <c r="R15" s="381"/>
      <c r="S15" s="381"/>
      <c r="T15" s="381"/>
      <c r="U15" s="381"/>
      <c r="V15" s="381"/>
      <c r="W15" s="381"/>
      <c r="X15" s="382"/>
      <c r="Y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2"/>
      <c r="H16" s="12"/>
      <c r="I16" s="12"/>
      <c r="J16" s="13"/>
      <c r="K16" s="12"/>
      <c r="L16" s="12"/>
      <c r="M16" s="19"/>
      <c r="N16" s="120"/>
      <c r="O16" s="12"/>
      <c r="P16" s="12"/>
      <c r="Q16" s="12"/>
      <c r="R16" s="12"/>
      <c r="S16" s="12"/>
      <c r="T16" s="12"/>
      <c r="U16" s="12"/>
      <c r="V16" s="12"/>
      <c r="W16" s="133"/>
      <c r="X16" s="14"/>
      <c r="Y16" s="15" t="s">
        <v>10</v>
      </c>
      <c r="AA16" s="17"/>
      <c r="AB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8">
        <v>6</v>
      </c>
      <c r="H17" s="18">
        <v>7</v>
      </c>
      <c r="I17" s="18">
        <v>8</v>
      </c>
      <c r="J17" s="11">
        <v>1</v>
      </c>
      <c r="K17" s="18">
        <v>2</v>
      </c>
      <c r="L17" s="18">
        <v>3</v>
      </c>
      <c r="M17" s="19">
        <v>4</v>
      </c>
      <c r="N17" s="68">
        <v>1</v>
      </c>
      <c r="O17" s="18">
        <v>2</v>
      </c>
      <c r="P17" s="18">
        <v>3</v>
      </c>
      <c r="Q17" s="18">
        <v>4</v>
      </c>
      <c r="R17" s="18">
        <v>5</v>
      </c>
      <c r="S17" s="18">
        <v>6</v>
      </c>
      <c r="T17" s="18">
        <v>7</v>
      </c>
      <c r="U17" s="18">
        <v>8</v>
      </c>
      <c r="V17" s="18">
        <v>9</v>
      </c>
      <c r="W17" s="125">
        <v>10</v>
      </c>
      <c r="X17" s="19">
        <v>11</v>
      </c>
      <c r="Y17" s="15"/>
      <c r="AA17" s="2"/>
      <c r="AB17" s="17"/>
    </row>
    <row r="18" spans="1:30" ht="39.950000000000003" customHeight="1" x14ac:dyDescent="0.25">
      <c r="A18" s="112" t="s">
        <v>42</v>
      </c>
      <c r="B18" s="20">
        <v>26.820299999999992</v>
      </c>
      <c r="C18" s="21">
        <v>57.601416666666658</v>
      </c>
      <c r="D18" s="21">
        <v>83.316145833333351</v>
      </c>
      <c r="E18" s="21">
        <v>80.565624999999997</v>
      </c>
      <c r="F18" s="21">
        <v>80.35791666666664</v>
      </c>
      <c r="G18" s="21">
        <v>69.701000000000008</v>
      </c>
      <c r="H18" s="21">
        <v>75.363749999999996</v>
      </c>
      <c r="I18" s="21">
        <v>46.610416666666673</v>
      </c>
      <c r="J18" s="20">
        <v>41.305333333333344</v>
      </c>
      <c r="K18" s="21">
        <v>59.830395833333341</v>
      </c>
      <c r="L18" s="21">
        <v>81.893749999999997</v>
      </c>
      <c r="M18" s="22">
        <v>53.460989583333337</v>
      </c>
      <c r="N18" s="69">
        <v>17.528187499999998</v>
      </c>
      <c r="O18" s="21">
        <v>45.133874999999996</v>
      </c>
      <c r="P18" s="21">
        <v>78.254999999999981</v>
      </c>
      <c r="Q18" s="21">
        <v>41.558333333333337</v>
      </c>
      <c r="R18" s="21">
        <v>41.451145833333342</v>
      </c>
      <c r="S18" s="21">
        <v>42.71125</v>
      </c>
      <c r="T18" s="21">
        <v>42.71125</v>
      </c>
      <c r="U18" s="21">
        <v>41.698437500000004</v>
      </c>
      <c r="V18" s="21">
        <v>41.698437500000004</v>
      </c>
      <c r="W18" s="126">
        <v>73.668458333333319</v>
      </c>
      <c r="X18" s="22">
        <v>52.266458333333333</v>
      </c>
      <c r="Y18" s="23">
        <f t="shared" ref="Y18:Y25" si="0">SUM(B18:X18)</f>
        <v>1275.5078729166664</v>
      </c>
      <c r="AA18" s="2"/>
      <c r="AB18" s="17"/>
    </row>
    <row r="19" spans="1:30" ht="39.950000000000003" customHeight="1" x14ac:dyDescent="0.25">
      <c r="A19" s="113" t="s">
        <v>34</v>
      </c>
      <c r="B19" s="20"/>
      <c r="C19" s="21"/>
      <c r="D19" s="21"/>
      <c r="E19" s="21"/>
      <c r="F19" s="21"/>
      <c r="G19" s="21"/>
      <c r="H19" s="21"/>
      <c r="I19" s="21"/>
      <c r="J19" s="20"/>
      <c r="K19" s="21"/>
      <c r="L19" s="21"/>
      <c r="M19" s="22"/>
      <c r="N19" s="69"/>
      <c r="O19" s="21"/>
      <c r="P19" s="21"/>
      <c r="Q19" s="21"/>
      <c r="R19" s="21"/>
      <c r="S19" s="21"/>
      <c r="T19" s="21"/>
      <c r="U19" s="21"/>
      <c r="V19" s="21"/>
      <c r="W19" s="126"/>
      <c r="X19" s="22"/>
      <c r="Y19" s="23">
        <f t="shared" si="0"/>
        <v>0</v>
      </c>
      <c r="AA19" s="2"/>
      <c r="AB19" s="17"/>
    </row>
    <row r="20" spans="1:30" ht="39.75" customHeight="1" x14ac:dyDescent="0.25">
      <c r="A20" s="112" t="s">
        <v>35</v>
      </c>
      <c r="B20" s="20">
        <v>22.683540000000001</v>
      </c>
      <c r="C20" s="21">
        <v>49.085716666666663</v>
      </c>
      <c r="D20" s="21">
        <v>70.19487083333334</v>
      </c>
      <c r="E20" s="21">
        <v>68.067475000000002</v>
      </c>
      <c r="F20" s="21">
        <v>68.001916666666673</v>
      </c>
      <c r="G20" s="21">
        <v>59.034799999999997</v>
      </c>
      <c r="H20" s="21">
        <v>63.778050000000007</v>
      </c>
      <c r="I20" s="21">
        <v>39.369916666666668</v>
      </c>
      <c r="J20" s="20">
        <v>34.634933333333329</v>
      </c>
      <c r="K20" s="21">
        <v>50.237320833333328</v>
      </c>
      <c r="L20" s="21">
        <v>68.793750000000003</v>
      </c>
      <c r="M20" s="22">
        <v>45.535302083333328</v>
      </c>
      <c r="N20" s="69">
        <v>14.7503625</v>
      </c>
      <c r="O20" s="21">
        <v>37.830525000000002</v>
      </c>
      <c r="P20" s="21">
        <v>66.193000000000012</v>
      </c>
      <c r="Q20" s="21">
        <v>35.088333333333331</v>
      </c>
      <c r="R20" s="21">
        <v>35.001270833333329</v>
      </c>
      <c r="S20" s="21">
        <v>36.086949999999995</v>
      </c>
      <c r="T20" s="21">
        <v>36.086949999999995</v>
      </c>
      <c r="U20" s="21">
        <v>35.250012499999997</v>
      </c>
      <c r="V20" s="21">
        <v>35.250012499999997</v>
      </c>
      <c r="W20" s="126">
        <v>63.044708333333332</v>
      </c>
      <c r="X20" s="22">
        <v>44.342708333333334</v>
      </c>
      <c r="Y20" s="23">
        <f t="shared" si="0"/>
        <v>1078.3424254166669</v>
      </c>
      <c r="AA20" s="2"/>
      <c r="AB20" s="17"/>
    </row>
    <row r="21" spans="1:30" ht="39.950000000000003" customHeight="1" x14ac:dyDescent="0.25">
      <c r="A21" s="112" t="s">
        <v>36</v>
      </c>
      <c r="B21" s="20">
        <v>22.683540000000001</v>
      </c>
      <c r="C21" s="21">
        <v>49.085716666666663</v>
      </c>
      <c r="D21" s="21">
        <v>70.19487083333334</v>
      </c>
      <c r="E21" s="21">
        <v>68.755224999999996</v>
      </c>
      <c r="F21" s="21">
        <v>68.001916666666673</v>
      </c>
      <c r="G21" s="21">
        <v>59.034799999999997</v>
      </c>
      <c r="H21" s="21">
        <v>63.778050000000007</v>
      </c>
      <c r="I21" s="21">
        <v>39.369916666666668</v>
      </c>
      <c r="J21" s="20">
        <v>34.634933333333329</v>
      </c>
      <c r="K21" s="21">
        <v>50.237320833333328</v>
      </c>
      <c r="L21" s="21">
        <v>68.793750000000003</v>
      </c>
      <c r="M21" s="22">
        <v>45.535302083333328</v>
      </c>
      <c r="N21" s="69">
        <v>14.7503625</v>
      </c>
      <c r="O21" s="21">
        <v>37.830525000000002</v>
      </c>
      <c r="P21" s="21">
        <v>66.193000000000012</v>
      </c>
      <c r="Q21" s="21">
        <v>35.088333333333331</v>
      </c>
      <c r="R21" s="21">
        <v>35.001270833333329</v>
      </c>
      <c r="S21" s="21">
        <v>36.086949999999995</v>
      </c>
      <c r="T21" s="21">
        <v>36.086949999999995</v>
      </c>
      <c r="U21" s="21">
        <v>35.250012499999997</v>
      </c>
      <c r="V21" s="21">
        <v>35.250012499999997</v>
      </c>
      <c r="W21" s="126">
        <v>63.044708333333332</v>
      </c>
      <c r="X21" s="22">
        <v>44.342708333333334</v>
      </c>
      <c r="Y21" s="23">
        <f t="shared" si="0"/>
        <v>1079.0301754166669</v>
      </c>
      <c r="AA21" s="2"/>
      <c r="AB21" s="17"/>
    </row>
    <row r="22" spans="1:30" ht="39.950000000000003" customHeight="1" x14ac:dyDescent="0.25">
      <c r="A22" s="113" t="s">
        <v>37</v>
      </c>
      <c r="B22" s="20">
        <v>22.683540000000001</v>
      </c>
      <c r="C22" s="21">
        <v>49.085716666666663</v>
      </c>
      <c r="D22" s="21">
        <v>70.19487083333334</v>
      </c>
      <c r="E22" s="21">
        <v>68.755224999999996</v>
      </c>
      <c r="F22" s="21">
        <v>68.001916666666673</v>
      </c>
      <c r="G22" s="21">
        <v>59.034799999999997</v>
      </c>
      <c r="H22" s="21">
        <v>63.778050000000007</v>
      </c>
      <c r="I22" s="21">
        <v>39.369916666666668</v>
      </c>
      <c r="J22" s="20">
        <v>34.634933333333329</v>
      </c>
      <c r="K22" s="21">
        <v>50.237320833333328</v>
      </c>
      <c r="L22" s="21">
        <v>68.793750000000003</v>
      </c>
      <c r="M22" s="22">
        <v>45.535302083333328</v>
      </c>
      <c r="N22" s="69">
        <v>14.7503625</v>
      </c>
      <c r="O22" s="21">
        <v>37.830525000000002</v>
      </c>
      <c r="P22" s="21">
        <v>66.193000000000012</v>
      </c>
      <c r="Q22" s="21">
        <v>35.088333333333331</v>
      </c>
      <c r="R22" s="21">
        <v>35.001270833333329</v>
      </c>
      <c r="S22" s="21">
        <v>36.086949999999995</v>
      </c>
      <c r="T22" s="21">
        <v>36.086949999999995</v>
      </c>
      <c r="U22" s="21">
        <v>35.250012499999997</v>
      </c>
      <c r="V22" s="21">
        <v>35.250012499999997</v>
      </c>
      <c r="W22" s="126">
        <v>63.044708333333332</v>
      </c>
      <c r="X22" s="22">
        <v>44.342708333333334</v>
      </c>
      <c r="Y22" s="23">
        <f t="shared" si="0"/>
        <v>1079.0301754166669</v>
      </c>
      <c r="AA22" s="2"/>
      <c r="AB22" s="17"/>
    </row>
    <row r="23" spans="1:30" ht="39.950000000000003" customHeight="1" x14ac:dyDescent="0.25">
      <c r="A23" s="112" t="s">
        <v>38</v>
      </c>
      <c r="B23" s="20">
        <v>22.683540000000001</v>
      </c>
      <c r="C23" s="21">
        <v>49.085716666666663</v>
      </c>
      <c r="D23" s="21">
        <v>70.19487083333334</v>
      </c>
      <c r="E23" s="21">
        <v>68.755224999999996</v>
      </c>
      <c r="F23" s="21">
        <v>68.001916666666673</v>
      </c>
      <c r="G23" s="21">
        <v>59.034799999999997</v>
      </c>
      <c r="H23" s="21">
        <v>63.778050000000007</v>
      </c>
      <c r="I23" s="21">
        <v>39.369916666666668</v>
      </c>
      <c r="J23" s="20">
        <v>34.634933333333329</v>
      </c>
      <c r="K23" s="21">
        <v>50.237320833333328</v>
      </c>
      <c r="L23" s="21">
        <v>68.793750000000003</v>
      </c>
      <c r="M23" s="22">
        <v>45.535302083333328</v>
      </c>
      <c r="N23" s="69">
        <v>14.7503625</v>
      </c>
      <c r="O23" s="21">
        <v>37.830525000000002</v>
      </c>
      <c r="P23" s="21">
        <v>66.193000000000012</v>
      </c>
      <c r="Q23" s="21">
        <v>35.088333333333331</v>
      </c>
      <c r="R23" s="21">
        <v>35.001270833333329</v>
      </c>
      <c r="S23" s="21">
        <v>36.086949999999995</v>
      </c>
      <c r="T23" s="21">
        <v>36.086949999999995</v>
      </c>
      <c r="U23" s="21">
        <v>35.250012499999997</v>
      </c>
      <c r="V23" s="21">
        <v>35.250012499999997</v>
      </c>
      <c r="W23" s="126">
        <v>63.044708333333332</v>
      </c>
      <c r="X23" s="22">
        <v>44.342708333333334</v>
      </c>
      <c r="Y23" s="23">
        <f t="shared" si="0"/>
        <v>1079.0301754166669</v>
      </c>
      <c r="AA23" s="2"/>
      <c r="AB23" s="17"/>
    </row>
    <row r="24" spans="1:30" ht="39.950000000000003" customHeight="1" x14ac:dyDescent="0.25">
      <c r="A24" s="112" t="s">
        <v>33</v>
      </c>
      <c r="B24" s="20">
        <v>22.683540000000001</v>
      </c>
      <c r="C24" s="21">
        <v>49.085716666666663</v>
      </c>
      <c r="D24" s="21">
        <v>70.19487083333334</v>
      </c>
      <c r="E24" s="21">
        <v>68.755224999999996</v>
      </c>
      <c r="F24" s="21">
        <v>68.001916666666673</v>
      </c>
      <c r="G24" s="21">
        <v>59.034799999999997</v>
      </c>
      <c r="H24" s="21">
        <v>63.778050000000007</v>
      </c>
      <c r="I24" s="21">
        <v>39.369916666666668</v>
      </c>
      <c r="J24" s="20">
        <v>34.634933333333329</v>
      </c>
      <c r="K24" s="21">
        <v>50.237320833333328</v>
      </c>
      <c r="L24" s="21">
        <v>68.793750000000003</v>
      </c>
      <c r="M24" s="22">
        <v>45.535302083333328</v>
      </c>
      <c r="N24" s="69">
        <v>14.7503625</v>
      </c>
      <c r="O24" s="21">
        <v>37.830525000000002</v>
      </c>
      <c r="P24" s="21">
        <v>66.193000000000012</v>
      </c>
      <c r="Q24" s="21">
        <v>35.088333333333331</v>
      </c>
      <c r="R24" s="21">
        <v>35.001270833333329</v>
      </c>
      <c r="S24" s="21">
        <v>36.086949999999995</v>
      </c>
      <c r="T24" s="21">
        <v>36.086949999999995</v>
      </c>
      <c r="U24" s="21">
        <v>35.250012499999997</v>
      </c>
      <c r="V24" s="21">
        <v>35.250012499999997</v>
      </c>
      <c r="W24" s="126">
        <v>63.044708333333332</v>
      </c>
      <c r="X24" s="22">
        <v>44.342708333333334</v>
      </c>
      <c r="Y24" s="23">
        <f t="shared" si="0"/>
        <v>1079.0301754166669</v>
      </c>
      <c r="AA24" s="2"/>
    </row>
    <row r="25" spans="1:30" ht="41.45" customHeight="1" x14ac:dyDescent="0.25">
      <c r="A25" s="113" t="s">
        <v>10</v>
      </c>
      <c r="B25" s="24">
        <f>SUM(B18:B24)</f>
        <v>140.23799999999997</v>
      </c>
      <c r="C25" s="25">
        <f t="shared" ref="C25:E25" si="1">SUM(C18:C24)</f>
        <v>303.02999999999997</v>
      </c>
      <c r="D25" s="25">
        <f t="shared" si="1"/>
        <v>434.29050000000007</v>
      </c>
      <c r="E25" s="25">
        <f t="shared" si="1"/>
        <v>423.654</v>
      </c>
      <c r="F25" s="25">
        <f>SUM(F18:F24)</f>
        <v>420.36749999999995</v>
      </c>
      <c r="G25" s="25">
        <f t="shared" ref="G25" si="2">SUM(G18:G24)</f>
        <v>364.875</v>
      </c>
      <c r="H25" s="25">
        <f>SUM(H18:H24)</f>
        <v>394.25400000000002</v>
      </c>
      <c r="I25" s="25">
        <f t="shared" ref="I25:L25" si="3">SUM(I18:I24)</f>
        <v>243.45999999999998</v>
      </c>
      <c r="J25" s="24">
        <f t="shared" si="3"/>
        <v>214.47999999999996</v>
      </c>
      <c r="K25" s="25">
        <f t="shared" si="3"/>
        <v>311.017</v>
      </c>
      <c r="L25" s="25">
        <f t="shared" si="3"/>
        <v>425.86249999999995</v>
      </c>
      <c r="M25" s="26">
        <f>SUM(M18:M24)</f>
        <v>281.13749999999999</v>
      </c>
      <c r="N25" s="70">
        <f t="shared" ref="N25:O25" si="4">SUM(N18:N24)</f>
        <v>91.279999999999987</v>
      </c>
      <c r="O25" s="25">
        <f t="shared" si="4"/>
        <v>234.28649999999999</v>
      </c>
      <c r="P25" s="25">
        <f>SUM(P18:P24)</f>
        <v>409.22</v>
      </c>
      <c r="Q25" s="25">
        <f t="shared" ref="Q25:X25" si="5">SUM(Q18:Q24)</f>
        <v>217.00000000000003</v>
      </c>
      <c r="R25" s="25">
        <f t="shared" si="5"/>
        <v>216.45750000000001</v>
      </c>
      <c r="S25" s="25">
        <f t="shared" si="5"/>
        <v>223.14599999999999</v>
      </c>
      <c r="T25" s="25">
        <f t="shared" si="5"/>
        <v>223.14599999999999</v>
      </c>
      <c r="U25" s="25">
        <f t="shared" si="5"/>
        <v>217.9485</v>
      </c>
      <c r="V25" s="25">
        <f t="shared" si="5"/>
        <v>217.9485</v>
      </c>
      <c r="W25" s="25">
        <f t="shared" si="5"/>
        <v>388.89200000000005</v>
      </c>
      <c r="X25" s="26">
        <f t="shared" si="5"/>
        <v>273.98</v>
      </c>
      <c r="Y25" s="23">
        <f t="shared" si="0"/>
        <v>6669.9709999999995</v>
      </c>
    </row>
    <row r="26" spans="1:30" s="2" customFormat="1" ht="36.75" customHeight="1" x14ac:dyDescent="0.25">
      <c r="A26" s="114" t="s">
        <v>12</v>
      </c>
      <c r="B26" s="27">
        <v>79.5</v>
      </c>
      <c r="C26" s="28">
        <v>78</v>
      </c>
      <c r="D26" s="28">
        <v>76.5</v>
      </c>
      <c r="E26" s="28">
        <v>77</v>
      </c>
      <c r="F26" s="28">
        <v>76.5</v>
      </c>
      <c r="G26" s="28">
        <v>75</v>
      </c>
      <c r="H26" s="28">
        <v>74.5</v>
      </c>
      <c r="I26" s="28">
        <v>74</v>
      </c>
      <c r="J26" s="27">
        <v>80</v>
      </c>
      <c r="K26" s="28">
        <v>78.5</v>
      </c>
      <c r="L26" s="28">
        <v>77.5</v>
      </c>
      <c r="M26" s="29">
        <v>76.5</v>
      </c>
      <c r="N26" s="71">
        <v>80</v>
      </c>
      <c r="O26" s="28">
        <v>79.5</v>
      </c>
      <c r="P26" s="28">
        <v>79</v>
      </c>
      <c r="Q26" s="28">
        <v>77.5</v>
      </c>
      <c r="R26" s="28">
        <v>77.5</v>
      </c>
      <c r="S26" s="28">
        <v>77</v>
      </c>
      <c r="T26" s="28">
        <v>77</v>
      </c>
      <c r="U26" s="28">
        <v>76.5</v>
      </c>
      <c r="V26" s="28">
        <v>76.5</v>
      </c>
      <c r="W26" s="28">
        <v>76</v>
      </c>
      <c r="X26" s="29">
        <v>76</v>
      </c>
      <c r="Y26" s="30">
        <f>+((Y25/Y27)/7)*1000</f>
        <v>76.967124394184168</v>
      </c>
    </row>
    <row r="27" spans="1:30" s="2" customFormat="1" ht="33" customHeight="1" x14ac:dyDescent="0.25">
      <c r="A27" s="115" t="s">
        <v>13</v>
      </c>
      <c r="B27" s="31">
        <v>252</v>
      </c>
      <c r="C27" s="32">
        <v>555</v>
      </c>
      <c r="D27" s="32">
        <v>811</v>
      </c>
      <c r="E27" s="32">
        <v>786</v>
      </c>
      <c r="F27" s="32">
        <v>785</v>
      </c>
      <c r="G27" s="32">
        <v>695</v>
      </c>
      <c r="H27" s="32">
        <v>756</v>
      </c>
      <c r="I27" s="32">
        <v>470</v>
      </c>
      <c r="J27" s="31">
        <v>383</v>
      </c>
      <c r="K27" s="32">
        <v>566</v>
      </c>
      <c r="L27" s="32">
        <v>785</v>
      </c>
      <c r="M27" s="33">
        <v>525</v>
      </c>
      <c r="N27" s="72">
        <v>163</v>
      </c>
      <c r="O27" s="32">
        <v>421</v>
      </c>
      <c r="P27" s="32">
        <v>740</v>
      </c>
      <c r="Q27" s="32">
        <v>400</v>
      </c>
      <c r="R27" s="32">
        <v>399</v>
      </c>
      <c r="S27" s="32">
        <v>414</v>
      </c>
      <c r="T27" s="32">
        <v>414</v>
      </c>
      <c r="U27" s="32">
        <v>407</v>
      </c>
      <c r="V27" s="32">
        <v>407</v>
      </c>
      <c r="W27" s="32">
        <v>731</v>
      </c>
      <c r="X27" s="33">
        <v>515</v>
      </c>
      <c r="Y27" s="34">
        <f>SUM(B27:X27)</f>
        <v>12380</v>
      </c>
      <c r="Z27" s="2">
        <f>((Y25*1000)/Y27)/7</f>
        <v>76.967124394184154</v>
      </c>
    </row>
    <row r="28" spans="1:30" s="2" customFormat="1" ht="33" customHeight="1" x14ac:dyDescent="0.25">
      <c r="A28" s="116" t="s">
        <v>14</v>
      </c>
      <c r="B28" s="35">
        <f>((B27*B26)*7/1000-B18)/5</f>
        <v>22.683540000000001</v>
      </c>
      <c r="C28" s="36">
        <f t="shared" ref="C28:X28" si="6">((C27*C26)*7/1000-C18)/5</f>
        <v>49.085716666666663</v>
      </c>
      <c r="D28" s="36">
        <f t="shared" si="6"/>
        <v>70.19487083333334</v>
      </c>
      <c r="E28" s="36">
        <f>((E27*E26)*7/1000-E18-E20)/4</f>
        <v>68.755224999999996</v>
      </c>
      <c r="F28" s="36">
        <f t="shared" si="6"/>
        <v>68.001916666666673</v>
      </c>
      <c r="G28" s="36">
        <f t="shared" si="6"/>
        <v>59.034799999999997</v>
      </c>
      <c r="H28" s="36">
        <f t="shared" si="6"/>
        <v>63.778050000000007</v>
      </c>
      <c r="I28" s="36">
        <f t="shared" si="6"/>
        <v>39.369916666666668</v>
      </c>
      <c r="J28" s="35">
        <f t="shared" si="6"/>
        <v>34.634933333333329</v>
      </c>
      <c r="K28" s="36">
        <f t="shared" si="6"/>
        <v>50.237320833333328</v>
      </c>
      <c r="L28" s="36">
        <f t="shared" si="6"/>
        <v>68.793750000000003</v>
      </c>
      <c r="M28" s="37">
        <f t="shared" si="6"/>
        <v>45.535302083333328</v>
      </c>
      <c r="N28" s="73">
        <f t="shared" si="6"/>
        <v>14.7503625</v>
      </c>
      <c r="O28" s="36">
        <f t="shared" si="6"/>
        <v>37.830525000000002</v>
      </c>
      <c r="P28" s="36">
        <f t="shared" si="6"/>
        <v>66.193000000000012</v>
      </c>
      <c r="Q28" s="36">
        <f t="shared" si="6"/>
        <v>35.088333333333331</v>
      </c>
      <c r="R28" s="36">
        <f t="shared" si="6"/>
        <v>35.001270833333329</v>
      </c>
      <c r="S28" s="36">
        <f t="shared" si="6"/>
        <v>36.086949999999995</v>
      </c>
      <c r="T28" s="36">
        <f t="shared" si="6"/>
        <v>36.086949999999995</v>
      </c>
      <c r="U28" s="36">
        <f t="shared" si="6"/>
        <v>35.250012499999997</v>
      </c>
      <c r="V28" s="36">
        <f t="shared" si="6"/>
        <v>35.250012499999997</v>
      </c>
      <c r="W28" s="36">
        <f t="shared" si="6"/>
        <v>63.044708333333332</v>
      </c>
      <c r="X28" s="37">
        <f t="shared" si="6"/>
        <v>44.342708333333334</v>
      </c>
      <c r="Y28" s="38"/>
    </row>
    <row r="29" spans="1:30" ht="33.75" customHeight="1" x14ac:dyDescent="0.25">
      <c r="A29" s="117" t="s">
        <v>15</v>
      </c>
      <c r="B29" s="39">
        <f>((B27*B26)*7)/1000</f>
        <v>140.238</v>
      </c>
      <c r="C29" s="40">
        <f>((C27*C26)*7)/1000</f>
        <v>303.02999999999997</v>
      </c>
      <c r="D29" s="40">
        <f t="shared" ref="D29:X29" si="7">((D27*D26)*7)/1000</f>
        <v>434.29050000000001</v>
      </c>
      <c r="E29" s="40">
        <f t="shared" si="7"/>
        <v>423.654</v>
      </c>
      <c r="F29" s="40">
        <f t="shared" si="7"/>
        <v>420.36750000000001</v>
      </c>
      <c r="G29" s="40">
        <f t="shared" si="7"/>
        <v>364.875</v>
      </c>
      <c r="H29" s="40">
        <f t="shared" si="7"/>
        <v>394.25400000000002</v>
      </c>
      <c r="I29" s="40">
        <f t="shared" si="7"/>
        <v>243.46</v>
      </c>
      <c r="J29" s="39">
        <f t="shared" si="7"/>
        <v>214.48</v>
      </c>
      <c r="K29" s="40">
        <f t="shared" si="7"/>
        <v>311.017</v>
      </c>
      <c r="L29" s="40">
        <f t="shared" si="7"/>
        <v>425.86250000000001</v>
      </c>
      <c r="M29" s="76">
        <f t="shared" si="7"/>
        <v>281.13749999999999</v>
      </c>
      <c r="N29" s="74">
        <f t="shared" si="7"/>
        <v>91.28</v>
      </c>
      <c r="O29" s="40">
        <f t="shared" si="7"/>
        <v>234.28649999999999</v>
      </c>
      <c r="P29" s="41">
        <f t="shared" si="7"/>
        <v>409.22</v>
      </c>
      <c r="Q29" s="41">
        <f t="shared" si="7"/>
        <v>217</v>
      </c>
      <c r="R29" s="41">
        <f t="shared" si="7"/>
        <v>216.45750000000001</v>
      </c>
      <c r="S29" s="41">
        <f t="shared" si="7"/>
        <v>223.14599999999999</v>
      </c>
      <c r="T29" s="41">
        <f t="shared" si="7"/>
        <v>223.14599999999999</v>
      </c>
      <c r="U29" s="41">
        <f t="shared" si="7"/>
        <v>217.9485</v>
      </c>
      <c r="V29" s="41">
        <f t="shared" si="7"/>
        <v>217.9485</v>
      </c>
      <c r="W29" s="41">
        <f t="shared" si="7"/>
        <v>388.892</v>
      </c>
      <c r="X29" s="42">
        <f t="shared" si="7"/>
        <v>273.98</v>
      </c>
      <c r="Y29" s="43"/>
    </row>
    <row r="30" spans="1:30" ht="33.75" customHeight="1" thickBot="1" x14ac:dyDescent="0.3">
      <c r="A30" s="118" t="s">
        <v>16</v>
      </c>
      <c r="B30" s="44">
        <f>+(B25/B27)/7*1000</f>
        <v>79.499999999999986</v>
      </c>
      <c r="C30" s="45">
        <f t="shared" ref="C30:E30" si="8">+(C25/C27)/7*1000</f>
        <v>77.999999999999986</v>
      </c>
      <c r="D30" s="45">
        <f t="shared" si="8"/>
        <v>76.500000000000014</v>
      </c>
      <c r="E30" s="45">
        <f t="shared" si="8"/>
        <v>77</v>
      </c>
      <c r="F30" s="45">
        <f>+(F25/F27)/7*1000</f>
        <v>76.5</v>
      </c>
      <c r="G30" s="45">
        <f t="shared" ref="G30" si="9">+(G25/G27)/7*1000</f>
        <v>75</v>
      </c>
      <c r="H30" s="45">
        <f>+(H25/H27)/7*1000</f>
        <v>74.500000000000014</v>
      </c>
      <c r="I30" s="45">
        <f t="shared" ref="I30:L30" si="10">+(I25/I27)/7*1000</f>
        <v>73.999999999999986</v>
      </c>
      <c r="J30" s="44">
        <f t="shared" si="10"/>
        <v>79.999999999999986</v>
      </c>
      <c r="K30" s="45">
        <f t="shared" si="10"/>
        <v>78.5</v>
      </c>
      <c r="L30" s="45">
        <f t="shared" si="10"/>
        <v>77.5</v>
      </c>
      <c r="M30" s="46">
        <f>+(M25/M27)/7*1000</f>
        <v>76.5</v>
      </c>
      <c r="N30" s="75">
        <f t="shared" ref="N30:X30" si="11">+(N25/N27)/7*1000</f>
        <v>79.999999999999986</v>
      </c>
      <c r="O30" s="45">
        <f t="shared" si="11"/>
        <v>79.5</v>
      </c>
      <c r="P30" s="45">
        <f t="shared" si="11"/>
        <v>79</v>
      </c>
      <c r="Q30" s="45">
        <f t="shared" si="11"/>
        <v>77.500000000000014</v>
      </c>
      <c r="R30" s="45">
        <f t="shared" si="11"/>
        <v>77.5</v>
      </c>
      <c r="S30" s="45">
        <f t="shared" si="11"/>
        <v>76.999999999999986</v>
      </c>
      <c r="T30" s="45">
        <f t="shared" si="11"/>
        <v>76.999999999999986</v>
      </c>
      <c r="U30" s="45">
        <f t="shared" si="11"/>
        <v>76.5</v>
      </c>
      <c r="V30" s="45">
        <f t="shared" si="11"/>
        <v>76.5</v>
      </c>
      <c r="W30" s="45">
        <f t="shared" si="11"/>
        <v>76</v>
      </c>
      <c r="X30" s="46">
        <f t="shared" si="11"/>
        <v>76</v>
      </c>
      <c r="Y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79" t="s">
        <v>18</v>
      </c>
      <c r="C36" s="380"/>
      <c r="D36" s="380"/>
      <c r="E36" s="380"/>
      <c r="F36" s="380"/>
      <c r="G36" s="380"/>
      <c r="H36" s="87"/>
      <c r="J36" s="121"/>
      <c r="K36" s="104" t="s">
        <v>19</v>
      </c>
      <c r="L36" s="383" t="s">
        <v>18</v>
      </c>
      <c r="M36" s="383"/>
      <c r="N36" s="383"/>
      <c r="O36" s="383"/>
      <c r="P36" s="379"/>
      <c r="Q36" s="97"/>
      <c r="R36" s="52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88" t="s">
        <v>10</v>
      </c>
      <c r="R37" s="54"/>
      <c r="S37" s="54"/>
      <c r="T37" s="3"/>
      <c r="U37" s="53"/>
      <c r="V37" s="3"/>
      <c r="W37" s="52"/>
      <c r="X37" s="52"/>
      <c r="Y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88"/>
      <c r="R38" s="54"/>
      <c r="S38" s="54"/>
      <c r="T38" s="55"/>
      <c r="U38" s="55"/>
      <c r="V38" s="2"/>
      <c r="W38" s="2"/>
      <c r="X38" s="2"/>
      <c r="Y38" s="2"/>
    </row>
    <row r="39" spans="1:30" ht="33.75" customHeight="1" x14ac:dyDescent="0.25">
      <c r="A39" s="80" t="s">
        <v>42</v>
      </c>
      <c r="B39" s="69">
        <v>33.429604166666657</v>
      </c>
      <c r="C39" s="69">
        <v>70.84899999999999</v>
      </c>
      <c r="D39" s="69">
        <v>90.113749999999996</v>
      </c>
      <c r="E39" s="69">
        <v>67.790583333333316</v>
      </c>
      <c r="F39" s="69">
        <v>71.381666666666675</v>
      </c>
      <c r="G39" s="69">
        <v>44.026249999999983</v>
      </c>
      <c r="H39" s="89">
        <f t="shared" ref="H39:H46" si="12">SUM(B39:G39)</f>
        <v>377.59085416666659</v>
      </c>
      <c r="I39" s="50"/>
      <c r="J39" s="2"/>
      <c r="K39" s="80" t="s">
        <v>42</v>
      </c>
      <c r="L39" s="69">
        <v>11.5</v>
      </c>
      <c r="M39" s="69">
        <v>21.4</v>
      </c>
      <c r="N39" s="69">
        <v>17.5</v>
      </c>
      <c r="O39" s="69"/>
      <c r="P39" s="69"/>
      <c r="Q39" s="89">
        <f t="shared" ref="Q39:Q46" si="13">SUM(L39:P39)</f>
        <v>50.4</v>
      </c>
      <c r="R39" s="2"/>
      <c r="S39" s="56"/>
      <c r="T39" s="55"/>
      <c r="U39" s="55"/>
      <c r="V39" s="2"/>
      <c r="W39" s="2"/>
      <c r="X39" s="2"/>
      <c r="Y39" s="2"/>
    </row>
    <row r="40" spans="1:30" ht="33.75" customHeight="1" x14ac:dyDescent="0.25">
      <c r="A40" s="81" t="s">
        <v>34</v>
      </c>
      <c r="B40" s="69"/>
      <c r="C40" s="69"/>
      <c r="D40" s="69"/>
      <c r="E40" s="69"/>
      <c r="F40" s="69"/>
      <c r="G40" s="69"/>
      <c r="H40" s="89">
        <f t="shared" si="12"/>
        <v>0</v>
      </c>
      <c r="I40" s="50"/>
      <c r="J40" s="2"/>
      <c r="K40" s="81" t="s">
        <v>34</v>
      </c>
      <c r="L40" s="69"/>
      <c r="M40" s="69"/>
      <c r="N40" s="69"/>
      <c r="O40" s="69"/>
      <c r="P40" s="69"/>
      <c r="Q40" s="89">
        <f t="shared" si="13"/>
        <v>0</v>
      </c>
      <c r="R40" s="2"/>
      <c r="S40" s="56"/>
      <c r="T40" s="55"/>
      <c r="U40" s="55"/>
      <c r="V40" s="2"/>
      <c r="W40" s="2"/>
      <c r="X40" s="2"/>
      <c r="Y40" s="2"/>
    </row>
    <row r="41" spans="1:30" ht="33.75" customHeight="1" x14ac:dyDescent="0.25">
      <c r="A41" s="80" t="s">
        <v>35</v>
      </c>
      <c r="B41" s="69">
        <v>27.9</v>
      </c>
      <c r="C41" s="69">
        <v>59.2</v>
      </c>
      <c r="D41" s="69">
        <v>75.2</v>
      </c>
      <c r="E41" s="69">
        <v>56.6</v>
      </c>
      <c r="F41" s="69">
        <v>59.7</v>
      </c>
      <c r="G41" s="69">
        <v>36.6</v>
      </c>
      <c r="H41" s="89">
        <f t="shared" si="12"/>
        <v>315.20000000000005</v>
      </c>
      <c r="I41" s="50"/>
      <c r="J41" s="2"/>
      <c r="K41" s="80" t="s">
        <v>35</v>
      </c>
      <c r="L41" s="69">
        <v>9.4</v>
      </c>
      <c r="M41" s="69">
        <v>17.7</v>
      </c>
      <c r="N41" s="69">
        <v>14.5</v>
      </c>
      <c r="O41" s="69"/>
      <c r="P41" s="69"/>
      <c r="Q41" s="89">
        <f t="shared" si="13"/>
        <v>41.6</v>
      </c>
      <c r="R41" s="2"/>
      <c r="S41" s="56"/>
      <c r="T41" s="55"/>
      <c r="U41" s="55"/>
      <c r="V41" s="2"/>
      <c r="W41" s="2"/>
      <c r="X41" s="2"/>
      <c r="Y41" s="2"/>
    </row>
    <row r="42" spans="1:30" ht="33.75" customHeight="1" x14ac:dyDescent="0.25">
      <c r="A42" s="80" t="s">
        <v>36</v>
      </c>
      <c r="B42" s="69">
        <v>27.7</v>
      </c>
      <c r="C42" s="69">
        <v>59.3</v>
      </c>
      <c r="D42" s="69">
        <v>74.400000000000006</v>
      </c>
      <c r="E42" s="69">
        <v>56.1</v>
      </c>
      <c r="F42" s="69">
        <v>59.1</v>
      </c>
      <c r="G42" s="69">
        <v>36.299999999999997</v>
      </c>
      <c r="H42" s="89">
        <f t="shared" si="12"/>
        <v>312.90000000000003</v>
      </c>
      <c r="I42" s="50"/>
      <c r="J42" s="2"/>
      <c r="K42" s="80" t="s">
        <v>36</v>
      </c>
      <c r="L42" s="69">
        <v>9.4</v>
      </c>
      <c r="M42" s="69">
        <v>17.7</v>
      </c>
      <c r="N42" s="69">
        <v>14.6</v>
      </c>
      <c r="O42" s="69"/>
      <c r="P42" s="69"/>
      <c r="Q42" s="89">
        <f t="shared" si="13"/>
        <v>41.7</v>
      </c>
      <c r="R42" s="2"/>
      <c r="S42" s="56"/>
      <c r="T42" s="55"/>
      <c r="U42" s="55"/>
      <c r="V42" s="2"/>
      <c r="W42" s="2"/>
      <c r="X42" s="2"/>
      <c r="Y42" s="2"/>
    </row>
    <row r="43" spans="1:30" ht="33.75" customHeight="1" x14ac:dyDescent="0.25">
      <c r="A43" s="81" t="s">
        <v>37</v>
      </c>
      <c r="B43" s="69">
        <v>27.7</v>
      </c>
      <c r="C43" s="69">
        <v>59.3</v>
      </c>
      <c r="D43" s="69">
        <v>74.400000000000006</v>
      </c>
      <c r="E43" s="69">
        <v>56.1</v>
      </c>
      <c r="F43" s="69">
        <v>59.1</v>
      </c>
      <c r="G43" s="69">
        <v>36.299999999999997</v>
      </c>
      <c r="H43" s="89">
        <f t="shared" si="12"/>
        <v>312.90000000000003</v>
      </c>
      <c r="I43" s="50"/>
      <c r="J43" s="2"/>
      <c r="K43" s="81" t="s">
        <v>37</v>
      </c>
      <c r="L43" s="69">
        <v>9.4</v>
      </c>
      <c r="M43" s="69">
        <v>17.7</v>
      </c>
      <c r="N43" s="69">
        <v>14.6</v>
      </c>
      <c r="O43" s="69"/>
      <c r="P43" s="69"/>
      <c r="Q43" s="89">
        <f t="shared" si="13"/>
        <v>41.7</v>
      </c>
      <c r="R43" s="2"/>
      <c r="S43" s="56"/>
      <c r="T43" s="55"/>
      <c r="U43" s="55"/>
      <c r="V43" s="2"/>
      <c r="W43" s="2"/>
      <c r="X43" s="2"/>
      <c r="Y43" s="2"/>
    </row>
    <row r="44" spans="1:30" ht="33.75" customHeight="1" x14ac:dyDescent="0.25">
      <c r="A44" s="80" t="s">
        <v>38</v>
      </c>
      <c r="B44" s="69">
        <v>27.7</v>
      </c>
      <c r="C44" s="69">
        <v>59.3</v>
      </c>
      <c r="D44" s="69">
        <v>74.400000000000006</v>
      </c>
      <c r="E44" s="69">
        <v>56.1</v>
      </c>
      <c r="F44" s="69">
        <v>59.1</v>
      </c>
      <c r="G44" s="69">
        <v>36.299999999999997</v>
      </c>
      <c r="H44" s="89">
        <f t="shared" si="12"/>
        <v>312.90000000000003</v>
      </c>
      <c r="I44" s="50"/>
      <c r="J44" s="2"/>
      <c r="K44" s="80" t="s">
        <v>38</v>
      </c>
      <c r="L44" s="69">
        <v>9.6</v>
      </c>
      <c r="M44" s="69">
        <v>17.7</v>
      </c>
      <c r="N44" s="69">
        <v>14.6</v>
      </c>
      <c r="O44" s="69"/>
      <c r="P44" s="69"/>
      <c r="Q44" s="89">
        <f t="shared" si="13"/>
        <v>41.9</v>
      </c>
      <c r="R44" s="2"/>
      <c r="S44" s="56"/>
      <c r="T44" s="55"/>
      <c r="U44" s="55"/>
      <c r="V44" s="2"/>
      <c r="W44" s="2"/>
      <c r="X44" s="2"/>
      <c r="Y44" s="2"/>
    </row>
    <row r="45" spans="1:30" ht="33.75" customHeight="1" x14ac:dyDescent="0.25">
      <c r="A45" s="80" t="s">
        <v>33</v>
      </c>
      <c r="B45" s="69">
        <v>27.7</v>
      </c>
      <c r="C45" s="69">
        <v>59.3</v>
      </c>
      <c r="D45" s="69">
        <v>74.400000000000006</v>
      </c>
      <c r="E45" s="69">
        <v>56.1</v>
      </c>
      <c r="F45" s="69">
        <v>59.1</v>
      </c>
      <c r="G45" s="69">
        <v>36.299999999999997</v>
      </c>
      <c r="H45" s="89">
        <f t="shared" si="12"/>
        <v>312.90000000000003</v>
      </c>
      <c r="I45" s="50"/>
      <c r="J45" s="2"/>
      <c r="K45" s="80" t="s">
        <v>33</v>
      </c>
      <c r="L45" s="69">
        <v>8.5</v>
      </c>
      <c r="M45" s="69">
        <v>14.9</v>
      </c>
      <c r="N45" s="69">
        <v>14.4</v>
      </c>
      <c r="O45" s="69">
        <v>4</v>
      </c>
      <c r="P45" s="69"/>
      <c r="Q45" s="89">
        <f t="shared" si="13"/>
        <v>41.8</v>
      </c>
      <c r="R45" s="2"/>
      <c r="S45" s="56"/>
      <c r="T45" s="55"/>
      <c r="U45" s="55"/>
      <c r="V45" s="55"/>
      <c r="W45" s="55"/>
      <c r="X45" s="2"/>
      <c r="Y45" s="2"/>
      <c r="Z45" s="2"/>
      <c r="AA45" s="2"/>
    </row>
    <row r="46" spans="1:30" ht="33.75" customHeight="1" x14ac:dyDescent="0.25">
      <c r="A46" s="81" t="s">
        <v>10</v>
      </c>
      <c r="B46" s="70">
        <f t="shared" ref="B46:G46" si="14">SUM(B39:B45)</f>
        <v>172.12960416666664</v>
      </c>
      <c r="C46" s="25">
        <f t="shared" si="14"/>
        <v>367.24900000000002</v>
      </c>
      <c r="D46" s="25">
        <f t="shared" si="14"/>
        <v>462.91374999999994</v>
      </c>
      <c r="E46" s="25">
        <f t="shared" si="14"/>
        <v>348.79058333333336</v>
      </c>
      <c r="F46" s="25">
        <f t="shared" si="14"/>
        <v>367.48166666666668</v>
      </c>
      <c r="G46" s="25">
        <f t="shared" si="14"/>
        <v>225.82625000000002</v>
      </c>
      <c r="H46" s="89">
        <f t="shared" si="12"/>
        <v>1944.3908541666669</v>
      </c>
      <c r="I46" s="56"/>
      <c r="K46" s="67" t="s">
        <v>10</v>
      </c>
      <c r="L46" s="70">
        <f>SUM(L39:L45)</f>
        <v>57.8</v>
      </c>
      <c r="M46" s="25">
        <f>SUM(M39:M45)</f>
        <v>107.10000000000001</v>
      </c>
      <c r="N46" s="25">
        <f>SUM(N39:N45)</f>
        <v>90.2</v>
      </c>
      <c r="O46" s="25">
        <f>SUM(O39:O45)</f>
        <v>4</v>
      </c>
      <c r="P46" s="25">
        <f>SUM(P39:P45)</f>
        <v>0</v>
      </c>
      <c r="Q46" s="89">
        <f t="shared" si="13"/>
        <v>259.10000000000002</v>
      </c>
      <c r="R46" s="56"/>
      <c r="S46" s="56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82" t="s">
        <v>12</v>
      </c>
      <c r="B47" s="71">
        <v>79.5</v>
      </c>
      <c r="C47" s="28">
        <v>78.5</v>
      </c>
      <c r="D47" s="28">
        <v>77</v>
      </c>
      <c r="E47" s="28">
        <v>76.5</v>
      </c>
      <c r="F47" s="28">
        <v>75.5</v>
      </c>
      <c r="G47" s="28">
        <v>75</v>
      </c>
      <c r="H47" s="90">
        <f>+((H46/H48)/7)*1000</f>
        <v>76.902027138374748</v>
      </c>
      <c r="I47" s="56"/>
      <c r="K47" s="119" t="s">
        <v>12</v>
      </c>
      <c r="L47" s="71">
        <v>85</v>
      </c>
      <c r="M47" s="28">
        <v>84.5</v>
      </c>
      <c r="N47" s="28">
        <v>84.5</v>
      </c>
      <c r="O47" s="28">
        <v>84.5</v>
      </c>
      <c r="P47" s="28"/>
      <c r="Q47" s="90">
        <f>+((Q46/Q48)/7)*1000</f>
        <v>85.483338832068625</v>
      </c>
      <c r="R47" s="57"/>
      <c r="S47" s="57"/>
    </row>
    <row r="48" spans="1:30" ht="33.75" customHeight="1" x14ac:dyDescent="0.25">
      <c r="A48" s="83" t="s">
        <v>13</v>
      </c>
      <c r="B48" s="72">
        <v>309</v>
      </c>
      <c r="C48" s="32">
        <v>668</v>
      </c>
      <c r="D48" s="32">
        <v>859</v>
      </c>
      <c r="E48" s="32">
        <v>651</v>
      </c>
      <c r="F48" s="32">
        <v>695</v>
      </c>
      <c r="G48" s="32">
        <v>430</v>
      </c>
      <c r="H48" s="91">
        <f>SUM(B48:G48)</f>
        <v>3612</v>
      </c>
      <c r="I48" s="56"/>
      <c r="J48" s="58"/>
      <c r="K48" s="83" t="s">
        <v>13</v>
      </c>
      <c r="L48" s="94">
        <v>88</v>
      </c>
      <c r="M48" s="94">
        <v>156</v>
      </c>
      <c r="N48" s="94">
        <v>151</v>
      </c>
      <c r="O48" s="94">
        <v>38</v>
      </c>
      <c r="P48" s="94"/>
      <c r="Q48" s="98">
        <f>SUM(L48:P48)</f>
        <v>433</v>
      </c>
      <c r="R48" s="59"/>
      <c r="S48" s="59"/>
    </row>
    <row r="49" spans="1:31" ht="33.75" customHeight="1" x14ac:dyDescent="0.25">
      <c r="A49" s="84" t="s">
        <v>14</v>
      </c>
      <c r="B49" s="73">
        <f t="shared" ref="B49:G49" si="15">((B48*B47)*7/1000-B39-B41)/4</f>
        <v>27.657223958333333</v>
      </c>
      <c r="C49" s="36">
        <f t="shared" si="15"/>
        <v>59.254249999999999</v>
      </c>
      <c r="D49" s="36">
        <f t="shared" si="15"/>
        <v>74.421812500000001</v>
      </c>
      <c r="E49" s="36">
        <f t="shared" si="15"/>
        <v>56.054979166666676</v>
      </c>
      <c r="F49" s="36">
        <f t="shared" si="15"/>
        <v>59.056458333333339</v>
      </c>
      <c r="G49" s="36">
        <f t="shared" si="15"/>
        <v>36.280937500000007</v>
      </c>
      <c r="H49" s="92">
        <f>((H46*1000)/H48)/7</f>
        <v>76.902027138374734</v>
      </c>
      <c r="I49" s="56"/>
      <c r="K49" s="84" t="s">
        <v>14</v>
      </c>
      <c r="L49" s="73">
        <f t="shared" ref="L49" si="16">((L48*L47)*7/1000-L39)/5</f>
        <v>8.1720000000000006</v>
      </c>
      <c r="M49" s="36">
        <f t="shared" ref="M49" si="17">((M48*M47)*7/1000-M39)/5</f>
        <v>14.174799999999999</v>
      </c>
      <c r="N49" s="36">
        <f t="shared" ref="N49" si="18">((N48*N47)*7/1000-N39)/5</f>
        <v>14.363300000000001</v>
      </c>
      <c r="O49" s="36">
        <f t="shared" ref="O49" si="19">((O48*O47)*7/1000-O39)/5</f>
        <v>4.4954000000000001</v>
      </c>
      <c r="P49" s="36">
        <f t="shared" ref="P49" si="20">((P48*P47)*7/1000-P39)/5</f>
        <v>0</v>
      </c>
      <c r="Q49" s="99">
        <f>((Q46*1000)/Q48)/7</f>
        <v>85.48333883206864</v>
      </c>
      <c r="R49" s="59"/>
      <c r="S49" s="59"/>
    </row>
    <row r="50" spans="1:31" ht="33.75" customHeight="1" x14ac:dyDescent="0.25">
      <c r="A50" s="85" t="s">
        <v>15</v>
      </c>
      <c r="B50" s="74">
        <f t="shared" ref="B50:G50" si="21">((B48*B47)*7)/1000</f>
        <v>171.95849999999999</v>
      </c>
      <c r="C50" s="40">
        <f t="shared" si="21"/>
        <v>367.06599999999997</v>
      </c>
      <c r="D50" s="40">
        <f t="shared" si="21"/>
        <v>463.00099999999998</v>
      </c>
      <c r="E50" s="40">
        <f t="shared" si="21"/>
        <v>348.6105</v>
      </c>
      <c r="F50" s="40">
        <f t="shared" si="21"/>
        <v>367.3075</v>
      </c>
      <c r="G50" s="40">
        <f t="shared" si="21"/>
        <v>225.75</v>
      </c>
      <c r="H50" s="76"/>
      <c r="I50" s="56"/>
      <c r="K50" s="85" t="s">
        <v>15</v>
      </c>
      <c r="L50" s="74">
        <f>((L48*L47)*7)/1000</f>
        <v>52.36</v>
      </c>
      <c r="M50" s="40">
        <f>((M48*M47)*7)/1000</f>
        <v>92.274000000000001</v>
      </c>
      <c r="N50" s="40">
        <f>((N48*N47)*7)/1000</f>
        <v>89.316500000000005</v>
      </c>
      <c r="O50" s="40">
        <f>((O48*O47)*7)/1000</f>
        <v>22.477</v>
      </c>
      <c r="P50" s="40">
        <f>((P48*P47)*7)/1000</f>
        <v>0</v>
      </c>
      <c r="Q50" s="100"/>
    </row>
    <row r="51" spans="1:31" ht="33.75" customHeight="1" thickBot="1" x14ac:dyDescent="0.3">
      <c r="A51" s="86" t="s">
        <v>16</v>
      </c>
      <c r="B51" s="75">
        <f t="shared" ref="B51:G51" si="22">+(B46/B48)/7*1000</f>
        <v>79.579105023886555</v>
      </c>
      <c r="C51" s="45">
        <f t="shared" si="22"/>
        <v>78.539136013686914</v>
      </c>
      <c r="D51" s="45">
        <f t="shared" si="22"/>
        <v>76.985489772160307</v>
      </c>
      <c r="E51" s="45">
        <f t="shared" si="22"/>
        <v>76.539517957720719</v>
      </c>
      <c r="F51" s="45">
        <f t="shared" si="22"/>
        <v>75.535799931483396</v>
      </c>
      <c r="G51" s="45">
        <f t="shared" si="22"/>
        <v>75.02533222591363</v>
      </c>
      <c r="H51" s="93"/>
      <c r="I51" s="56"/>
      <c r="J51" s="48"/>
      <c r="K51" s="86" t="s">
        <v>16</v>
      </c>
      <c r="L51" s="75">
        <f>+(L46/L48)/7*1000</f>
        <v>93.831168831168824</v>
      </c>
      <c r="M51" s="45">
        <f>+(M46/M48)/7*1000</f>
        <v>98.07692307692308</v>
      </c>
      <c r="N51" s="45">
        <f>+(N46/N48)/7*1000</f>
        <v>85.33585619678334</v>
      </c>
      <c r="O51" s="45">
        <f>+(O46/O48)/7*1000</f>
        <v>15.037593984962406</v>
      </c>
      <c r="P51" s="45" t="e">
        <f>+(P46/P48)/7*1000</f>
        <v>#DIV/0!</v>
      </c>
      <c r="Q51" s="46"/>
      <c r="R51" s="49"/>
      <c r="S51" s="49"/>
    </row>
    <row r="52" spans="1:31" ht="33.75" customHeight="1" x14ac:dyDescent="0.25">
      <c r="A52" s="48"/>
      <c r="B52" s="49"/>
      <c r="C52" s="49"/>
      <c r="D52" s="49"/>
      <c r="E52" s="49"/>
      <c r="F52" s="49"/>
      <c r="G52" s="49"/>
      <c r="H52" s="48"/>
      <c r="I52" s="48"/>
      <c r="J52" s="48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2"/>
      <c r="V52" s="2"/>
      <c r="W52" s="2"/>
      <c r="X52" s="2"/>
      <c r="Y52" s="2"/>
    </row>
    <row r="53" spans="1:31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31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50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04" t="s">
        <v>21</v>
      </c>
      <c r="B55" s="386" t="s">
        <v>8</v>
      </c>
      <c r="C55" s="383"/>
      <c r="D55" s="383"/>
      <c r="E55" s="383"/>
      <c r="F55" s="383"/>
      <c r="G55" s="383"/>
      <c r="H55" s="387"/>
      <c r="I55" s="63"/>
      <c r="J55" s="63"/>
      <c r="U55" s="50"/>
      <c r="V55" s="50"/>
      <c r="W55" s="50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78" t="s">
        <v>20</v>
      </c>
      <c r="B56" s="68"/>
      <c r="C56" s="12"/>
      <c r="D56" s="12"/>
      <c r="E56" s="12"/>
      <c r="F56" s="12"/>
      <c r="G56" s="12"/>
      <c r="H56" s="88" t="s">
        <v>10</v>
      </c>
      <c r="J56" s="52"/>
      <c r="K56" s="52"/>
      <c r="L56" s="52"/>
      <c r="M56" s="52"/>
      <c r="N56" s="64"/>
      <c r="O56" s="64"/>
      <c r="P56" s="64"/>
      <c r="Q56" s="52"/>
      <c r="R56" s="52"/>
      <c r="S56" s="65"/>
      <c r="T56" s="65"/>
      <c r="U56" s="6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78" t="s">
        <v>11</v>
      </c>
      <c r="B57" s="68">
        <v>1</v>
      </c>
      <c r="C57" s="18">
        <v>2</v>
      </c>
      <c r="D57" s="18">
        <v>3</v>
      </c>
      <c r="E57" s="18">
        <v>4</v>
      </c>
      <c r="F57" s="18">
        <v>5</v>
      </c>
      <c r="G57" s="18">
        <v>6</v>
      </c>
      <c r="H57" s="88"/>
      <c r="I57" s="52"/>
      <c r="J57" s="52"/>
      <c r="K57" s="52"/>
      <c r="L57" s="124"/>
      <c r="M57" s="52"/>
      <c r="N57" s="64"/>
      <c r="O57" s="64"/>
      <c r="P57" s="64"/>
      <c r="Q57" s="52"/>
      <c r="R57" s="52"/>
      <c r="S57" s="65"/>
      <c r="T57" s="65"/>
      <c r="U57" s="6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80" t="s">
        <v>42</v>
      </c>
      <c r="B58" s="69">
        <v>34.4</v>
      </c>
      <c r="C58" s="69">
        <v>30.6</v>
      </c>
      <c r="D58" s="69">
        <v>44</v>
      </c>
      <c r="E58" s="69">
        <v>50.1</v>
      </c>
      <c r="F58" s="69">
        <v>31.2</v>
      </c>
      <c r="G58" s="69"/>
      <c r="H58" s="89">
        <f t="shared" ref="H58:H65" si="23">SUM(B58:G58)</f>
        <v>190.29999999999998</v>
      </c>
      <c r="I58" s="49"/>
      <c r="J58" s="2"/>
      <c r="K58" s="52"/>
      <c r="L58" s="124"/>
      <c r="M58" s="52"/>
      <c r="N58" s="64"/>
      <c r="O58" s="64"/>
      <c r="P58" s="64"/>
      <c r="Q58" s="52"/>
      <c r="R58" s="52"/>
      <c r="S58" s="65"/>
      <c r="T58" s="65"/>
      <c r="U58" s="6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81" t="s">
        <v>34</v>
      </c>
      <c r="B59" s="69"/>
      <c r="C59" s="69"/>
      <c r="D59" s="69"/>
      <c r="E59" s="69"/>
      <c r="F59" s="69"/>
      <c r="G59" s="69"/>
      <c r="H59" s="89">
        <f t="shared" si="23"/>
        <v>0</v>
      </c>
      <c r="I59" s="49"/>
      <c r="J59" s="2"/>
      <c r="K59" s="52"/>
      <c r="L59" s="124"/>
      <c r="M59" s="52"/>
      <c r="N59" s="64"/>
      <c r="O59" s="64"/>
      <c r="P59" s="64"/>
      <c r="Q59" s="52"/>
      <c r="R59" s="52"/>
      <c r="S59" s="65"/>
      <c r="T59" s="65"/>
      <c r="U59" s="6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80" t="s">
        <v>35</v>
      </c>
      <c r="B60" s="69">
        <v>28.1</v>
      </c>
      <c r="C60" s="69">
        <v>24.8</v>
      </c>
      <c r="D60" s="69">
        <v>35.700000000000003</v>
      </c>
      <c r="E60" s="69">
        <v>40.6</v>
      </c>
      <c r="F60" s="69">
        <v>25.3</v>
      </c>
      <c r="G60" s="69"/>
      <c r="H60" s="89">
        <f t="shared" si="23"/>
        <v>154.50000000000003</v>
      </c>
      <c r="I60" s="49"/>
      <c r="J60" s="2"/>
      <c r="K60" s="52"/>
      <c r="L60" s="124"/>
      <c r="M60" s="52"/>
      <c r="N60" s="64"/>
      <c r="O60" s="64"/>
      <c r="P60" s="64"/>
      <c r="Q60" s="52"/>
      <c r="R60" s="52"/>
      <c r="S60" s="65"/>
      <c r="T60" s="65"/>
      <c r="U60" s="6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80" t="s">
        <v>36</v>
      </c>
      <c r="B61" s="69">
        <v>28.1</v>
      </c>
      <c r="C61" s="69">
        <v>24.8</v>
      </c>
      <c r="D61" s="69">
        <v>35.700000000000003</v>
      </c>
      <c r="E61" s="69">
        <v>40.6</v>
      </c>
      <c r="F61" s="69">
        <v>25.3</v>
      </c>
      <c r="G61" s="69"/>
      <c r="H61" s="89">
        <f t="shared" si="23"/>
        <v>154.50000000000003</v>
      </c>
      <c r="I61" s="49"/>
      <c r="J61" s="2"/>
      <c r="K61" s="52"/>
      <c r="L61" s="124"/>
      <c r="M61" s="52"/>
      <c r="N61" s="64"/>
      <c r="O61" s="64"/>
      <c r="P61" s="64"/>
      <c r="Q61" s="52"/>
      <c r="R61" s="52"/>
      <c r="S61" s="65"/>
      <c r="T61" s="65"/>
      <c r="U61" s="6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81" t="s">
        <v>37</v>
      </c>
      <c r="B62" s="69">
        <v>28.1</v>
      </c>
      <c r="C62" s="69">
        <v>24.8</v>
      </c>
      <c r="D62" s="69">
        <v>35.700000000000003</v>
      </c>
      <c r="E62" s="69">
        <v>40.6</v>
      </c>
      <c r="F62" s="69">
        <v>25.3</v>
      </c>
      <c r="G62" s="69"/>
      <c r="H62" s="89">
        <f t="shared" si="23"/>
        <v>154.50000000000003</v>
      </c>
      <c r="I62" s="49"/>
      <c r="J62" s="2"/>
      <c r="K62" s="52"/>
      <c r="L62" s="124"/>
      <c r="M62" s="52"/>
      <c r="N62" s="64"/>
      <c r="O62" s="64"/>
      <c r="P62" s="64"/>
      <c r="Q62" s="52"/>
      <c r="R62" s="52"/>
      <c r="S62" s="65"/>
      <c r="T62" s="65"/>
      <c r="U62" s="6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80" t="s">
        <v>38</v>
      </c>
      <c r="B63" s="69">
        <v>28.1</v>
      </c>
      <c r="C63" s="69">
        <v>24.8</v>
      </c>
      <c r="D63" s="69">
        <v>35.700000000000003</v>
      </c>
      <c r="E63" s="69">
        <v>40.6</v>
      </c>
      <c r="F63" s="69">
        <v>25.3</v>
      </c>
      <c r="G63" s="69"/>
      <c r="H63" s="89">
        <f t="shared" si="23"/>
        <v>154.50000000000003</v>
      </c>
      <c r="I63" s="49"/>
      <c r="J63" s="2"/>
      <c r="K63" s="52"/>
      <c r="L63" s="124"/>
      <c r="M63" s="52"/>
      <c r="N63" s="52"/>
      <c r="O63" s="52"/>
      <c r="P63" s="52"/>
      <c r="Q63" s="52"/>
      <c r="R63" s="52"/>
      <c r="S63" s="52"/>
      <c r="T63" s="52"/>
      <c r="U63" s="52"/>
      <c r="V63" s="3"/>
      <c r="W63" s="3"/>
      <c r="Z63" s="2"/>
      <c r="AA63" s="2"/>
      <c r="AB63" s="2"/>
      <c r="AC63" s="2"/>
    </row>
    <row r="64" spans="1:31" ht="33.75" customHeight="1" x14ac:dyDescent="0.25">
      <c r="A64" s="80" t="s">
        <v>33</v>
      </c>
      <c r="B64" s="69">
        <v>20.3</v>
      </c>
      <c r="C64" s="69">
        <v>22.3</v>
      </c>
      <c r="D64" s="69">
        <v>31.8</v>
      </c>
      <c r="E64" s="69">
        <v>26.2</v>
      </c>
      <c r="F64" s="69">
        <v>37.1</v>
      </c>
      <c r="G64" s="69">
        <v>16.7</v>
      </c>
      <c r="H64" s="89">
        <f t="shared" si="23"/>
        <v>154.4</v>
      </c>
      <c r="I64" s="49"/>
      <c r="J64" s="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3"/>
      <c r="W64" s="3"/>
      <c r="Z64" s="2"/>
      <c r="AA64" s="2"/>
      <c r="AB64" s="2"/>
      <c r="AC64" s="2"/>
    </row>
    <row r="65" spans="1:29" ht="33.75" customHeight="1" x14ac:dyDescent="0.25">
      <c r="A65" s="79" t="s">
        <v>10</v>
      </c>
      <c r="B65" s="70">
        <f t="shared" ref="B65:G65" si="24">SUM(B58:B64)</f>
        <v>167.1</v>
      </c>
      <c r="C65" s="25">
        <f t="shared" si="24"/>
        <v>152.10000000000002</v>
      </c>
      <c r="D65" s="25">
        <f t="shared" si="24"/>
        <v>218.60000000000002</v>
      </c>
      <c r="E65" s="25">
        <f t="shared" si="24"/>
        <v>238.7</v>
      </c>
      <c r="F65" s="25">
        <f t="shared" si="24"/>
        <v>169.5</v>
      </c>
      <c r="G65" s="25">
        <f t="shared" si="24"/>
        <v>16.7</v>
      </c>
      <c r="H65" s="89">
        <f t="shared" si="23"/>
        <v>962.7</v>
      </c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82" t="s">
        <v>12</v>
      </c>
      <c r="B66" s="71">
        <v>90.5</v>
      </c>
      <c r="C66" s="28">
        <v>90</v>
      </c>
      <c r="D66" s="28">
        <v>90</v>
      </c>
      <c r="E66" s="28">
        <v>90</v>
      </c>
      <c r="F66" s="28">
        <v>89.5</v>
      </c>
      <c r="G66" s="28"/>
      <c r="H66" s="90">
        <f>+((H65/H67)/7)*1000</f>
        <v>90.005609573672402</v>
      </c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83" t="s">
        <v>13</v>
      </c>
      <c r="B67" s="94">
        <v>276</v>
      </c>
      <c r="C67" s="94">
        <v>245</v>
      </c>
      <c r="D67" s="94">
        <v>353</v>
      </c>
      <c r="E67" s="94">
        <v>402</v>
      </c>
      <c r="F67" s="94">
        <v>252</v>
      </c>
      <c r="G67" s="94"/>
      <c r="H67" s="98">
        <f>SUM(B67:G67)</f>
        <v>1528</v>
      </c>
      <c r="J67" s="66"/>
      <c r="N67" s="3"/>
      <c r="O67" s="3"/>
      <c r="P67" s="3"/>
      <c r="Q67" s="3"/>
      <c r="R67" s="3"/>
    </row>
    <row r="68" spans="1:29" ht="33.75" customHeight="1" x14ac:dyDescent="0.25">
      <c r="A68" s="84" t="s">
        <v>14</v>
      </c>
      <c r="B68" s="73">
        <f t="shared" ref="B68" si="25">((B67*B66)*7/1000-B58)/5</f>
        <v>28.089199999999998</v>
      </c>
      <c r="C68" s="36">
        <f t="shared" ref="C68" si="26">((C67*C66)*7/1000-C58)/5</f>
        <v>24.75</v>
      </c>
      <c r="D68" s="36">
        <f t="shared" ref="D68" si="27">((D67*D66)*7/1000-D58)/5</f>
        <v>35.677999999999997</v>
      </c>
      <c r="E68" s="36">
        <f t="shared" ref="E68" si="28">((E67*E66)*7/1000-E58)/5</f>
        <v>40.631999999999998</v>
      </c>
      <c r="F68" s="36">
        <f t="shared" ref="F68" si="29">((F67*F66)*7/1000-F58)/5</f>
        <v>25.335599999999996</v>
      </c>
      <c r="G68" s="36">
        <f t="shared" ref="G68" si="30">((G67*G66)*7/1000-G58)/5</f>
        <v>0</v>
      </c>
      <c r="H68" s="102">
        <f>((H65*1000)/H67)/7</f>
        <v>90.005609573672402</v>
      </c>
      <c r="N68" s="3"/>
      <c r="O68" s="3"/>
      <c r="P68" s="3"/>
      <c r="Q68" s="3"/>
      <c r="R68" s="3"/>
    </row>
    <row r="69" spans="1:29" ht="33.75" customHeight="1" x14ac:dyDescent="0.25">
      <c r="A69" s="85" t="s">
        <v>15</v>
      </c>
      <c r="B69" s="74">
        <f>((B67*B66)*7)/1000</f>
        <v>174.846</v>
      </c>
      <c r="C69" s="40">
        <f>((C67*C66)*7)/1000</f>
        <v>154.35</v>
      </c>
      <c r="D69" s="40">
        <f>((D67*D66)*7)/1000</f>
        <v>222.39</v>
      </c>
      <c r="E69" s="40">
        <f>((E67*E66)*7)/1000</f>
        <v>253.26</v>
      </c>
      <c r="F69" s="40">
        <f t="shared" ref="F69:G69" si="31">((F67*F66)*7)/1000</f>
        <v>157.87799999999999</v>
      </c>
      <c r="G69" s="40">
        <f t="shared" si="31"/>
        <v>0</v>
      </c>
      <c r="H69" s="76"/>
      <c r="I69" s="48"/>
      <c r="R69" s="3"/>
    </row>
    <row r="70" spans="1:29" ht="33.75" customHeight="1" thickBot="1" x14ac:dyDescent="0.3">
      <c r="A70" s="86" t="s">
        <v>16</v>
      </c>
      <c r="B70" s="75">
        <f>+(B65/B67)/7*1000</f>
        <v>86.490683229813669</v>
      </c>
      <c r="C70" s="45">
        <f>+(C65/C67)/7*1000</f>
        <v>88.688046647230337</v>
      </c>
      <c r="D70" s="45">
        <f>+(D65/D67)/7*1000</f>
        <v>88.466208012950233</v>
      </c>
      <c r="E70" s="45">
        <f>+(E65/E67)/7*1000</f>
        <v>84.825870646766163</v>
      </c>
      <c r="F70" s="45">
        <f t="shared" ref="F70:G70" si="32">+(F65/F67)/7*1000</f>
        <v>96.088435374149668</v>
      </c>
      <c r="G70" s="45" t="e">
        <f t="shared" si="32"/>
        <v>#DIV/0!</v>
      </c>
      <c r="H70" s="103"/>
      <c r="R70" s="3"/>
    </row>
    <row r="71" spans="1:29" ht="33.75" customHeight="1" x14ac:dyDescent="0.25"/>
    <row r="72" spans="1:29" ht="33.75" customHeight="1" x14ac:dyDescent="0.25">
      <c r="B72" s="52"/>
      <c r="C72" s="52"/>
      <c r="D72" s="52"/>
      <c r="E72" s="52"/>
      <c r="F72" s="52"/>
      <c r="G72" s="52"/>
      <c r="H72" s="52"/>
      <c r="I72" s="59"/>
    </row>
    <row r="73" spans="1:29" ht="33.75" customHeight="1" x14ac:dyDescent="0.25"/>
    <row r="74" spans="1:29" ht="33.75" customHeight="1" x14ac:dyDescent="0.25">
      <c r="A74" s="52"/>
      <c r="B74" s="65"/>
      <c r="C74" s="65"/>
      <c r="D74" s="65"/>
      <c r="E74" s="65"/>
      <c r="F74" s="65"/>
      <c r="G74" s="65"/>
      <c r="H74" s="52"/>
      <c r="I74" s="52"/>
      <c r="J74" s="52"/>
    </row>
    <row r="75" spans="1:29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29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29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29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29" ht="33.75" customHeight="1" x14ac:dyDescent="0.25">
      <c r="A79" s="52"/>
      <c r="B79" s="52"/>
      <c r="C79" s="52"/>
      <c r="D79" s="52"/>
      <c r="E79" s="52"/>
      <c r="F79" s="52"/>
      <c r="G79" s="52"/>
      <c r="H79" s="52"/>
      <c r="I79" s="52"/>
      <c r="J79" s="52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L36:P36"/>
    <mergeCell ref="J54:K54"/>
    <mergeCell ref="B55:H55"/>
    <mergeCell ref="A3:C3"/>
    <mergeCell ref="E9:G9"/>
    <mergeCell ref="R9:S9"/>
    <mergeCell ref="K11:L11"/>
    <mergeCell ref="B15:I15"/>
    <mergeCell ref="J15:M15"/>
    <mergeCell ref="N15:X15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E239"/>
  <sheetViews>
    <sheetView topLeftCell="A46" zoomScale="30" zoomScaleNormal="30" workbookViewId="0">
      <selection activeCell="C64" sqref="C64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1" width="33.42578125" style="16" bestFit="1" customWidth="1"/>
    <col min="12" max="12" width="22.5703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62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76"/>
      <c r="I15" s="377"/>
      <c r="J15" s="388" t="s">
        <v>45</v>
      </c>
      <c r="K15" s="389"/>
      <c r="L15" s="389"/>
      <c r="M15" s="390"/>
      <c r="N15" s="385" t="s">
        <v>44</v>
      </c>
      <c r="O15" s="381"/>
      <c r="P15" s="381"/>
      <c r="Q15" s="381"/>
      <c r="R15" s="381"/>
      <c r="S15" s="381"/>
      <c r="T15" s="381"/>
      <c r="U15" s="381"/>
      <c r="V15" s="381"/>
      <c r="W15" s="381"/>
      <c r="X15" s="382"/>
      <c r="Y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2"/>
      <c r="H16" s="12"/>
      <c r="I16" s="12"/>
      <c r="J16" s="13"/>
      <c r="K16" s="12"/>
      <c r="L16" s="12"/>
      <c r="M16" s="19"/>
      <c r="N16" s="120"/>
      <c r="O16" s="12"/>
      <c r="P16" s="12"/>
      <c r="Q16" s="12"/>
      <c r="R16" s="12"/>
      <c r="S16" s="12"/>
      <c r="T16" s="12"/>
      <c r="U16" s="12"/>
      <c r="V16" s="12"/>
      <c r="W16" s="133"/>
      <c r="X16" s="14"/>
      <c r="Y16" s="15" t="s">
        <v>10</v>
      </c>
      <c r="AA16" s="17"/>
      <c r="AB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8">
        <v>6</v>
      </c>
      <c r="H17" s="18">
        <v>7</v>
      </c>
      <c r="I17" s="18">
        <v>8</v>
      </c>
      <c r="J17" s="11">
        <v>1</v>
      </c>
      <c r="K17" s="18">
        <v>2</v>
      </c>
      <c r="L17" s="18">
        <v>3</v>
      </c>
      <c r="M17" s="19">
        <v>4</v>
      </c>
      <c r="N17" s="68">
        <v>1</v>
      </c>
      <c r="O17" s="18">
        <v>2</v>
      </c>
      <c r="P17" s="18">
        <v>3</v>
      </c>
      <c r="Q17" s="18">
        <v>4</v>
      </c>
      <c r="R17" s="18">
        <v>5</v>
      </c>
      <c r="S17" s="18">
        <v>6</v>
      </c>
      <c r="T17" s="18">
        <v>7</v>
      </c>
      <c r="U17" s="18">
        <v>8</v>
      </c>
      <c r="V17" s="18">
        <v>9</v>
      </c>
      <c r="W17" s="125">
        <v>10</v>
      </c>
      <c r="X17" s="19">
        <v>11</v>
      </c>
      <c r="Y17" s="15"/>
      <c r="AA17" s="2"/>
      <c r="AB17" s="17"/>
    </row>
    <row r="18" spans="1:30" ht="39.950000000000003" customHeight="1" x14ac:dyDescent="0.25">
      <c r="A18" s="112" t="s">
        <v>42</v>
      </c>
      <c r="B18" s="20">
        <v>22.683540000000001</v>
      </c>
      <c r="C18" s="21">
        <v>49.085716666666663</v>
      </c>
      <c r="D18" s="21">
        <v>70.19487083333334</v>
      </c>
      <c r="E18" s="21">
        <v>68.755224999999996</v>
      </c>
      <c r="F18" s="21">
        <v>68.001916666666673</v>
      </c>
      <c r="G18" s="21">
        <v>59.034799999999997</v>
      </c>
      <c r="H18" s="21">
        <v>63.778050000000007</v>
      </c>
      <c r="I18" s="21">
        <v>39.369916666666668</v>
      </c>
      <c r="J18" s="20">
        <v>34.634933333333329</v>
      </c>
      <c r="K18" s="21">
        <v>50.237320833333328</v>
      </c>
      <c r="L18" s="21">
        <v>68.793750000000003</v>
      </c>
      <c r="M18" s="22">
        <v>45.535302083333328</v>
      </c>
      <c r="N18" s="69">
        <v>14.7503625</v>
      </c>
      <c r="O18" s="21">
        <v>37.830525000000002</v>
      </c>
      <c r="P18" s="21">
        <v>66.193000000000012</v>
      </c>
      <c r="Q18" s="21">
        <v>35.088333333333331</v>
      </c>
      <c r="R18" s="21">
        <v>35.001270833333329</v>
      </c>
      <c r="S18" s="21">
        <v>36.086949999999995</v>
      </c>
      <c r="T18" s="21">
        <v>36.086949999999995</v>
      </c>
      <c r="U18" s="21">
        <v>35.250012499999997</v>
      </c>
      <c r="V18" s="21">
        <v>35.250012499999997</v>
      </c>
      <c r="W18" s="126">
        <v>63.044708333333332</v>
      </c>
      <c r="X18" s="22">
        <v>44.342708333333334</v>
      </c>
      <c r="Y18" s="23">
        <f t="shared" ref="Y18:Y25" si="0">SUM(B18:X18)</f>
        <v>1079.0301754166669</v>
      </c>
      <c r="AA18" s="2"/>
      <c r="AB18" s="17"/>
    </row>
    <row r="19" spans="1:30" ht="39.950000000000003" customHeight="1" x14ac:dyDescent="0.25">
      <c r="A19" s="113" t="s">
        <v>34</v>
      </c>
      <c r="B19" s="20">
        <v>22.683540000000001</v>
      </c>
      <c r="C19" s="21">
        <v>49.085716666666663</v>
      </c>
      <c r="D19" s="21">
        <v>70.19487083333334</v>
      </c>
      <c r="E19" s="21">
        <v>68.755224999999996</v>
      </c>
      <c r="F19" s="21">
        <v>68.001916666666673</v>
      </c>
      <c r="G19" s="21">
        <v>59.034799999999997</v>
      </c>
      <c r="H19" s="21">
        <v>63.778050000000007</v>
      </c>
      <c r="I19" s="21">
        <v>39.369916666666668</v>
      </c>
      <c r="J19" s="20">
        <v>34.634933333333329</v>
      </c>
      <c r="K19" s="21">
        <v>50.237320833333328</v>
      </c>
      <c r="L19" s="21">
        <v>68.793750000000003</v>
      </c>
      <c r="M19" s="22">
        <v>45.535302083333328</v>
      </c>
      <c r="N19" s="69">
        <v>14.7503625</v>
      </c>
      <c r="O19" s="21">
        <v>37.830525000000002</v>
      </c>
      <c r="P19" s="21">
        <v>66.193000000000012</v>
      </c>
      <c r="Q19" s="21">
        <v>35.088333333333331</v>
      </c>
      <c r="R19" s="21">
        <v>35.001270833333329</v>
      </c>
      <c r="S19" s="21">
        <v>36.086949999999995</v>
      </c>
      <c r="T19" s="21">
        <v>36.086949999999995</v>
      </c>
      <c r="U19" s="21">
        <v>35.250012499999997</v>
      </c>
      <c r="V19" s="21">
        <v>35.250012499999997</v>
      </c>
      <c r="W19" s="126">
        <v>63.044708333333332</v>
      </c>
      <c r="X19" s="22">
        <v>44.342708333333334</v>
      </c>
      <c r="Y19" s="23">
        <f t="shared" si="0"/>
        <v>1079.0301754166669</v>
      </c>
      <c r="AA19" s="2"/>
      <c r="AB19" s="17"/>
    </row>
    <row r="20" spans="1:30" ht="39.75" customHeight="1" x14ac:dyDescent="0.25">
      <c r="A20" s="112" t="s">
        <v>35</v>
      </c>
      <c r="B20" s="20">
        <v>22.683540000000001</v>
      </c>
      <c r="C20" s="21">
        <v>49.085716666666663</v>
      </c>
      <c r="D20" s="21">
        <v>70.19487083333334</v>
      </c>
      <c r="E20" s="21">
        <v>68.755224999999996</v>
      </c>
      <c r="F20" s="21">
        <v>68.001916666666673</v>
      </c>
      <c r="G20" s="21">
        <v>59.034799999999997</v>
      </c>
      <c r="H20" s="21">
        <v>63.778050000000007</v>
      </c>
      <c r="I20" s="21">
        <v>39.369916666666668</v>
      </c>
      <c r="J20" s="20">
        <v>34.634933333333329</v>
      </c>
      <c r="K20" s="21">
        <v>50.237320833333328</v>
      </c>
      <c r="L20" s="21">
        <v>68.793750000000003</v>
      </c>
      <c r="M20" s="22">
        <v>45.535302083333328</v>
      </c>
      <c r="N20" s="69">
        <v>14.7503625</v>
      </c>
      <c r="O20" s="21">
        <v>37.830525000000002</v>
      </c>
      <c r="P20" s="21">
        <v>66.193000000000012</v>
      </c>
      <c r="Q20" s="21">
        <v>35.088333333333331</v>
      </c>
      <c r="R20" s="21">
        <v>35.001270833333329</v>
      </c>
      <c r="S20" s="21">
        <v>36.086949999999995</v>
      </c>
      <c r="T20" s="21">
        <v>36.086949999999995</v>
      </c>
      <c r="U20" s="21">
        <v>35.250012499999997</v>
      </c>
      <c r="V20" s="21">
        <v>35.250012499999997</v>
      </c>
      <c r="W20" s="126">
        <v>63.044708333333332</v>
      </c>
      <c r="X20" s="22">
        <v>44.342708333333334</v>
      </c>
      <c r="Y20" s="23">
        <f t="shared" si="0"/>
        <v>1079.0301754166669</v>
      </c>
      <c r="AA20" s="2"/>
      <c r="AB20" s="17"/>
    </row>
    <row r="21" spans="1:30" ht="39.950000000000003" customHeight="1" x14ac:dyDescent="0.25">
      <c r="A21" s="112" t="s">
        <v>36</v>
      </c>
      <c r="B21" s="20">
        <v>21.674084000000004</v>
      </c>
      <c r="C21" s="21">
        <v>47.187713333333342</v>
      </c>
      <c r="D21" s="21">
        <v>67.863351666666674</v>
      </c>
      <c r="E21" s="21">
        <v>65.481709999999993</v>
      </c>
      <c r="F21" s="21">
        <v>65.115233333333336</v>
      </c>
      <c r="G21" s="21">
        <v>56.658579999999994</v>
      </c>
      <c r="H21" s="21">
        <v>61.162779999999998</v>
      </c>
      <c r="I21" s="21">
        <v>38.208033333333333</v>
      </c>
      <c r="J21" s="20">
        <v>32.818526666666671</v>
      </c>
      <c r="K21" s="21">
        <v>48.051471666666671</v>
      </c>
      <c r="L21" s="21">
        <v>65.897500000000008</v>
      </c>
      <c r="M21" s="22">
        <v>43.893379166666676</v>
      </c>
      <c r="N21" s="69">
        <v>13.822355000000002</v>
      </c>
      <c r="O21" s="21">
        <v>36.145590000000006</v>
      </c>
      <c r="P21" s="21">
        <v>63.015699999999995</v>
      </c>
      <c r="Q21" s="21">
        <v>33.564666666666668</v>
      </c>
      <c r="R21" s="21">
        <v>33.480491666666666</v>
      </c>
      <c r="S21" s="21">
        <v>34.831220000000002</v>
      </c>
      <c r="T21" s="21">
        <v>34.831220000000002</v>
      </c>
      <c r="U21" s="21">
        <v>33.763195000000003</v>
      </c>
      <c r="V21" s="21">
        <v>33.763195000000003</v>
      </c>
      <c r="W21" s="126">
        <v>60.119116666666663</v>
      </c>
      <c r="X21" s="22">
        <v>42.46641666666666</v>
      </c>
      <c r="Y21" s="23">
        <f t="shared" si="0"/>
        <v>1033.8155298333334</v>
      </c>
      <c r="AA21" s="2"/>
      <c r="AB21" s="17"/>
    </row>
    <row r="22" spans="1:30" ht="39.950000000000003" customHeight="1" x14ac:dyDescent="0.25">
      <c r="A22" s="113" t="s">
        <v>37</v>
      </c>
      <c r="B22" s="20">
        <v>21.674084000000004</v>
      </c>
      <c r="C22" s="21">
        <v>47.187713333333342</v>
      </c>
      <c r="D22" s="21">
        <v>67.863351666666674</v>
      </c>
      <c r="E22" s="21">
        <v>65.481709999999993</v>
      </c>
      <c r="F22" s="21">
        <v>65.115233333333336</v>
      </c>
      <c r="G22" s="21">
        <v>56.658579999999994</v>
      </c>
      <c r="H22" s="21">
        <v>61.162779999999998</v>
      </c>
      <c r="I22" s="21">
        <v>38.208033333333333</v>
      </c>
      <c r="J22" s="20">
        <v>32.818526666666671</v>
      </c>
      <c r="K22" s="21">
        <v>48.051471666666671</v>
      </c>
      <c r="L22" s="21">
        <v>65.897500000000008</v>
      </c>
      <c r="M22" s="22">
        <v>43.893379166666676</v>
      </c>
      <c r="N22" s="69">
        <v>13.822355000000002</v>
      </c>
      <c r="O22" s="21">
        <v>36.145590000000006</v>
      </c>
      <c r="P22" s="21">
        <v>63.015699999999995</v>
      </c>
      <c r="Q22" s="21">
        <v>33.564666666666668</v>
      </c>
      <c r="R22" s="21">
        <v>33.480491666666666</v>
      </c>
      <c r="S22" s="21">
        <v>34.831220000000002</v>
      </c>
      <c r="T22" s="21">
        <v>34.831220000000002</v>
      </c>
      <c r="U22" s="21">
        <v>33.763195000000003</v>
      </c>
      <c r="V22" s="21">
        <v>33.763195000000003</v>
      </c>
      <c r="W22" s="126">
        <v>60.119116666666663</v>
      </c>
      <c r="X22" s="22">
        <v>42.46641666666666</v>
      </c>
      <c r="Y22" s="23">
        <f t="shared" si="0"/>
        <v>1033.8155298333334</v>
      </c>
      <c r="AA22" s="2"/>
      <c r="AB22" s="17"/>
    </row>
    <row r="23" spans="1:30" ht="39.950000000000003" customHeight="1" x14ac:dyDescent="0.25">
      <c r="A23" s="112" t="s">
        <v>38</v>
      </c>
      <c r="B23" s="20">
        <v>21.169356000000008</v>
      </c>
      <c r="C23" s="21">
        <v>46.238711666666688</v>
      </c>
      <c r="D23" s="21">
        <v>66.697592083333348</v>
      </c>
      <c r="E23" s="21">
        <v>63.844952500000005</v>
      </c>
      <c r="F23" s="21">
        <v>63.671891666666674</v>
      </c>
      <c r="G23" s="21">
        <v>55.470469999999992</v>
      </c>
      <c r="H23" s="21">
        <v>59.855144999999993</v>
      </c>
      <c r="I23" s="21">
        <v>37.627091666666672</v>
      </c>
      <c r="J23" s="20">
        <v>31.910323333333352</v>
      </c>
      <c r="K23" s="21">
        <v>46.958547083333336</v>
      </c>
      <c r="L23" s="21">
        <v>64.449375000000003</v>
      </c>
      <c r="M23" s="22">
        <v>43.072417708333347</v>
      </c>
      <c r="N23" s="69">
        <v>13.358351250000002</v>
      </c>
      <c r="O23" s="21">
        <v>35.303122500000015</v>
      </c>
      <c r="P23" s="21">
        <v>61.427049999999973</v>
      </c>
      <c r="Q23" s="21">
        <v>32.802833333333325</v>
      </c>
      <c r="R23" s="21">
        <v>32.72010208333333</v>
      </c>
      <c r="S23" s="21">
        <v>34.203355000000002</v>
      </c>
      <c r="T23" s="21">
        <v>34.203355000000002</v>
      </c>
      <c r="U23" s="21">
        <v>33.01978625000001</v>
      </c>
      <c r="V23" s="21">
        <v>33.01978625000001</v>
      </c>
      <c r="W23" s="126">
        <v>58.656320833333325</v>
      </c>
      <c r="X23" s="22">
        <v>41.528270833333309</v>
      </c>
      <c r="Y23" s="23">
        <f t="shared" si="0"/>
        <v>1011.2082070416667</v>
      </c>
      <c r="AA23" s="2"/>
      <c r="AB23" s="17"/>
    </row>
    <row r="24" spans="1:30" ht="39.950000000000003" customHeight="1" x14ac:dyDescent="0.25">
      <c r="A24" s="112" t="s">
        <v>33</v>
      </c>
      <c r="B24" s="20">
        <v>21.169356000000008</v>
      </c>
      <c r="C24" s="21">
        <v>46.238711666666688</v>
      </c>
      <c r="D24" s="21">
        <v>66.697592083333348</v>
      </c>
      <c r="E24" s="21">
        <v>63.844952500000005</v>
      </c>
      <c r="F24" s="21">
        <v>63.671891666666674</v>
      </c>
      <c r="G24" s="21">
        <v>55.470469999999992</v>
      </c>
      <c r="H24" s="21">
        <v>59.855144999999993</v>
      </c>
      <c r="I24" s="21">
        <v>37.627091666666672</v>
      </c>
      <c r="J24" s="20">
        <v>31.910323333333352</v>
      </c>
      <c r="K24" s="21">
        <v>46.958547083333336</v>
      </c>
      <c r="L24" s="21">
        <v>64.449375000000003</v>
      </c>
      <c r="M24" s="22">
        <v>43.072417708333347</v>
      </c>
      <c r="N24" s="69">
        <v>13.358351250000002</v>
      </c>
      <c r="O24" s="21">
        <v>35.303122500000015</v>
      </c>
      <c r="P24" s="21">
        <v>61.427049999999973</v>
      </c>
      <c r="Q24" s="21">
        <v>32.802833333333325</v>
      </c>
      <c r="R24" s="21">
        <v>32.72010208333333</v>
      </c>
      <c r="S24" s="21">
        <v>34.203355000000002</v>
      </c>
      <c r="T24" s="21">
        <v>34.203355000000002</v>
      </c>
      <c r="U24" s="21">
        <v>33.01978625000001</v>
      </c>
      <c r="V24" s="21">
        <v>33.01978625000001</v>
      </c>
      <c r="W24" s="126">
        <v>58.656320833333325</v>
      </c>
      <c r="X24" s="22">
        <v>41.528270833333309</v>
      </c>
      <c r="Y24" s="23">
        <f t="shared" si="0"/>
        <v>1011.2082070416667</v>
      </c>
      <c r="AA24" s="2"/>
    </row>
    <row r="25" spans="1:30" ht="41.45" customHeight="1" x14ac:dyDescent="0.25">
      <c r="A25" s="113" t="s">
        <v>10</v>
      </c>
      <c r="B25" s="24">
        <f>SUM(B18:B24)</f>
        <v>153.73750000000001</v>
      </c>
      <c r="C25" s="25">
        <f t="shared" ref="C25:E25" si="1">SUM(C18:C24)</f>
        <v>334.11000000000007</v>
      </c>
      <c r="D25" s="25">
        <f t="shared" si="1"/>
        <v>479.70650000000006</v>
      </c>
      <c r="E25" s="25">
        <f t="shared" si="1"/>
        <v>464.91899999999998</v>
      </c>
      <c r="F25" s="25">
        <f>SUM(F18:F24)</f>
        <v>461.58000000000004</v>
      </c>
      <c r="G25" s="25">
        <f t="shared" ref="G25" si="2">SUM(G18:G24)</f>
        <v>401.36249999999995</v>
      </c>
      <c r="H25" s="25">
        <f>SUM(H18:H24)</f>
        <v>433.37</v>
      </c>
      <c r="I25" s="25">
        <f t="shared" ref="I25:L25" si="3">SUM(I18:I24)</f>
        <v>269.78000000000003</v>
      </c>
      <c r="J25" s="24">
        <f t="shared" si="3"/>
        <v>233.36250000000001</v>
      </c>
      <c r="K25" s="25">
        <f t="shared" si="3"/>
        <v>340.73199999999991</v>
      </c>
      <c r="L25" s="25">
        <f t="shared" si="3"/>
        <v>467.07500000000016</v>
      </c>
      <c r="M25" s="26">
        <f>SUM(M18:M24)</f>
        <v>310.53750000000002</v>
      </c>
      <c r="N25" s="70">
        <f t="shared" ref="N25:O25" si="4">SUM(N18:N24)</f>
        <v>98.612499999999997</v>
      </c>
      <c r="O25" s="25">
        <f t="shared" si="4"/>
        <v>256.38900000000007</v>
      </c>
      <c r="P25" s="25">
        <f>SUM(P18:P24)</f>
        <v>447.46449999999993</v>
      </c>
      <c r="Q25" s="25">
        <f t="shared" ref="Q25:X25" si="5">SUM(Q18:Q24)</f>
        <v>237.99999999999994</v>
      </c>
      <c r="R25" s="25">
        <f t="shared" si="5"/>
        <v>237.40499999999997</v>
      </c>
      <c r="S25" s="25">
        <f t="shared" si="5"/>
        <v>246.32999999999998</v>
      </c>
      <c r="T25" s="25">
        <f t="shared" si="5"/>
        <v>246.32999999999998</v>
      </c>
      <c r="U25" s="25">
        <f t="shared" si="5"/>
        <v>239.316</v>
      </c>
      <c r="V25" s="25">
        <f t="shared" si="5"/>
        <v>239.316</v>
      </c>
      <c r="W25" s="25">
        <f t="shared" si="5"/>
        <v>426.68499999999995</v>
      </c>
      <c r="X25" s="26">
        <f t="shared" si="5"/>
        <v>301.01749999999987</v>
      </c>
      <c r="Y25" s="23">
        <f t="shared" si="0"/>
        <v>7327.1380000000008</v>
      </c>
    </row>
    <row r="26" spans="1:30" s="2" customFormat="1" ht="36.75" customHeight="1" x14ac:dyDescent="0.25">
      <c r="A26" s="114" t="s">
        <v>12</v>
      </c>
      <c r="B26" s="27">
        <v>87.5</v>
      </c>
      <c r="C26" s="28">
        <v>86</v>
      </c>
      <c r="D26" s="28">
        <v>84.5</v>
      </c>
      <c r="E26" s="28">
        <v>84.5</v>
      </c>
      <c r="F26" s="28">
        <v>84</v>
      </c>
      <c r="G26" s="28">
        <v>82.5</v>
      </c>
      <c r="H26" s="28">
        <v>82</v>
      </c>
      <c r="I26" s="28">
        <v>82</v>
      </c>
      <c r="J26" s="27">
        <v>87.5</v>
      </c>
      <c r="K26" s="28">
        <v>86</v>
      </c>
      <c r="L26" s="28">
        <v>85</v>
      </c>
      <c r="M26" s="29">
        <v>84.5</v>
      </c>
      <c r="N26" s="71">
        <v>87.5</v>
      </c>
      <c r="O26" s="28">
        <v>87</v>
      </c>
      <c r="P26" s="28">
        <v>86.5</v>
      </c>
      <c r="Q26" s="28">
        <v>85</v>
      </c>
      <c r="R26" s="28">
        <v>85</v>
      </c>
      <c r="S26" s="28">
        <v>85</v>
      </c>
      <c r="T26" s="28">
        <v>85</v>
      </c>
      <c r="U26" s="28">
        <v>84</v>
      </c>
      <c r="V26" s="28">
        <v>84</v>
      </c>
      <c r="W26" s="28">
        <v>83.5</v>
      </c>
      <c r="X26" s="29">
        <v>83.5</v>
      </c>
      <c r="Y26" s="30">
        <f>+((Y25/Y27)/7)*1000</f>
        <v>84.605075978014895</v>
      </c>
    </row>
    <row r="27" spans="1:30" s="2" customFormat="1" ht="33" customHeight="1" x14ac:dyDescent="0.25">
      <c r="A27" s="115" t="s">
        <v>13</v>
      </c>
      <c r="B27" s="31">
        <v>251</v>
      </c>
      <c r="C27" s="32">
        <v>555</v>
      </c>
      <c r="D27" s="32">
        <v>811</v>
      </c>
      <c r="E27" s="32">
        <v>786</v>
      </c>
      <c r="F27" s="32">
        <v>785</v>
      </c>
      <c r="G27" s="32">
        <v>695</v>
      </c>
      <c r="H27" s="32">
        <v>755</v>
      </c>
      <c r="I27" s="32">
        <v>470</v>
      </c>
      <c r="J27" s="31">
        <v>381</v>
      </c>
      <c r="K27" s="32">
        <v>566</v>
      </c>
      <c r="L27" s="32">
        <v>785</v>
      </c>
      <c r="M27" s="33">
        <v>525</v>
      </c>
      <c r="N27" s="72">
        <v>161</v>
      </c>
      <c r="O27" s="32">
        <v>421</v>
      </c>
      <c r="P27" s="32">
        <v>739</v>
      </c>
      <c r="Q27" s="32">
        <v>400</v>
      </c>
      <c r="R27" s="32">
        <v>399</v>
      </c>
      <c r="S27" s="32">
        <v>414</v>
      </c>
      <c r="T27" s="32">
        <v>414</v>
      </c>
      <c r="U27" s="32">
        <v>407</v>
      </c>
      <c r="V27" s="32">
        <v>407</v>
      </c>
      <c r="W27" s="32">
        <v>730</v>
      </c>
      <c r="X27" s="33">
        <v>515</v>
      </c>
      <c r="Y27" s="34">
        <f>SUM(B27:X27)</f>
        <v>12372</v>
      </c>
      <c r="Z27" s="2">
        <f>((Y25*1000)/Y27)/7</f>
        <v>84.605075978014881</v>
      </c>
    </row>
    <row r="28" spans="1:30" s="2" customFormat="1" ht="33" customHeight="1" x14ac:dyDescent="0.25">
      <c r="A28" s="116" t="s">
        <v>14</v>
      </c>
      <c r="B28" s="35">
        <f>((B27*B26)*7/1000-B18-B19-B20-B21-B22)/2</f>
        <v>21.169356000000008</v>
      </c>
      <c r="C28" s="36">
        <f t="shared" ref="C28:X28" si="6">((C27*C26)*7/1000-C18-C19-C20-C21-C22)/2</f>
        <v>46.238711666666688</v>
      </c>
      <c r="D28" s="36">
        <f t="shared" si="6"/>
        <v>66.697592083333348</v>
      </c>
      <c r="E28" s="36">
        <f t="shared" si="6"/>
        <v>63.844952500000005</v>
      </c>
      <c r="F28" s="36">
        <f t="shared" si="6"/>
        <v>63.671891666666674</v>
      </c>
      <c r="G28" s="36">
        <f t="shared" si="6"/>
        <v>55.470469999999992</v>
      </c>
      <c r="H28" s="36">
        <f t="shared" si="6"/>
        <v>59.855144999999993</v>
      </c>
      <c r="I28" s="36">
        <f t="shared" si="6"/>
        <v>37.627091666666672</v>
      </c>
      <c r="J28" s="35">
        <f t="shared" si="6"/>
        <v>31.910323333333352</v>
      </c>
      <c r="K28" s="36">
        <f t="shared" si="6"/>
        <v>46.958547083333336</v>
      </c>
      <c r="L28" s="36">
        <f t="shared" si="6"/>
        <v>64.449375000000003</v>
      </c>
      <c r="M28" s="37">
        <f t="shared" si="6"/>
        <v>43.072417708333347</v>
      </c>
      <c r="N28" s="73">
        <f t="shared" si="6"/>
        <v>13.358351250000002</v>
      </c>
      <c r="O28" s="36">
        <f t="shared" si="6"/>
        <v>35.303122500000015</v>
      </c>
      <c r="P28" s="36">
        <f t="shared" si="6"/>
        <v>61.427049999999973</v>
      </c>
      <c r="Q28" s="36">
        <f t="shared" si="6"/>
        <v>32.802833333333325</v>
      </c>
      <c r="R28" s="36">
        <f t="shared" si="6"/>
        <v>32.72010208333333</v>
      </c>
      <c r="S28" s="36">
        <f t="shared" si="6"/>
        <v>34.203355000000002</v>
      </c>
      <c r="T28" s="36">
        <f t="shared" si="6"/>
        <v>34.203355000000002</v>
      </c>
      <c r="U28" s="36">
        <f t="shared" si="6"/>
        <v>33.01978625000001</v>
      </c>
      <c r="V28" s="36">
        <f t="shared" si="6"/>
        <v>33.01978625000001</v>
      </c>
      <c r="W28" s="36">
        <f t="shared" si="6"/>
        <v>58.656320833333325</v>
      </c>
      <c r="X28" s="37">
        <f t="shared" si="6"/>
        <v>41.528270833333309</v>
      </c>
      <c r="Y28" s="38"/>
    </row>
    <row r="29" spans="1:30" ht="33.75" customHeight="1" x14ac:dyDescent="0.25">
      <c r="A29" s="117" t="s">
        <v>15</v>
      </c>
      <c r="B29" s="39">
        <f>((B27*B26)*7)/1000</f>
        <v>153.73750000000001</v>
      </c>
      <c r="C29" s="40">
        <f>((C27*C26)*7)/1000</f>
        <v>334.11</v>
      </c>
      <c r="D29" s="40">
        <f t="shared" ref="D29:X29" si="7">((D27*D26)*7)/1000</f>
        <v>479.70650000000001</v>
      </c>
      <c r="E29" s="40">
        <f t="shared" si="7"/>
        <v>464.91899999999998</v>
      </c>
      <c r="F29" s="40">
        <f t="shared" si="7"/>
        <v>461.58</v>
      </c>
      <c r="G29" s="40">
        <f t="shared" si="7"/>
        <v>401.36250000000001</v>
      </c>
      <c r="H29" s="40">
        <f t="shared" si="7"/>
        <v>433.37</v>
      </c>
      <c r="I29" s="40">
        <f t="shared" si="7"/>
        <v>269.77999999999997</v>
      </c>
      <c r="J29" s="39">
        <f t="shared" si="7"/>
        <v>233.36250000000001</v>
      </c>
      <c r="K29" s="40">
        <f t="shared" si="7"/>
        <v>340.73200000000003</v>
      </c>
      <c r="L29" s="40">
        <f t="shared" si="7"/>
        <v>467.07499999999999</v>
      </c>
      <c r="M29" s="76">
        <f t="shared" si="7"/>
        <v>310.53750000000002</v>
      </c>
      <c r="N29" s="74">
        <f t="shared" si="7"/>
        <v>98.612499999999997</v>
      </c>
      <c r="O29" s="40">
        <f t="shared" si="7"/>
        <v>256.38900000000001</v>
      </c>
      <c r="P29" s="41">
        <f t="shared" si="7"/>
        <v>447.46449999999999</v>
      </c>
      <c r="Q29" s="41">
        <f t="shared" si="7"/>
        <v>238</v>
      </c>
      <c r="R29" s="41">
        <f t="shared" si="7"/>
        <v>237.405</v>
      </c>
      <c r="S29" s="41">
        <f t="shared" si="7"/>
        <v>246.33</v>
      </c>
      <c r="T29" s="41">
        <f t="shared" si="7"/>
        <v>246.33</v>
      </c>
      <c r="U29" s="41">
        <f t="shared" si="7"/>
        <v>239.316</v>
      </c>
      <c r="V29" s="41">
        <f t="shared" si="7"/>
        <v>239.316</v>
      </c>
      <c r="W29" s="41">
        <f t="shared" si="7"/>
        <v>426.685</v>
      </c>
      <c r="X29" s="42">
        <f t="shared" si="7"/>
        <v>301.01749999999998</v>
      </c>
      <c r="Y29" s="43"/>
    </row>
    <row r="30" spans="1:30" ht="33.75" customHeight="1" thickBot="1" x14ac:dyDescent="0.3">
      <c r="A30" s="118" t="s">
        <v>16</v>
      </c>
      <c r="B30" s="44">
        <f>+(B25/B27)/7*1000</f>
        <v>87.500000000000014</v>
      </c>
      <c r="C30" s="45">
        <f t="shared" ref="C30:E30" si="8">+(C25/C27)/7*1000</f>
        <v>86</v>
      </c>
      <c r="D30" s="45">
        <f t="shared" si="8"/>
        <v>84.5</v>
      </c>
      <c r="E30" s="45">
        <f t="shared" si="8"/>
        <v>84.5</v>
      </c>
      <c r="F30" s="45">
        <f>+(F25/F27)/7*1000</f>
        <v>84</v>
      </c>
      <c r="G30" s="45">
        <f t="shared" ref="G30" si="9">+(G25/G27)/7*1000</f>
        <v>82.499999999999986</v>
      </c>
      <c r="H30" s="45">
        <f>+(H25/H27)/7*1000</f>
        <v>81.999999999999986</v>
      </c>
      <c r="I30" s="45">
        <f t="shared" ref="I30:L30" si="10">+(I25/I27)/7*1000</f>
        <v>82</v>
      </c>
      <c r="J30" s="44">
        <f t="shared" si="10"/>
        <v>87.500000000000014</v>
      </c>
      <c r="K30" s="45">
        <f t="shared" si="10"/>
        <v>85.999999999999986</v>
      </c>
      <c r="L30" s="45">
        <f t="shared" si="10"/>
        <v>85.000000000000028</v>
      </c>
      <c r="M30" s="46">
        <f>+(M25/M27)/7*1000</f>
        <v>84.5</v>
      </c>
      <c r="N30" s="75">
        <f t="shared" ref="N30:X30" si="11">+(N25/N27)/7*1000</f>
        <v>87.5</v>
      </c>
      <c r="O30" s="45">
        <f t="shared" si="11"/>
        <v>87.000000000000043</v>
      </c>
      <c r="P30" s="45">
        <f t="shared" si="11"/>
        <v>86.5</v>
      </c>
      <c r="Q30" s="45">
        <f t="shared" si="11"/>
        <v>84.999999999999972</v>
      </c>
      <c r="R30" s="45">
        <f t="shared" si="11"/>
        <v>84.999999999999986</v>
      </c>
      <c r="S30" s="45">
        <f t="shared" si="11"/>
        <v>84.999999999999986</v>
      </c>
      <c r="T30" s="45">
        <f t="shared" si="11"/>
        <v>84.999999999999986</v>
      </c>
      <c r="U30" s="45">
        <f t="shared" si="11"/>
        <v>83.999999999999986</v>
      </c>
      <c r="V30" s="45">
        <f t="shared" si="11"/>
        <v>83.999999999999986</v>
      </c>
      <c r="W30" s="45">
        <f t="shared" si="11"/>
        <v>83.499999999999986</v>
      </c>
      <c r="X30" s="46">
        <f t="shared" si="11"/>
        <v>83.499999999999972</v>
      </c>
      <c r="Y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79" t="s">
        <v>18</v>
      </c>
      <c r="C36" s="380"/>
      <c r="D36" s="380"/>
      <c r="E36" s="380"/>
      <c r="F36" s="380"/>
      <c r="G36" s="380"/>
      <c r="H36" s="87"/>
      <c r="J36" s="121"/>
      <c r="K36" s="104" t="s">
        <v>19</v>
      </c>
      <c r="L36" s="383" t="s">
        <v>18</v>
      </c>
      <c r="M36" s="383"/>
      <c r="N36" s="383"/>
      <c r="O36" s="383"/>
      <c r="P36" s="379"/>
      <c r="Q36" s="97"/>
      <c r="R36" s="52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88" t="s">
        <v>10</v>
      </c>
      <c r="R37" s="54"/>
      <c r="S37" s="54"/>
      <c r="T37" s="3"/>
      <c r="U37" s="53"/>
      <c r="V37" s="3"/>
      <c r="W37" s="52"/>
      <c r="X37" s="52"/>
      <c r="Y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88"/>
      <c r="R38" s="54"/>
      <c r="S38" s="54"/>
      <c r="T38" s="55"/>
      <c r="U38" s="55"/>
      <c r="V38" s="2"/>
      <c r="W38" s="2"/>
      <c r="X38" s="2"/>
      <c r="Y38" s="2"/>
    </row>
    <row r="39" spans="1:30" ht="33.75" customHeight="1" x14ac:dyDescent="0.25">
      <c r="A39" s="80" t="s">
        <v>42</v>
      </c>
      <c r="B39" s="69">
        <v>27.7</v>
      </c>
      <c r="C39" s="69">
        <v>59.3</v>
      </c>
      <c r="D39" s="69">
        <v>74.400000000000006</v>
      </c>
      <c r="E39" s="69">
        <v>56.1</v>
      </c>
      <c r="F39" s="69">
        <v>59.1</v>
      </c>
      <c r="G39" s="69">
        <v>36.299999999999997</v>
      </c>
      <c r="H39" s="89">
        <f t="shared" ref="H39:H46" si="12">SUM(B39:G39)</f>
        <v>312.90000000000003</v>
      </c>
      <c r="I39" s="50"/>
      <c r="J39" s="2"/>
      <c r="K39" s="80" t="s">
        <v>42</v>
      </c>
      <c r="L39" s="69">
        <v>8.5</v>
      </c>
      <c r="M39" s="69">
        <v>14.9</v>
      </c>
      <c r="N39" s="69">
        <v>14.4</v>
      </c>
      <c r="O39" s="69">
        <v>3.6</v>
      </c>
      <c r="P39" s="69"/>
      <c r="Q39" s="89">
        <f t="shared" ref="Q39:Q46" si="13">SUM(L39:P39)</f>
        <v>41.4</v>
      </c>
      <c r="R39" s="2"/>
      <c r="S39" s="56"/>
      <c r="T39" s="55"/>
      <c r="U39" s="55"/>
      <c r="V39" s="2"/>
      <c r="W39" s="2"/>
      <c r="X39" s="2"/>
      <c r="Y39" s="2"/>
    </row>
    <row r="40" spans="1:30" ht="33.75" customHeight="1" x14ac:dyDescent="0.25">
      <c r="A40" s="81" t="s">
        <v>34</v>
      </c>
      <c r="B40" s="69">
        <v>27.7</v>
      </c>
      <c r="C40" s="69">
        <v>59.3</v>
      </c>
      <c r="D40" s="69">
        <v>74.400000000000006</v>
      </c>
      <c r="E40" s="69">
        <v>56.1</v>
      </c>
      <c r="F40" s="69">
        <v>59.1</v>
      </c>
      <c r="G40" s="69">
        <v>36.299999999999997</v>
      </c>
      <c r="H40" s="89">
        <f t="shared" si="12"/>
        <v>312.90000000000003</v>
      </c>
      <c r="I40" s="50"/>
      <c r="J40" s="2"/>
      <c r="K40" s="81" t="s">
        <v>34</v>
      </c>
      <c r="L40" s="69">
        <v>8.5</v>
      </c>
      <c r="M40" s="69">
        <v>14.9</v>
      </c>
      <c r="N40" s="69">
        <v>14.4</v>
      </c>
      <c r="O40" s="69">
        <v>3.6</v>
      </c>
      <c r="P40" s="69"/>
      <c r="Q40" s="89">
        <f t="shared" si="13"/>
        <v>41.4</v>
      </c>
      <c r="R40" s="2"/>
      <c r="S40" s="56"/>
      <c r="T40" s="55"/>
      <c r="U40" s="55"/>
      <c r="V40" s="2"/>
      <c r="W40" s="2"/>
      <c r="X40" s="2"/>
      <c r="Y40" s="2"/>
    </row>
    <row r="41" spans="1:30" ht="33.75" customHeight="1" x14ac:dyDescent="0.25">
      <c r="A41" s="80" t="s">
        <v>35</v>
      </c>
      <c r="B41" s="69">
        <v>27.7</v>
      </c>
      <c r="C41" s="69">
        <v>59.3</v>
      </c>
      <c r="D41" s="69">
        <v>74.400000000000006</v>
      </c>
      <c r="E41" s="69">
        <v>56.1</v>
      </c>
      <c r="F41" s="69">
        <v>59.1</v>
      </c>
      <c r="G41" s="69">
        <v>36.299999999999997</v>
      </c>
      <c r="H41" s="89">
        <f t="shared" si="12"/>
        <v>312.90000000000003</v>
      </c>
      <c r="I41" s="50"/>
      <c r="J41" s="2"/>
      <c r="K41" s="80" t="s">
        <v>35</v>
      </c>
      <c r="L41" s="69">
        <v>8.5</v>
      </c>
      <c r="M41" s="69">
        <v>14.9</v>
      </c>
      <c r="N41" s="69">
        <v>14.4</v>
      </c>
      <c r="O41" s="69">
        <v>3.6</v>
      </c>
      <c r="P41" s="69"/>
      <c r="Q41" s="89">
        <f t="shared" si="13"/>
        <v>41.4</v>
      </c>
      <c r="R41" s="2"/>
      <c r="S41" s="56"/>
      <c r="T41" s="55"/>
      <c r="U41" s="55"/>
      <c r="V41" s="2"/>
      <c r="W41" s="2"/>
      <c r="X41" s="2"/>
      <c r="Y41" s="2"/>
    </row>
    <row r="42" spans="1:30" ht="33.75" customHeight="1" x14ac:dyDescent="0.25">
      <c r="A42" s="80" t="s">
        <v>36</v>
      </c>
      <c r="B42" s="69">
        <v>25.787600000000005</v>
      </c>
      <c r="C42" s="69">
        <v>55.652999999999999</v>
      </c>
      <c r="D42" s="69">
        <v>69.939599999999999</v>
      </c>
      <c r="E42" s="69">
        <v>52.750499999999988</v>
      </c>
      <c r="F42" s="69">
        <v>55.659499999999994</v>
      </c>
      <c r="G42" s="69">
        <v>34.241999999999997</v>
      </c>
      <c r="H42" s="89">
        <f t="shared" si="12"/>
        <v>294.03219999999999</v>
      </c>
      <c r="I42" s="50"/>
      <c r="J42" s="2"/>
      <c r="K42" s="80" t="s">
        <v>36</v>
      </c>
      <c r="L42" s="69">
        <v>7.7</v>
      </c>
      <c r="M42" s="69">
        <v>13.6</v>
      </c>
      <c r="N42" s="69">
        <v>13</v>
      </c>
      <c r="O42" s="69">
        <v>4</v>
      </c>
      <c r="P42" s="69"/>
      <c r="Q42" s="89">
        <f t="shared" si="13"/>
        <v>38.299999999999997</v>
      </c>
      <c r="R42" s="2"/>
      <c r="S42" s="56"/>
      <c r="T42" s="55"/>
      <c r="U42" s="55"/>
      <c r="V42" s="2"/>
      <c r="W42" s="2"/>
      <c r="X42" s="2"/>
      <c r="Y42" s="2"/>
    </row>
    <row r="43" spans="1:30" ht="33.75" customHeight="1" x14ac:dyDescent="0.25">
      <c r="A43" s="81" t="s">
        <v>37</v>
      </c>
      <c r="B43" s="69">
        <v>25.787600000000005</v>
      </c>
      <c r="C43" s="69">
        <v>55.652999999999999</v>
      </c>
      <c r="D43" s="69">
        <v>69.939599999999999</v>
      </c>
      <c r="E43" s="69">
        <v>52.750499999999988</v>
      </c>
      <c r="F43" s="69">
        <v>55.659499999999994</v>
      </c>
      <c r="G43" s="69">
        <v>34.241999999999997</v>
      </c>
      <c r="H43" s="89">
        <f t="shared" si="12"/>
        <v>294.03219999999999</v>
      </c>
      <c r="I43" s="50"/>
      <c r="J43" s="2"/>
      <c r="K43" s="81" t="s">
        <v>37</v>
      </c>
      <c r="L43" s="69">
        <v>7.8</v>
      </c>
      <c r="M43" s="69">
        <v>13.6</v>
      </c>
      <c r="N43" s="69">
        <v>13.1</v>
      </c>
      <c r="O43" s="69">
        <v>4</v>
      </c>
      <c r="P43" s="69"/>
      <c r="Q43" s="89">
        <f t="shared" si="13"/>
        <v>38.5</v>
      </c>
      <c r="R43" s="2"/>
      <c r="S43" s="56"/>
      <c r="T43" s="55"/>
      <c r="U43" s="55"/>
      <c r="V43" s="2"/>
      <c r="W43" s="2"/>
      <c r="X43" s="2"/>
      <c r="Y43" s="2"/>
    </row>
    <row r="44" spans="1:30" ht="33.75" customHeight="1" x14ac:dyDescent="0.25">
      <c r="A44" s="80" t="s">
        <v>38</v>
      </c>
      <c r="B44" s="69">
        <v>24.831399999999999</v>
      </c>
      <c r="C44" s="69">
        <v>53.829499999999996</v>
      </c>
      <c r="D44" s="69">
        <v>67.709400000000016</v>
      </c>
      <c r="E44" s="69">
        <v>51.075749999999985</v>
      </c>
      <c r="F44" s="69">
        <v>53.93924999999998</v>
      </c>
      <c r="G44" s="69">
        <v>33.212999999999994</v>
      </c>
      <c r="H44" s="89">
        <f t="shared" si="12"/>
        <v>284.59829999999999</v>
      </c>
      <c r="I44" s="50"/>
      <c r="J44" s="2"/>
      <c r="K44" s="80" t="s">
        <v>38</v>
      </c>
      <c r="L44" s="69">
        <v>7.4</v>
      </c>
      <c r="M44" s="69">
        <v>12.9</v>
      </c>
      <c r="N44" s="69">
        <v>12.4</v>
      </c>
      <c r="O44" s="69">
        <v>4</v>
      </c>
      <c r="P44" s="69"/>
      <c r="Q44" s="89">
        <f t="shared" si="13"/>
        <v>36.700000000000003</v>
      </c>
      <c r="R44" s="2"/>
      <c r="S44" s="56"/>
      <c r="T44" s="55"/>
      <c r="U44" s="55"/>
      <c r="V44" s="2"/>
      <c r="W44" s="2"/>
      <c r="X44" s="2"/>
      <c r="Y44" s="2"/>
    </row>
    <row r="45" spans="1:30" ht="33.75" customHeight="1" x14ac:dyDescent="0.25">
      <c r="A45" s="80" t="s">
        <v>33</v>
      </c>
      <c r="B45" s="69">
        <v>24.831399999999999</v>
      </c>
      <c r="C45" s="69">
        <v>53.829499999999996</v>
      </c>
      <c r="D45" s="69">
        <v>67.709400000000016</v>
      </c>
      <c r="E45" s="69">
        <v>51.075749999999985</v>
      </c>
      <c r="F45" s="69">
        <v>53.93924999999998</v>
      </c>
      <c r="G45" s="69">
        <v>33.212999999999994</v>
      </c>
      <c r="H45" s="89">
        <f t="shared" si="12"/>
        <v>284.59829999999999</v>
      </c>
      <c r="I45" s="50"/>
      <c r="J45" s="2"/>
      <c r="K45" s="80" t="s">
        <v>33</v>
      </c>
      <c r="L45" s="69">
        <v>7.4</v>
      </c>
      <c r="M45" s="69">
        <v>12.9</v>
      </c>
      <c r="N45" s="69">
        <v>12.4</v>
      </c>
      <c r="O45" s="69">
        <v>4</v>
      </c>
      <c r="P45" s="69"/>
      <c r="Q45" s="89">
        <f t="shared" si="13"/>
        <v>36.700000000000003</v>
      </c>
      <c r="R45" s="2"/>
      <c r="S45" s="56"/>
      <c r="T45" s="55"/>
      <c r="U45" s="55"/>
      <c r="V45" s="55"/>
      <c r="W45" s="55"/>
      <c r="X45" s="2"/>
      <c r="Y45" s="2"/>
      <c r="Z45" s="2"/>
      <c r="AA45" s="2"/>
    </row>
    <row r="46" spans="1:30" ht="33.75" customHeight="1" x14ac:dyDescent="0.25">
      <c r="A46" s="81" t="s">
        <v>10</v>
      </c>
      <c r="B46" s="70">
        <f t="shared" ref="B46:G46" si="14">SUM(B39:B45)</f>
        <v>184.33799999999999</v>
      </c>
      <c r="C46" s="25">
        <f t="shared" si="14"/>
        <v>396.86499999999995</v>
      </c>
      <c r="D46" s="25">
        <f t="shared" si="14"/>
        <v>498.49800000000005</v>
      </c>
      <c r="E46" s="25">
        <f t="shared" si="14"/>
        <v>375.95249999999993</v>
      </c>
      <c r="F46" s="25">
        <f t="shared" si="14"/>
        <v>396.49749999999989</v>
      </c>
      <c r="G46" s="25">
        <f t="shared" si="14"/>
        <v>243.80999999999997</v>
      </c>
      <c r="H46" s="89">
        <f t="shared" si="12"/>
        <v>2095.9609999999998</v>
      </c>
      <c r="I46" s="56"/>
      <c r="K46" s="67" t="s">
        <v>10</v>
      </c>
      <c r="L46" s="70">
        <f>SUM(L39:L45)</f>
        <v>55.8</v>
      </c>
      <c r="M46" s="25">
        <f>SUM(M39:M45)</f>
        <v>97.700000000000017</v>
      </c>
      <c r="N46" s="25">
        <f>SUM(N39:N45)</f>
        <v>94.100000000000009</v>
      </c>
      <c r="O46" s="25">
        <f>SUM(O39:O45)</f>
        <v>26.8</v>
      </c>
      <c r="P46" s="25">
        <f>SUM(P39:P45)</f>
        <v>0</v>
      </c>
      <c r="Q46" s="89">
        <f t="shared" si="13"/>
        <v>274.40000000000003</v>
      </c>
      <c r="R46" s="56"/>
      <c r="S46" s="56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82" t="s">
        <v>12</v>
      </c>
      <c r="B47" s="71">
        <v>85.5</v>
      </c>
      <c r="C47" s="28">
        <v>85</v>
      </c>
      <c r="D47" s="28">
        <v>83</v>
      </c>
      <c r="E47" s="28">
        <v>82.5</v>
      </c>
      <c r="F47" s="28">
        <v>81.5</v>
      </c>
      <c r="G47" s="28">
        <v>81</v>
      </c>
      <c r="H47" s="90">
        <f>+((H46/H48)/7)*1000</f>
        <v>82.965641451925734</v>
      </c>
      <c r="I47" s="56"/>
      <c r="K47" s="119" t="s">
        <v>12</v>
      </c>
      <c r="L47" s="71">
        <v>90.5</v>
      </c>
      <c r="M47" s="28">
        <v>89.5</v>
      </c>
      <c r="N47" s="28">
        <v>89</v>
      </c>
      <c r="O47" s="28"/>
      <c r="P47" s="28"/>
      <c r="Q47" s="90">
        <f>+((Q46/Q48)/7)*1000</f>
        <v>99.240506329113941</v>
      </c>
      <c r="R47" s="57"/>
      <c r="S47" s="57"/>
    </row>
    <row r="48" spans="1:30" ht="33.75" customHeight="1" x14ac:dyDescent="0.25">
      <c r="A48" s="83" t="s">
        <v>13</v>
      </c>
      <c r="B48" s="72">
        <v>308</v>
      </c>
      <c r="C48" s="32">
        <v>667</v>
      </c>
      <c r="D48" s="32">
        <v>858</v>
      </c>
      <c r="E48" s="32">
        <v>651</v>
      </c>
      <c r="F48" s="32">
        <v>695</v>
      </c>
      <c r="G48" s="32">
        <v>430</v>
      </c>
      <c r="H48" s="91">
        <f>SUM(B48:G48)</f>
        <v>3609</v>
      </c>
      <c r="I48" s="56"/>
      <c r="J48" s="58"/>
      <c r="K48" s="83" t="s">
        <v>13</v>
      </c>
      <c r="L48" s="94">
        <v>88</v>
      </c>
      <c r="M48" s="94">
        <v>156</v>
      </c>
      <c r="N48" s="94">
        <v>151</v>
      </c>
      <c r="O48" s="94"/>
      <c r="P48" s="94"/>
      <c r="Q48" s="98">
        <f>SUM(L48:P48)</f>
        <v>395</v>
      </c>
      <c r="R48" s="59"/>
      <c r="S48" s="59"/>
    </row>
    <row r="49" spans="1:31" ht="33.75" customHeight="1" x14ac:dyDescent="0.25">
      <c r="A49" s="84" t="s">
        <v>14</v>
      </c>
      <c r="B49" s="73">
        <f t="shared" ref="B49:G49" si="15">((B48*B47)*7/1000-B39-B40-B41-B42-B43)/2</f>
        <v>24.831399999999999</v>
      </c>
      <c r="C49" s="36">
        <f t="shared" si="15"/>
        <v>53.829499999999996</v>
      </c>
      <c r="D49" s="36">
        <f t="shared" si="15"/>
        <v>67.709400000000016</v>
      </c>
      <c r="E49" s="36">
        <f t="shared" si="15"/>
        <v>51.075749999999985</v>
      </c>
      <c r="F49" s="36">
        <f t="shared" si="15"/>
        <v>53.93924999999998</v>
      </c>
      <c r="G49" s="36">
        <f t="shared" si="15"/>
        <v>33.212999999999994</v>
      </c>
      <c r="H49" s="92">
        <f>((H46*1000)/H48)/7</f>
        <v>82.965641451925734</v>
      </c>
      <c r="I49" s="56"/>
      <c r="K49" s="84" t="s">
        <v>14</v>
      </c>
      <c r="L49" s="73">
        <f t="shared" ref="L49" si="16">((L48*L47)*7/1000-L39-L40-L41-L42-L43)/2</f>
        <v>7.3739999999999988</v>
      </c>
      <c r="M49" s="36">
        <f t="shared" ref="M49" si="17">((M48*M47)*7/1000-M39-M40-M41-M42-M43)/2</f>
        <v>12.916999999999991</v>
      </c>
      <c r="N49" s="36">
        <f t="shared" ref="N49" si="18">((N48*N47)*7/1000-N39-N40-N41-N42-N43)/2</f>
        <v>12.386499999999991</v>
      </c>
      <c r="O49" s="36">
        <f t="shared" ref="O49" si="19">((O48*O47)*7/1000-O39-O40-O41-O42-O43)/2</f>
        <v>-9.4</v>
      </c>
      <c r="P49" s="36">
        <f t="shared" ref="P49" si="20">((P48*P47)*7/1000-P39-P40-P41-P42-P43)/2</f>
        <v>0</v>
      </c>
      <c r="Q49" s="99">
        <f>((Q46*1000)/Q48)/7</f>
        <v>99.240506329113941</v>
      </c>
      <c r="R49" s="59"/>
      <c r="S49" s="59"/>
    </row>
    <row r="50" spans="1:31" ht="33.75" customHeight="1" x14ac:dyDescent="0.25">
      <c r="A50" s="85" t="s">
        <v>15</v>
      </c>
      <c r="B50" s="74">
        <f t="shared" ref="B50:G50" si="21">((B48*B47)*7)/1000</f>
        <v>184.33799999999999</v>
      </c>
      <c r="C50" s="40">
        <f t="shared" si="21"/>
        <v>396.86500000000001</v>
      </c>
      <c r="D50" s="40">
        <f t="shared" si="21"/>
        <v>498.49799999999999</v>
      </c>
      <c r="E50" s="40">
        <f t="shared" si="21"/>
        <v>375.95249999999999</v>
      </c>
      <c r="F50" s="40">
        <f t="shared" si="21"/>
        <v>396.4975</v>
      </c>
      <c r="G50" s="40">
        <f t="shared" si="21"/>
        <v>243.81</v>
      </c>
      <c r="H50" s="76"/>
      <c r="I50" s="56"/>
      <c r="K50" s="85" t="s">
        <v>15</v>
      </c>
      <c r="L50" s="74">
        <f>((L48*L47)*7)/1000</f>
        <v>55.747999999999998</v>
      </c>
      <c r="M50" s="40">
        <f>((M48*M47)*7)/1000</f>
        <v>97.733999999999995</v>
      </c>
      <c r="N50" s="40">
        <f>((N48*N47)*7)/1000</f>
        <v>94.072999999999993</v>
      </c>
      <c r="O50" s="40">
        <f>((O48*O47)*7)/1000</f>
        <v>0</v>
      </c>
      <c r="P50" s="40">
        <f>((P48*P47)*7)/1000</f>
        <v>0</v>
      </c>
      <c r="Q50" s="100"/>
    </row>
    <row r="51" spans="1:31" ht="33.75" customHeight="1" thickBot="1" x14ac:dyDescent="0.3">
      <c r="A51" s="86" t="s">
        <v>16</v>
      </c>
      <c r="B51" s="75">
        <f t="shared" ref="B51:G51" si="22">+(B46/B48)/7*1000</f>
        <v>85.5</v>
      </c>
      <c r="C51" s="45">
        <f t="shared" si="22"/>
        <v>84.999999999999986</v>
      </c>
      <c r="D51" s="45">
        <f t="shared" si="22"/>
        <v>83</v>
      </c>
      <c r="E51" s="45">
        <f t="shared" si="22"/>
        <v>82.499999999999986</v>
      </c>
      <c r="F51" s="45">
        <f t="shared" si="22"/>
        <v>81.499999999999972</v>
      </c>
      <c r="G51" s="45">
        <f t="shared" si="22"/>
        <v>80.999999999999986</v>
      </c>
      <c r="H51" s="93"/>
      <c r="I51" s="56"/>
      <c r="J51" s="48"/>
      <c r="K51" s="86" t="s">
        <v>16</v>
      </c>
      <c r="L51" s="75">
        <f>+(L46/L48)/7*1000</f>
        <v>90.584415584415567</v>
      </c>
      <c r="M51" s="45">
        <f>+(M46/M48)/7*1000</f>
        <v>89.468864468864481</v>
      </c>
      <c r="N51" s="45">
        <f>+(N46/N48)/7*1000</f>
        <v>89.025543992431423</v>
      </c>
      <c r="O51" s="45" t="e">
        <f>+(O46/O48)/7*1000</f>
        <v>#DIV/0!</v>
      </c>
      <c r="P51" s="45" t="e">
        <f>+(P46/P48)/7*1000</f>
        <v>#DIV/0!</v>
      </c>
      <c r="Q51" s="46"/>
      <c r="R51" s="49"/>
      <c r="S51" s="49"/>
    </row>
    <row r="52" spans="1:31" ht="33.75" customHeight="1" x14ac:dyDescent="0.25">
      <c r="A52" s="48"/>
      <c r="B52" s="49"/>
      <c r="C52" s="49"/>
      <c r="D52" s="49"/>
      <c r="E52" s="49"/>
      <c r="F52" s="49"/>
      <c r="G52" s="49"/>
      <c r="H52" s="48"/>
      <c r="I52" s="48"/>
      <c r="J52" s="48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2"/>
      <c r="V52" s="2"/>
      <c r="W52" s="2"/>
      <c r="X52" s="2"/>
      <c r="Y52" s="2"/>
    </row>
    <row r="53" spans="1:31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31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50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04" t="s">
        <v>21</v>
      </c>
      <c r="B55" s="386" t="s">
        <v>8</v>
      </c>
      <c r="C55" s="383"/>
      <c r="D55" s="383"/>
      <c r="E55" s="383"/>
      <c r="F55" s="383"/>
      <c r="G55" s="383"/>
      <c r="H55" s="387"/>
      <c r="I55" s="63"/>
      <c r="J55" s="63"/>
      <c r="U55" s="50"/>
      <c r="V55" s="50"/>
      <c r="W55" s="50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78" t="s">
        <v>20</v>
      </c>
      <c r="B56" s="68"/>
      <c r="C56" s="12"/>
      <c r="D56" s="12"/>
      <c r="E56" s="12"/>
      <c r="F56" s="12"/>
      <c r="G56" s="12"/>
      <c r="H56" s="88" t="s">
        <v>10</v>
      </c>
      <c r="J56" s="52"/>
      <c r="K56" s="52"/>
      <c r="L56" s="52"/>
      <c r="M56" s="52"/>
      <c r="N56" s="64"/>
      <c r="O56" s="64"/>
      <c r="P56" s="64"/>
      <c r="Q56" s="52"/>
      <c r="R56" s="52"/>
      <c r="S56" s="65"/>
      <c r="T56" s="65"/>
      <c r="U56" s="6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78" t="s">
        <v>11</v>
      </c>
      <c r="B57" s="68">
        <v>1</v>
      </c>
      <c r="C57" s="18">
        <v>2</v>
      </c>
      <c r="D57" s="18">
        <v>3</v>
      </c>
      <c r="E57" s="18">
        <v>4</v>
      </c>
      <c r="F57" s="18">
        <v>5</v>
      </c>
      <c r="G57" s="18">
        <v>6</v>
      </c>
      <c r="H57" s="88"/>
      <c r="I57" s="52"/>
      <c r="J57" s="52"/>
      <c r="K57" s="52"/>
      <c r="L57" s="124"/>
      <c r="M57" s="52"/>
      <c r="N57" s="64"/>
      <c r="O57" s="64"/>
      <c r="P57" s="64"/>
      <c r="Q57" s="52"/>
      <c r="R57" s="52"/>
      <c r="S57" s="65"/>
      <c r="T57" s="65"/>
      <c r="U57" s="6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80" t="s">
        <v>42</v>
      </c>
      <c r="B58" s="69">
        <v>20.3</v>
      </c>
      <c r="C58" s="69">
        <v>22.3</v>
      </c>
      <c r="D58" s="69">
        <v>31.8</v>
      </c>
      <c r="E58" s="69">
        <v>26.2</v>
      </c>
      <c r="F58" s="69">
        <v>37.1</v>
      </c>
      <c r="G58" s="69">
        <v>16.7</v>
      </c>
      <c r="H58" s="89">
        <f t="shared" ref="H58:H65" si="23">SUM(B58:G58)</f>
        <v>154.4</v>
      </c>
      <c r="I58" s="49"/>
      <c r="J58" s="2"/>
      <c r="K58" s="52"/>
      <c r="L58" s="124"/>
      <c r="M58" s="52"/>
      <c r="N58" s="64"/>
      <c r="O58" s="64"/>
      <c r="P58" s="64"/>
      <c r="Q58" s="52"/>
      <c r="R58" s="52"/>
      <c r="S58" s="65"/>
      <c r="T58" s="65"/>
      <c r="U58" s="6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81" t="s">
        <v>34</v>
      </c>
      <c r="B59" s="69">
        <v>20.3</v>
      </c>
      <c r="C59" s="69">
        <v>22.3</v>
      </c>
      <c r="D59" s="69">
        <v>31.8</v>
      </c>
      <c r="E59" s="69">
        <v>26.2</v>
      </c>
      <c r="F59" s="69">
        <v>37.1</v>
      </c>
      <c r="G59" s="69">
        <v>16.7</v>
      </c>
      <c r="H59" s="89">
        <f t="shared" si="23"/>
        <v>154.4</v>
      </c>
      <c r="I59" s="49"/>
      <c r="J59" s="2"/>
      <c r="K59" s="52"/>
      <c r="L59" s="124"/>
      <c r="M59" s="52"/>
      <c r="N59" s="64"/>
      <c r="O59" s="64"/>
      <c r="P59" s="64"/>
      <c r="Q59" s="52"/>
      <c r="R59" s="52"/>
      <c r="S59" s="65"/>
      <c r="T59" s="65"/>
      <c r="U59" s="6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80" t="s">
        <v>35</v>
      </c>
      <c r="B60" s="69">
        <v>20.3</v>
      </c>
      <c r="C60" s="69">
        <v>22.3</v>
      </c>
      <c r="D60" s="69">
        <v>31.8</v>
      </c>
      <c r="E60" s="69">
        <v>26.2</v>
      </c>
      <c r="F60" s="69">
        <v>37.1</v>
      </c>
      <c r="G60" s="69">
        <v>16.7</v>
      </c>
      <c r="H60" s="89">
        <f t="shared" si="23"/>
        <v>154.4</v>
      </c>
      <c r="I60" s="49"/>
      <c r="J60" s="2"/>
      <c r="K60" s="52"/>
      <c r="L60" s="124"/>
      <c r="M60" s="52"/>
      <c r="N60" s="64"/>
      <c r="O60" s="64"/>
      <c r="P60" s="64"/>
      <c r="Q60" s="52"/>
      <c r="R60" s="52"/>
      <c r="S60" s="65"/>
      <c r="T60" s="65"/>
      <c r="U60" s="6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80" t="s">
        <v>36</v>
      </c>
      <c r="B61" s="69">
        <v>18.8</v>
      </c>
      <c r="C61" s="69">
        <v>20.5</v>
      </c>
      <c r="D61" s="69">
        <v>29</v>
      </c>
      <c r="E61" s="69">
        <v>24.1</v>
      </c>
      <c r="F61" s="69">
        <v>33.700000000000003</v>
      </c>
      <c r="G61" s="69">
        <v>16.7</v>
      </c>
      <c r="H61" s="89">
        <f t="shared" si="23"/>
        <v>142.80000000000001</v>
      </c>
      <c r="I61" s="49"/>
      <c r="J61" s="2"/>
      <c r="K61" s="52"/>
      <c r="L61" s="124"/>
      <c r="M61" s="52"/>
      <c r="N61" s="64"/>
      <c r="O61" s="64"/>
      <c r="P61" s="64"/>
      <c r="Q61" s="52"/>
      <c r="R61" s="52"/>
      <c r="S61" s="65"/>
      <c r="T61" s="65"/>
      <c r="U61" s="6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81" t="s">
        <v>37</v>
      </c>
      <c r="B62" s="69">
        <v>18.8</v>
      </c>
      <c r="C62" s="69">
        <v>20.5</v>
      </c>
      <c r="D62" s="69">
        <v>29</v>
      </c>
      <c r="E62" s="69">
        <v>24.1</v>
      </c>
      <c r="F62" s="69">
        <v>33.700000000000003</v>
      </c>
      <c r="G62" s="69">
        <v>16.7</v>
      </c>
      <c r="H62" s="89">
        <f t="shared" si="23"/>
        <v>142.80000000000001</v>
      </c>
      <c r="I62" s="49"/>
      <c r="J62" s="2"/>
      <c r="K62" s="52"/>
      <c r="L62" s="124"/>
      <c r="M62" s="52"/>
      <c r="N62" s="64"/>
      <c r="O62" s="64"/>
      <c r="P62" s="64"/>
      <c r="Q62" s="52"/>
      <c r="R62" s="52"/>
      <c r="S62" s="65"/>
      <c r="T62" s="65"/>
      <c r="U62" s="6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80" t="s">
        <v>38</v>
      </c>
      <c r="B63" s="69">
        <v>18</v>
      </c>
      <c r="C63" s="69">
        <v>19.600000000000001</v>
      </c>
      <c r="D63" s="69">
        <v>27.7</v>
      </c>
      <c r="E63" s="69">
        <v>23.1</v>
      </c>
      <c r="F63" s="69">
        <v>32</v>
      </c>
      <c r="G63" s="69">
        <v>16.7</v>
      </c>
      <c r="H63" s="89">
        <f t="shared" si="23"/>
        <v>137.1</v>
      </c>
      <c r="I63" s="49"/>
      <c r="J63" s="2"/>
      <c r="K63" s="52"/>
      <c r="L63" s="124"/>
      <c r="M63" s="52"/>
      <c r="N63" s="52"/>
      <c r="O63" s="52"/>
      <c r="P63" s="52"/>
      <c r="Q63" s="52"/>
      <c r="R63" s="52"/>
      <c r="S63" s="52"/>
      <c r="T63" s="52"/>
      <c r="U63" s="52"/>
      <c r="V63" s="3"/>
      <c r="W63" s="3"/>
      <c r="Z63" s="2"/>
      <c r="AA63" s="2"/>
      <c r="AB63" s="2"/>
      <c r="AC63" s="2"/>
    </row>
    <row r="64" spans="1:31" ht="33.75" customHeight="1" x14ac:dyDescent="0.25">
      <c r="A64" s="80" t="s">
        <v>33</v>
      </c>
      <c r="B64" s="69">
        <v>18</v>
      </c>
      <c r="C64" s="69">
        <v>19.600000000000001</v>
      </c>
      <c r="D64" s="69">
        <v>27.7</v>
      </c>
      <c r="E64" s="69">
        <v>23.1</v>
      </c>
      <c r="F64" s="69">
        <v>32</v>
      </c>
      <c r="G64" s="69">
        <v>16.7</v>
      </c>
      <c r="H64" s="89">
        <f t="shared" si="23"/>
        <v>137.1</v>
      </c>
      <c r="I64" s="49"/>
      <c r="J64" s="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3"/>
      <c r="W64" s="3"/>
      <c r="Z64" s="2"/>
      <c r="AA64" s="2"/>
      <c r="AB64" s="2"/>
      <c r="AC64" s="2"/>
    </row>
    <row r="65" spans="1:29" ht="33.75" customHeight="1" x14ac:dyDescent="0.25">
      <c r="A65" s="79" t="s">
        <v>10</v>
      </c>
      <c r="B65" s="70">
        <f t="shared" ref="B65:G65" si="24">SUM(B58:B64)</f>
        <v>134.5</v>
      </c>
      <c r="C65" s="25">
        <f t="shared" si="24"/>
        <v>147.1</v>
      </c>
      <c r="D65" s="25">
        <f t="shared" si="24"/>
        <v>208.79999999999998</v>
      </c>
      <c r="E65" s="25">
        <f t="shared" si="24"/>
        <v>172.99999999999997</v>
      </c>
      <c r="F65" s="25">
        <f t="shared" si="24"/>
        <v>242.7</v>
      </c>
      <c r="G65" s="25">
        <f t="shared" si="24"/>
        <v>116.9</v>
      </c>
      <c r="H65" s="89">
        <f t="shared" si="23"/>
        <v>1022.9999999999999</v>
      </c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82" t="s">
        <v>12</v>
      </c>
      <c r="B66" s="71">
        <v>96.5</v>
      </c>
      <c r="C66" s="28">
        <v>95.5</v>
      </c>
      <c r="D66" s="28">
        <v>95</v>
      </c>
      <c r="E66" s="28">
        <v>95</v>
      </c>
      <c r="F66" s="28">
        <v>94.5</v>
      </c>
      <c r="G66" s="28"/>
      <c r="H66" s="90">
        <f>+((H65/H67)/7)*1000</f>
        <v>107.45798319327729</v>
      </c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83" t="s">
        <v>13</v>
      </c>
      <c r="B67" s="94">
        <v>199</v>
      </c>
      <c r="C67" s="94">
        <v>220</v>
      </c>
      <c r="D67" s="94">
        <v>314</v>
      </c>
      <c r="E67" s="94">
        <v>260</v>
      </c>
      <c r="F67" s="94">
        <v>367</v>
      </c>
      <c r="G67" s="94"/>
      <c r="H67" s="98">
        <f>SUM(B67:G67)</f>
        <v>1360</v>
      </c>
      <c r="J67" s="66"/>
      <c r="N67" s="3"/>
      <c r="O67" s="3"/>
      <c r="P67" s="3"/>
      <c r="Q67" s="3"/>
      <c r="R67" s="3"/>
    </row>
    <row r="68" spans="1:29" ht="33.75" customHeight="1" x14ac:dyDescent="0.25">
      <c r="A68" s="84" t="s">
        <v>14</v>
      </c>
      <c r="B68" s="73">
        <f t="shared" ref="B68" si="25">((B67*B66)*7/1000-B58-B59-B60-B61-B62)/2</f>
        <v>17.962250000000004</v>
      </c>
      <c r="C68" s="36">
        <f t="shared" ref="C68" si="26">((C67*C66)*7/1000-C58-C59-C60-C61-C62)/2</f>
        <v>19.585000000000001</v>
      </c>
      <c r="D68" s="36">
        <f t="shared" ref="D68" si="27">((D67*D66)*7/1000-D58-D59-D60-D61-D62)/2</f>
        <v>27.704999999999991</v>
      </c>
      <c r="E68" s="36">
        <f t="shared" ref="E68" si="28">((E67*E66)*7/1000-E58-E59-E60-E61-E62)/2</f>
        <v>23.050000000000008</v>
      </c>
      <c r="F68" s="36">
        <f t="shared" ref="F68" si="29">((F67*F66)*7/1000-F58-F59-F60-F61-F62)/2</f>
        <v>32.035250000000005</v>
      </c>
      <c r="G68" s="36">
        <f t="shared" ref="G68" si="30">((G67*G66)*7/1000-G58-G59-G60-G61-G62)/2</f>
        <v>-41.75</v>
      </c>
      <c r="H68" s="102">
        <f>((H65*1000)/H67)/7</f>
        <v>107.4579831932773</v>
      </c>
      <c r="N68" s="3"/>
      <c r="O68" s="3"/>
      <c r="P68" s="3"/>
      <c r="Q68" s="3"/>
      <c r="R68" s="3"/>
    </row>
    <row r="69" spans="1:29" ht="33.75" customHeight="1" x14ac:dyDescent="0.25">
      <c r="A69" s="85" t="s">
        <v>15</v>
      </c>
      <c r="B69" s="74">
        <f>((B67*B66)*7)/1000</f>
        <v>134.42449999999999</v>
      </c>
      <c r="C69" s="40">
        <f>((C67*C66)*7)/1000</f>
        <v>147.07</v>
      </c>
      <c r="D69" s="40">
        <f>((D67*D66)*7)/1000</f>
        <v>208.81</v>
      </c>
      <c r="E69" s="40">
        <f>((E67*E66)*7)/1000</f>
        <v>172.9</v>
      </c>
      <c r="F69" s="40">
        <f t="shared" ref="F69:G69" si="31">((F67*F66)*7)/1000</f>
        <v>242.7705</v>
      </c>
      <c r="G69" s="40">
        <f t="shared" si="31"/>
        <v>0</v>
      </c>
      <c r="H69" s="76"/>
      <c r="I69" s="48"/>
      <c r="R69" s="3"/>
    </row>
    <row r="70" spans="1:29" ht="33.75" customHeight="1" thickBot="1" x14ac:dyDescent="0.3">
      <c r="A70" s="86" t="s">
        <v>16</v>
      </c>
      <c r="B70" s="75">
        <f>+(B65/B67)/7*1000</f>
        <v>96.554199569274942</v>
      </c>
      <c r="C70" s="45">
        <f>+(C65/C67)/7*1000</f>
        <v>95.519480519480524</v>
      </c>
      <c r="D70" s="45">
        <f>+(D65/D67)/7*1000</f>
        <v>94.995450409463146</v>
      </c>
      <c r="E70" s="45">
        <f>+(E65/E67)/7*1000</f>
        <v>95.054945054945037</v>
      </c>
      <c r="F70" s="45">
        <f t="shared" ref="F70:G70" si="32">+(F65/F67)/7*1000</f>
        <v>94.472557415336695</v>
      </c>
      <c r="G70" s="45" t="e">
        <f t="shared" si="32"/>
        <v>#DIV/0!</v>
      </c>
      <c r="H70" s="103"/>
      <c r="R70" s="3"/>
    </row>
    <row r="71" spans="1:29" ht="33.75" customHeight="1" x14ac:dyDescent="0.25"/>
    <row r="72" spans="1:29" ht="33.75" customHeight="1" x14ac:dyDescent="0.25">
      <c r="B72" s="52"/>
      <c r="C72" s="52"/>
      <c r="D72" s="52"/>
      <c r="E72" s="52"/>
      <c r="F72" s="52"/>
      <c r="G72" s="52"/>
      <c r="H72" s="52"/>
      <c r="I72" s="59"/>
    </row>
    <row r="73" spans="1:29" ht="33.75" customHeight="1" x14ac:dyDescent="0.25"/>
    <row r="74" spans="1:29" ht="33.75" customHeight="1" x14ac:dyDescent="0.25">
      <c r="A74" s="52"/>
      <c r="B74" s="65"/>
      <c r="C74" s="65"/>
      <c r="D74" s="65"/>
      <c r="E74" s="65"/>
      <c r="F74" s="65"/>
      <c r="G74" s="65"/>
      <c r="H74" s="52"/>
      <c r="I74" s="52"/>
      <c r="J74" s="52"/>
    </row>
    <row r="75" spans="1:29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29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29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29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29" ht="33.75" customHeight="1" x14ac:dyDescent="0.25">
      <c r="A79" s="52"/>
      <c r="B79" s="52"/>
      <c r="C79" s="52"/>
      <c r="D79" s="52"/>
      <c r="E79" s="52"/>
      <c r="F79" s="52"/>
      <c r="G79" s="52"/>
      <c r="H79" s="52"/>
      <c r="I79" s="52"/>
      <c r="J79" s="52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X15"/>
    <mergeCell ref="B36:G36"/>
    <mergeCell ref="L36:P36"/>
    <mergeCell ref="J54:K54"/>
    <mergeCell ref="B55:H55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E239"/>
  <sheetViews>
    <sheetView topLeftCell="A25" zoomScale="30" zoomScaleNormal="30" workbookViewId="0">
      <selection activeCell="B48" sqref="B48:G48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0" width="26.28515625" style="16" bestFit="1" customWidth="1"/>
    <col min="11" max="12" width="33.42578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63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76"/>
      <c r="I15" s="377"/>
      <c r="J15" s="388" t="s">
        <v>45</v>
      </c>
      <c r="K15" s="389"/>
      <c r="L15" s="389"/>
      <c r="M15" s="390"/>
      <c r="N15" s="385" t="s">
        <v>44</v>
      </c>
      <c r="O15" s="381"/>
      <c r="P15" s="381"/>
      <c r="Q15" s="381"/>
      <c r="R15" s="381"/>
      <c r="S15" s="381"/>
      <c r="T15" s="381"/>
      <c r="U15" s="381"/>
      <c r="V15" s="381"/>
      <c r="W15" s="381"/>
      <c r="X15" s="381"/>
      <c r="Y15" s="382"/>
      <c r="Z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2"/>
      <c r="H16" s="12"/>
      <c r="I16" s="12"/>
      <c r="J16" s="13"/>
      <c r="K16" s="12"/>
      <c r="L16" s="12"/>
      <c r="M16" s="19"/>
      <c r="N16" s="13"/>
      <c r="O16" s="12"/>
      <c r="P16" s="12"/>
      <c r="Q16" s="12"/>
      <c r="R16" s="12"/>
      <c r="S16" s="12"/>
      <c r="T16" s="12"/>
      <c r="U16" s="12"/>
      <c r="V16" s="12"/>
      <c r="W16" s="133"/>
      <c r="X16" s="133"/>
      <c r="Y16" s="14"/>
      <c r="Z16" s="15" t="s">
        <v>10</v>
      </c>
      <c r="AB16" s="17"/>
      <c r="AC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8">
        <v>6</v>
      </c>
      <c r="H17" s="18">
        <v>7</v>
      </c>
      <c r="I17" s="18">
        <v>8</v>
      </c>
      <c r="J17" s="11">
        <v>1</v>
      </c>
      <c r="K17" s="18">
        <v>2</v>
      </c>
      <c r="L17" s="18">
        <v>3</v>
      </c>
      <c r="M17" s="19">
        <v>4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8">
        <v>6</v>
      </c>
      <c r="T17" s="18">
        <v>7</v>
      </c>
      <c r="U17" s="18">
        <v>8</v>
      </c>
      <c r="V17" s="18">
        <v>9</v>
      </c>
      <c r="W17" s="125">
        <v>10</v>
      </c>
      <c r="X17" s="18">
        <v>11</v>
      </c>
      <c r="Y17" s="134" t="s">
        <v>64</v>
      </c>
      <c r="Z17" s="15"/>
      <c r="AB17" s="2"/>
      <c r="AC17" s="17"/>
    </row>
    <row r="18" spans="1:30" ht="39.950000000000003" customHeight="1" x14ac:dyDescent="0.25">
      <c r="A18" s="112" t="s">
        <v>42</v>
      </c>
      <c r="B18" s="20">
        <v>21.169356000000008</v>
      </c>
      <c r="C18" s="21">
        <v>46.238711666666688</v>
      </c>
      <c r="D18" s="21">
        <v>66.697592083333348</v>
      </c>
      <c r="E18" s="21">
        <v>63.844952500000005</v>
      </c>
      <c r="F18" s="21">
        <v>63.671891666666674</v>
      </c>
      <c r="G18" s="21">
        <v>55.470469999999992</v>
      </c>
      <c r="H18" s="21">
        <v>59.855144999999993</v>
      </c>
      <c r="I18" s="21">
        <v>33.9</v>
      </c>
      <c r="J18" s="20">
        <v>31.910323333333352</v>
      </c>
      <c r="K18" s="21">
        <v>46.958547083333336</v>
      </c>
      <c r="L18" s="21">
        <v>64.449375000000003</v>
      </c>
      <c r="M18" s="22">
        <v>42</v>
      </c>
      <c r="N18" s="20">
        <v>13.358351250000002</v>
      </c>
      <c r="O18" s="21">
        <v>35.303122500000015</v>
      </c>
      <c r="P18" s="21">
        <v>61.427049999999973</v>
      </c>
      <c r="Q18" s="21">
        <v>32.802833333333325</v>
      </c>
      <c r="R18" s="21">
        <v>32.72010208333333</v>
      </c>
      <c r="S18" s="21">
        <v>34.203355000000002</v>
      </c>
      <c r="T18" s="21">
        <v>34.203355000000002</v>
      </c>
      <c r="U18" s="21">
        <v>33.01978625000001</v>
      </c>
      <c r="V18" s="21">
        <v>33.01978625000001</v>
      </c>
      <c r="W18" s="126">
        <v>43.6</v>
      </c>
      <c r="X18" s="21">
        <v>52.1</v>
      </c>
      <c r="Y18" s="135">
        <v>9.3000000000000007</v>
      </c>
      <c r="Z18" s="23">
        <f t="shared" ref="Z18:Z25" si="0">SUM(B18:Y18)</f>
        <v>1011.224106</v>
      </c>
      <c r="AB18" s="2"/>
      <c r="AC18" s="17"/>
    </row>
    <row r="19" spans="1:30" ht="39.950000000000003" customHeight="1" x14ac:dyDescent="0.25">
      <c r="A19" s="113" t="s">
        <v>34</v>
      </c>
      <c r="B19" s="20">
        <v>21.169356000000008</v>
      </c>
      <c r="C19" s="21">
        <v>46.238711666666688</v>
      </c>
      <c r="D19" s="21">
        <v>66.697592083333348</v>
      </c>
      <c r="E19" s="21">
        <v>63.844952500000005</v>
      </c>
      <c r="F19" s="21">
        <v>63.671891666666674</v>
      </c>
      <c r="G19" s="21">
        <v>55.470469999999992</v>
      </c>
      <c r="H19" s="21">
        <v>59.855144999999993</v>
      </c>
      <c r="I19" s="21">
        <v>33.9</v>
      </c>
      <c r="J19" s="20">
        <v>31.910323333333352</v>
      </c>
      <c r="K19" s="21">
        <v>46.958547083333336</v>
      </c>
      <c r="L19" s="21">
        <v>64.449375000000003</v>
      </c>
      <c r="M19" s="22">
        <v>42</v>
      </c>
      <c r="N19" s="20">
        <v>13.358351250000002</v>
      </c>
      <c r="O19" s="21">
        <v>35.303122500000015</v>
      </c>
      <c r="P19" s="21">
        <v>61.427049999999973</v>
      </c>
      <c r="Q19" s="21">
        <v>32.802833333333325</v>
      </c>
      <c r="R19" s="21">
        <v>32.72010208333333</v>
      </c>
      <c r="S19" s="21">
        <v>34.203355000000002</v>
      </c>
      <c r="T19" s="21">
        <v>34.203355000000002</v>
      </c>
      <c r="U19" s="21">
        <v>33.01978625000001</v>
      </c>
      <c r="V19" s="21">
        <v>33.01978625000001</v>
      </c>
      <c r="W19" s="126">
        <v>43.6</v>
      </c>
      <c r="X19" s="21">
        <v>52.1</v>
      </c>
      <c r="Y19" s="135">
        <v>9.3000000000000007</v>
      </c>
      <c r="Z19" s="23">
        <f t="shared" si="0"/>
        <v>1011.224106</v>
      </c>
      <c r="AB19" s="2"/>
      <c r="AC19" s="17"/>
    </row>
    <row r="20" spans="1:30" ht="39.75" customHeight="1" x14ac:dyDescent="0.25">
      <c r="A20" s="112" t="s">
        <v>35</v>
      </c>
      <c r="B20" s="20">
        <v>24.649257599999995</v>
      </c>
      <c r="C20" s="21">
        <v>54.154015333333327</v>
      </c>
      <c r="D20" s="21">
        <v>77.777763166666659</v>
      </c>
      <c r="E20" s="21">
        <v>75.698819</v>
      </c>
      <c r="F20" s="21">
        <v>75.089743333333331</v>
      </c>
      <c r="G20" s="21">
        <v>65.381812000000011</v>
      </c>
      <c r="H20" s="21">
        <v>70.659441999999999</v>
      </c>
      <c r="I20" s="21">
        <v>39.5672</v>
      </c>
      <c r="J20" s="20">
        <v>37.377570666666657</v>
      </c>
      <c r="K20" s="21">
        <v>55.305981166666676</v>
      </c>
      <c r="L20" s="21">
        <v>75.877749999999992</v>
      </c>
      <c r="M20" s="22">
        <v>49.145600000000002</v>
      </c>
      <c r="N20" s="20">
        <v>16.0696595</v>
      </c>
      <c r="O20" s="21">
        <v>41.577050999999983</v>
      </c>
      <c r="P20" s="21">
        <v>72.681580000000025</v>
      </c>
      <c r="Q20" s="21">
        <v>38.398866666666677</v>
      </c>
      <c r="R20" s="21">
        <v>38.861759166666673</v>
      </c>
      <c r="S20" s="21">
        <v>39.931658000000006</v>
      </c>
      <c r="T20" s="21">
        <v>39.931658000000006</v>
      </c>
      <c r="U20" s="21">
        <v>38.928785499999989</v>
      </c>
      <c r="V20" s="21">
        <v>38.928785499999989</v>
      </c>
      <c r="W20" s="126">
        <v>43.6</v>
      </c>
      <c r="X20" s="21">
        <v>52.1</v>
      </c>
      <c r="Y20" s="135">
        <v>9.3000000000000007</v>
      </c>
      <c r="Z20" s="23">
        <f t="shared" si="0"/>
        <v>1170.9947575999997</v>
      </c>
      <c r="AB20" s="2"/>
      <c r="AC20" s="17"/>
    </row>
    <row r="21" spans="1:30" ht="39.950000000000003" customHeight="1" x14ac:dyDescent="0.25">
      <c r="A21" s="112" t="s">
        <v>36</v>
      </c>
      <c r="B21" s="20">
        <v>22.8</v>
      </c>
      <c r="C21" s="21">
        <v>54.1</v>
      </c>
      <c r="D21" s="21">
        <v>77.777763166666659</v>
      </c>
      <c r="E21" s="21">
        <v>75.698819</v>
      </c>
      <c r="F21" s="21">
        <v>75.089743333333331</v>
      </c>
      <c r="G21" s="21">
        <v>65.381812000000011</v>
      </c>
      <c r="H21" s="21">
        <v>39.1</v>
      </c>
      <c r="I21" s="21">
        <v>71</v>
      </c>
      <c r="J21" s="20">
        <v>31.6</v>
      </c>
      <c r="K21" s="21">
        <v>61.3</v>
      </c>
      <c r="L21" s="21">
        <v>67.900000000000006</v>
      </c>
      <c r="M21" s="22">
        <v>70.400000000000006</v>
      </c>
      <c r="N21" s="20">
        <v>21.4</v>
      </c>
      <c r="O21" s="21">
        <v>48</v>
      </c>
      <c r="P21" s="21">
        <v>44.5</v>
      </c>
      <c r="Q21" s="21">
        <v>38.398866666666677</v>
      </c>
      <c r="R21" s="21">
        <v>38.861759166666673</v>
      </c>
      <c r="S21" s="21">
        <v>39.931658000000006</v>
      </c>
      <c r="T21" s="21">
        <v>39.931658000000006</v>
      </c>
      <c r="U21" s="21">
        <v>38.928785499999989</v>
      </c>
      <c r="V21" s="21">
        <v>38.928785499999989</v>
      </c>
      <c r="W21" s="126">
        <v>43.6</v>
      </c>
      <c r="X21" s="21">
        <v>52.1</v>
      </c>
      <c r="Y21" s="135">
        <v>9.3000000000000007</v>
      </c>
      <c r="Z21" s="23">
        <f t="shared" si="0"/>
        <v>1166.0296503333329</v>
      </c>
      <c r="AB21" s="2"/>
      <c r="AC21" s="17"/>
    </row>
    <row r="22" spans="1:30" ht="39.950000000000003" customHeight="1" x14ac:dyDescent="0.25">
      <c r="A22" s="113" t="s">
        <v>37</v>
      </c>
      <c r="B22" s="20">
        <v>22.8</v>
      </c>
      <c r="C22" s="21">
        <v>54.1</v>
      </c>
      <c r="D22" s="21">
        <v>77.777763166666659</v>
      </c>
      <c r="E22" s="21">
        <v>75.698819</v>
      </c>
      <c r="F22" s="21">
        <v>75.089743333333331</v>
      </c>
      <c r="G22" s="21">
        <v>65.381812000000011</v>
      </c>
      <c r="H22" s="21">
        <v>39.1</v>
      </c>
      <c r="I22" s="21">
        <v>71</v>
      </c>
      <c r="J22" s="20">
        <v>31.6</v>
      </c>
      <c r="K22" s="21">
        <v>61.3</v>
      </c>
      <c r="L22" s="21">
        <v>67.900000000000006</v>
      </c>
      <c r="M22" s="22">
        <v>70.400000000000006</v>
      </c>
      <c r="N22" s="20">
        <v>21.4</v>
      </c>
      <c r="O22" s="21">
        <v>48</v>
      </c>
      <c r="P22" s="21">
        <v>44.5</v>
      </c>
      <c r="Q22" s="21">
        <v>38.398866666666677</v>
      </c>
      <c r="R22" s="21">
        <v>38.861759166666673</v>
      </c>
      <c r="S22" s="21">
        <v>39.931658000000006</v>
      </c>
      <c r="T22" s="21">
        <v>39.931658000000006</v>
      </c>
      <c r="U22" s="21">
        <v>38.928785499999989</v>
      </c>
      <c r="V22" s="21">
        <v>38.928785499999989</v>
      </c>
      <c r="W22" s="126">
        <v>57.370166666666648</v>
      </c>
      <c r="X22" s="21">
        <v>68.881333333333302</v>
      </c>
      <c r="Y22" s="135">
        <v>10</v>
      </c>
      <c r="Z22" s="23">
        <f t="shared" si="0"/>
        <v>1197.281150333333</v>
      </c>
      <c r="AB22" s="2"/>
      <c r="AC22" s="17"/>
    </row>
    <row r="23" spans="1:30" ht="39.950000000000003" customHeight="1" x14ac:dyDescent="0.25">
      <c r="A23" s="112" t="s">
        <v>38</v>
      </c>
      <c r="B23" s="20">
        <v>22.8</v>
      </c>
      <c r="C23" s="21">
        <v>54.1</v>
      </c>
      <c r="D23" s="21">
        <v>77.777763166666659</v>
      </c>
      <c r="E23" s="21">
        <v>75.698819</v>
      </c>
      <c r="F23" s="21">
        <v>75.089743333333331</v>
      </c>
      <c r="G23" s="21">
        <v>65.381812000000011</v>
      </c>
      <c r="H23" s="21">
        <v>39.1</v>
      </c>
      <c r="I23" s="21">
        <v>71</v>
      </c>
      <c r="J23" s="20">
        <v>31.6</v>
      </c>
      <c r="K23" s="21">
        <v>61.3</v>
      </c>
      <c r="L23" s="21">
        <v>67.900000000000006</v>
      </c>
      <c r="M23" s="22">
        <v>70.400000000000006</v>
      </c>
      <c r="N23" s="20">
        <v>21.4</v>
      </c>
      <c r="O23" s="21">
        <v>48</v>
      </c>
      <c r="P23" s="21">
        <v>44.5</v>
      </c>
      <c r="Q23" s="21">
        <v>38.398866666666677</v>
      </c>
      <c r="R23" s="21">
        <v>38.861759166666673</v>
      </c>
      <c r="S23" s="21">
        <v>39.931658000000006</v>
      </c>
      <c r="T23" s="21">
        <v>39.931658000000006</v>
      </c>
      <c r="U23" s="21">
        <v>38.928785499999989</v>
      </c>
      <c r="V23" s="21">
        <v>38.928785499999989</v>
      </c>
      <c r="W23" s="126">
        <v>57.370166666666648</v>
      </c>
      <c r="X23" s="21">
        <v>68.881333333333302</v>
      </c>
      <c r="Y23" s="135">
        <v>10</v>
      </c>
      <c r="Z23" s="23">
        <f t="shared" si="0"/>
        <v>1197.281150333333</v>
      </c>
      <c r="AB23" s="2"/>
      <c r="AC23" s="17"/>
    </row>
    <row r="24" spans="1:30" ht="39.950000000000003" customHeight="1" x14ac:dyDescent="0.25">
      <c r="A24" s="112" t="s">
        <v>33</v>
      </c>
      <c r="B24" s="20">
        <v>22.8</v>
      </c>
      <c r="C24" s="21">
        <v>54.1</v>
      </c>
      <c r="D24" s="21">
        <v>77.777763166666659</v>
      </c>
      <c r="E24" s="21">
        <v>75.698819</v>
      </c>
      <c r="F24" s="21">
        <v>75.089743333333331</v>
      </c>
      <c r="G24" s="21">
        <v>65.381812000000011</v>
      </c>
      <c r="H24" s="21">
        <v>39.1</v>
      </c>
      <c r="I24" s="21">
        <v>71</v>
      </c>
      <c r="J24" s="20">
        <v>31.6</v>
      </c>
      <c r="K24" s="21">
        <v>61.3</v>
      </c>
      <c r="L24" s="21">
        <v>67.900000000000006</v>
      </c>
      <c r="M24" s="22">
        <v>70.400000000000006</v>
      </c>
      <c r="N24" s="20">
        <v>21.4</v>
      </c>
      <c r="O24" s="21">
        <v>48</v>
      </c>
      <c r="P24" s="21">
        <v>44.5</v>
      </c>
      <c r="Q24" s="21">
        <v>38.398866666666677</v>
      </c>
      <c r="R24" s="21">
        <v>38.861759166666673</v>
      </c>
      <c r="S24" s="21">
        <v>39.931658000000006</v>
      </c>
      <c r="T24" s="21">
        <v>39.931658000000006</v>
      </c>
      <c r="U24" s="21">
        <v>38.928785499999989</v>
      </c>
      <c r="V24" s="21">
        <v>38.928785499999989</v>
      </c>
      <c r="W24" s="126">
        <v>57.370166666666648</v>
      </c>
      <c r="X24" s="21">
        <v>68.881333333333302</v>
      </c>
      <c r="Y24" s="135">
        <v>10</v>
      </c>
      <c r="Z24" s="23">
        <f t="shared" si="0"/>
        <v>1197.281150333333</v>
      </c>
      <c r="AB24" s="2"/>
    </row>
    <row r="25" spans="1:30" ht="41.45" customHeight="1" x14ac:dyDescent="0.25">
      <c r="A25" s="113" t="s">
        <v>10</v>
      </c>
      <c r="B25" s="24">
        <f>SUM(B18:B24)</f>
        <v>158.18796960000003</v>
      </c>
      <c r="C25" s="25">
        <f t="shared" ref="C25:E25" si="1">SUM(C18:C24)</f>
        <v>363.0314386666667</v>
      </c>
      <c r="D25" s="25">
        <f t="shared" si="1"/>
        <v>522.28399999999999</v>
      </c>
      <c r="E25" s="25">
        <f t="shared" si="1"/>
        <v>506.18400000000008</v>
      </c>
      <c r="F25" s="25">
        <f>SUM(F18:F24)</f>
        <v>502.79250000000002</v>
      </c>
      <c r="G25" s="25">
        <f t="shared" ref="G25" si="2">SUM(G18:G24)</f>
        <v>437.85000000000008</v>
      </c>
      <c r="H25" s="25">
        <f>SUM(H18:H24)</f>
        <v>346.76973200000003</v>
      </c>
      <c r="I25" s="25">
        <f t="shared" ref="I25:L25" si="3">SUM(I18:I24)</f>
        <v>391.36720000000003</v>
      </c>
      <c r="J25" s="24">
        <f t="shared" si="3"/>
        <v>227.59821733333334</v>
      </c>
      <c r="K25" s="25">
        <f t="shared" si="3"/>
        <v>394.42307533333337</v>
      </c>
      <c r="L25" s="25">
        <f t="shared" si="3"/>
        <v>476.37649999999996</v>
      </c>
      <c r="M25" s="26">
        <f>SUM(M18:M24)</f>
        <v>414.74559999999997</v>
      </c>
      <c r="N25" s="24">
        <f t="shared" ref="N25:O25" si="4">SUM(N18:N24)</f>
        <v>128.38636200000002</v>
      </c>
      <c r="O25" s="25">
        <f t="shared" si="4"/>
        <v>304.18329600000004</v>
      </c>
      <c r="P25" s="25">
        <f>SUM(P18:P24)</f>
        <v>373.53567999999996</v>
      </c>
      <c r="Q25" s="25">
        <f t="shared" ref="Q25:Y25" si="5">SUM(Q18:Q24)</f>
        <v>257.60000000000002</v>
      </c>
      <c r="R25" s="25">
        <f t="shared" si="5"/>
        <v>259.74900000000002</v>
      </c>
      <c r="S25" s="25">
        <f t="shared" si="5"/>
        <v>268.065</v>
      </c>
      <c r="T25" s="25">
        <f t="shared" si="5"/>
        <v>268.065</v>
      </c>
      <c r="U25" s="25">
        <f t="shared" si="5"/>
        <v>260.68349999999998</v>
      </c>
      <c r="V25" s="25">
        <f t="shared" si="5"/>
        <v>260.68349999999998</v>
      </c>
      <c r="W25" s="25">
        <f t="shared" si="5"/>
        <v>346.51049999999992</v>
      </c>
      <c r="X25" s="25">
        <f t="shared" ref="X25" si="6">SUM(X18:X24)</f>
        <v>415.04399999999993</v>
      </c>
      <c r="Y25" s="136">
        <f t="shared" si="5"/>
        <v>67.2</v>
      </c>
      <c r="Z25" s="23">
        <f t="shared" si="0"/>
        <v>7951.3160709333342</v>
      </c>
    </row>
    <row r="26" spans="1:30" s="2" customFormat="1" ht="36.75" customHeight="1" x14ac:dyDescent="0.25">
      <c r="A26" s="114" t="s">
        <v>12</v>
      </c>
      <c r="B26" s="27">
        <v>95</v>
      </c>
      <c r="C26" s="28">
        <v>93.5</v>
      </c>
      <c r="D26" s="28">
        <v>92</v>
      </c>
      <c r="E26" s="28">
        <v>92</v>
      </c>
      <c r="F26" s="28">
        <v>91.5</v>
      </c>
      <c r="G26" s="28">
        <v>90</v>
      </c>
      <c r="H26" s="28">
        <v>89.5</v>
      </c>
      <c r="I26" s="28">
        <v>89.5</v>
      </c>
      <c r="J26" s="27">
        <v>94.5</v>
      </c>
      <c r="K26" s="28">
        <v>93.5</v>
      </c>
      <c r="L26" s="28">
        <v>92.5</v>
      </c>
      <c r="M26" s="29">
        <v>92</v>
      </c>
      <c r="N26" s="27">
        <v>95</v>
      </c>
      <c r="O26" s="28">
        <v>94.5</v>
      </c>
      <c r="P26" s="28">
        <v>94</v>
      </c>
      <c r="Q26" s="28">
        <v>92</v>
      </c>
      <c r="R26" s="28">
        <v>93</v>
      </c>
      <c r="S26" s="28">
        <v>92.5</v>
      </c>
      <c r="T26" s="28">
        <v>92.5</v>
      </c>
      <c r="U26" s="28">
        <v>91.5</v>
      </c>
      <c r="V26" s="28">
        <v>91.5</v>
      </c>
      <c r="W26" s="28">
        <v>91.5</v>
      </c>
      <c r="X26" s="28">
        <v>91.5</v>
      </c>
      <c r="Y26" s="137"/>
      <c r="Z26" s="30">
        <f>+((Z25/Z27)/7)*1000</f>
        <v>93.122011464799073</v>
      </c>
    </row>
    <row r="27" spans="1:30" s="2" customFormat="1" ht="33" customHeight="1" x14ac:dyDescent="0.25">
      <c r="A27" s="115" t="s">
        <v>13</v>
      </c>
      <c r="B27" s="31">
        <v>232</v>
      </c>
      <c r="C27" s="32">
        <v>551</v>
      </c>
      <c r="D27" s="32">
        <v>811</v>
      </c>
      <c r="E27" s="32">
        <v>785</v>
      </c>
      <c r="F27" s="32">
        <v>785</v>
      </c>
      <c r="G27" s="32">
        <v>695</v>
      </c>
      <c r="H27" s="32">
        <v>417</v>
      </c>
      <c r="I27" s="32">
        <v>760</v>
      </c>
      <c r="J27" s="31">
        <v>323</v>
      </c>
      <c r="K27" s="32">
        <v>629</v>
      </c>
      <c r="L27" s="32">
        <v>699</v>
      </c>
      <c r="M27" s="33">
        <v>724</v>
      </c>
      <c r="N27" s="31">
        <v>217</v>
      </c>
      <c r="O27" s="32">
        <v>488</v>
      </c>
      <c r="P27" s="32">
        <v>452</v>
      </c>
      <c r="Q27" s="32">
        <v>400</v>
      </c>
      <c r="R27" s="32">
        <v>399</v>
      </c>
      <c r="S27" s="32">
        <v>414</v>
      </c>
      <c r="T27" s="32">
        <v>414</v>
      </c>
      <c r="U27" s="32">
        <v>407</v>
      </c>
      <c r="V27" s="32">
        <v>407</v>
      </c>
      <c r="W27" s="32">
        <v>541</v>
      </c>
      <c r="X27" s="32">
        <v>648</v>
      </c>
      <c r="Y27" s="138"/>
      <c r="Z27" s="34">
        <f>SUM(B27:Y27)</f>
        <v>12198</v>
      </c>
      <c r="AA27" s="2">
        <f>((Z25*1000)/Z27)/7</f>
        <v>93.122011464799087</v>
      </c>
    </row>
    <row r="28" spans="1:30" s="2" customFormat="1" ht="33" customHeight="1" x14ac:dyDescent="0.25">
      <c r="A28" s="116" t="s">
        <v>14</v>
      </c>
      <c r="B28" s="35">
        <f>((B27*B26)*7/1000-B18-B19)/5</f>
        <v>22.388257599999996</v>
      </c>
      <c r="C28" s="36">
        <f t="shared" ref="C28:Y28" si="7">((C27*C26)*7/1000-C18-C19)/5</f>
        <v>53.630415333333325</v>
      </c>
      <c r="D28" s="36">
        <f t="shared" si="7"/>
        <v>77.777763166666659</v>
      </c>
      <c r="E28" s="36">
        <f t="shared" si="7"/>
        <v>75.570019000000002</v>
      </c>
      <c r="F28" s="36">
        <f t="shared" si="7"/>
        <v>75.089743333333331</v>
      </c>
      <c r="G28" s="36">
        <f t="shared" si="7"/>
        <v>65.381812000000011</v>
      </c>
      <c r="H28" s="36">
        <f t="shared" si="7"/>
        <v>28.308042</v>
      </c>
      <c r="I28" s="36">
        <f t="shared" si="7"/>
        <v>81.668000000000006</v>
      </c>
      <c r="J28" s="35">
        <f t="shared" si="7"/>
        <v>29.968770666666661</v>
      </c>
      <c r="K28" s="36">
        <f t="shared" si="7"/>
        <v>63.552681166666673</v>
      </c>
      <c r="L28" s="36">
        <f t="shared" si="7"/>
        <v>64.740750000000006</v>
      </c>
      <c r="M28" s="37">
        <f t="shared" si="7"/>
        <v>76.4512</v>
      </c>
      <c r="N28" s="35">
        <f t="shared" si="7"/>
        <v>23.517659500000001</v>
      </c>
      <c r="O28" s="36">
        <f t="shared" si="7"/>
        <v>50.441150999999991</v>
      </c>
      <c r="P28" s="36">
        <f t="shared" si="7"/>
        <v>34.912380000000006</v>
      </c>
      <c r="Q28" s="36">
        <f t="shared" si="7"/>
        <v>38.398866666666677</v>
      </c>
      <c r="R28" s="36">
        <f t="shared" si="7"/>
        <v>38.861759166666673</v>
      </c>
      <c r="S28" s="36">
        <f t="shared" si="7"/>
        <v>39.931658000000006</v>
      </c>
      <c r="T28" s="36">
        <f t="shared" si="7"/>
        <v>39.931658000000006</v>
      </c>
      <c r="U28" s="36">
        <f t="shared" si="7"/>
        <v>38.928785499999989</v>
      </c>
      <c r="V28" s="36">
        <f t="shared" si="7"/>
        <v>38.928785499999989</v>
      </c>
      <c r="W28" s="36">
        <f>((W27*W26)*7/1000-W18-W19-W20-W21)/3</f>
        <v>57.370166666666648</v>
      </c>
      <c r="X28" s="36">
        <f>((X27*X26)*7/1000-X18-X19-X20-X21)/3</f>
        <v>68.881333333333302</v>
      </c>
      <c r="Y28" s="139">
        <f t="shared" si="7"/>
        <v>-3.72</v>
      </c>
      <c r="Z28" s="38"/>
    </row>
    <row r="29" spans="1:30" ht="33.75" customHeight="1" x14ac:dyDescent="0.25">
      <c r="A29" s="117" t="s">
        <v>15</v>
      </c>
      <c r="B29" s="39">
        <f>((B27*B26)*7)/1000</f>
        <v>154.28</v>
      </c>
      <c r="C29" s="40">
        <f>((C27*C26)*7)/1000</f>
        <v>360.62950000000001</v>
      </c>
      <c r="D29" s="40">
        <f t="shared" ref="D29:Y29" si="8">((D27*D26)*7)/1000</f>
        <v>522.28399999999999</v>
      </c>
      <c r="E29" s="40">
        <f t="shared" si="8"/>
        <v>505.54</v>
      </c>
      <c r="F29" s="40">
        <f t="shared" si="8"/>
        <v>502.79250000000002</v>
      </c>
      <c r="G29" s="40">
        <f t="shared" si="8"/>
        <v>437.85</v>
      </c>
      <c r="H29" s="40">
        <f t="shared" si="8"/>
        <v>261.25049999999999</v>
      </c>
      <c r="I29" s="40">
        <f t="shared" si="8"/>
        <v>476.14</v>
      </c>
      <c r="J29" s="39">
        <f t="shared" si="8"/>
        <v>213.6645</v>
      </c>
      <c r="K29" s="40">
        <f t="shared" si="8"/>
        <v>411.68049999999999</v>
      </c>
      <c r="L29" s="40">
        <f t="shared" si="8"/>
        <v>452.60250000000002</v>
      </c>
      <c r="M29" s="76">
        <f t="shared" si="8"/>
        <v>466.25599999999997</v>
      </c>
      <c r="N29" s="39">
        <f t="shared" si="8"/>
        <v>144.30500000000001</v>
      </c>
      <c r="O29" s="40">
        <f t="shared" si="8"/>
        <v>322.81200000000001</v>
      </c>
      <c r="P29" s="41">
        <f t="shared" si="8"/>
        <v>297.416</v>
      </c>
      <c r="Q29" s="41">
        <f t="shared" si="8"/>
        <v>257.60000000000002</v>
      </c>
      <c r="R29" s="41">
        <f t="shared" si="8"/>
        <v>259.74900000000002</v>
      </c>
      <c r="S29" s="41">
        <f t="shared" si="8"/>
        <v>268.065</v>
      </c>
      <c r="T29" s="41">
        <f t="shared" si="8"/>
        <v>268.065</v>
      </c>
      <c r="U29" s="41">
        <f t="shared" si="8"/>
        <v>260.68349999999998</v>
      </c>
      <c r="V29" s="41">
        <f t="shared" si="8"/>
        <v>260.68349999999998</v>
      </c>
      <c r="W29" s="41">
        <f t="shared" si="8"/>
        <v>346.51049999999998</v>
      </c>
      <c r="X29" s="41">
        <f t="shared" ref="X29" si="9">((X27*X26)*7)/1000</f>
        <v>415.04399999999998</v>
      </c>
      <c r="Y29" s="141">
        <f t="shared" si="8"/>
        <v>0</v>
      </c>
      <c r="Z29" s="43"/>
    </row>
    <row r="30" spans="1:30" ht="33.75" customHeight="1" thickBot="1" x14ac:dyDescent="0.3">
      <c r="A30" s="118" t="s">
        <v>16</v>
      </c>
      <c r="B30" s="44">
        <f>+(B25/B27)/7*1000</f>
        <v>97.406385221674896</v>
      </c>
      <c r="C30" s="45">
        <f t="shared" ref="C30:E30" si="10">+(C25/C27)/7*1000</f>
        <v>94.122747904243369</v>
      </c>
      <c r="D30" s="45">
        <f t="shared" si="10"/>
        <v>92</v>
      </c>
      <c r="E30" s="45">
        <f t="shared" si="10"/>
        <v>92.11719745222932</v>
      </c>
      <c r="F30" s="45">
        <f>+(F25/F27)/7*1000</f>
        <v>91.500000000000014</v>
      </c>
      <c r="G30" s="45">
        <f t="shared" ref="G30" si="11">+(G25/G27)/7*1000</f>
        <v>90.000000000000014</v>
      </c>
      <c r="H30" s="45">
        <f>+(H25/H27)/7*1000</f>
        <v>118.79744158958547</v>
      </c>
      <c r="I30" s="45">
        <f t="shared" ref="I30:L30" si="12">+(I25/I27)/7*1000</f>
        <v>73.565263157894734</v>
      </c>
      <c r="J30" s="44">
        <f t="shared" si="12"/>
        <v>100.66263482235001</v>
      </c>
      <c r="K30" s="45">
        <f t="shared" si="12"/>
        <v>89.580530395942176</v>
      </c>
      <c r="L30" s="45">
        <f t="shared" si="12"/>
        <v>97.358777845902296</v>
      </c>
      <c r="M30" s="46">
        <f>+(M25/M27)/7*1000</f>
        <v>81.836148382004737</v>
      </c>
      <c r="N30" s="44">
        <f t="shared" ref="N30:Y30" si="13">+(N25/N27)/7*1000</f>
        <v>84.520317314022407</v>
      </c>
      <c r="O30" s="45">
        <f t="shared" si="13"/>
        <v>89.046632318501182</v>
      </c>
      <c r="P30" s="45">
        <f t="shared" si="13"/>
        <v>118.05805309734511</v>
      </c>
      <c r="Q30" s="45">
        <f t="shared" si="13"/>
        <v>92</v>
      </c>
      <c r="R30" s="45">
        <f t="shared" si="13"/>
        <v>93</v>
      </c>
      <c r="S30" s="45">
        <f t="shared" si="13"/>
        <v>92.5</v>
      </c>
      <c r="T30" s="45">
        <f t="shared" si="13"/>
        <v>92.5</v>
      </c>
      <c r="U30" s="45">
        <f t="shared" si="13"/>
        <v>91.5</v>
      </c>
      <c r="V30" s="45">
        <f t="shared" si="13"/>
        <v>91.5</v>
      </c>
      <c r="W30" s="45">
        <f t="shared" si="13"/>
        <v>91.499999999999986</v>
      </c>
      <c r="X30" s="45">
        <f t="shared" ref="X30" si="14">+(X25/X27)/7*1000</f>
        <v>91.499999999999986</v>
      </c>
      <c r="Y30" s="140" t="e">
        <f t="shared" si="13"/>
        <v>#DIV/0!</v>
      </c>
      <c r="Z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3"/>
      <c r="I36" s="387"/>
      <c r="K36" s="121"/>
      <c r="L36" s="104" t="s">
        <v>19</v>
      </c>
      <c r="M36" s="383" t="s">
        <v>18</v>
      </c>
      <c r="N36" s="383"/>
      <c r="O36" s="383"/>
      <c r="P36" s="383"/>
      <c r="Q36" s="379"/>
      <c r="R36" s="97"/>
      <c r="S36" s="52"/>
      <c r="T36" s="52"/>
      <c r="U36" s="53"/>
      <c r="V36" s="3"/>
      <c r="W36" s="52"/>
      <c r="X36" s="52"/>
      <c r="Y36" s="52"/>
      <c r="Z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12"/>
      <c r="I37" s="88" t="s">
        <v>10</v>
      </c>
      <c r="J37" s="122"/>
      <c r="K37" s="122"/>
      <c r="L37" s="95"/>
      <c r="M37" s="68"/>
      <c r="N37" s="12"/>
      <c r="O37" s="12"/>
      <c r="P37" s="12"/>
      <c r="Q37" s="12"/>
      <c r="R37" s="88" t="s">
        <v>10</v>
      </c>
      <c r="S37" s="54"/>
      <c r="T37" s="54"/>
      <c r="U37" s="3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18" t="s">
        <v>64</v>
      </c>
      <c r="I38" s="88"/>
      <c r="J38" s="50"/>
      <c r="K38" s="2"/>
      <c r="L38" s="96" t="s">
        <v>11</v>
      </c>
      <c r="M38" s="68">
        <v>1</v>
      </c>
      <c r="N38" s="18">
        <v>2</v>
      </c>
      <c r="O38" s="18">
        <v>3</v>
      </c>
      <c r="P38" s="18">
        <v>4</v>
      </c>
      <c r="Q38" s="18">
        <v>5</v>
      </c>
      <c r="R38" s="88"/>
      <c r="S38" s="54"/>
      <c r="T38" s="54"/>
      <c r="U38" s="55"/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69">
        <v>24.831399999999999</v>
      </c>
      <c r="C39" s="69">
        <v>53.829499999999996</v>
      </c>
      <c r="D39" s="69">
        <v>67.709400000000016</v>
      </c>
      <c r="E39" s="69">
        <v>51.075749999999985</v>
      </c>
      <c r="F39" s="69">
        <v>53.93924999999998</v>
      </c>
      <c r="G39" s="69">
        <v>32.4</v>
      </c>
      <c r="H39" s="69">
        <v>0.8</v>
      </c>
      <c r="I39" s="89">
        <f t="shared" ref="I39:I46" si="15">SUM(B39:H39)</f>
        <v>284.58530000000002</v>
      </c>
      <c r="J39" s="50"/>
      <c r="K39" s="2"/>
      <c r="L39" s="80" t="s">
        <v>42</v>
      </c>
      <c r="M39" s="69">
        <v>7.4</v>
      </c>
      <c r="N39" s="69">
        <v>12.9</v>
      </c>
      <c r="O39" s="69">
        <v>12.4</v>
      </c>
      <c r="P39" s="69">
        <v>4</v>
      </c>
      <c r="Q39" s="69"/>
      <c r="R39" s="89">
        <f>SUM(M39:Q39)</f>
        <v>36.700000000000003</v>
      </c>
      <c r="S39" s="2"/>
      <c r="T39" s="56"/>
      <c r="U39" s="55"/>
      <c r="V39" s="55"/>
      <c r="W39" s="2"/>
      <c r="X39" s="2"/>
      <c r="Y39" s="2"/>
      <c r="Z39" s="2"/>
    </row>
    <row r="40" spans="1:30" ht="33.75" customHeight="1" x14ac:dyDescent="0.25">
      <c r="A40" s="81" t="s">
        <v>34</v>
      </c>
      <c r="B40" s="69">
        <v>24.831399999999999</v>
      </c>
      <c r="C40" s="69">
        <v>53.829499999999996</v>
      </c>
      <c r="D40" s="69">
        <v>67.709400000000016</v>
      </c>
      <c r="E40" s="69">
        <v>51.075749999999985</v>
      </c>
      <c r="F40" s="69">
        <v>53.93924999999998</v>
      </c>
      <c r="G40" s="69">
        <v>32.4</v>
      </c>
      <c r="H40" s="69">
        <v>0.8</v>
      </c>
      <c r="I40" s="89">
        <f t="shared" si="15"/>
        <v>284.58530000000002</v>
      </c>
      <c r="J40" s="50"/>
      <c r="K40" s="2"/>
      <c r="L40" s="81" t="s">
        <v>34</v>
      </c>
      <c r="M40" s="69">
        <v>7.4</v>
      </c>
      <c r="N40" s="69">
        <v>12.9</v>
      </c>
      <c r="O40" s="69">
        <v>12.4</v>
      </c>
      <c r="P40" s="69">
        <v>4</v>
      </c>
      <c r="Q40" s="69"/>
      <c r="R40" s="89">
        <f>SUM(M40:Q40)</f>
        <v>36.700000000000003</v>
      </c>
      <c r="S40" s="2"/>
      <c r="T40" s="56"/>
      <c r="U40" s="55"/>
      <c r="V40" s="55"/>
      <c r="W40" s="2"/>
      <c r="X40" s="2"/>
      <c r="Y40" s="2"/>
      <c r="Z40" s="2"/>
    </row>
    <row r="41" spans="1:30" ht="33.75" customHeight="1" x14ac:dyDescent="0.25">
      <c r="A41" s="80" t="s">
        <v>35</v>
      </c>
      <c r="B41" s="69">
        <v>29.7</v>
      </c>
      <c r="C41" s="69">
        <v>63.7</v>
      </c>
      <c r="D41" s="69">
        <v>80.8</v>
      </c>
      <c r="E41" s="69">
        <v>60.7</v>
      </c>
      <c r="F41" s="69">
        <v>64</v>
      </c>
      <c r="G41" s="69">
        <v>38.4</v>
      </c>
      <c r="H41" s="69">
        <v>0.8</v>
      </c>
      <c r="I41" s="89">
        <f t="shared" si="15"/>
        <v>338.09999999999997</v>
      </c>
      <c r="J41" s="50"/>
      <c r="K41" s="2"/>
      <c r="L41" s="80" t="s">
        <v>35</v>
      </c>
      <c r="M41" s="69">
        <v>8.9</v>
      </c>
      <c r="N41" s="69">
        <v>15.7</v>
      </c>
      <c r="O41" s="69">
        <v>15</v>
      </c>
      <c r="P41" s="69">
        <v>4</v>
      </c>
      <c r="Q41" s="69"/>
      <c r="R41" s="89">
        <f t="shared" ref="R41:R46" si="16">SUM(M41:Q41)</f>
        <v>43.6</v>
      </c>
      <c r="S41" s="2"/>
      <c r="T41" s="56"/>
      <c r="U41" s="55"/>
      <c r="V41" s="55"/>
      <c r="W41" s="2"/>
      <c r="X41" s="2"/>
      <c r="Y41" s="2"/>
      <c r="Z41" s="2"/>
    </row>
    <row r="42" spans="1:30" ht="33.75" customHeight="1" x14ac:dyDescent="0.25">
      <c r="A42" s="80" t="s">
        <v>36</v>
      </c>
      <c r="B42" s="69">
        <v>29.7</v>
      </c>
      <c r="C42" s="69">
        <v>63.7</v>
      </c>
      <c r="D42" s="69">
        <v>80.8</v>
      </c>
      <c r="E42" s="69">
        <v>60.7</v>
      </c>
      <c r="F42" s="69">
        <v>64</v>
      </c>
      <c r="G42" s="69">
        <v>38.4</v>
      </c>
      <c r="H42" s="69">
        <v>0.8</v>
      </c>
      <c r="I42" s="89">
        <f t="shared" si="15"/>
        <v>338.09999999999997</v>
      </c>
      <c r="J42" s="50"/>
      <c r="K42" s="2"/>
      <c r="L42" s="80" t="s">
        <v>36</v>
      </c>
      <c r="M42" s="69">
        <v>8.9</v>
      </c>
      <c r="N42" s="69">
        <v>15.7</v>
      </c>
      <c r="O42" s="69">
        <v>15</v>
      </c>
      <c r="P42" s="69">
        <v>4</v>
      </c>
      <c r="Q42" s="69"/>
      <c r="R42" s="89">
        <f t="shared" si="16"/>
        <v>43.6</v>
      </c>
      <c r="S42" s="2"/>
      <c r="T42" s="56"/>
      <c r="U42" s="55"/>
      <c r="V42" s="55"/>
      <c r="W42" s="2"/>
      <c r="X42" s="2"/>
      <c r="Y42" s="2"/>
      <c r="Z42" s="2"/>
    </row>
    <row r="43" spans="1:30" ht="33.75" customHeight="1" x14ac:dyDescent="0.25">
      <c r="A43" s="81" t="s">
        <v>37</v>
      </c>
      <c r="B43" s="69">
        <v>29.7</v>
      </c>
      <c r="C43" s="69">
        <v>63.7</v>
      </c>
      <c r="D43" s="69">
        <v>80.8</v>
      </c>
      <c r="E43" s="69">
        <v>60.7</v>
      </c>
      <c r="F43" s="69">
        <v>64</v>
      </c>
      <c r="G43" s="69">
        <v>38.4</v>
      </c>
      <c r="H43" s="69">
        <v>0.8</v>
      </c>
      <c r="I43" s="89">
        <f t="shared" si="15"/>
        <v>338.09999999999997</v>
      </c>
      <c r="J43" s="50"/>
      <c r="K43" s="2"/>
      <c r="L43" s="81" t="s">
        <v>37</v>
      </c>
      <c r="M43" s="69">
        <v>8.9</v>
      </c>
      <c r="N43" s="69">
        <v>15.7</v>
      </c>
      <c r="O43" s="69">
        <v>15</v>
      </c>
      <c r="P43" s="69">
        <v>4</v>
      </c>
      <c r="Q43" s="69"/>
      <c r="R43" s="89">
        <f t="shared" si="16"/>
        <v>43.6</v>
      </c>
      <c r="S43" s="2"/>
      <c r="T43" s="56"/>
      <c r="U43" s="55"/>
      <c r="V43" s="55"/>
      <c r="W43" s="2"/>
      <c r="X43" s="2"/>
      <c r="Y43" s="2"/>
      <c r="Z43" s="2"/>
    </row>
    <row r="44" spans="1:30" ht="33.75" customHeight="1" x14ac:dyDescent="0.25">
      <c r="A44" s="80" t="s">
        <v>38</v>
      </c>
      <c r="B44" s="69">
        <v>17.8</v>
      </c>
      <c r="C44" s="69">
        <v>72.8</v>
      </c>
      <c r="D44" s="69">
        <v>62.5</v>
      </c>
      <c r="E44" s="69">
        <v>68.7</v>
      </c>
      <c r="F44" s="69">
        <v>57.5</v>
      </c>
      <c r="G44" s="69">
        <v>57.5</v>
      </c>
      <c r="H44" s="69">
        <v>0.8</v>
      </c>
      <c r="I44" s="89">
        <f t="shared" si="15"/>
        <v>337.6</v>
      </c>
      <c r="J44" s="50"/>
      <c r="K44" s="2"/>
      <c r="L44" s="80" t="s">
        <v>38</v>
      </c>
      <c r="M44" s="69">
        <v>9</v>
      </c>
      <c r="N44" s="69">
        <v>15.7</v>
      </c>
      <c r="O44" s="69">
        <v>15</v>
      </c>
      <c r="P44" s="69">
        <v>4</v>
      </c>
      <c r="Q44" s="69"/>
      <c r="R44" s="89">
        <f t="shared" si="16"/>
        <v>43.7</v>
      </c>
      <c r="S44" s="2"/>
      <c r="T44" s="56"/>
      <c r="U44" s="55"/>
      <c r="V44" s="55"/>
      <c r="W44" s="2"/>
      <c r="X44" s="2"/>
      <c r="Y44" s="2"/>
      <c r="Z44" s="2"/>
    </row>
    <row r="45" spans="1:30" ht="33.75" customHeight="1" x14ac:dyDescent="0.25">
      <c r="A45" s="80" t="s">
        <v>33</v>
      </c>
      <c r="B45" s="69">
        <v>17.8</v>
      </c>
      <c r="C45" s="69">
        <v>72.8</v>
      </c>
      <c r="D45" s="69">
        <v>62.5</v>
      </c>
      <c r="E45" s="69">
        <v>68.7</v>
      </c>
      <c r="F45" s="69">
        <v>57.5</v>
      </c>
      <c r="G45" s="69">
        <v>57.5</v>
      </c>
      <c r="H45" s="69">
        <v>0.8</v>
      </c>
      <c r="I45" s="89">
        <f t="shared" si="15"/>
        <v>337.6</v>
      </c>
      <c r="J45" s="50"/>
      <c r="K45" s="2"/>
      <c r="L45" s="80" t="s">
        <v>33</v>
      </c>
      <c r="M45" s="69">
        <v>9</v>
      </c>
      <c r="N45" s="69">
        <v>15.7</v>
      </c>
      <c r="O45" s="69">
        <v>15.1</v>
      </c>
      <c r="P45" s="69">
        <v>4</v>
      </c>
      <c r="Q45" s="69"/>
      <c r="R45" s="89">
        <f t="shared" si="16"/>
        <v>43.8</v>
      </c>
      <c r="S45" s="2"/>
      <c r="T45" s="56"/>
      <c r="U45" s="55"/>
      <c r="V45" s="55"/>
      <c r="W45" s="55"/>
      <c r="X45" s="55"/>
      <c r="Y45" s="2"/>
      <c r="Z45" s="2"/>
      <c r="AA45" s="2"/>
      <c r="AB45" s="2"/>
    </row>
    <row r="46" spans="1:30" ht="33.75" customHeight="1" x14ac:dyDescent="0.25">
      <c r="A46" s="81" t="s">
        <v>10</v>
      </c>
      <c r="B46" s="70">
        <f t="shared" ref="B46:H46" si="17">SUM(B39:B45)</f>
        <v>174.36280000000002</v>
      </c>
      <c r="C46" s="25">
        <f t="shared" si="17"/>
        <v>444.35899999999998</v>
      </c>
      <c r="D46" s="25">
        <f t="shared" si="17"/>
        <v>502.81880000000007</v>
      </c>
      <c r="E46" s="25">
        <f t="shared" si="17"/>
        <v>421.65149999999994</v>
      </c>
      <c r="F46" s="25">
        <f t="shared" si="17"/>
        <v>414.87849999999997</v>
      </c>
      <c r="G46" s="25">
        <f t="shared" ref="G46" si="18">SUM(G39:G45)</f>
        <v>295</v>
      </c>
      <c r="H46" s="25">
        <f t="shared" si="17"/>
        <v>5.6</v>
      </c>
      <c r="I46" s="89">
        <f t="shared" si="15"/>
        <v>2258.6705999999999</v>
      </c>
      <c r="J46" s="56"/>
      <c r="L46" s="96" t="s">
        <v>10</v>
      </c>
      <c r="M46" s="70">
        <f>SUM(M39:M45)</f>
        <v>59.5</v>
      </c>
      <c r="N46" s="25">
        <f>SUM(N39:N45)</f>
        <v>104.30000000000001</v>
      </c>
      <c r="O46" s="25">
        <f>SUM(O39:O45)</f>
        <v>99.899999999999991</v>
      </c>
      <c r="P46" s="25">
        <f>SUM(P39:P45)</f>
        <v>28</v>
      </c>
      <c r="Q46" s="25">
        <f>SUM(Q39:Q45)</f>
        <v>0</v>
      </c>
      <c r="R46" s="89">
        <f t="shared" si="16"/>
        <v>291.7</v>
      </c>
      <c r="S46" s="56"/>
      <c r="T46" s="56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2" t="s">
        <v>12</v>
      </c>
      <c r="B47" s="71">
        <v>92.5</v>
      </c>
      <c r="C47" s="28">
        <v>91.5</v>
      </c>
      <c r="D47" s="28">
        <v>90</v>
      </c>
      <c r="E47" s="28">
        <v>89</v>
      </c>
      <c r="F47" s="28">
        <v>88</v>
      </c>
      <c r="G47" s="28">
        <v>87.5</v>
      </c>
      <c r="H47" s="28"/>
      <c r="I47" s="90">
        <f>+((I46/I48)/7)*1000</f>
        <v>90.004805738194847</v>
      </c>
      <c r="J47" s="56"/>
      <c r="L47" s="119" t="s">
        <v>12</v>
      </c>
      <c r="M47" s="71">
        <v>96.5</v>
      </c>
      <c r="N47" s="28">
        <v>95.5</v>
      </c>
      <c r="O47" s="28">
        <v>94.5</v>
      </c>
      <c r="P47" s="28"/>
      <c r="Q47" s="28"/>
      <c r="R47" s="90">
        <f>+((R46/R48)/7)*1000</f>
        <v>105.49728752260398</v>
      </c>
      <c r="S47" s="57"/>
      <c r="T47" s="57"/>
    </row>
    <row r="48" spans="1:30" ht="33.75" customHeight="1" x14ac:dyDescent="0.25">
      <c r="A48" s="83" t="s">
        <v>13</v>
      </c>
      <c r="B48" s="72">
        <v>185</v>
      </c>
      <c r="C48" s="32">
        <v>775</v>
      </c>
      <c r="D48" s="32">
        <v>668</v>
      </c>
      <c r="E48" s="32">
        <v>730</v>
      </c>
      <c r="F48" s="32">
        <v>613</v>
      </c>
      <c r="G48" s="32">
        <v>614</v>
      </c>
      <c r="H48" s="32"/>
      <c r="I48" s="91">
        <f>SUM(B48:H48)</f>
        <v>3585</v>
      </c>
      <c r="J48" s="56"/>
      <c r="K48" s="58"/>
      <c r="L48" s="83" t="s">
        <v>13</v>
      </c>
      <c r="M48" s="94">
        <v>88</v>
      </c>
      <c r="N48" s="94">
        <v>156</v>
      </c>
      <c r="O48" s="94">
        <v>151</v>
      </c>
      <c r="P48" s="94"/>
      <c r="Q48" s="94"/>
      <c r="R48" s="98">
        <f>SUM(M48:Q48)</f>
        <v>395</v>
      </c>
      <c r="S48" s="59"/>
      <c r="T48" s="59"/>
    </row>
    <row r="49" spans="1:31" ht="33.75" customHeight="1" x14ac:dyDescent="0.25">
      <c r="A49" s="84" t="s">
        <v>14</v>
      </c>
      <c r="B49" s="73">
        <f t="shared" ref="B49:H49" si="19">((B48*B47)*7/1000-B39-B40)/5</f>
        <v>14.024939999999997</v>
      </c>
      <c r="C49" s="36">
        <f t="shared" si="19"/>
        <v>77.745699999999999</v>
      </c>
      <c r="D49" s="36">
        <f t="shared" si="19"/>
        <v>57.084239999999987</v>
      </c>
      <c r="E49" s="36">
        <f t="shared" si="19"/>
        <v>70.52770000000001</v>
      </c>
      <c r="F49" s="36">
        <f t="shared" si="19"/>
        <v>53.945900000000016</v>
      </c>
      <c r="G49" s="36">
        <f t="shared" si="19"/>
        <v>62.25500000000001</v>
      </c>
      <c r="H49" s="36">
        <f t="shared" si="19"/>
        <v>-0.32</v>
      </c>
      <c r="I49" s="92">
        <f>((I46*1000)/I48)/7</f>
        <v>90.004805738194861</v>
      </c>
      <c r="J49" s="56"/>
      <c r="L49" s="84" t="s">
        <v>14</v>
      </c>
      <c r="M49" s="73">
        <f t="shared" ref="M49:Q49" si="20">((M48*M47)*7/1000-M39-M40)/5</f>
        <v>8.9288000000000007</v>
      </c>
      <c r="N49" s="36">
        <f t="shared" si="20"/>
        <v>15.697199999999999</v>
      </c>
      <c r="O49" s="36">
        <f t="shared" si="20"/>
        <v>15.017299999999997</v>
      </c>
      <c r="P49" s="36">
        <f t="shared" si="20"/>
        <v>-1.6</v>
      </c>
      <c r="Q49" s="36">
        <f t="shared" si="20"/>
        <v>0</v>
      </c>
      <c r="R49" s="99">
        <f>((R46*1000)/R48)/7</f>
        <v>105.49728752260398</v>
      </c>
      <c r="S49" s="59"/>
      <c r="T49" s="59"/>
    </row>
    <row r="50" spans="1:31" ht="33.75" customHeight="1" x14ac:dyDescent="0.25">
      <c r="A50" s="85" t="s">
        <v>15</v>
      </c>
      <c r="B50" s="74">
        <f t="shared" ref="B50:H50" si="21">((B48*B47)*7)/1000</f>
        <v>119.78749999999999</v>
      </c>
      <c r="C50" s="40">
        <f t="shared" si="21"/>
        <v>496.38749999999999</v>
      </c>
      <c r="D50" s="40">
        <f t="shared" si="21"/>
        <v>420.84</v>
      </c>
      <c r="E50" s="40">
        <f t="shared" si="21"/>
        <v>454.79</v>
      </c>
      <c r="F50" s="40">
        <f t="shared" si="21"/>
        <v>377.608</v>
      </c>
      <c r="G50" s="40">
        <f t="shared" ref="G50" si="22">((G48*G47)*7)/1000</f>
        <v>376.07499999999999</v>
      </c>
      <c r="H50" s="40">
        <f t="shared" si="21"/>
        <v>0</v>
      </c>
      <c r="I50" s="76"/>
      <c r="J50" s="56"/>
      <c r="L50" s="85" t="s">
        <v>15</v>
      </c>
      <c r="M50" s="74">
        <f>((M48*M47)*7)/1000</f>
        <v>59.444000000000003</v>
      </c>
      <c r="N50" s="40">
        <f>((N48*N47)*7)/1000</f>
        <v>104.286</v>
      </c>
      <c r="O50" s="40">
        <f>((O48*O47)*7)/1000</f>
        <v>99.886499999999998</v>
      </c>
      <c r="P50" s="40">
        <f>((P48*P47)*7)/1000</f>
        <v>0</v>
      </c>
      <c r="Q50" s="40">
        <f>((Q48*Q47)*7)/1000</f>
        <v>0</v>
      </c>
      <c r="R50" s="100"/>
    </row>
    <row r="51" spans="1:31" ht="33.75" customHeight="1" thickBot="1" x14ac:dyDescent="0.3">
      <c r="A51" s="86" t="s">
        <v>16</v>
      </c>
      <c r="B51" s="75">
        <f t="shared" ref="B51:H51" si="23">+(B46/B48)/7*1000</f>
        <v>134.6430888030888</v>
      </c>
      <c r="C51" s="45">
        <f t="shared" si="23"/>
        <v>81.909493087557607</v>
      </c>
      <c r="D51" s="45">
        <f t="shared" si="23"/>
        <v>107.53182207014544</v>
      </c>
      <c r="E51" s="45">
        <f t="shared" si="23"/>
        <v>82.514970645792559</v>
      </c>
      <c r="F51" s="45">
        <f t="shared" si="23"/>
        <v>96.68573759030528</v>
      </c>
      <c r="G51" s="45">
        <f t="shared" si="23"/>
        <v>68.636575151233131</v>
      </c>
      <c r="H51" s="45" t="e">
        <f t="shared" si="23"/>
        <v>#DIV/0!</v>
      </c>
      <c r="I51" s="93"/>
      <c r="J51" s="56"/>
      <c r="K51" s="48"/>
      <c r="L51" s="86" t="s">
        <v>16</v>
      </c>
      <c r="M51" s="75">
        <f>+(M46/M48)/7*1000</f>
        <v>96.590909090909093</v>
      </c>
      <c r="N51" s="45">
        <f>+(N46/N48)/7*1000</f>
        <v>95.512820512820525</v>
      </c>
      <c r="O51" s="45">
        <f>+(O46/O48)/7*1000</f>
        <v>94.51277199621569</v>
      </c>
      <c r="P51" s="45" t="e">
        <f>+(P46/P48)/7*1000</f>
        <v>#DIV/0!</v>
      </c>
      <c r="Q51" s="45" t="e">
        <f>+(Q46/Q48)/7*1000</f>
        <v>#DIV/0!</v>
      </c>
      <c r="R51" s="46"/>
      <c r="S51" s="49"/>
      <c r="T51" s="49"/>
    </row>
    <row r="52" spans="1:31" ht="33.75" customHeight="1" x14ac:dyDescent="0.25">
      <c r="A52" s="48"/>
      <c r="B52" s="49"/>
      <c r="C52" s="49"/>
      <c r="D52" s="49"/>
      <c r="E52" s="49"/>
      <c r="F52" s="49"/>
      <c r="G52" s="49"/>
      <c r="H52" s="48"/>
      <c r="I52" s="48"/>
      <c r="J52" s="48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2"/>
      <c r="V52" s="2"/>
      <c r="W52" s="2"/>
      <c r="X52" s="2"/>
      <c r="Y52" s="2"/>
    </row>
    <row r="53" spans="1:31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31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50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04" t="s">
        <v>21</v>
      </c>
      <c r="B55" s="386" t="s">
        <v>8</v>
      </c>
      <c r="C55" s="383"/>
      <c r="D55" s="383"/>
      <c r="E55" s="383"/>
      <c r="F55" s="383"/>
      <c r="G55" s="383"/>
      <c r="H55" s="387"/>
      <c r="I55" s="63"/>
      <c r="J55" s="63"/>
      <c r="U55" s="50"/>
      <c r="V55" s="50"/>
      <c r="W55" s="50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78" t="s">
        <v>20</v>
      </c>
      <c r="B56" s="68"/>
      <c r="C56" s="12"/>
      <c r="D56" s="12"/>
      <c r="E56" s="12"/>
      <c r="F56" s="12"/>
      <c r="G56" s="12"/>
      <c r="H56" s="88" t="s">
        <v>10</v>
      </c>
      <c r="J56" s="52"/>
      <c r="K56" s="52"/>
      <c r="L56" s="52"/>
      <c r="M56" s="52"/>
      <c r="N56" s="64"/>
      <c r="O56" s="64"/>
      <c r="P56" s="64"/>
      <c r="Q56" s="52"/>
      <c r="R56" s="52"/>
      <c r="S56" s="65"/>
      <c r="T56" s="65"/>
      <c r="U56" s="6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78" t="s">
        <v>11</v>
      </c>
      <c r="B57" s="68">
        <v>1</v>
      </c>
      <c r="C57" s="18">
        <v>2</v>
      </c>
      <c r="D57" s="18">
        <v>3</v>
      </c>
      <c r="E57" s="18">
        <v>4</v>
      </c>
      <c r="F57" s="18">
        <v>5</v>
      </c>
      <c r="G57" s="18">
        <v>6</v>
      </c>
      <c r="H57" s="88"/>
      <c r="I57" s="52"/>
      <c r="J57" s="52"/>
      <c r="K57" s="52"/>
      <c r="L57" s="124"/>
      <c r="M57" s="52"/>
      <c r="N57" s="64"/>
      <c r="O57" s="64"/>
      <c r="P57" s="64"/>
      <c r="Q57" s="52"/>
      <c r="R57" s="52"/>
      <c r="S57" s="65"/>
      <c r="T57" s="65"/>
      <c r="U57" s="6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80" t="s">
        <v>42</v>
      </c>
      <c r="B58" s="69">
        <v>18</v>
      </c>
      <c r="C58" s="69">
        <v>19.600000000000001</v>
      </c>
      <c r="D58" s="69">
        <v>27.6</v>
      </c>
      <c r="E58" s="69">
        <v>23</v>
      </c>
      <c r="F58" s="69">
        <v>31.9</v>
      </c>
      <c r="G58" s="69">
        <v>16.7</v>
      </c>
      <c r="H58" s="89">
        <f t="shared" ref="H58:H65" si="24">SUM(B58:G58)</f>
        <v>136.79999999999998</v>
      </c>
      <c r="I58" s="49"/>
      <c r="J58" s="2"/>
      <c r="K58" s="52"/>
      <c r="L58" s="124"/>
      <c r="M58" s="52"/>
      <c r="N58" s="64"/>
      <c r="O58" s="64"/>
      <c r="P58" s="64"/>
      <c r="Q58" s="52"/>
      <c r="R58" s="52"/>
      <c r="S58" s="65"/>
      <c r="T58" s="65"/>
      <c r="U58" s="6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81" t="s">
        <v>34</v>
      </c>
      <c r="B59" s="69">
        <v>18</v>
      </c>
      <c r="C59" s="69">
        <v>19.600000000000001</v>
      </c>
      <c r="D59" s="69">
        <v>27.6</v>
      </c>
      <c r="E59" s="69">
        <v>23</v>
      </c>
      <c r="F59" s="69">
        <v>31.9</v>
      </c>
      <c r="G59" s="69">
        <v>16.7</v>
      </c>
      <c r="H59" s="89">
        <f t="shared" si="24"/>
        <v>136.79999999999998</v>
      </c>
      <c r="I59" s="49"/>
      <c r="J59" s="2"/>
      <c r="K59" s="52"/>
      <c r="L59" s="124"/>
      <c r="M59" s="52"/>
      <c r="N59" s="64"/>
      <c r="O59" s="64"/>
      <c r="P59" s="64"/>
      <c r="Q59" s="52"/>
      <c r="R59" s="52"/>
      <c r="S59" s="65"/>
      <c r="T59" s="65"/>
      <c r="U59" s="6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80" t="s">
        <v>35</v>
      </c>
      <c r="B60" s="69">
        <v>21.5</v>
      </c>
      <c r="C60" s="69">
        <v>23.4</v>
      </c>
      <c r="D60" s="69">
        <v>33.4</v>
      </c>
      <c r="E60" s="69">
        <v>27.6</v>
      </c>
      <c r="F60" s="69">
        <v>39</v>
      </c>
      <c r="G60" s="69">
        <v>16.7</v>
      </c>
      <c r="H60" s="89">
        <f t="shared" si="24"/>
        <v>161.6</v>
      </c>
      <c r="I60" s="49"/>
      <c r="J60" s="2"/>
      <c r="K60" s="52"/>
      <c r="L60" s="124"/>
      <c r="M60" s="52"/>
      <c r="N60" s="64"/>
      <c r="O60" s="64"/>
      <c r="P60" s="64"/>
      <c r="Q60" s="52"/>
      <c r="R60" s="52"/>
      <c r="S60" s="65"/>
      <c r="T60" s="65"/>
      <c r="U60" s="6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80" t="s">
        <v>36</v>
      </c>
      <c r="B61" s="69">
        <v>21.5</v>
      </c>
      <c r="C61" s="69">
        <v>23.4</v>
      </c>
      <c r="D61" s="69">
        <v>33.4</v>
      </c>
      <c r="E61" s="69">
        <v>27.6</v>
      </c>
      <c r="F61" s="69">
        <v>39</v>
      </c>
      <c r="G61" s="69">
        <v>16.7</v>
      </c>
      <c r="H61" s="89">
        <f t="shared" si="24"/>
        <v>161.6</v>
      </c>
      <c r="I61" s="49"/>
      <c r="J61" s="2"/>
      <c r="K61" s="52"/>
      <c r="L61" s="124"/>
      <c r="M61" s="52"/>
      <c r="N61" s="64"/>
      <c r="O61" s="64"/>
      <c r="P61" s="64"/>
      <c r="Q61" s="52"/>
      <c r="R61" s="52"/>
      <c r="S61" s="65"/>
      <c r="T61" s="65"/>
      <c r="U61" s="6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81" t="s">
        <v>37</v>
      </c>
      <c r="B62" s="69">
        <v>21.5</v>
      </c>
      <c r="C62" s="69">
        <v>23.4</v>
      </c>
      <c r="D62" s="69">
        <v>33.4</v>
      </c>
      <c r="E62" s="69">
        <v>27.6</v>
      </c>
      <c r="F62" s="69">
        <v>39</v>
      </c>
      <c r="G62" s="69">
        <v>16.7</v>
      </c>
      <c r="H62" s="89">
        <f t="shared" si="24"/>
        <v>161.6</v>
      </c>
      <c r="I62" s="49"/>
      <c r="J62" s="2"/>
      <c r="K62" s="52"/>
      <c r="L62" s="124"/>
      <c r="M62" s="52"/>
      <c r="N62" s="64"/>
      <c r="O62" s="64"/>
      <c r="P62" s="64"/>
      <c r="Q62" s="52"/>
      <c r="R62" s="52"/>
      <c r="S62" s="65"/>
      <c r="T62" s="65"/>
      <c r="U62" s="6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80" t="s">
        <v>38</v>
      </c>
      <c r="B63" s="69">
        <v>21.5</v>
      </c>
      <c r="C63" s="69">
        <v>23.4</v>
      </c>
      <c r="D63" s="69">
        <v>33.4</v>
      </c>
      <c r="E63" s="69">
        <v>27.6</v>
      </c>
      <c r="F63" s="69">
        <v>39</v>
      </c>
      <c r="G63" s="69">
        <v>16.7</v>
      </c>
      <c r="H63" s="89">
        <f t="shared" si="24"/>
        <v>161.6</v>
      </c>
      <c r="I63" s="49"/>
      <c r="J63" s="2"/>
      <c r="K63" s="52"/>
      <c r="L63" s="124"/>
      <c r="M63" s="52"/>
      <c r="N63" s="52"/>
      <c r="O63" s="52"/>
      <c r="P63" s="52"/>
      <c r="Q63" s="52"/>
      <c r="R63" s="52"/>
      <c r="S63" s="52"/>
      <c r="T63" s="52"/>
      <c r="U63" s="52"/>
      <c r="V63" s="3"/>
      <c r="W63" s="3"/>
      <c r="Z63" s="2"/>
      <c r="AA63" s="2"/>
      <c r="AB63" s="2"/>
      <c r="AC63" s="2"/>
    </row>
    <row r="64" spans="1:31" ht="33.75" customHeight="1" x14ac:dyDescent="0.25">
      <c r="A64" s="80" t="s">
        <v>33</v>
      </c>
      <c r="B64" s="69">
        <v>21.5</v>
      </c>
      <c r="C64" s="69">
        <v>23.4</v>
      </c>
      <c r="D64" s="69">
        <v>33.4</v>
      </c>
      <c r="E64" s="69">
        <v>27.6</v>
      </c>
      <c r="F64" s="69">
        <v>39</v>
      </c>
      <c r="G64" s="69">
        <v>16.7</v>
      </c>
      <c r="H64" s="89">
        <f t="shared" si="24"/>
        <v>161.6</v>
      </c>
      <c r="I64" s="49"/>
      <c r="J64" s="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3"/>
      <c r="W64" s="3"/>
      <c r="Z64" s="2"/>
      <c r="AA64" s="2"/>
      <c r="AB64" s="2"/>
      <c r="AC64" s="2"/>
    </row>
    <row r="65" spans="1:29" ht="33.75" customHeight="1" x14ac:dyDescent="0.25">
      <c r="A65" s="79" t="s">
        <v>10</v>
      </c>
      <c r="B65" s="70">
        <f t="shared" ref="B65:G65" si="25">SUM(B58:B64)</f>
        <v>143.5</v>
      </c>
      <c r="C65" s="25">
        <f t="shared" si="25"/>
        <v>156.20000000000002</v>
      </c>
      <c r="D65" s="25">
        <f t="shared" si="25"/>
        <v>222.20000000000002</v>
      </c>
      <c r="E65" s="25">
        <f t="shared" si="25"/>
        <v>183.99999999999997</v>
      </c>
      <c r="F65" s="25">
        <f t="shared" si="25"/>
        <v>258.8</v>
      </c>
      <c r="G65" s="25">
        <f t="shared" si="25"/>
        <v>116.9</v>
      </c>
      <c r="H65" s="89">
        <f t="shared" si="24"/>
        <v>1081.6000000000001</v>
      </c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82" t="s">
        <v>12</v>
      </c>
      <c r="B66" s="71">
        <v>103</v>
      </c>
      <c r="C66" s="28">
        <v>102</v>
      </c>
      <c r="D66" s="28">
        <v>101.5</v>
      </c>
      <c r="E66" s="28">
        <v>101.5</v>
      </c>
      <c r="F66" s="28">
        <v>101</v>
      </c>
      <c r="G66" s="28"/>
      <c r="H66" s="90">
        <f>+((H65/H67)/7)*1000</f>
        <v>113.94858828487149</v>
      </c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83" t="s">
        <v>13</v>
      </c>
      <c r="B67" s="94">
        <v>199</v>
      </c>
      <c r="C67" s="94">
        <v>219</v>
      </c>
      <c r="D67" s="94">
        <v>313</v>
      </c>
      <c r="E67" s="94">
        <v>259</v>
      </c>
      <c r="F67" s="94">
        <v>366</v>
      </c>
      <c r="G67" s="94"/>
      <c r="H67" s="98">
        <f>SUM(B67:G67)</f>
        <v>1356</v>
      </c>
      <c r="J67" s="66"/>
      <c r="N67" s="3"/>
      <c r="O67" s="3"/>
      <c r="P67" s="3"/>
      <c r="Q67" s="3"/>
      <c r="R67" s="3"/>
    </row>
    <row r="68" spans="1:29" ht="33.75" customHeight="1" x14ac:dyDescent="0.25">
      <c r="A68" s="84" t="s">
        <v>14</v>
      </c>
      <c r="B68" s="73">
        <f t="shared" ref="B68" si="26">((B67*B66)*7/1000-B58-B59)/5</f>
        <v>21.495800000000003</v>
      </c>
      <c r="C68" s="36">
        <f t="shared" ref="C68" si="27">((C67*C66)*7/1000-C58-C59)/5</f>
        <v>23.433200000000006</v>
      </c>
      <c r="D68" s="36">
        <f t="shared" ref="D68" si="28">((D67*D66)*7/1000-D58-D59)/5</f>
        <v>33.437300000000008</v>
      </c>
      <c r="E68" s="36">
        <f t="shared" ref="E68" si="29">((E67*E66)*7/1000-E58-E59)/5</f>
        <v>27.603899999999999</v>
      </c>
      <c r="F68" s="36">
        <f t="shared" ref="F68" si="30">((F67*F66)*7/1000-F58-F59)/5</f>
        <v>38.992399999999996</v>
      </c>
      <c r="G68" s="36">
        <f t="shared" ref="G68" si="31">((G67*G66)*7/1000-G58-G59)/5</f>
        <v>-6.68</v>
      </c>
      <c r="H68" s="102">
        <f>((H65*1000)/H67)/7</f>
        <v>113.94858828487149</v>
      </c>
      <c r="N68" s="3"/>
      <c r="O68" s="3"/>
      <c r="P68" s="3"/>
      <c r="Q68" s="3"/>
      <c r="R68" s="3"/>
    </row>
    <row r="69" spans="1:29" ht="33.75" customHeight="1" x14ac:dyDescent="0.25">
      <c r="A69" s="85" t="s">
        <v>15</v>
      </c>
      <c r="B69" s="74">
        <f>((B67*B66)*7)/1000</f>
        <v>143.47900000000001</v>
      </c>
      <c r="C69" s="40">
        <f>((C67*C66)*7)/1000</f>
        <v>156.36600000000001</v>
      </c>
      <c r="D69" s="40">
        <f>((D67*D66)*7)/1000</f>
        <v>222.38650000000001</v>
      </c>
      <c r="E69" s="40">
        <f>((E67*E66)*7)/1000</f>
        <v>184.01949999999999</v>
      </c>
      <c r="F69" s="40">
        <f t="shared" ref="F69:G69" si="32">((F67*F66)*7)/1000</f>
        <v>258.762</v>
      </c>
      <c r="G69" s="40">
        <f t="shared" si="32"/>
        <v>0</v>
      </c>
      <c r="H69" s="76"/>
      <c r="I69" s="48"/>
      <c r="R69" s="3"/>
    </row>
    <row r="70" spans="1:29" ht="33.75" customHeight="1" thickBot="1" x14ac:dyDescent="0.3">
      <c r="A70" s="86" t="s">
        <v>16</v>
      </c>
      <c r="B70" s="75">
        <f>+(B65/B67)/7*1000</f>
        <v>103.01507537688441</v>
      </c>
      <c r="C70" s="45">
        <f>+(C65/C67)/7*1000</f>
        <v>101.89171559034574</v>
      </c>
      <c r="D70" s="45">
        <f>+(D65/D67)/7*1000</f>
        <v>101.41487905066181</v>
      </c>
      <c r="E70" s="45">
        <f>+(E65/E67)/7*1000</f>
        <v>101.4892443463872</v>
      </c>
      <c r="F70" s="45">
        <f t="shared" ref="F70:G70" si="33">+(F65/F67)/7*1000</f>
        <v>101.01483216237315</v>
      </c>
      <c r="G70" s="45" t="e">
        <f t="shared" si="33"/>
        <v>#DIV/0!</v>
      </c>
      <c r="H70" s="103"/>
      <c r="R70" s="3"/>
    </row>
    <row r="71" spans="1:29" ht="33.75" customHeight="1" x14ac:dyDescent="0.25"/>
    <row r="72" spans="1:29" ht="33.75" customHeight="1" x14ac:dyDescent="0.25">
      <c r="B72" s="52"/>
      <c r="C72" s="52"/>
      <c r="D72" s="52"/>
      <c r="E72" s="52"/>
      <c r="F72" s="52"/>
      <c r="G72" s="52"/>
      <c r="H72" s="52"/>
      <c r="I72" s="59"/>
    </row>
    <row r="73" spans="1:29" ht="33.75" customHeight="1" x14ac:dyDescent="0.25"/>
    <row r="74" spans="1:29" ht="33.75" customHeight="1" x14ac:dyDescent="0.25">
      <c r="A74" s="52"/>
      <c r="B74" s="65"/>
      <c r="C74" s="65"/>
      <c r="D74" s="65"/>
      <c r="E74" s="65"/>
      <c r="F74" s="65"/>
      <c r="G74" s="65"/>
      <c r="H74" s="52"/>
      <c r="I74" s="52"/>
      <c r="J74" s="52"/>
    </row>
    <row r="75" spans="1:29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29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29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29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29" ht="33.75" customHeight="1" x14ac:dyDescent="0.25">
      <c r="A79" s="52"/>
      <c r="B79" s="52"/>
      <c r="C79" s="52"/>
      <c r="D79" s="52"/>
      <c r="E79" s="52"/>
      <c r="F79" s="52"/>
      <c r="G79" s="52"/>
      <c r="H79" s="52"/>
      <c r="I79" s="52"/>
      <c r="J79" s="52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15:I15"/>
    <mergeCell ref="J15:M15"/>
    <mergeCell ref="M36:Q36"/>
    <mergeCell ref="J54:K54"/>
    <mergeCell ref="B55:H55"/>
    <mergeCell ref="B36:I36"/>
    <mergeCell ref="N15:Y15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E239"/>
  <sheetViews>
    <sheetView topLeftCell="A48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0" width="26.28515625" style="16" bestFit="1" customWidth="1"/>
    <col min="11" max="12" width="33.42578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66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76"/>
      <c r="I15" s="377"/>
      <c r="J15" s="388" t="s">
        <v>45</v>
      </c>
      <c r="K15" s="389"/>
      <c r="L15" s="389"/>
      <c r="M15" s="390"/>
      <c r="N15" s="385" t="s">
        <v>44</v>
      </c>
      <c r="O15" s="381"/>
      <c r="P15" s="381"/>
      <c r="Q15" s="381"/>
      <c r="R15" s="381"/>
      <c r="S15" s="381"/>
      <c r="T15" s="381"/>
      <c r="U15" s="381"/>
      <c r="V15" s="381"/>
      <c r="W15" s="381"/>
      <c r="X15" s="381"/>
      <c r="Y15" s="382"/>
      <c r="Z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2"/>
      <c r="H16" s="12"/>
      <c r="I16" s="12"/>
      <c r="J16" s="13"/>
      <c r="K16" s="12"/>
      <c r="L16" s="12"/>
      <c r="M16" s="19"/>
      <c r="N16" s="13"/>
      <c r="O16" s="12"/>
      <c r="P16" s="12"/>
      <c r="Q16" s="12"/>
      <c r="R16" s="12"/>
      <c r="S16" s="12"/>
      <c r="T16" s="12"/>
      <c r="U16" s="12"/>
      <c r="V16" s="12"/>
      <c r="W16" s="133"/>
      <c r="X16" s="133"/>
      <c r="Y16" s="14"/>
      <c r="Z16" s="15" t="s">
        <v>10</v>
      </c>
      <c r="AB16" s="17"/>
      <c r="AC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8">
        <v>6</v>
      </c>
      <c r="H17" s="18">
        <v>7</v>
      </c>
      <c r="I17" s="18">
        <v>8</v>
      </c>
      <c r="J17" s="11">
        <v>1</v>
      </c>
      <c r="K17" s="18">
        <v>2</v>
      </c>
      <c r="L17" s="18">
        <v>3</v>
      </c>
      <c r="M17" s="19">
        <v>4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8">
        <v>6</v>
      </c>
      <c r="T17" s="18">
        <v>7</v>
      </c>
      <c r="U17" s="18">
        <v>8</v>
      </c>
      <c r="V17" s="18">
        <v>9</v>
      </c>
      <c r="W17" s="125">
        <v>10</v>
      </c>
      <c r="X17" s="18">
        <v>11</v>
      </c>
      <c r="Y17" s="134" t="s">
        <v>64</v>
      </c>
      <c r="Z17" s="15"/>
      <c r="AB17" s="2"/>
      <c r="AC17" s="17"/>
    </row>
    <row r="18" spans="1:30" ht="39.950000000000003" customHeight="1" x14ac:dyDescent="0.25">
      <c r="A18" s="112" t="s">
        <v>42</v>
      </c>
      <c r="B18" s="20">
        <v>22.8</v>
      </c>
      <c r="C18" s="21">
        <v>54.1</v>
      </c>
      <c r="D18" s="21">
        <v>77.777763166666659</v>
      </c>
      <c r="E18" s="21">
        <v>75.698819</v>
      </c>
      <c r="F18" s="21">
        <v>75.089743333333331</v>
      </c>
      <c r="G18" s="21">
        <v>65.381812000000011</v>
      </c>
      <c r="H18" s="21">
        <v>39.1</v>
      </c>
      <c r="I18" s="21">
        <v>71</v>
      </c>
      <c r="J18" s="20">
        <v>31.6</v>
      </c>
      <c r="K18" s="21">
        <v>61.3</v>
      </c>
      <c r="L18" s="21">
        <v>67.900000000000006</v>
      </c>
      <c r="M18" s="22">
        <v>70.400000000000006</v>
      </c>
      <c r="N18" s="20">
        <v>21.4</v>
      </c>
      <c r="O18" s="21">
        <v>48</v>
      </c>
      <c r="P18" s="21">
        <v>44.5</v>
      </c>
      <c r="Q18" s="21">
        <v>38.398866666666677</v>
      </c>
      <c r="R18" s="21">
        <v>38.861759166666673</v>
      </c>
      <c r="S18" s="21">
        <v>39.931658000000006</v>
      </c>
      <c r="T18" s="21">
        <v>39.931658000000006</v>
      </c>
      <c r="U18" s="21">
        <v>38.928785499999989</v>
      </c>
      <c r="V18" s="21">
        <v>38.928785499999989</v>
      </c>
      <c r="W18" s="126">
        <v>57.370166666666648</v>
      </c>
      <c r="X18" s="21">
        <v>68.881333333333302</v>
      </c>
      <c r="Y18" s="135">
        <v>10</v>
      </c>
      <c r="Z18" s="23">
        <f t="shared" ref="Z18:Z25" si="0">SUM(B18:Y18)</f>
        <v>1197.281150333333</v>
      </c>
      <c r="AB18" s="2"/>
      <c r="AC18" s="17"/>
    </row>
    <row r="19" spans="1:30" ht="39.950000000000003" customHeight="1" x14ac:dyDescent="0.25">
      <c r="A19" s="113" t="s">
        <v>34</v>
      </c>
      <c r="B19" s="20">
        <v>22.8</v>
      </c>
      <c r="C19" s="21">
        <v>54.1</v>
      </c>
      <c r="D19" s="21">
        <v>77.777763166666659</v>
      </c>
      <c r="E19" s="21">
        <v>75.698819</v>
      </c>
      <c r="F19" s="21">
        <v>75.089743333333331</v>
      </c>
      <c r="G19" s="21">
        <v>65.381812000000011</v>
      </c>
      <c r="H19" s="21">
        <v>39.1</v>
      </c>
      <c r="I19" s="21">
        <v>71</v>
      </c>
      <c r="J19" s="20">
        <v>31.6</v>
      </c>
      <c r="K19" s="21">
        <v>61.3</v>
      </c>
      <c r="L19" s="21">
        <v>67.900000000000006</v>
      </c>
      <c r="M19" s="22">
        <v>70.400000000000006</v>
      </c>
      <c r="N19" s="20">
        <v>21.4</v>
      </c>
      <c r="O19" s="21">
        <v>48</v>
      </c>
      <c r="P19" s="21">
        <v>44.5</v>
      </c>
      <c r="Q19" s="21">
        <v>38.398866666666677</v>
      </c>
      <c r="R19" s="21">
        <v>38.861759166666673</v>
      </c>
      <c r="S19" s="21">
        <v>39.931658000000006</v>
      </c>
      <c r="T19" s="21">
        <v>39.931658000000006</v>
      </c>
      <c r="U19" s="21">
        <v>38.928785499999989</v>
      </c>
      <c r="V19" s="21">
        <v>38.928785499999989</v>
      </c>
      <c r="W19" s="126">
        <v>57.370166666666648</v>
      </c>
      <c r="X19" s="21">
        <v>68.881333333333302</v>
      </c>
      <c r="Y19" s="135">
        <v>10</v>
      </c>
      <c r="Z19" s="23">
        <f t="shared" si="0"/>
        <v>1197.281150333333</v>
      </c>
      <c r="AB19" s="2"/>
      <c r="AC19" s="17"/>
    </row>
    <row r="20" spans="1:30" ht="39.75" customHeight="1" x14ac:dyDescent="0.25">
      <c r="A20" s="112" t="s">
        <v>35</v>
      </c>
      <c r="B20" s="20">
        <v>24.172000000000001</v>
      </c>
      <c r="C20" s="21">
        <v>54.974999999999987</v>
      </c>
      <c r="D20" s="21">
        <v>80.725794733333331</v>
      </c>
      <c r="E20" s="21">
        <v>77.42247239999999</v>
      </c>
      <c r="F20" s="21">
        <v>77.66610266666666</v>
      </c>
      <c r="G20" s="21">
        <v>67.741775199999992</v>
      </c>
      <c r="H20" s="21">
        <v>40.988599999999998</v>
      </c>
      <c r="I20" s="21">
        <v>73.744</v>
      </c>
      <c r="J20" s="20">
        <v>33.484400000000008</v>
      </c>
      <c r="K20" s="21">
        <v>63.54</v>
      </c>
      <c r="L20" s="21">
        <v>69.721399999999988</v>
      </c>
      <c r="M20" s="22">
        <v>71.035600000000002</v>
      </c>
      <c r="N20" s="20">
        <v>22.579499999999996</v>
      </c>
      <c r="O20" s="21">
        <v>49.461599999999997</v>
      </c>
      <c r="P20" s="21">
        <v>45.48</v>
      </c>
      <c r="Q20" s="21">
        <v>40.080453333333331</v>
      </c>
      <c r="R20" s="21">
        <v>40.03599633333333</v>
      </c>
      <c r="S20" s="21">
        <v>41.407736799999995</v>
      </c>
      <c r="T20" s="21">
        <v>41.407736799999995</v>
      </c>
      <c r="U20" s="21">
        <v>40.2688858</v>
      </c>
      <c r="V20" s="21">
        <v>40.5537858</v>
      </c>
      <c r="W20" s="126">
        <v>51.716733333333345</v>
      </c>
      <c r="X20" s="21">
        <v>60.899466666666669</v>
      </c>
      <c r="Y20" s="135"/>
      <c r="Z20" s="23">
        <f t="shared" si="0"/>
        <v>1209.1090398666668</v>
      </c>
      <c r="AB20" s="2"/>
      <c r="AC20" s="17"/>
    </row>
    <row r="21" spans="1:30" ht="39.950000000000003" customHeight="1" x14ac:dyDescent="0.25">
      <c r="A21" s="112" t="s">
        <v>36</v>
      </c>
      <c r="B21" s="20">
        <v>24.172000000000001</v>
      </c>
      <c r="C21" s="21">
        <v>54.974999999999987</v>
      </c>
      <c r="D21" s="21">
        <v>80.725794733333331</v>
      </c>
      <c r="E21" s="21">
        <v>77.42247239999999</v>
      </c>
      <c r="F21" s="21">
        <v>77.66610266666666</v>
      </c>
      <c r="G21" s="21">
        <v>67.741775199999992</v>
      </c>
      <c r="H21" s="21">
        <v>40.988599999999998</v>
      </c>
      <c r="I21" s="21">
        <v>73.744</v>
      </c>
      <c r="J21" s="20">
        <v>33.484400000000008</v>
      </c>
      <c r="K21" s="21">
        <v>63.54</v>
      </c>
      <c r="L21" s="21">
        <v>69.721399999999988</v>
      </c>
      <c r="M21" s="22">
        <v>71.035600000000002</v>
      </c>
      <c r="N21" s="20">
        <v>22.579499999999996</v>
      </c>
      <c r="O21" s="21">
        <v>49.461599999999997</v>
      </c>
      <c r="P21" s="21">
        <v>45.48</v>
      </c>
      <c r="Q21" s="21">
        <v>40.080453333333331</v>
      </c>
      <c r="R21" s="21">
        <v>40.03599633333333</v>
      </c>
      <c r="S21" s="21">
        <v>41.407736799999995</v>
      </c>
      <c r="T21" s="21">
        <v>41.407736799999995</v>
      </c>
      <c r="U21" s="21">
        <v>40.2688858</v>
      </c>
      <c r="V21" s="21">
        <v>40.5537858</v>
      </c>
      <c r="W21" s="126">
        <v>51.716733333333345</v>
      </c>
      <c r="X21" s="21">
        <v>60.899466666666669</v>
      </c>
      <c r="Y21" s="135"/>
      <c r="Z21" s="23">
        <f t="shared" si="0"/>
        <v>1209.1090398666668</v>
      </c>
      <c r="AB21" s="2"/>
      <c r="AC21" s="17"/>
    </row>
    <row r="22" spans="1:30" ht="39.950000000000003" customHeight="1" x14ac:dyDescent="0.25">
      <c r="A22" s="113" t="s">
        <v>37</v>
      </c>
      <c r="B22" s="20">
        <v>24.172000000000001</v>
      </c>
      <c r="C22" s="21">
        <v>54.974999999999987</v>
      </c>
      <c r="D22" s="21">
        <v>80.725794733333331</v>
      </c>
      <c r="E22" s="21">
        <v>77.42247239999999</v>
      </c>
      <c r="F22" s="21">
        <v>77.66610266666666</v>
      </c>
      <c r="G22" s="21">
        <v>67.741775199999992</v>
      </c>
      <c r="H22" s="21">
        <v>40.988599999999998</v>
      </c>
      <c r="I22" s="21">
        <v>73.744</v>
      </c>
      <c r="J22" s="20">
        <v>33.484400000000008</v>
      </c>
      <c r="K22" s="21">
        <v>63.54</v>
      </c>
      <c r="L22" s="21">
        <v>69.721399999999988</v>
      </c>
      <c r="M22" s="22">
        <v>71.035600000000002</v>
      </c>
      <c r="N22" s="20">
        <v>22.579499999999996</v>
      </c>
      <c r="O22" s="21">
        <v>49.461599999999997</v>
      </c>
      <c r="P22" s="21">
        <v>45.48</v>
      </c>
      <c r="Q22" s="21">
        <v>40.080453333333331</v>
      </c>
      <c r="R22" s="21">
        <v>40.03599633333333</v>
      </c>
      <c r="S22" s="21">
        <v>41.407736799999995</v>
      </c>
      <c r="T22" s="21">
        <v>41.407736799999995</v>
      </c>
      <c r="U22" s="21">
        <v>40.2688858</v>
      </c>
      <c r="V22" s="21">
        <v>40.5537858</v>
      </c>
      <c r="W22" s="126">
        <v>51.716733333333345</v>
      </c>
      <c r="X22" s="21">
        <v>60.899466666666669</v>
      </c>
      <c r="Y22" s="135"/>
      <c r="Z22" s="23">
        <f t="shared" si="0"/>
        <v>1209.1090398666668</v>
      </c>
      <c r="AB22" s="2"/>
      <c r="AC22" s="17"/>
    </row>
    <row r="23" spans="1:30" ht="39.950000000000003" customHeight="1" x14ac:dyDescent="0.25">
      <c r="A23" s="112" t="s">
        <v>38</v>
      </c>
      <c r="B23" s="20">
        <v>24.172000000000001</v>
      </c>
      <c r="C23" s="21">
        <v>54.974999999999987</v>
      </c>
      <c r="D23" s="21">
        <v>80.725794733333331</v>
      </c>
      <c r="E23" s="21">
        <v>77.42247239999999</v>
      </c>
      <c r="F23" s="21">
        <v>77.66610266666666</v>
      </c>
      <c r="G23" s="21">
        <v>67.741775199999992</v>
      </c>
      <c r="H23" s="21">
        <v>40.988599999999998</v>
      </c>
      <c r="I23" s="21">
        <v>73.744</v>
      </c>
      <c r="J23" s="20">
        <v>33.484400000000008</v>
      </c>
      <c r="K23" s="21">
        <v>63.54</v>
      </c>
      <c r="L23" s="21">
        <v>69.721399999999988</v>
      </c>
      <c r="M23" s="22">
        <v>71.035600000000002</v>
      </c>
      <c r="N23" s="20">
        <v>22.579499999999996</v>
      </c>
      <c r="O23" s="21">
        <v>49.461599999999997</v>
      </c>
      <c r="P23" s="21">
        <v>45.48</v>
      </c>
      <c r="Q23" s="21">
        <v>40.080453333333331</v>
      </c>
      <c r="R23" s="21">
        <v>40.03599633333333</v>
      </c>
      <c r="S23" s="21">
        <v>41.407736799999995</v>
      </c>
      <c r="T23" s="21">
        <v>41.407736799999995</v>
      </c>
      <c r="U23" s="21">
        <v>40.2688858</v>
      </c>
      <c r="V23" s="21">
        <v>40.5537858</v>
      </c>
      <c r="W23" s="126">
        <v>51.716733333333345</v>
      </c>
      <c r="X23" s="21">
        <v>60.899466666666669</v>
      </c>
      <c r="Y23" s="135"/>
      <c r="Z23" s="23">
        <f t="shared" si="0"/>
        <v>1209.1090398666668</v>
      </c>
      <c r="AB23" s="2"/>
      <c r="AC23" s="17"/>
    </row>
    <row r="24" spans="1:30" ht="39.950000000000003" customHeight="1" x14ac:dyDescent="0.25">
      <c r="A24" s="112" t="s">
        <v>33</v>
      </c>
      <c r="B24" s="20">
        <v>24.172000000000001</v>
      </c>
      <c r="C24" s="21">
        <v>54.974999999999987</v>
      </c>
      <c r="D24" s="21">
        <v>80.725794733333331</v>
      </c>
      <c r="E24" s="21">
        <v>77.42247239999999</v>
      </c>
      <c r="F24" s="21">
        <v>77.66610266666666</v>
      </c>
      <c r="G24" s="21">
        <v>67.741775199999992</v>
      </c>
      <c r="H24" s="21">
        <v>40.988599999999998</v>
      </c>
      <c r="I24" s="21">
        <v>73.744</v>
      </c>
      <c r="J24" s="20">
        <v>33.484400000000008</v>
      </c>
      <c r="K24" s="21">
        <v>63.54</v>
      </c>
      <c r="L24" s="21">
        <v>69.721399999999988</v>
      </c>
      <c r="M24" s="22">
        <v>71.035600000000002</v>
      </c>
      <c r="N24" s="20">
        <v>22.579499999999996</v>
      </c>
      <c r="O24" s="21">
        <v>49.461599999999997</v>
      </c>
      <c r="P24" s="21">
        <v>45.48</v>
      </c>
      <c r="Q24" s="21">
        <v>40.080453333333331</v>
      </c>
      <c r="R24" s="21">
        <v>40.03599633333333</v>
      </c>
      <c r="S24" s="21">
        <v>41.407736799999995</v>
      </c>
      <c r="T24" s="21">
        <v>41.407736799999995</v>
      </c>
      <c r="U24" s="21">
        <v>40.2688858</v>
      </c>
      <c r="V24" s="21">
        <v>40.5537858</v>
      </c>
      <c r="W24" s="126">
        <v>51.716733333333345</v>
      </c>
      <c r="X24" s="21">
        <v>60.899466666666669</v>
      </c>
      <c r="Y24" s="135"/>
      <c r="Z24" s="23">
        <f t="shared" si="0"/>
        <v>1209.1090398666668</v>
      </c>
      <c r="AB24" s="2"/>
    </row>
    <row r="25" spans="1:30" ht="41.45" customHeight="1" x14ac:dyDescent="0.25">
      <c r="A25" s="113" t="s">
        <v>10</v>
      </c>
      <c r="B25" s="24">
        <f>SUM(B18:B24)</f>
        <v>166.46</v>
      </c>
      <c r="C25" s="25">
        <f t="shared" ref="C25:E25" si="1">SUM(C18:C24)</f>
        <v>383.07499999999987</v>
      </c>
      <c r="D25" s="25">
        <f t="shared" si="1"/>
        <v>559.18449999999996</v>
      </c>
      <c r="E25" s="25">
        <f t="shared" si="1"/>
        <v>538.51</v>
      </c>
      <c r="F25" s="25">
        <f>SUM(F18:F24)</f>
        <v>538.51</v>
      </c>
      <c r="G25" s="25">
        <f t="shared" ref="G25" si="2">SUM(G18:G24)</f>
        <v>469.47250000000003</v>
      </c>
      <c r="H25" s="25">
        <f>SUM(H18:H24)</f>
        <v>283.14299999999997</v>
      </c>
      <c r="I25" s="25">
        <f t="shared" ref="I25:L25" si="3">SUM(I18:I24)</f>
        <v>510.72</v>
      </c>
      <c r="J25" s="24">
        <f t="shared" si="3"/>
        <v>230.62200000000001</v>
      </c>
      <c r="K25" s="25">
        <f t="shared" si="3"/>
        <v>440.3</v>
      </c>
      <c r="L25" s="25">
        <f t="shared" si="3"/>
        <v>484.40700000000004</v>
      </c>
      <c r="M25" s="26">
        <f>SUM(M18:M24)</f>
        <v>495.97799999999995</v>
      </c>
      <c r="N25" s="24">
        <f t="shared" ref="N25:O25" si="4">SUM(N18:N24)</f>
        <v>155.69749999999999</v>
      </c>
      <c r="O25" s="25">
        <f t="shared" si="4"/>
        <v>343.30799999999999</v>
      </c>
      <c r="P25" s="25">
        <f>SUM(P18:P24)</f>
        <v>316.39999999999998</v>
      </c>
      <c r="Q25" s="25">
        <f t="shared" ref="Q25:Y25" si="5">SUM(Q18:Q24)</f>
        <v>277.20000000000005</v>
      </c>
      <c r="R25" s="25">
        <f t="shared" si="5"/>
        <v>277.90350000000001</v>
      </c>
      <c r="S25" s="25">
        <f t="shared" si="5"/>
        <v>286.90200000000004</v>
      </c>
      <c r="T25" s="25">
        <f t="shared" si="5"/>
        <v>286.90200000000004</v>
      </c>
      <c r="U25" s="25">
        <f t="shared" si="5"/>
        <v>279.20199999999994</v>
      </c>
      <c r="V25" s="25">
        <f t="shared" si="5"/>
        <v>280.62650000000002</v>
      </c>
      <c r="W25" s="25">
        <f t="shared" si="5"/>
        <v>373.32400000000007</v>
      </c>
      <c r="X25" s="25">
        <f t="shared" si="5"/>
        <v>442.26</v>
      </c>
      <c r="Y25" s="136">
        <f t="shared" si="5"/>
        <v>20</v>
      </c>
      <c r="Z25" s="23">
        <f t="shared" si="0"/>
        <v>8440.1075000000001</v>
      </c>
    </row>
    <row r="26" spans="1:30" s="2" customFormat="1" ht="36.75" customHeight="1" x14ac:dyDescent="0.25">
      <c r="A26" s="114" t="s">
        <v>12</v>
      </c>
      <c r="B26" s="27">
        <v>102.5</v>
      </c>
      <c r="C26" s="28">
        <v>99.5</v>
      </c>
      <c r="D26" s="28">
        <v>98.5</v>
      </c>
      <c r="E26" s="28">
        <v>98</v>
      </c>
      <c r="F26" s="28">
        <v>98</v>
      </c>
      <c r="G26" s="28">
        <v>96.5</v>
      </c>
      <c r="H26" s="28">
        <v>97</v>
      </c>
      <c r="I26" s="28">
        <v>96</v>
      </c>
      <c r="J26" s="27">
        <v>102</v>
      </c>
      <c r="K26" s="28">
        <v>100</v>
      </c>
      <c r="L26" s="28">
        <v>99</v>
      </c>
      <c r="M26" s="29">
        <v>98</v>
      </c>
      <c r="N26" s="27">
        <v>102.5</v>
      </c>
      <c r="O26" s="28">
        <v>100.5</v>
      </c>
      <c r="P26" s="28">
        <v>100</v>
      </c>
      <c r="Q26" s="28">
        <v>99</v>
      </c>
      <c r="R26" s="28">
        <v>99.5</v>
      </c>
      <c r="S26" s="28">
        <v>99</v>
      </c>
      <c r="T26" s="28">
        <v>99</v>
      </c>
      <c r="U26" s="28">
        <v>98</v>
      </c>
      <c r="V26" s="28">
        <v>98.5</v>
      </c>
      <c r="W26" s="28">
        <v>99.5</v>
      </c>
      <c r="X26" s="28">
        <v>97.5</v>
      </c>
      <c r="Y26" s="137"/>
      <c r="Z26" s="30">
        <f>+((Z25/Z27)/7)*1000</f>
        <v>98.903260016171188</v>
      </c>
    </row>
    <row r="27" spans="1:30" s="2" customFormat="1" ht="33" customHeight="1" x14ac:dyDescent="0.25">
      <c r="A27" s="115" t="s">
        <v>13</v>
      </c>
      <c r="B27" s="31">
        <v>232</v>
      </c>
      <c r="C27" s="32">
        <v>550</v>
      </c>
      <c r="D27" s="32">
        <v>811</v>
      </c>
      <c r="E27" s="32">
        <v>785</v>
      </c>
      <c r="F27" s="32">
        <v>785</v>
      </c>
      <c r="G27" s="32">
        <v>695</v>
      </c>
      <c r="H27" s="32">
        <v>417</v>
      </c>
      <c r="I27" s="32">
        <v>760</v>
      </c>
      <c r="J27" s="31">
        <v>323</v>
      </c>
      <c r="K27" s="32">
        <v>629</v>
      </c>
      <c r="L27" s="32">
        <v>699</v>
      </c>
      <c r="M27" s="33">
        <v>723</v>
      </c>
      <c r="N27" s="31">
        <v>217</v>
      </c>
      <c r="O27" s="32">
        <v>488</v>
      </c>
      <c r="P27" s="32">
        <v>452</v>
      </c>
      <c r="Q27" s="32">
        <v>400</v>
      </c>
      <c r="R27" s="32">
        <v>399</v>
      </c>
      <c r="S27" s="32">
        <v>414</v>
      </c>
      <c r="T27" s="32">
        <v>414</v>
      </c>
      <c r="U27" s="32">
        <v>407</v>
      </c>
      <c r="V27" s="32">
        <v>407</v>
      </c>
      <c r="W27" s="32">
        <v>536</v>
      </c>
      <c r="X27" s="32">
        <v>648</v>
      </c>
      <c r="Y27" s="138"/>
      <c r="Z27" s="34">
        <f>SUM(B27:Y27)</f>
        <v>12191</v>
      </c>
      <c r="AA27" s="2">
        <f>((Z25*1000)/Z27)/7</f>
        <v>98.903260016171188</v>
      </c>
    </row>
    <row r="28" spans="1:30" s="2" customFormat="1" ht="33" customHeight="1" x14ac:dyDescent="0.25">
      <c r="A28" s="116" t="s">
        <v>14</v>
      </c>
      <c r="B28" s="35">
        <f>((B27*B26)*7/1000-B18-B19)/5</f>
        <v>24.172000000000001</v>
      </c>
      <c r="C28" s="36">
        <f t="shared" ref="C28:Y28" si="6">((C27*C26)*7/1000-C18-C19)/5</f>
        <v>54.974999999999987</v>
      </c>
      <c r="D28" s="36">
        <f t="shared" si="6"/>
        <v>80.725794733333331</v>
      </c>
      <c r="E28" s="36">
        <f t="shared" si="6"/>
        <v>77.42247239999999</v>
      </c>
      <c r="F28" s="36">
        <f t="shared" si="6"/>
        <v>77.66610266666666</v>
      </c>
      <c r="G28" s="36">
        <f t="shared" si="6"/>
        <v>67.741775199999992</v>
      </c>
      <c r="H28" s="36">
        <f t="shared" si="6"/>
        <v>40.988599999999998</v>
      </c>
      <c r="I28" s="36">
        <f t="shared" si="6"/>
        <v>73.744</v>
      </c>
      <c r="J28" s="35">
        <f t="shared" si="6"/>
        <v>33.484400000000008</v>
      </c>
      <c r="K28" s="36">
        <f t="shared" si="6"/>
        <v>63.54</v>
      </c>
      <c r="L28" s="36">
        <f t="shared" si="6"/>
        <v>69.721399999999988</v>
      </c>
      <c r="M28" s="37">
        <f t="shared" si="6"/>
        <v>71.035600000000002</v>
      </c>
      <c r="N28" s="35">
        <f t="shared" si="6"/>
        <v>22.579499999999996</v>
      </c>
      <c r="O28" s="36">
        <f t="shared" si="6"/>
        <v>49.461599999999997</v>
      </c>
      <c r="P28" s="36">
        <f t="shared" si="6"/>
        <v>45.48</v>
      </c>
      <c r="Q28" s="36">
        <f t="shared" si="6"/>
        <v>40.080453333333331</v>
      </c>
      <c r="R28" s="36">
        <f t="shared" si="6"/>
        <v>40.03599633333333</v>
      </c>
      <c r="S28" s="36">
        <f t="shared" si="6"/>
        <v>41.407736799999995</v>
      </c>
      <c r="T28" s="36">
        <f t="shared" si="6"/>
        <v>41.407736799999995</v>
      </c>
      <c r="U28" s="36">
        <f t="shared" si="6"/>
        <v>40.2688858</v>
      </c>
      <c r="V28" s="36">
        <f t="shared" si="6"/>
        <v>40.5537858</v>
      </c>
      <c r="W28" s="36">
        <f t="shared" si="6"/>
        <v>51.716733333333345</v>
      </c>
      <c r="X28" s="36">
        <f t="shared" si="6"/>
        <v>60.899466666666669</v>
      </c>
      <c r="Y28" s="139">
        <f t="shared" si="6"/>
        <v>-4</v>
      </c>
      <c r="Z28" s="38"/>
    </row>
    <row r="29" spans="1:30" ht="33.75" customHeight="1" x14ac:dyDescent="0.25">
      <c r="A29" s="117" t="s">
        <v>15</v>
      </c>
      <c r="B29" s="39">
        <f>((B27*B26)*7)/1000</f>
        <v>166.46</v>
      </c>
      <c r="C29" s="40">
        <f>((C27*C26)*7)/1000</f>
        <v>383.07499999999999</v>
      </c>
      <c r="D29" s="40">
        <f t="shared" ref="D29:Y29" si="7">((D27*D26)*7)/1000</f>
        <v>559.18449999999996</v>
      </c>
      <c r="E29" s="40">
        <f t="shared" si="7"/>
        <v>538.51</v>
      </c>
      <c r="F29" s="40">
        <f t="shared" si="7"/>
        <v>538.51</v>
      </c>
      <c r="G29" s="40">
        <f t="shared" si="7"/>
        <v>469.47250000000003</v>
      </c>
      <c r="H29" s="40">
        <f t="shared" si="7"/>
        <v>283.14299999999997</v>
      </c>
      <c r="I29" s="40">
        <f t="shared" si="7"/>
        <v>510.72</v>
      </c>
      <c r="J29" s="39">
        <f t="shared" si="7"/>
        <v>230.62200000000001</v>
      </c>
      <c r="K29" s="40">
        <f t="shared" si="7"/>
        <v>440.3</v>
      </c>
      <c r="L29" s="40">
        <f t="shared" si="7"/>
        <v>484.40699999999998</v>
      </c>
      <c r="M29" s="76">
        <f t="shared" si="7"/>
        <v>495.97800000000001</v>
      </c>
      <c r="N29" s="39">
        <f t="shared" si="7"/>
        <v>155.69749999999999</v>
      </c>
      <c r="O29" s="40">
        <f t="shared" si="7"/>
        <v>343.30799999999999</v>
      </c>
      <c r="P29" s="41">
        <f t="shared" si="7"/>
        <v>316.39999999999998</v>
      </c>
      <c r="Q29" s="41">
        <f t="shared" si="7"/>
        <v>277.2</v>
      </c>
      <c r="R29" s="41">
        <f t="shared" si="7"/>
        <v>277.90350000000001</v>
      </c>
      <c r="S29" s="41">
        <f t="shared" si="7"/>
        <v>286.90199999999999</v>
      </c>
      <c r="T29" s="41">
        <f t="shared" si="7"/>
        <v>286.90199999999999</v>
      </c>
      <c r="U29" s="41">
        <f t="shared" si="7"/>
        <v>279.202</v>
      </c>
      <c r="V29" s="41">
        <f t="shared" si="7"/>
        <v>280.62650000000002</v>
      </c>
      <c r="W29" s="41">
        <f t="shared" si="7"/>
        <v>373.32400000000001</v>
      </c>
      <c r="X29" s="41">
        <f t="shared" si="7"/>
        <v>442.26</v>
      </c>
      <c r="Y29" s="141">
        <f t="shared" si="7"/>
        <v>0</v>
      </c>
      <c r="Z29" s="43"/>
    </row>
    <row r="30" spans="1:30" ht="33.75" customHeight="1" thickBot="1" x14ac:dyDescent="0.3">
      <c r="A30" s="118" t="s">
        <v>16</v>
      </c>
      <c r="B30" s="44">
        <f>+(B25/B27)/7*1000</f>
        <v>102.50000000000001</v>
      </c>
      <c r="C30" s="45">
        <f t="shared" ref="C30:E30" si="8">+(C25/C27)/7*1000</f>
        <v>99.499999999999957</v>
      </c>
      <c r="D30" s="45">
        <f t="shared" si="8"/>
        <v>98.5</v>
      </c>
      <c r="E30" s="45">
        <f t="shared" si="8"/>
        <v>97.999999999999986</v>
      </c>
      <c r="F30" s="45">
        <f>+(F25/F27)/7*1000</f>
        <v>97.999999999999986</v>
      </c>
      <c r="G30" s="45">
        <f t="shared" ref="G30" si="9">+(G25/G27)/7*1000</f>
        <v>96.5</v>
      </c>
      <c r="H30" s="45">
        <f>+(H25/H27)/7*1000</f>
        <v>96.999999999999986</v>
      </c>
      <c r="I30" s="45">
        <f t="shared" ref="I30:L30" si="10">+(I25/I27)/7*1000</f>
        <v>96</v>
      </c>
      <c r="J30" s="44">
        <f t="shared" si="10"/>
        <v>102.00000000000001</v>
      </c>
      <c r="K30" s="45">
        <f t="shared" si="10"/>
        <v>100</v>
      </c>
      <c r="L30" s="45">
        <f t="shared" si="10"/>
        <v>99</v>
      </c>
      <c r="M30" s="46">
        <f>+(M25/M27)/7*1000</f>
        <v>97.999999999999986</v>
      </c>
      <c r="N30" s="44">
        <f t="shared" ref="N30:Y30" si="11">+(N25/N27)/7*1000</f>
        <v>102.5</v>
      </c>
      <c r="O30" s="45">
        <f t="shared" si="11"/>
        <v>100.5</v>
      </c>
      <c r="P30" s="45">
        <f t="shared" si="11"/>
        <v>99.999999999999986</v>
      </c>
      <c r="Q30" s="45">
        <f t="shared" si="11"/>
        <v>99</v>
      </c>
      <c r="R30" s="45">
        <f t="shared" si="11"/>
        <v>99.5</v>
      </c>
      <c r="S30" s="45">
        <f t="shared" si="11"/>
        <v>99</v>
      </c>
      <c r="T30" s="45">
        <f t="shared" si="11"/>
        <v>99</v>
      </c>
      <c r="U30" s="45">
        <f t="shared" si="11"/>
        <v>97.999999999999972</v>
      </c>
      <c r="V30" s="45">
        <f t="shared" si="11"/>
        <v>98.5</v>
      </c>
      <c r="W30" s="45">
        <f t="shared" si="11"/>
        <v>99.500000000000014</v>
      </c>
      <c r="X30" s="45">
        <f t="shared" si="11"/>
        <v>97.5</v>
      </c>
      <c r="Y30" s="140" t="e">
        <f t="shared" si="11"/>
        <v>#DIV/0!</v>
      </c>
      <c r="Z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3"/>
      <c r="I36" s="387"/>
      <c r="K36" s="121"/>
      <c r="L36" s="104" t="s">
        <v>19</v>
      </c>
      <c r="M36" s="383" t="s">
        <v>18</v>
      </c>
      <c r="N36" s="383"/>
      <c r="O36" s="383"/>
      <c r="P36" s="383"/>
      <c r="Q36" s="379"/>
      <c r="R36" s="97"/>
      <c r="S36" s="52"/>
      <c r="T36" s="52"/>
      <c r="U36" s="53"/>
      <c r="V36" s="3"/>
      <c r="W36" s="52"/>
      <c r="X36" s="52"/>
      <c r="Y36" s="52"/>
      <c r="Z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12"/>
      <c r="I37" s="88" t="s">
        <v>10</v>
      </c>
      <c r="J37" s="122"/>
      <c r="K37" s="122"/>
      <c r="L37" s="95"/>
      <c r="M37" s="68"/>
      <c r="N37" s="12"/>
      <c r="O37" s="12"/>
      <c r="P37" s="12"/>
      <c r="Q37" s="12"/>
      <c r="R37" s="88" t="s">
        <v>10</v>
      </c>
      <c r="S37" s="54"/>
      <c r="T37" s="54"/>
      <c r="U37" s="3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18" t="s">
        <v>64</v>
      </c>
      <c r="I38" s="88"/>
      <c r="J38" s="50"/>
      <c r="K38" s="2"/>
      <c r="L38" s="96" t="s">
        <v>11</v>
      </c>
      <c r="M38" s="68">
        <v>1</v>
      </c>
      <c r="N38" s="18">
        <v>2</v>
      </c>
      <c r="O38" s="18">
        <v>3</v>
      </c>
      <c r="P38" s="18">
        <v>4</v>
      </c>
      <c r="Q38" s="18">
        <v>5</v>
      </c>
      <c r="R38" s="88"/>
      <c r="S38" s="54"/>
      <c r="T38" s="54"/>
      <c r="U38" s="55"/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69">
        <v>17.8</v>
      </c>
      <c r="C39" s="69">
        <v>72.8</v>
      </c>
      <c r="D39" s="69">
        <v>62.5</v>
      </c>
      <c r="E39" s="69">
        <v>68.7</v>
      </c>
      <c r="F39" s="69">
        <v>57.5</v>
      </c>
      <c r="G39" s="69">
        <v>57.5</v>
      </c>
      <c r="H39" s="69">
        <v>0.8</v>
      </c>
      <c r="I39" s="89">
        <f t="shared" ref="I39:I46" si="12">SUM(B39:H39)</f>
        <v>337.6</v>
      </c>
      <c r="J39" s="50"/>
      <c r="K39" s="2"/>
      <c r="L39" s="80" t="s">
        <v>42</v>
      </c>
      <c r="M39" s="69">
        <v>9</v>
      </c>
      <c r="N39" s="69">
        <v>15.7</v>
      </c>
      <c r="O39" s="69">
        <v>15.1</v>
      </c>
      <c r="P39" s="69">
        <v>4</v>
      </c>
      <c r="Q39" s="69"/>
      <c r="R39" s="89">
        <f>SUM(M39:Q39)</f>
        <v>43.8</v>
      </c>
      <c r="S39" s="2"/>
      <c r="T39" s="56"/>
      <c r="U39" s="55"/>
      <c r="V39" s="55"/>
      <c r="W39" s="2"/>
      <c r="X39" s="2"/>
      <c r="Y39" s="2"/>
      <c r="Z39" s="2"/>
    </row>
    <row r="40" spans="1:30" ht="33.75" customHeight="1" x14ac:dyDescent="0.25">
      <c r="A40" s="81" t="s">
        <v>34</v>
      </c>
      <c r="B40" s="69">
        <v>17.8</v>
      </c>
      <c r="C40" s="69">
        <v>72.8</v>
      </c>
      <c r="D40" s="69">
        <v>62.5</v>
      </c>
      <c r="E40" s="69">
        <v>68.7</v>
      </c>
      <c r="F40" s="69">
        <v>57.5</v>
      </c>
      <c r="G40" s="69">
        <v>57.5</v>
      </c>
      <c r="H40" s="69">
        <v>0.8</v>
      </c>
      <c r="I40" s="89">
        <f t="shared" si="12"/>
        <v>337.6</v>
      </c>
      <c r="J40" s="50"/>
      <c r="K40" s="2"/>
      <c r="L40" s="81" t="s">
        <v>34</v>
      </c>
      <c r="M40" s="69">
        <v>9</v>
      </c>
      <c r="N40" s="69">
        <v>15.7</v>
      </c>
      <c r="O40" s="69">
        <v>15.1</v>
      </c>
      <c r="P40" s="69">
        <v>4</v>
      </c>
      <c r="Q40" s="69"/>
      <c r="R40" s="89">
        <f>SUM(M40:Q40)</f>
        <v>43.8</v>
      </c>
      <c r="S40" s="2"/>
      <c r="T40" s="56"/>
      <c r="U40" s="55"/>
      <c r="V40" s="55"/>
      <c r="W40" s="2"/>
      <c r="X40" s="2"/>
      <c r="Y40" s="2"/>
      <c r="Z40" s="2"/>
    </row>
    <row r="41" spans="1:30" ht="33.75" customHeight="1" x14ac:dyDescent="0.25">
      <c r="A41" s="80" t="s">
        <v>35</v>
      </c>
      <c r="B41" s="69">
        <v>18.78</v>
      </c>
      <c r="C41" s="69">
        <v>76.530999999999992</v>
      </c>
      <c r="D41" s="69">
        <v>64.311599999999999</v>
      </c>
      <c r="E41" s="69">
        <v>69.61</v>
      </c>
      <c r="F41" s="69">
        <v>57.110799999999998</v>
      </c>
      <c r="G41" s="69">
        <v>56.812599999999996</v>
      </c>
      <c r="H41" s="69"/>
      <c r="I41" s="89">
        <f t="shared" si="12"/>
        <v>343.15599999999995</v>
      </c>
      <c r="J41" s="50"/>
      <c r="K41" s="2"/>
      <c r="L41" s="80" t="s">
        <v>35</v>
      </c>
      <c r="M41" s="69">
        <v>9</v>
      </c>
      <c r="N41" s="69">
        <v>15.8</v>
      </c>
      <c r="O41" s="69">
        <v>15.1</v>
      </c>
      <c r="P41" s="69"/>
      <c r="Q41" s="69"/>
      <c r="R41" s="89">
        <f t="shared" ref="R41:R46" si="13">SUM(M41:Q41)</f>
        <v>39.9</v>
      </c>
      <c r="S41" s="2"/>
      <c r="T41" s="56"/>
      <c r="U41" s="55"/>
      <c r="V41" s="55"/>
      <c r="W41" s="2"/>
      <c r="X41" s="2"/>
      <c r="Y41" s="2"/>
      <c r="Z41" s="2"/>
    </row>
    <row r="42" spans="1:30" ht="33.75" customHeight="1" x14ac:dyDescent="0.25">
      <c r="A42" s="80" t="s">
        <v>36</v>
      </c>
      <c r="B42" s="69">
        <v>18.78</v>
      </c>
      <c r="C42" s="69">
        <v>76.530999999999992</v>
      </c>
      <c r="D42" s="69">
        <v>64.311599999999999</v>
      </c>
      <c r="E42" s="69">
        <v>69.61</v>
      </c>
      <c r="F42" s="69">
        <v>57.110799999999998</v>
      </c>
      <c r="G42" s="69">
        <v>56.812599999999996</v>
      </c>
      <c r="H42" s="69"/>
      <c r="I42" s="89">
        <f t="shared" si="12"/>
        <v>343.15599999999995</v>
      </c>
      <c r="J42" s="50"/>
      <c r="K42" s="2"/>
      <c r="L42" s="80" t="s">
        <v>36</v>
      </c>
      <c r="M42" s="69">
        <v>9</v>
      </c>
      <c r="N42" s="69">
        <v>15.8</v>
      </c>
      <c r="O42" s="69">
        <v>15.1</v>
      </c>
      <c r="P42" s="69"/>
      <c r="Q42" s="69"/>
      <c r="R42" s="89">
        <f t="shared" si="13"/>
        <v>39.9</v>
      </c>
      <c r="S42" s="2"/>
      <c r="T42" s="56"/>
      <c r="U42" s="55"/>
      <c r="V42" s="55"/>
      <c r="W42" s="2"/>
      <c r="X42" s="2"/>
      <c r="Y42" s="2"/>
      <c r="Z42" s="2"/>
    </row>
    <row r="43" spans="1:30" ht="33.75" customHeight="1" x14ac:dyDescent="0.25">
      <c r="A43" s="81" t="s">
        <v>37</v>
      </c>
      <c r="B43" s="69">
        <v>18.78</v>
      </c>
      <c r="C43" s="69">
        <v>76.530999999999992</v>
      </c>
      <c r="D43" s="69">
        <v>64.311599999999999</v>
      </c>
      <c r="E43" s="69">
        <v>69.61</v>
      </c>
      <c r="F43" s="69">
        <v>57.110799999999998</v>
      </c>
      <c r="G43" s="69">
        <v>56.812599999999996</v>
      </c>
      <c r="H43" s="69"/>
      <c r="I43" s="89">
        <f t="shared" si="12"/>
        <v>343.15599999999995</v>
      </c>
      <c r="J43" s="50"/>
      <c r="K43" s="2"/>
      <c r="L43" s="81" t="s">
        <v>37</v>
      </c>
      <c r="M43" s="69">
        <v>9</v>
      </c>
      <c r="N43" s="69">
        <v>15.8</v>
      </c>
      <c r="O43" s="69">
        <v>15.1</v>
      </c>
      <c r="P43" s="69"/>
      <c r="Q43" s="69"/>
      <c r="R43" s="89">
        <f t="shared" si="13"/>
        <v>39.9</v>
      </c>
      <c r="S43" s="2"/>
      <c r="T43" s="56"/>
      <c r="U43" s="55"/>
      <c r="V43" s="55"/>
      <c r="W43" s="2"/>
      <c r="X43" s="2"/>
      <c r="Y43" s="2"/>
      <c r="Z43" s="2"/>
    </row>
    <row r="44" spans="1:30" ht="33.75" customHeight="1" x14ac:dyDescent="0.25">
      <c r="A44" s="80" t="s">
        <v>38</v>
      </c>
      <c r="B44" s="69">
        <v>18.78</v>
      </c>
      <c r="C44" s="69">
        <v>76.530999999999992</v>
      </c>
      <c r="D44" s="69">
        <v>64.311599999999999</v>
      </c>
      <c r="E44" s="69">
        <v>69.61</v>
      </c>
      <c r="F44" s="69">
        <v>57.110799999999998</v>
      </c>
      <c r="G44" s="69">
        <v>56.812599999999996</v>
      </c>
      <c r="H44" s="69"/>
      <c r="I44" s="89">
        <f t="shared" si="12"/>
        <v>343.15599999999995</v>
      </c>
      <c r="J44" s="50"/>
      <c r="K44" s="2"/>
      <c r="L44" s="80" t="s">
        <v>38</v>
      </c>
      <c r="M44" s="69">
        <v>9</v>
      </c>
      <c r="N44" s="69">
        <v>15.8</v>
      </c>
      <c r="O44" s="69">
        <v>15.1</v>
      </c>
      <c r="P44" s="69"/>
      <c r="Q44" s="69"/>
      <c r="R44" s="89">
        <f t="shared" si="13"/>
        <v>39.9</v>
      </c>
      <c r="S44" s="2"/>
      <c r="T44" s="56"/>
      <c r="U44" s="55"/>
      <c r="V44" s="55"/>
      <c r="W44" s="2"/>
      <c r="X44" s="2"/>
      <c r="Y44" s="2"/>
      <c r="Z44" s="2"/>
    </row>
    <row r="45" spans="1:30" ht="33.75" customHeight="1" x14ac:dyDescent="0.25">
      <c r="A45" s="80" t="s">
        <v>33</v>
      </c>
      <c r="B45" s="69">
        <v>18.78</v>
      </c>
      <c r="C45" s="69">
        <v>76.530999999999992</v>
      </c>
      <c r="D45" s="69">
        <v>64.311599999999999</v>
      </c>
      <c r="E45" s="69">
        <v>69.61</v>
      </c>
      <c r="F45" s="69">
        <v>57.110799999999998</v>
      </c>
      <c r="G45" s="69">
        <v>56.812599999999996</v>
      </c>
      <c r="H45" s="69"/>
      <c r="I45" s="89">
        <f t="shared" si="12"/>
        <v>343.15599999999995</v>
      </c>
      <c r="J45" s="50"/>
      <c r="K45" s="2"/>
      <c r="L45" s="80" t="s">
        <v>33</v>
      </c>
      <c r="M45" s="69">
        <v>9.1</v>
      </c>
      <c r="N45" s="69">
        <v>15.8</v>
      </c>
      <c r="O45" s="69">
        <v>15.1</v>
      </c>
      <c r="P45" s="69"/>
      <c r="Q45" s="69"/>
      <c r="R45" s="89">
        <f t="shared" si="13"/>
        <v>40</v>
      </c>
      <c r="S45" s="2"/>
      <c r="T45" s="56"/>
      <c r="U45" s="55"/>
      <c r="V45" s="55"/>
      <c r="W45" s="55"/>
      <c r="X45" s="55"/>
      <c r="Y45" s="2"/>
      <c r="Z45" s="2"/>
      <c r="AA45" s="2"/>
      <c r="AB45" s="2"/>
    </row>
    <row r="46" spans="1:30" ht="33.75" customHeight="1" x14ac:dyDescent="0.25">
      <c r="A46" s="81" t="s">
        <v>10</v>
      </c>
      <c r="B46" s="70">
        <f t="shared" ref="B46:H46" si="14">SUM(B39:B45)</f>
        <v>129.5</v>
      </c>
      <c r="C46" s="25">
        <f t="shared" si="14"/>
        <v>528.255</v>
      </c>
      <c r="D46" s="25">
        <f t="shared" si="14"/>
        <v>446.55799999999999</v>
      </c>
      <c r="E46" s="25">
        <f t="shared" si="14"/>
        <v>485.45000000000005</v>
      </c>
      <c r="F46" s="25">
        <f t="shared" si="14"/>
        <v>400.55399999999992</v>
      </c>
      <c r="G46" s="25">
        <f t="shared" si="14"/>
        <v>399.06299999999993</v>
      </c>
      <c r="H46" s="25">
        <f t="shared" si="14"/>
        <v>1.6</v>
      </c>
      <c r="I46" s="89">
        <f t="shared" si="12"/>
        <v>2390.98</v>
      </c>
      <c r="J46" s="56"/>
      <c r="L46" s="96" t="s">
        <v>10</v>
      </c>
      <c r="M46" s="70">
        <f>SUM(M39:M45)</f>
        <v>63.1</v>
      </c>
      <c r="N46" s="25">
        <f>SUM(N39:N45)</f>
        <v>110.39999999999999</v>
      </c>
      <c r="O46" s="25">
        <f>SUM(O39:O45)</f>
        <v>105.69999999999999</v>
      </c>
      <c r="P46" s="25">
        <f>SUM(P39:P45)</f>
        <v>8</v>
      </c>
      <c r="Q46" s="25">
        <f>SUM(Q39:Q45)</f>
        <v>0</v>
      </c>
      <c r="R46" s="89">
        <f t="shared" si="13"/>
        <v>287.2</v>
      </c>
      <c r="S46" s="56"/>
      <c r="T46" s="56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2" t="s">
        <v>12</v>
      </c>
      <c r="B47" s="71">
        <v>100</v>
      </c>
      <c r="C47" s="28">
        <v>97.5</v>
      </c>
      <c r="D47" s="28">
        <v>95.5</v>
      </c>
      <c r="E47" s="28">
        <v>95</v>
      </c>
      <c r="F47" s="28">
        <v>93.5</v>
      </c>
      <c r="G47" s="28">
        <v>93</v>
      </c>
      <c r="H47" s="28"/>
      <c r="I47" s="90">
        <f>+((I46/I48)/7)*1000</f>
        <v>95.356943447395722</v>
      </c>
      <c r="J47" s="56"/>
      <c r="L47" s="119" t="s">
        <v>12</v>
      </c>
      <c r="M47" s="71">
        <v>102.5</v>
      </c>
      <c r="N47" s="28">
        <v>101</v>
      </c>
      <c r="O47" s="28">
        <v>100</v>
      </c>
      <c r="P47" s="28"/>
      <c r="Q47" s="28"/>
      <c r="R47" s="90">
        <f>+((R46/R48)/7)*1000</f>
        <v>103.86980108499095</v>
      </c>
      <c r="S47" s="57"/>
      <c r="T47" s="57"/>
    </row>
    <row r="48" spans="1:30" ht="33.75" customHeight="1" x14ac:dyDescent="0.25">
      <c r="A48" s="83" t="s">
        <v>13</v>
      </c>
      <c r="B48" s="72">
        <v>185</v>
      </c>
      <c r="C48" s="32">
        <v>774</v>
      </c>
      <c r="D48" s="32">
        <v>668</v>
      </c>
      <c r="E48" s="32">
        <v>730</v>
      </c>
      <c r="F48" s="32">
        <v>612</v>
      </c>
      <c r="G48" s="32">
        <v>613</v>
      </c>
      <c r="H48" s="32"/>
      <c r="I48" s="91">
        <f>SUM(B48:H48)</f>
        <v>3582</v>
      </c>
      <c r="J48" s="56"/>
      <c r="K48" s="58"/>
      <c r="L48" s="83" t="s">
        <v>13</v>
      </c>
      <c r="M48" s="94">
        <v>88</v>
      </c>
      <c r="N48" s="94">
        <v>156</v>
      </c>
      <c r="O48" s="94">
        <v>151</v>
      </c>
      <c r="P48" s="94"/>
      <c r="Q48" s="94"/>
      <c r="R48" s="98">
        <f>SUM(M48:Q48)</f>
        <v>395</v>
      </c>
      <c r="S48" s="59"/>
      <c r="T48" s="59"/>
    </row>
    <row r="49" spans="1:31" ht="33.75" customHeight="1" x14ac:dyDescent="0.25">
      <c r="A49" s="84" t="s">
        <v>14</v>
      </c>
      <c r="B49" s="73">
        <f t="shared" ref="B49:H49" si="15">((B48*B47)*7/1000-B39-B40)/5</f>
        <v>18.78</v>
      </c>
      <c r="C49" s="36">
        <f t="shared" si="15"/>
        <v>76.530999999999992</v>
      </c>
      <c r="D49" s="36">
        <f t="shared" si="15"/>
        <v>64.311599999999999</v>
      </c>
      <c r="E49" s="36">
        <f t="shared" si="15"/>
        <v>69.61</v>
      </c>
      <c r="F49" s="36">
        <f t="shared" si="15"/>
        <v>57.110799999999998</v>
      </c>
      <c r="G49" s="36">
        <f t="shared" si="15"/>
        <v>56.812599999999996</v>
      </c>
      <c r="H49" s="36">
        <f t="shared" si="15"/>
        <v>-0.32</v>
      </c>
      <c r="I49" s="92">
        <f>((I46*1000)/I48)/7</f>
        <v>95.356943447395707</v>
      </c>
      <c r="J49" s="56"/>
      <c r="L49" s="84" t="s">
        <v>14</v>
      </c>
      <c r="M49" s="73">
        <f t="shared" ref="M49:Q49" si="16">((M48*M47)*7/1000-M39-M40)/5</f>
        <v>9.0280000000000005</v>
      </c>
      <c r="N49" s="36">
        <f t="shared" si="16"/>
        <v>15.7784</v>
      </c>
      <c r="O49" s="36">
        <f t="shared" si="16"/>
        <v>15.100000000000003</v>
      </c>
      <c r="P49" s="36">
        <f t="shared" si="16"/>
        <v>-1.6</v>
      </c>
      <c r="Q49" s="36">
        <f t="shared" si="16"/>
        <v>0</v>
      </c>
      <c r="R49" s="99">
        <f>((R46*1000)/R48)/7</f>
        <v>103.86980108499095</v>
      </c>
      <c r="S49" s="59"/>
      <c r="T49" s="59"/>
    </row>
    <row r="50" spans="1:31" ht="33.75" customHeight="1" x14ac:dyDescent="0.25">
      <c r="A50" s="85" t="s">
        <v>15</v>
      </c>
      <c r="B50" s="74">
        <f t="shared" ref="B50:H50" si="17">((B48*B47)*7)/1000</f>
        <v>129.5</v>
      </c>
      <c r="C50" s="40">
        <f t="shared" si="17"/>
        <v>528.255</v>
      </c>
      <c r="D50" s="40">
        <f t="shared" si="17"/>
        <v>446.55799999999999</v>
      </c>
      <c r="E50" s="40">
        <f t="shared" si="17"/>
        <v>485.45</v>
      </c>
      <c r="F50" s="40">
        <f t="shared" si="17"/>
        <v>400.55399999999997</v>
      </c>
      <c r="G50" s="40">
        <f t="shared" si="17"/>
        <v>399.06299999999999</v>
      </c>
      <c r="H50" s="40">
        <f t="shared" si="17"/>
        <v>0</v>
      </c>
      <c r="I50" s="76"/>
      <c r="J50" s="56"/>
      <c r="L50" s="85" t="s">
        <v>15</v>
      </c>
      <c r="M50" s="74">
        <f>((M48*M47)*7)/1000</f>
        <v>63.14</v>
      </c>
      <c r="N50" s="40">
        <f>((N48*N47)*7)/1000</f>
        <v>110.292</v>
      </c>
      <c r="O50" s="40">
        <f>((O48*O47)*7)/1000</f>
        <v>105.7</v>
      </c>
      <c r="P50" s="40">
        <f>((P48*P47)*7)/1000</f>
        <v>0</v>
      </c>
      <c r="Q50" s="40">
        <f>((Q48*Q47)*7)/1000</f>
        <v>0</v>
      </c>
      <c r="R50" s="100"/>
    </row>
    <row r="51" spans="1:31" ht="33.75" customHeight="1" thickBot="1" x14ac:dyDescent="0.3">
      <c r="A51" s="86" t="s">
        <v>16</v>
      </c>
      <c r="B51" s="75">
        <f t="shared" ref="B51:H51" si="18">+(B46/B48)/7*1000</f>
        <v>99.999999999999986</v>
      </c>
      <c r="C51" s="45">
        <f t="shared" si="18"/>
        <v>97.5</v>
      </c>
      <c r="D51" s="45">
        <f t="shared" si="18"/>
        <v>95.5</v>
      </c>
      <c r="E51" s="45">
        <f t="shared" si="18"/>
        <v>95</v>
      </c>
      <c r="F51" s="45">
        <f t="shared" si="18"/>
        <v>93.499999999999986</v>
      </c>
      <c r="G51" s="45">
        <f t="shared" si="18"/>
        <v>92.999999999999986</v>
      </c>
      <c r="H51" s="45" t="e">
        <f t="shared" si="18"/>
        <v>#DIV/0!</v>
      </c>
      <c r="I51" s="93"/>
      <c r="J51" s="56"/>
      <c r="K51" s="48"/>
      <c r="L51" s="86" t="s">
        <v>16</v>
      </c>
      <c r="M51" s="75">
        <f>+(M46/M48)/7*1000</f>
        <v>102.43506493506493</v>
      </c>
      <c r="N51" s="45">
        <f>+(N46/N48)/7*1000</f>
        <v>101.09890109890108</v>
      </c>
      <c r="O51" s="45">
        <f>+(O46/O48)/7*1000</f>
        <v>99.999999999999986</v>
      </c>
      <c r="P51" s="45" t="e">
        <f>+(P46/P48)/7*1000</f>
        <v>#DIV/0!</v>
      </c>
      <c r="Q51" s="45" t="e">
        <f>+(Q46/Q48)/7*1000</f>
        <v>#DIV/0!</v>
      </c>
      <c r="R51" s="46"/>
      <c r="S51" s="49"/>
      <c r="T51" s="49"/>
    </row>
    <row r="52" spans="1:31" ht="33.75" customHeight="1" x14ac:dyDescent="0.25">
      <c r="A52" s="48"/>
      <c r="B52" s="49"/>
      <c r="C52" s="49"/>
      <c r="D52" s="49"/>
      <c r="E52" s="49"/>
      <c r="F52" s="49"/>
      <c r="G52" s="49"/>
      <c r="H52" s="48"/>
      <c r="I52" s="48"/>
      <c r="J52" s="48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2"/>
      <c r="V52" s="2"/>
      <c r="W52" s="2"/>
      <c r="X52" s="2"/>
      <c r="Y52" s="2"/>
    </row>
    <row r="53" spans="1:31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31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50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04" t="s">
        <v>21</v>
      </c>
      <c r="B55" s="386" t="s">
        <v>8</v>
      </c>
      <c r="C55" s="383"/>
      <c r="D55" s="383"/>
      <c r="E55" s="383"/>
      <c r="F55" s="383"/>
      <c r="G55" s="383"/>
      <c r="H55" s="387"/>
      <c r="I55" s="63"/>
      <c r="J55" s="63"/>
      <c r="U55" s="50"/>
      <c r="V55" s="50"/>
      <c r="W55" s="50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78" t="s">
        <v>20</v>
      </c>
      <c r="B56" s="68"/>
      <c r="C56" s="12"/>
      <c r="D56" s="12"/>
      <c r="E56" s="12"/>
      <c r="F56" s="12"/>
      <c r="G56" s="12"/>
      <c r="H56" s="88" t="s">
        <v>10</v>
      </c>
      <c r="J56" s="52"/>
      <c r="K56" s="52"/>
      <c r="L56" s="52"/>
      <c r="M56" s="52"/>
      <c r="N56" s="64"/>
      <c r="O56" s="64"/>
      <c r="P56" s="64"/>
      <c r="Q56" s="52"/>
      <c r="R56" s="52"/>
      <c r="S56" s="65"/>
      <c r="T56" s="65"/>
      <c r="U56" s="6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78" t="s">
        <v>11</v>
      </c>
      <c r="B57" s="68">
        <v>1</v>
      </c>
      <c r="C57" s="18">
        <v>2</v>
      </c>
      <c r="D57" s="18">
        <v>3</v>
      </c>
      <c r="E57" s="18">
        <v>4</v>
      </c>
      <c r="F57" s="18">
        <v>5</v>
      </c>
      <c r="G57" s="18">
        <v>6</v>
      </c>
      <c r="H57" s="88"/>
      <c r="I57" s="52"/>
      <c r="J57" s="52"/>
      <c r="K57" s="52"/>
      <c r="L57" s="124"/>
      <c r="M57" s="52"/>
      <c r="N57" s="64"/>
      <c r="O57" s="64"/>
      <c r="P57" s="64"/>
      <c r="Q57" s="52"/>
      <c r="R57" s="52"/>
      <c r="S57" s="65"/>
      <c r="T57" s="65"/>
      <c r="U57" s="6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80" t="s">
        <v>42</v>
      </c>
      <c r="B58" s="69">
        <v>21.4</v>
      </c>
      <c r="C58" s="69">
        <v>23.4</v>
      </c>
      <c r="D58" s="69">
        <v>33.299999999999997</v>
      </c>
      <c r="E58" s="69">
        <v>27.6</v>
      </c>
      <c r="F58" s="69">
        <v>39</v>
      </c>
      <c r="G58" s="69">
        <v>16.7</v>
      </c>
      <c r="H58" s="89">
        <f t="shared" ref="H58:H65" si="19">SUM(B58:G58)</f>
        <v>161.39999999999998</v>
      </c>
      <c r="I58" s="49"/>
      <c r="J58" s="2"/>
      <c r="K58" s="52"/>
      <c r="L58" s="124"/>
      <c r="M58" s="52"/>
      <c r="N58" s="64"/>
      <c r="O58" s="64"/>
      <c r="P58" s="64"/>
      <c r="Q58" s="52"/>
      <c r="R58" s="52"/>
      <c r="S58" s="65"/>
      <c r="T58" s="65"/>
      <c r="U58" s="6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81" t="s">
        <v>34</v>
      </c>
      <c r="B59" s="69">
        <v>21.4</v>
      </c>
      <c r="C59" s="69">
        <v>23.4</v>
      </c>
      <c r="D59" s="69">
        <v>33.299999999999997</v>
      </c>
      <c r="E59" s="69">
        <v>27.6</v>
      </c>
      <c r="F59" s="69">
        <v>39</v>
      </c>
      <c r="G59" s="69">
        <v>16.7</v>
      </c>
      <c r="H59" s="89">
        <f t="shared" si="19"/>
        <v>161.39999999999998</v>
      </c>
      <c r="I59" s="49"/>
      <c r="J59" s="2"/>
      <c r="K59" s="52"/>
      <c r="L59" s="124"/>
      <c r="M59" s="52"/>
      <c r="N59" s="64"/>
      <c r="O59" s="64"/>
      <c r="P59" s="64"/>
      <c r="Q59" s="52"/>
      <c r="R59" s="52"/>
      <c r="S59" s="65"/>
      <c r="T59" s="65"/>
      <c r="U59" s="6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80" t="s">
        <v>35</v>
      </c>
      <c r="B60" s="69">
        <v>21.5</v>
      </c>
      <c r="C60" s="69">
        <v>23.7</v>
      </c>
      <c r="D60" s="69">
        <v>33.4</v>
      </c>
      <c r="E60" s="69">
        <v>27.7</v>
      </c>
      <c r="F60" s="69">
        <v>39</v>
      </c>
      <c r="G60" s="69"/>
      <c r="H60" s="89">
        <f t="shared" si="19"/>
        <v>145.30000000000001</v>
      </c>
      <c r="I60" s="49"/>
      <c r="J60" s="2"/>
      <c r="K60" s="52"/>
      <c r="L60" s="124"/>
      <c r="M60" s="52"/>
      <c r="N60" s="64"/>
      <c r="O60" s="64"/>
      <c r="P60" s="64"/>
      <c r="Q60" s="52"/>
      <c r="R60" s="52"/>
      <c r="S60" s="65"/>
      <c r="T60" s="65"/>
      <c r="U60" s="6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80" t="s">
        <v>36</v>
      </c>
      <c r="B61" s="69">
        <v>21.5</v>
      </c>
      <c r="C61" s="69">
        <v>23.7</v>
      </c>
      <c r="D61" s="69">
        <v>33.4</v>
      </c>
      <c r="E61" s="69">
        <v>27.7</v>
      </c>
      <c r="F61" s="69">
        <v>39</v>
      </c>
      <c r="G61" s="69"/>
      <c r="H61" s="89">
        <f t="shared" si="19"/>
        <v>145.30000000000001</v>
      </c>
      <c r="I61" s="49"/>
      <c r="J61" s="2"/>
      <c r="K61" s="52"/>
      <c r="L61" s="124"/>
      <c r="M61" s="52"/>
      <c r="N61" s="64"/>
      <c r="O61" s="64"/>
      <c r="P61" s="64"/>
      <c r="Q61" s="52"/>
      <c r="R61" s="52"/>
      <c r="S61" s="65"/>
      <c r="T61" s="65"/>
      <c r="U61" s="6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81" t="s">
        <v>37</v>
      </c>
      <c r="B62" s="69">
        <v>21.5</v>
      </c>
      <c r="C62" s="69">
        <v>23.8</v>
      </c>
      <c r="D62" s="69">
        <v>33.4</v>
      </c>
      <c r="E62" s="69">
        <v>27.8</v>
      </c>
      <c r="F62" s="69">
        <v>39</v>
      </c>
      <c r="G62" s="69"/>
      <c r="H62" s="89">
        <f t="shared" si="19"/>
        <v>145.5</v>
      </c>
      <c r="I62" s="49"/>
      <c r="J62" s="2"/>
      <c r="K62" s="52"/>
      <c r="L62" s="124"/>
      <c r="M62" s="52"/>
      <c r="N62" s="64"/>
      <c r="O62" s="64"/>
      <c r="P62" s="64"/>
      <c r="Q62" s="52"/>
      <c r="R62" s="52"/>
      <c r="S62" s="65"/>
      <c r="T62" s="65"/>
      <c r="U62" s="6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80" t="s">
        <v>38</v>
      </c>
      <c r="B63" s="69">
        <v>21.5</v>
      </c>
      <c r="C63" s="69">
        <v>23.8</v>
      </c>
      <c r="D63" s="69">
        <v>33.4</v>
      </c>
      <c r="E63" s="69">
        <v>27.8</v>
      </c>
      <c r="F63" s="69">
        <v>39</v>
      </c>
      <c r="G63" s="69"/>
      <c r="H63" s="89">
        <f t="shared" si="19"/>
        <v>145.5</v>
      </c>
      <c r="I63" s="49"/>
      <c r="J63" s="2"/>
      <c r="K63" s="52"/>
      <c r="L63" s="124"/>
      <c r="M63" s="52"/>
      <c r="N63" s="52"/>
      <c r="O63" s="52"/>
      <c r="P63" s="52"/>
      <c r="Q63" s="52"/>
      <c r="R63" s="52"/>
      <c r="S63" s="52"/>
      <c r="T63" s="52"/>
      <c r="U63" s="52"/>
      <c r="V63" s="3"/>
      <c r="W63" s="3"/>
      <c r="Z63" s="2"/>
      <c r="AA63" s="2"/>
      <c r="AB63" s="2"/>
      <c r="AC63" s="2"/>
    </row>
    <row r="64" spans="1:31" ht="33.75" customHeight="1" x14ac:dyDescent="0.25">
      <c r="A64" s="80" t="s">
        <v>33</v>
      </c>
      <c r="B64" s="69">
        <v>21.6</v>
      </c>
      <c r="C64" s="69">
        <v>23.8</v>
      </c>
      <c r="D64" s="69">
        <v>33.4</v>
      </c>
      <c r="E64" s="69">
        <v>27.8</v>
      </c>
      <c r="F64" s="69">
        <v>39</v>
      </c>
      <c r="G64" s="69"/>
      <c r="H64" s="89">
        <f t="shared" si="19"/>
        <v>145.60000000000002</v>
      </c>
      <c r="I64" s="49"/>
      <c r="J64" s="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3"/>
      <c r="W64" s="3"/>
      <c r="Z64" s="2"/>
      <c r="AA64" s="2"/>
      <c r="AB64" s="2"/>
      <c r="AC64" s="2"/>
    </row>
    <row r="65" spans="1:29" ht="33.75" customHeight="1" x14ac:dyDescent="0.25">
      <c r="A65" s="79" t="s">
        <v>10</v>
      </c>
      <c r="B65" s="70">
        <f t="shared" ref="B65:G65" si="20">SUM(B58:B64)</f>
        <v>150.4</v>
      </c>
      <c r="C65" s="25">
        <f t="shared" si="20"/>
        <v>165.60000000000002</v>
      </c>
      <c r="D65" s="25">
        <f t="shared" si="20"/>
        <v>233.60000000000002</v>
      </c>
      <c r="E65" s="25">
        <f t="shared" si="20"/>
        <v>194.00000000000003</v>
      </c>
      <c r="F65" s="25">
        <f t="shared" si="20"/>
        <v>273</v>
      </c>
      <c r="G65" s="25">
        <f t="shared" si="20"/>
        <v>33.4</v>
      </c>
      <c r="H65" s="89">
        <f t="shared" si="19"/>
        <v>1050</v>
      </c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82" t="s">
        <v>12</v>
      </c>
      <c r="B66" s="71">
        <v>108.5</v>
      </c>
      <c r="C66" s="28">
        <v>108</v>
      </c>
      <c r="D66" s="28">
        <v>107</v>
      </c>
      <c r="E66" s="28">
        <v>107</v>
      </c>
      <c r="F66" s="28">
        <v>106.5</v>
      </c>
      <c r="G66" s="28"/>
      <c r="H66" s="90">
        <f>+((H65/H67)/7)*1000</f>
        <v>110.78286558345641</v>
      </c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83" t="s">
        <v>13</v>
      </c>
      <c r="B67" s="94">
        <v>198</v>
      </c>
      <c r="C67" s="94">
        <v>219</v>
      </c>
      <c r="D67" s="94">
        <v>312</v>
      </c>
      <c r="E67" s="94">
        <v>259</v>
      </c>
      <c r="F67" s="94">
        <v>366</v>
      </c>
      <c r="G67" s="94"/>
      <c r="H67" s="98">
        <f>SUM(B67:G67)</f>
        <v>1354</v>
      </c>
      <c r="J67" s="66"/>
      <c r="N67" s="3"/>
      <c r="O67" s="3"/>
      <c r="P67" s="3"/>
      <c r="Q67" s="3"/>
      <c r="R67" s="3"/>
    </row>
    <row r="68" spans="1:29" ht="33.75" customHeight="1" x14ac:dyDescent="0.25">
      <c r="A68" s="84" t="s">
        <v>14</v>
      </c>
      <c r="B68" s="73">
        <f t="shared" ref="B68:G68" si="21">((B67*B66)*7/1000-B58-B59)/5</f>
        <v>21.516199999999998</v>
      </c>
      <c r="C68" s="36">
        <f t="shared" si="21"/>
        <v>23.752799999999997</v>
      </c>
      <c r="D68" s="36">
        <f t="shared" si="21"/>
        <v>33.417599999999993</v>
      </c>
      <c r="E68" s="36">
        <f t="shared" si="21"/>
        <v>27.758200000000006</v>
      </c>
      <c r="F68" s="36">
        <f t="shared" si="21"/>
        <v>38.970600000000005</v>
      </c>
      <c r="G68" s="36">
        <f t="shared" si="21"/>
        <v>-6.68</v>
      </c>
      <c r="H68" s="102">
        <f>((H65*1000)/H67)/7</f>
        <v>110.78286558345643</v>
      </c>
      <c r="N68" s="3"/>
      <c r="O68" s="3"/>
      <c r="P68" s="3"/>
      <c r="Q68" s="3"/>
      <c r="R68" s="3"/>
    </row>
    <row r="69" spans="1:29" ht="33.75" customHeight="1" x14ac:dyDescent="0.25">
      <c r="A69" s="85" t="s">
        <v>15</v>
      </c>
      <c r="B69" s="74">
        <f>((B67*B66)*7)/1000</f>
        <v>150.381</v>
      </c>
      <c r="C69" s="40">
        <f>((C67*C66)*7)/1000</f>
        <v>165.56399999999999</v>
      </c>
      <c r="D69" s="40">
        <f>((D67*D66)*7)/1000</f>
        <v>233.68799999999999</v>
      </c>
      <c r="E69" s="40">
        <f>((E67*E66)*7)/1000</f>
        <v>193.99100000000001</v>
      </c>
      <c r="F69" s="40">
        <f t="shared" ref="F69:G69" si="22">((F67*F66)*7)/1000</f>
        <v>272.85300000000001</v>
      </c>
      <c r="G69" s="40">
        <f t="shared" si="22"/>
        <v>0</v>
      </c>
      <c r="H69" s="76"/>
      <c r="I69" s="48"/>
      <c r="R69" s="3"/>
    </row>
    <row r="70" spans="1:29" ht="33.75" customHeight="1" thickBot="1" x14ac:dyDescent="0.3">
      <c r="A70" s="86" t="s">
        <v>16</v>
      </c>
      <c r="B70" s="75">
        <f>+(B65/B67)/7*1000</f>
        <v>108.51370851370852</v>
      </c>
      <c r="C70" s="45">
        <f>+(C65/C67)/7*1000</f>
        <v>108.02348336594913</v>
      </c>
      <c r="D70" s="45">
        <f>+(D65/D67)/7*1000</f>
        <v>106.95970695970698</v>
      </c>
      <c r="E70" s="45">
        <f>+(E65/E67)/7*1000</f>
        <v>107.00496414782131</v>
      </c>
      <c r="F70" s="45">
        <f t="shared" ref="F70:G70" si="23">+(F65/F67)/7*1000</f>
        <v>106.55737704918033</v>
      </c>
      <c r="G70" s="45" t="e">
        <f t="shared" si="23"/>
        <v>#DIV/0!</v>
      </c>
      <c r="H70" s="103"/>
      <c r="R70" s="3"/>
    </row>
    <row r="71" spans="1:29" ht="33.75" customHeight="1" x14ac:dyDescent="0.25"/>
    <row r="72" spans="1:29" ht="33.75" customHeight="1" x14ac:dyDescent="0.25">
      <c r="B72" s="52"/>
      <c r="C72" s="52"/>
      <c r="D72" s="52"/>
      <c r="E72" s="52"/>
      <c r="F72" s="52"/>
      <c r="G72" s="52"/>
      <c r="H72" s="52"/>
      <c r="I72" s="59"/>
    </row>
    <row r="73" spans="1:29" ht="33.75" customHeight="1" x14ac:dyDescent="0.25"/>
    <row r="74" spans="1:29" ht="33.75" customHeight="1" x14ac:dyDescent="0.25">
      <c r="A74" s="52"/>
      <c r="B74" s="65"/>
      <c r="C74" s="65"/>
      <c r="D74" s="65"/>
      <c r="E74" s="65"/>
      <c r="F74" s="65"/>
      <c r="G74" s="65"/>
      <c r="H74" s="52"/>
      <c r="I74" s="52"/>
      <c r="J74" s="52"/>
    </row>
    <row r="75" spans="1:29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29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29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29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29" ht="33.75" customHeight="1" x14ac:dyDescent="0.25">
      <c r="A79" s="52"/>
      <c r="B79" s="52"/>
      <c r="C79" s="52"/>
      <c r="D79" s="52"/>
      <c r="E79" s="52"/>
      <c r="F79" s="52"/>
      <c r="G79" s="52"/>
      <c r="H79" s="52"/>
      <c r="I79" s="52"/>
      <c r="J79" s="52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Y15"/>
    <mergeCell ref="B36:I36"/>
    <mergeCell ref="M36:Q36"/>
    <mergeCell ref="J54:K54"/>
    <mergeCell ref="B55:H55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E239"/>
  <sheetViews>
    <sheetView topLeftCell="A51" zoomScale="30" zoomScaleNormal="30" workbookViewId="0">
      <selection activeCell="L83" sqref="L83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0" width="26.28515625" style="16" bestFit="1" customWidth="1"/>
    <col min="11" max="12" width="33.42578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67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76"/>
      <c r="I15" s="377"/>
      <c r="J15" s="388" t="s">
        <v>45</v>
      </c>
      <c r="K15" s="389"/>
      <c r="L15" s="389"/>
      <c r="M15" s="390"/>
      <c r="N15" s="385" t="s">
        <v>44</v>
      </c>
      <c r="O15" s="381"/>
      <c r="P15" s="381"/>
      <c r="Q15" s="381"/>
      <c r="R15" s="381"/>
      <c r="S15" s="381"/>
      <c r="T15" s="381"/>
      <c r="U15" s="381"/>
      <c r="V15" s="381"/>
      <c r="W15" s="381"/>
      <c r="X15" s="381"/>
      <c r="Y15" s="382"/>
      <c r="Z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2"/>
      <c r="H16" s="12"/>
      <c r="I16" s="12"/>
      <c r="J16" s="13"/>
      <c r="K16" s="12"/>
      <c r="L16" s="12"/>
      <c r="M16" s="19"/>
      <c r="N16" s="13"/>
      <c r="O16" s="12"/>
      <c r="P16" s="12"/>
      <c r="Q16" s="12"/>
      <c r="R16" s="12"/>
      <c r="S16" s="12"/>
      <c r="T16" s="12"/>
      <c r="U16" s="12"/>
      <c r="V16" s="12"/>
      <c r="W16" s="133"/>
      <c r="X16" s="133"/>
      <c r="Y16" s="14"/>
      <c r="Z16" s="15" t="s">
        <v>10</v>
      </c>
      <c r="AB16" s="17"/>
      <c r="AC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8">
        <v>6</v>
      </c>
      <c r="H17" s="18">
        <v>7</v>
      </c>
      <c r="I17" s="18">
        <v>8</v>
      </c>
      <c r="J17" s="11">
        <v>1</v>
      </c>
      <c r="K17" s="18">
        <v>2</v>
      </c>
      <c r="L17" s="18">
        <v>3</v>
      </c>
      <c r="M17" s="19">
        <v>4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8">
        <v>6</v>
      </c>
      <c r="T17" s="18">
        <v>7</v>
      </c>
      <c r="U17" s="18">
        <v>8</v>
      </c>
      <c r="V17" s="18">
        <v>9</v>
      </c>
      <c r="W17" s="125">
        <v>10</v>
      </c>
      <c r="X17" s="18">
        <v>11</v>
      </c>
      <c r="Y17" s="134" t="s">
        <v>64</v>
      </c>
      <c r="Z17" s="15"/>
      <c r="AB17" s="2"/>
      <c r="AC17" s="17"/>
    </row>
    <row r="18" spans="1:30" ht="39.950000000000003" customHeight="1" x14ac:dyDescent="0.25">
      <c r="A18" s="112" t="s">
        <v>42</v>
      </c>
      <c r="B18" s="20">
        <v>24.172000000000001</v>
      </c>
      <c r="C18" s="21">
        <v>54.974999999999987</v>
      </c>
      <c r="D18" s="21">
        <v>80.725794733333331</v>
      </c>
      <c r="E18" s="21">
        <v>77.42247239999999</v>
      </c>
      <c r="F18" s="21">
        <v>77.66610266666666</v>
      </c>
      <c r="G18" s="21">
        <v>67.741775199999992</v>
      </c>
      <c r="H18" s="21">
        <v>40.988599999999998</v>
      </c>
      <c r="I18" s="21">
        <v>73.744</v>
      </c>
      <c r="J18" s="20">
        <v>33.484400000000008</v>
      </c>
      <c r="K18" s="21">
        <v>63.54</v>
      </c>
      <c r="L18" s="21">
        <v>69.721399999999988</v>
      </c>
      <c r="M18" s="22">
        <v>71.035600000000002</v>
      </c>
      <c r="N18" s="20">
        <v>22.579499999999996</v>
      </c>
      <c r="O18" s="21">
        <v>49.461599999999997</v>
      </c>
      <c r="P18" s="21">
        <v>45.48</v>
      </c>
      <c r="Q18" s="21">
        <v>40.080453333333331</v>
      </c>
      <c r="R18" s="21">
        <v>40.03599633333333</v>
      </c>
      <c r="S18" s="21">
        <v>41.407736799999995</v>
      </c>
      <c r="T18" s="21">
        <v>41.407736799999995</v>
      </c>
      <c r="U18" s="21">
        <v>40.2688858</v>
      </c>
      <c r="V18" s="21">
        <v>40.5537858</v>
      </c>
      <c r="W18" s="126">
        <v>51.716733333333345</v>
      </c>
      <c r="X18" s="21">
        <v>60.899466666666669</v>
      </c>
      <c r="Y18" s="135"/>
      <c r="Z18" s="23">
        <f t="shared" ref="Z18:Z25" si="0">SUM(B18:Y18)</f>
        <v>1209.1090398666668</v>
      </c>
      <c r="AB18" s="2"/>
      <c r="AC18" s="17"/>
    </row>
    <row r="19" spans="1:30" ht="39.950000000000003" customHeight="1" x14ac:dyDescent="0.25">
      <c r="A19" s="113" t="s">
        <v>34</v>
      </c>
      <c r="B19" s="20">
        <v>24.172000000000001</v>
      </c>
      <c r="C19" s="21">
        <v>54.974999999999987</v>
      </c>
      <c r="D19" s="21">
        <v>80.725794733333331</v>
      </c>
      <c r="E19" s="21">
        <v>77.42247239999999</v>
      </c>
      <c r="F19" s="21">
        <v>77.66610266666666</v>
      </c>
      <c r="G19" s="21">
        <v>67.741775199999992</v>
      </c>
      <c r="H19" s="21">
        <v>40.988599999999998</v>
      </c>
      <c r="I19" s="21">
        <v>73.744</v>
      </c>
      <c r="J19" s="20">
        <v>33.484400000000008</v>
      </c>
      <c r="K19" s="21">
        <v>63.54</v>
      </c>
      <c r="L19" s="21">
        <v>69.721399999999988</v>
      </c>
      <c r="M19" s="22">
        <v>71.035600000000002</v>
      </c>
      <c r="N19" s="20">
        <v>22.579499999999996</v>
      </c>
      <c r="O19" s="21">
        <v>49.461599999999997</v>
      </c>
      <c r="P19" s="21">
        <v>45.48</v>
      </c>
      <c r="Q19" s="21">
        <v>40.080453333333331</v>
      </c>
      <c r="R19" s="21">
        <v>40.03599633333333</v>
      </c>
      <c r="S19" s="21">
        <v>41.407736799999995</v>
      </c>
      <c r="T19" s="21">
        <v>41.407736799999995</v>
      </c>
      <c r="U19" s="21">
        <v>40.2688858</v>
      </c>
      <c r="V19" s="21">
        <v>40.5537858</v>
      </c>
      <c r="W19" s="126">
        <v>51.716733333333345</v>
      </c>
      <c r="X19" s="21">
        <v>60.899466666666669</v>
      </c>
      <c r="Y19" s="135"/>
      <c r="Z19" s="23">
        <f t="shared" si="0"/>
        <v>1209.1090398666668</v>
      </c>
      <c r="AB19" s="2"/>
      <c r="AC19" s="17"/>
    </row>
    <row r="20" spans="1:30" ht="39.75" customHeight="1" x14ac:dyDescent="0.25">
      <c r="A20" s="112" t="s">
        <v>35</v>
      </c>
      <c r="B20" s="20">
        <v>25.409600000000001</v>
      </c>
      <c r="C20" s="21">
        <v>58.860000000000014</v>
      </c>
      <c r="D20" s="21">
        <v>85.791282106666671</v>
      </c>
      <c r="E20" s="21">
        <v>82.777511039999993</v>
      </c>
      <c r="F20" s="21">
        <v>82.130558933333333</v>
      </c>
      <c r="G20" s="21">
        <v>71.520689919999995</v>
      </c>
      <c r="H20" s="21">
        <v>43.444059999999993</v>
      </c>
      <c r="I20" s="21">
        <v>77.966399999999993</v>
      </c>
      <c r="J20" s="20">
        <v>34.991639999999997</v>
      </c>
      <c r="K20" s="21">
        <v>67.487299999999991</v>
      </c>
      <c r="L20" s="21">
        <v>74.375139999999988</v>
      </c>
      <c r="M20" s="22">
        <v>75.842360000000014</v>
      </c>
      <c r="N20" s="20">
        <v>23.627400000000002</v>
      </c>
      <c r="O20" s="21">
        <v>52.292960000000008</v>
      </c>
      <c r="P20" s="21">
        <v>48.252000000000002</v>
      </c>
      <c r="Q20" s="21">
        <v>42.207818666666661</v>
      </c>
      <c r="R20" s="21">
        <v>42.080001466666658</v>
      </c>
      <c r="S20" s="21">
        <v>43.425505279999996</v>
      </c>
      <c r="T20" s="21">
        <v>43.425505279999996</v>
      </c>
      <c r="U20" s="21">
        <v>42.581845680000001</v>
      </c>
      <c r="V20" s="21">
        <v>42.752785680000002</v>
      </c>
      <c r="W20" s="126">
        <v>57.354906666666658</v>
      </c>
      <c r="X20" s="21">
        <v>68.174613333333326</v>
      </c>
      <c r="Y20" s="135"/>
      <c r="Z20" s="23">
        <f t="shared" si="0"/>
        <v>1286.771884053333</v>
      </c>
      <c r="AB20" s="2"/>
      <c r="AC20" s="17"/>
    </row>
    <row r="21" spans="1:30" ht="39.950000000000003" customHeight="1" x14ac:dyDescent="0.25">
      <c r="A21" s="112" t="s">
        <v>36</v>
      </c>
      <c r="B21" s="20">
        <v>25.409600000000001</v>
      </c>
      <c r="C21" s="21">
        <v>58.860000000000014</v>
      </c>
      <c r="D21" s="21">
        <v>85.791282106666671</v>
      </c>
      <c r="E21" s="21">
        <v>82.777511039999993</v>
      </c>
      <c r="F21" s="21">
        <v>82.130558933333333</v>
      </c>
      <c r="G21" s="21">
        <v>71.520689919999995</v>
      </c>
      <c r="H21" s="21">
        <v>43.444059999999993</v>
      </c>
      <c r="I21" s="21">
        <v>77.966399999999993</v>
      </c>
      <c r="J21" s="20">
        <v>34.991639999999997</v>
      </c>
      <c r="K21" s="21">
        <v>67.487299999999991</v>
      </c>
      <c r="L21" s="21">
        <v>74.375139999999988</v>
      </c>
      <c r="M21" s="22">
        <v>75.842360000000014</v>
      </c>
      <c r="N21" s="20">
        <v>23.627400000000002</v>
      </c>
      <c r="O21" s="21">
        <v>52.292960000000008</v>
      </c>
      <c r="P21" s="21">
        <v>48.252000000000002</v>
      </c>
      <c r="Q21" s="21">
        <v>42.207818666666661</v>
      </c>
      <c r="R21" s="21">
        <v>42.080001466666658</v>
      </c>
      <c r="S21" s="21">
        <v>43.425505279999996</v>
      </c>
      <c r="T21" s="21">
        <v>43.425505279999996</v>
      </c>
      <c r="U21" s="21">
        <v>42.581845680000001</v>
      </c>
      <c r="V21" s="21">
        <v>42.752785680000002</v>
      </c>
      <c r="W21" s="126">
        <v>57.354906666666658</v>
      </c>
      <c r="X21" s="21">
        <v>68.174613333333326</v>
      </c>
      <c r="Y21" s="135"/>
      <c r="Z21" s="23">
        <f t="shared" si="0"/>
        <v>1286.771884053333</v>
      </c>
      <c r="AB21" s="2"/>
      <c r="AC21" s="17"/>
    </row>
    <row r="22" spans="1:30" ht="39.950000000000003" customHeight="1" x14ac:dyDescent="0.25">
      <c r="A22" s="113" t="s">
        <v>37</v>
      </c>
      <c r="B22" s="20">
        <v>25.409600000000001</v>
      </c>
      <c r="C22" s="21">
        <v>58.860000000000014</v>
      </c>
      <c r="D22" s="21">
        <v>85.791282106666671</v>
      </c>
      <c r="E22" s="21">
        <v>82.777511039999993</v>
      </c>
      <c r="F22" s="21">
        <v>82.130558933333333</v>
      </c>
      <c r="G22" s="21">
        <v>71.520689919999995</v>
      </c>
      <c r="H22" s="21">
        <v>43.444059999999993</v>
      </c>
      <c r="I22" s="21">
        <v>77.966399999999993</v>
      </c>
      <c r="J22" s="20">
        <v>34.991639999999997</v>
      </c>
      <c r="K22" s="21">
        <v>67.487299999999991</v>
      </c>
      <c r="L22" s="21">
        <v>74.375139999999988</v>
      </c>
      <c r="M22" s="22">
        <v>75.842360000000014</v>
      </c>
      <c r="N22" s="20">
        <v>23.627400000000002</v>
      </c>
      <c r="O22" s="21">
        <v>52.292960000000008</v>
      </c>
      <c r="P22" s="21">
        <v>48.252000000000002</v>
      </c>
      <c r="Q22" s="21">
        <v>42.207818666666661</v>
      </c>
      <c r="R22" s="21">
        <v>42.080001466666658</v>
      </c>
      <c r="S22" s="21">
        <v>43.425505279999996</v>
      </c>
      <c r="T22" s="21">
        <v>43.425505279999996</v>
      </c>
      <c r="U22" s="21">
        <v>42.581845680000001</v>
      </c>
      <c r="V22" s="21">
        <v>42.752785680000002</v>
      </c>
      <c r="W22" s="126">
        <v>57.354906666666658</v>
      </c>
      <c r="X22" s="21">
        <v>68.174613333333326</v>
      </c>
      <c r="Y22" s="135"/>
      <c r="Z22" s="23">
        <f t="shared" si="0"/>
        <v>1286.771884053333</v>
      </c>
      <c r="AB22" s="2"/>
      <c r="AC22" s="17"/>
    </row>
    <row r="23" spans="1:30" ht="39.950000000000003" customHeight="1" x14ac:dyDescent="0.25">
      <c r="A23" s="112" t="s">
        <v>38</v>
      </c>
      <c r="B23" s="20">
        <v>25.409600000000001</v>
      </c>
      <c r="C23" s="21">
        <v>58.860000000000014</v>
      </c>
      <c r="D23" s="21">
        <v>85.791282106666671</v>
      </c>
      <c r="E23" s="21">
        <v>82.777511039999993</v>
      </c>
      <c r="F23" s="21">
        <v>82.130558933333333</v>
      </c>
      <c r="G23" s="21">
        <v>71.520689919999995</v>
      </c>
      <c r="H23" s="21">
        <v>43.444059999999993</v>
      </c>
      <c r="I23" s="21">
        <v>77.966399999999993</v>
      </c>
      <c r="J23" s="20">
        <v>34.991639999999997</v>
      </c>
      <c r="K23" s="21">
        <v>67.487299999999991</v>
      </c>
      <c r="L23" s="21">
        <v>74.375139999999988</v>
      </c>
      <c r="M23" s="22">
        <v>75.842360000000014</v>
      </c>
      <c r="N23" s="20">
        <v>23.627400000000002</v>
      </c>
      <c r="O23" s="21">
        <v>52.292960000000008</v>
      </c>
      <c r="P23" s="21">
        <v>48.252000000000002</v>
      </c>
      <c r="Q23" s="21">
        <v>42.207818666666661</v>
      </c>
      <c r="R23" s="21">
        <v>42.080001466666658</v>
      </c>
      <c r="S23" s="21">
        <v>43.425505279999996</v>
      </c>
      <c r="T23" s="21">
        <v>43.425505279999996</v>
      </c>
      <c r="U23" s="21">
        <v>42.581845680000001</v>
      </c>
      <c r="V23" s="21">
        <v>42.752785680000002</v>
      </c>
      <c r="W23" s="126">
        <v>57.354906666666658</v>
      </c>
      <c r="X23" s="21">
        <v>68.174613333333326</v>
      </c>
      <c r="Y23" s="135"/>
      <c r="Z23" s="23">
        <f t="shared" si="0"/>
        <v>1286.771884053333</v>
      </c>
      <c r="AB23" s="2"/>
      <c r="AC23" s="17"/>
    </row>
    <row r="24" spans="1:30" ht="39.950000000000003" customHeight="1" x14ac:dyDescent="0.25">
      <c r="A24" s="112" t="s">
        <v>33</v>
      </c>
      <c r="B24" s="20">
        <v>25.409600000000001</v>
      </c>
      <c r="C24" s="21">
        <v>58.860000000000014</v>
      </c>
      <c r="D24" s="21">
        <v>85.791282106666671</v>
      </c>
      <c r="E24" s="21">
        <v>82.777511039999993</v>
      </c>
      <c r="F24" s="21">
        <v>82.130558933333333</v>
      </c>
      <c r="G24" s="21">
        <v>71.520689919999995</v>
      </c>
      <c r="H24" s="21">
        <v>43.444059999999993</v>
      </c>
      <c r="I24" s="21">
        <v>77.966399999999993</v>
      </c>
      <c r="J24" s="20">
        <v>34.991639999999997</v>
      </c>
      <c r="K24" s="21">
        <v>67.487299999999991</v>
      </c>
      <c r="L24" s="21">
        <v>74.375139999999988</v>
      </c>
      <c r="M24" s="22">
        <v>75.842360000000014</v>
      </c>
      <c r="N24" s="20">
        <v>23.627400000000002</v>
      </c>
      <c r="O24" s="21">
        <v>52.292960000000008</v>
      </c>
      <c r="P24" s="21">
        <v>48.252000000000002</v>
      </c>
      <c r="Q24" s="21">
        <v>42.207818666666661</v>
      </c>
      <c r="R24" s="21">
        <v>42.080001466666658</v>
      </c>
      <c r="S24" s="21">
        <v>43.425505279999996</v>
      </c>
      <c r="T24" s="21">
        <v>43.425505279999996</v>
      </c>
      <c r="U24" s="21">
        <v>42.581845680000001</v>
      </c>
      <c r="V24" s="21">
        <v>42.752785680000002</v>
      </c>
      <c r="W24" s="126">
        <v>57.354906666666658</v>
      </c>
      <c r="X24" s="21">
        <v>68.174613333333326</v>
      </c>
      <c r="Y24" s="135"/>
      <c r="Z24" s="23">
        <f t="shared" si="0"/>
        <v>1286.771884053333</v>
      </c>
      <c r="AB24" s="2"/>
    </row>
    <row r="25" spans="1:30" ht="41.45" customHeight="1" x14ac:dyDescent="0.25">
      <c r="A25" s="113" t="s">
        <v>10</v>
      </c>
      <c r="B25" s="24">
        <f>SUM(B18:B24)</f>
        <v>175.39200000000002</v>
      </c>
      <c r="C25" s="25">
        <f t="shared" ref="C25:E25" si="1">SUM(C18:C24)</f>
        <v>404.25000000000006</v>
      </c>
      <c r="D25" s="25">
        <f t="shared" si="1"/>
        <v>590.40800000000013</v>
      </c>
      <c r="E25" s="25">
        <f t="shared" si="1"/>
        <v>568.73249999999996</v>
      </c>
      <c r="F25" s="25">
        <f>SUM(F18:F24)</f>
        <v>565.9849999999999</v>
      </c>
      <c r="G25" s="25">
        <f t="shared" ref="G25" si="2">SUM(G18:G24)</f>
        <v>493.08699999999999</v>
      </c>
      <c r="H25" s="25">
        <f>SUM(H18:H24)</f>
        <v>299.19749999999993</v>
      </c>
      <c r="I25" s="25">
        <f t="shared" ref="I25:L25" si="3">SUM(I18:I24)</f>
        <v>537.32000000000005</v>
      </c>
      <c r="J25" s="24">
        <f t="shared" si="3"/>
        <v>241.92699999999996</v>
      </c>
      <c r="K25" s="25">
        <f t="shared" si="3"/>
        <v>464.51650000000001</v>
      </c>
      <c r="L25" s="25">
        <f t="shared" si="3"/>
        <v>511.31849999999991</v>
      </c>
      <c r="M25" s="26">
        <f>SUM(M18:M24)</f>
        <v>521.28300000000002</v>
      </c>
      <c r="N25" s="24">
        <f t="shared" ref="N25:O25" si="4">SUM(N18:N24)</f>
        <v>163.29599999999996</v>
      </c>
      <c r="O25" s="25">
        <f t="shared" si="4"/>
        <v>360.38799999999998</v>
      </c>
      <c r="P25" s="25">
        <f>SUM(P18:P24)</f>
        <v>332.22</v>
      </c>
      <c r="Q25" s="25">
        <f t="shared" ref="Q25:Y25" si="5">SUM(Q18:Q24)</f>
        <v>291.2</v>
      </c>
      <c r="R25" s="25">
        <f t="shared" si="5"/>
        <v>290.47199999999998</v>
      </c>
      <c r="S25" s="25">
        <f t="shared" si="5"/>
        <v>299.94299999999993</v>
      </c>
      <c r="T25" s="25">
        <f t="shared" si="5"/>
        <v>299.94299999999993</v>
      </c>
      <c r="U25" s="25">
        <f t="shared" si="5"/>
        <v>293.44700000000006</v>
      </c>
      <c r="V25" s="25">
        <f t="shared" si="5"/>
        <v>294.87149999999997</v>
      </c>
      <c r="W25" s="25">
        <f t="shared" si="5"/>
        <v>390.20799999999991</v>
      </c>
      <c r="X25" s="25">
        <f t="shared" si="5"/>
        <v>462.67200000000003</v>
      </c>
      <c r="Y25" s="136">
        <f t="shared" si="5"/>
        <v>0</v>
      </c>
      <c r="Z25" s="23">
        <f t="shared" si="0"/>
        <v>8852.0775000000012</v>
      </c>
    </row>
    <row r="26" spans="1:30" s="2" customFormat="1" ht="36.75" customHeight="1" x14ac:dyDescent="0.25">
      <c r="A26" s="114" t="s">
        <v>12</v>
      </c>
      <c r="B26" s="27">
        <v>108</v>
      </c>
      <c r="C26" s="28">
        <v>105</v>
      </c>
      <c r="D26" s="28">
        <v>104</v>
      </c>
      <c r="E26" s="28">
        <v>103.5</v>
      </c>
      <c r="F26" s="28">
        <v>103</v>
      </c>
      <c r="G26" s="28">
        <v>101.5</v>
      </c>
      <c r="H26" s="28">
        <v>102.5</v>
      </c>
      <c r="I26" s="28">
        <v>101</v>
      </c>
      <c r="J26" s="27">
        <v>107</v>
      </c>
      <c r="K26" s="28">
        <v>105.5</v>
      </c>
      <c r="L26" s="28">
        <v>104.5</v>
      </c>
      <c r="M26" s="29">
        <v>103</v>
      </c>
      <c r="N26" s="27">
        <v>108</v>
      </c>
      <c r="O26" s="28">
        <v>105.5</v>
      </c>
      <c r="P26" s="28">
        <v>105</v>
      </c>
      <c r="Q26" s="28">
        <v>104</v>
      </c>
      <c r="R26" s="28">
        <v>104</v>
      </c>
      <c r="S26" s="28">
        <v>103.5</v>
      </c>
      <c r="T26" s="28">
        <v>103.5</v>
      </c>
      <c r="U26" s="28">
        <v>103</v>
      </c>
      <c r="V26" s="28">
        <v>103.5</v>
      </c>
      <c r="W26" s="28">
        <v>104</v>
      </c>
      <c r="X26" s="28">
        <v>102</v>
      </c>
      <c r="Y26" s="137"/>
      <c r="Z26" s="30">
        <f>+((Z25/Z27)/7)*1000</f>
        <v>103.74784641890231</v>
      </c>
    </row>
    <row r="27" spans="1:30" s="2" customFormat="1" ht="33" customHeight="1" x14ac:dyDescent="0.25">
      <c r="A27" s="115" t="s">
        <v>13</v>
      </c>
      <c r="B27" s="31">
        <v>232</v>
      </c>
      <c r="C27" s="32">
        <v>550</v>
      </c>
      <c r="D27" s="32">
        <v>811</v>
      </c>
      <c r="E27" s="32">
        <v>785</v>
      </c>
      <c r="F27" s="32">
        <v>785</v>
      </c>
      <c r="G27" s="32">
        <v>694</v>
      </c>
      <c r="H27" s="32">
        <v>417</v>
      </c>
      <c r="I27" s="32">
        <v>760</v>
      </c>
      <c r="J27" s="31">
        <v>323</v>
      </c>
      <c r="K27" s="32">
        <v>629</v>
      </c>
      <c r="L27" s="32">
        <v>699</v>
      </c>
      <c r="M27" s="33">
        <v>723</v>
      </c>
      <c r="N27" s="31">
        <v>216</v>
      </c>
      <c r="O27" s="32">
        <v>488</v>
      </c>
      <c r="P27" s="32">
        <v>452</v>
      </c>
      <c r="Q27" s="32">
        <v>400</v>
      </c>
      <c r="R27" s="32">
        <v>399</v>
      </c>
      <c r="S27" s="32">
        <v>414</v>
      </c>
      <c r="T27" s="32">
        <v>414</v>
      </c>
      <c r="U27" s="32">
        <v>407</v>
      </c>
      <c r="V27" s="32">
        <v>407</v>
      </c>
      <c r="W27" s="32">
        <v>536</v>
      </c>
      <c r="X27" s="32">
        <v>648</v>
      </c>
      <c r="Y27" s="138"/>
      <c r="Z27" s="34">
        <f>SUM(B27:Y27)</f>
        <v>12189</v>
      </c>
      <c r="AA27" s="2">
        <f>((Z25*1000)/Z27)/7</f>
        <v>103.74784641890231</v>
      </c>
    </row>
    <row r="28" spans="1:30" s="2" customFormat="1" ht="33" customHeight="1" x14ac:dyDescent="0.25">
      <c r="A28" s="116" t="s">
        <v>14</v>
      </c>
      <c r="B28" s="35">
        <f>((B27*B26)*7/1000-B18-B19)/5</f>
        <v>25.409600000000001</v>
      </c>
      <c r="C28" s="36">
        <f t="shared" ref="C28:Y28" si="6">((C27*C26)*7/1000-C18-C19)/5</f>
        <v>58.860000000000014</v>
      </c>
      <c r="D28" s="36">
        <f t="shared" si="6"/>
        <v>85.791282106666671</v>
      </c>
      <c r="E28" s="36">
        <f t="shared" si="6"/>
        <v>82.777511039999993</v>
      </c>
      <c r="F28" s="36">
        <f t="shared" si="6"/>
        <v>82.130558933333333</v>
      </c>
      <c r="G28" s="36">
        <f t="shared" si="6"/>
        <v>71.520689919999995</v>
      </c>
      <c r="H28" s="36">
        <f t="shared" si="6"/>
        <v>43.444059999999993</v>
      </c>
      <c r="I28" s="36">
        <f t="shared" si="6"/>
        <v>77.966399999999993</v>
      </c>
      <c r="J28" s="35">
        <f t="shared" si="6"/>
        <v>34.991639999999997</v>
      </c>
      <c r="K28" s="36">
        <f t="shared" si="6"/>
        <v>67.487299999999991</v>
      </c>
      <c r="L28" s="36">
        <f t="shared" si="6"/>
        <v>74.375139999999988</v>
      </c>
      <c r="M28" s="37">
        <f t="shared" si="6"/>
        <v>75.842360000000014</v>
      </c>
      <c r="N28" s="35">
        <f t="shared" si="6"/>
        <v>23.627400000000002</v>
      </c>
      <c r="O28" s="36">
        <f t="shared" si="6"/>
        <v>52.292960000000008</v>
      </c>
      <c r="P28" s="36">
        <f t="shared" si="6"/>
        <v>48.252000000000002</v>
      </c>
      <c r="Q28" s="36">
        <f t="shared" si="6"/>
        <v>42.207818666666661</v>
      </c>
      <c r="R28" s="36">
        <f t="shared" si="6"/>
        <v>42.080001466666658</v>
      </c>
      <c r="S28" s="36">
        <f t="shared" si="6"/>
        <v>43.425505279999996</v>
      </c>
      <c r="T28" s="36">
        <f t="shared" si="6"/>
        <v>43.425505279999996</v>
      </c>
      <c r="U28" s="36">
        <f t="shared" si="6"/>
        <v>42.581845680000001</v>
      </c>
      <c r="V28" s="36">
        <f t="shared" si="6"/>
        <v>42.752785680000002</v>
      </c>
      <c r="W28" s="36">
        <f t="shared" si="6"/>
        <v>57.354906666666658</v>
      </c>
      <c r="X28" s="36">
        <f t="shared" si="6"/>
        <v>68.174613333333326</v>
      </c>
      <c r="Y28" s="139">
        <f t="shared" si="6"/>
        <v>0</v>
      </c>
      <c r="Z28" s="38"/>
    </row>
    <row r="29" spans="1:30" ht="33.75" customHeight="1" x14ac:dyDescent="0.25">
      <c r="A29" s="117" t="s">
        <v>15</v>
      </c>
      <c r="B29" s="39">
        <f>((B27*B26)*7)/1000</f>
        <v>175.392</v>
      </c>
      <c r="C29" s="40">
        <f>((C27*C26)*7)/1000</f>
        <v>404.25</v>
      </c>
      <c r="D29" s="40">
        <f t="shared" ref="D29:Y29" si="7">((D27*D26)*7)/1000</f>
        <v>590.40800000000002</v>
      </c>
      <c r="E29" s="40">
        <f t="shared" si="7"/>
        <v>568.73249999999996</v>
      </c>
      <c r="F29" s="40">
        <f t="shared" si="7"/>
        <v>565.98500000000001</v>
      </c>
      <c r="G29" s="40">
        <f t="shared" si="7"/>
        <v>493.08699999999999</v>
      </c>
      <c r="H29" s="40">
        <f t="shared" si="7"/>
        <v>299.19749999999999</v>
      </c>
      <c r="I29" s="40">
        <f t="shared" si="7"/>
        <v>537.32000000000005</v>
      </c>
      <c r="J29" s="39">
        <f t="shared" si="7"/>
        <v>241.92699999999999</v>
      </c>
      <c r="K29" s="40">
        <f t="shared" si="7"/>
        <v>464.51650000000001</v>
      </c>
      <c r="L29" s="40">
        <f t="shared" si="7"/>
        <v>511.31849999999997</v>
      </c>
      <c r="M29" s="76">
        <f t="shared" si="7"/>
        <v>521.28300000000002</v>
      </c>
      <c r="N29" s="39">
        <f t="shared" si="7"/>
        <v>163.29599999999999</v>
      </c>
      <c r="O29" s="40">
        <f t="shared" si="7"/>
        <v>360.38799999999998</v>
      </c>
      <c r="P29" s="41">
        <f t="shared" si="7"/>
        <v>332.22</v>
      </c>
      <c r="Q29" s="41">
        <f t="shared" si="7"/>
        <v>291.2</v>
      </c>
      <c r="R29" s="41">
        <f t="shared" si="7"/>
        <v>290.47199999999998</v>
      </c>
      <c r="S29" s="41">
        <f t="shared" si="7"/>
        <v>299.94299999999998</v>
      </c>
      <c r="T29" s="41">
        <f t="shared" si="7"/>
        <v>299.94299999999998</v>
      </c>
      <c r="U29" s="41">
        <f t="shared" si="7"/>
        <v>293.447</v>
      </c>
      <c r="V29" s="41">
        <f t="shared" si="7"/>
        <v>294.87150000000003</v>
      </c>
      <c r="W29" s="41">
        <f t="shared" si="7"/>
        <v>390.20800000000003</v>
      </c>
      <c r="X29" s="41">
        <f t="shared" si="7"/>
        <v>462.67200000000003</v>
      </c>
      <c r="Y29" s="141">
        <f t="shared" si="7"/>
        <v>0</v>
      </c>
      <c r="Z29" s="43"/>
    </row>
    <row r="30" spans="1:30" ht="33.75" customHeight="1" thickBot="1" x14ac:dyDescent="0.3">
      <c r="A30" s="118" t="s">
        <v>16</v>
      </c>
      <c r="B30" s="44">
        <f>+(B25/B27)/7*1000</f>
        <v>108.00000000000001</v>
      </c>
      <c r="C30" s="45">
        <f t="shared" ref="C30:E30" si="8">+(C25/C27)/7*1000</f>
        <v>105.00000000000001</v>
      </c>
      <c r="D30" s="45">
        <f t="shared" si="8"/>
        <v>104.00000000000003</v>
      </c>
      <c r="E30" s="45">
        <f t="shared" si="8"/>
        <v>103.5</v>
      </c>
      <c r="F30" s="45">
        <f>+(F25/F27)/7*1000</f>
        <v>102.99999999999999</v>
      </c>
      <c r="G30" s="45">
        <f t="shared" ref="G30" si="9">+(G25/G27)/7*1000</f>
        <v>101.5</v>
      </c>
      <c r="H30" s="45">
        <f>+(H25/H27)/7*1000</f>
        <v>102.49999999999997</v>
      </c>
      <c r="I30" s="45">
        <f t="shared" ref="I30:L30" si="10">+(I25/I27)/7*1000</f>
        <v>101</v>
      </c>
      <c r="J30" s="44">
        <f t="shared" si="10"/>
        <v>106.99999999999999</v>
      </c>
      <c r="K30" s="45">
        <f t="shared" si="10"/>
        <v>105.50000000000001</v>
      </c>
      <c r="L30" s="45">
        <f t="shared" si="10"/>
        <v>104.5</v>
      </c>
      <c r="M30" s="46">
        <f>+(M25/M27)/7*1000</f>
        <v>103</v>
      </c>
      <c r="N30" s="44">
        <f t="shared" ref="N30:Y30" si="11">+(N25/N27)/7*1000</f>
        <v>107.99999999999997</v>
      </c>
      <c r="O30" s="45">
        <f t="shared" si="11"/>
        <v>105.5</v>
      </c>
      <c r="P30" s="45">
        <f t="shared" si="11"/>
        <v>105.00000000000001</v>
      </c>
      <c r="Q30" s="45">
        <f t="shared" si="11"/>
        <v>104</v>
      </c>
      <c r="R30" s="45">
        <f t="shared" si="11"/>
        <v>104</v>
      </c>
      <c r="S30" s="45">
        <f t="shared" si="11"/>
        <v>103.49999999999997</v>
      </c>
      <c r="T30" s="45">
        <f t="shared" si="11"/>
        <v>103.49999999999997</v>
      </c>
      <c r="U30" s="45">
        <f t="shared" si="11"/>
        <v>103.00000000000003</v>
      </c>
      <c r="V30" s="45">
        <f t="shared" si="11"/>
        <v>103.5</v>
      </c>
      <c r="W30" s="45">
        <f t="shared" si="11"/>
        <v>103.99999999999999</v>
      </c>
      <c r="X30" s="45">
        <f t="shared" si="11"/>
        <v>102.00000000000001</v>
      </c>
      <c r="Y30" s="140" t="e">
        <f t="shared" si="11"/>
        <v>#DIV/0!</v>
      </c>
      <c r="Z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3"/>
      <c r="I36" s="387"/>
      <c r="K36" s="121"/>
      <c r="L36" s="104" t="s">
        <v>19</v>
      </c>
      <c r="M36" s="383" t="s">
        <v>18</v>
      </c>
      <c r="N36" s="383"/>
      <c r="O36" s="383"/>
      <c r="P36" s="383"/>
      <c r="Q36" s="379"/>
      <c r="R36" s="97"/>
      <c r="S36" s="52"/>
      <c r="T36" s="52"/>
      <c r="U36" s="53"/>
      <c r="V36" s="3"/>
      <c r="W36" s="52"/>
      <c r="X36" s="52"/>
      <c r="Y36" s="52"/>
      <c r="Z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12"/>
      <c r="I37" s="88" t="s">
        <v>10</v>
      </c>
      <c r="J37" s="122"/>
      <c r="K37" s="122"/>
      <c r="L37" s="95"/>
      <c r="M37" s="68"/>
      <c r="N37" s="12"/>
      <c r="O37" s="12"/>
      <c r="P37" s="12"/>
      <c r="Q37" s="12"/>
      <c r="R37" s="88" t="s">
        <v>10</v>
      </c>
      <c r="S37" s="54"/>
      <c r="T37" s="54"/>
      <c r="U37" s="3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18" t="s">
        <v>64</v>
      </c>
      <c r="I38" s="88"/>
      <c r="J38" s="50"/>
      <c r="K38" s="2"/>
      <c r="L38" s="96" t="s">
        <v>11</v>
      </c>
      <c r="M38" s="68">
        <v>1</v>
      </c>
      <c r="N38" s="18">
        <v>2</v>
      </c>
      <c r="O38" s="18">
        <v>3</v>
      </c>
      <c r="P38" s="18">
        <v>4</v>
      </c>
      <c r="Q38" s="18">
        <v>5</v>
      </c>
      <c r="R38" s="88"/>
      <c r="S38" s="54"/>
      <c r="T38" s="54"/>
      <c r="U38" s="55"/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69">
        <v>18.78</v>
      </c>
      <c r="C39" s="69">
        <v>76.530999999999992</v>
      </c>
      <c r="D39" s="69">
        <v>64.311599999999999</v>
      </c>
      <c r="E39" s="69">
        <v>69.61</v>
      </c>
      <c r="F39" s="69">
        <v>57.110799999999998</v>
      </c>
      <c r="G39" s="69">
        <v>56.812599999999996</v>
      </c>
      <c r="H39" s="69"/>
      <c r="I39" s="89">
        <f t="shared" ref="I39:I46" si="12">SUM(B39:H39)</f>
        <v>343.15599999999995</v>
      </c>
      <c r="J39" s="50"/>
      <c r="K39" s="2"/>
      <c r="L39" s="80" t="s">
        <v>42</v>
      </c>
      <c r="M39" s="69">
        <v>9.1</v>
      </c>
      <c r="N39" s="69">
        <v>15.8</v>
      </c>
      <c r="O39" s="69">
        <v>15.1</v>
      </c>
      <c r="P39" s="69"/>
      <c r="Q39" s="69"/>
      <c r="R39" s="89">
        <f>SUM(M39:Q39)</f>
        <v>40</v>
      </c>
      <c r="S39" s="2"/>
      <c r="T39" s="56"/>
      <c r="U39" s="55"/>
      <c r="V39" s="55"/>
      <c r="W39" s="2"/>
      <c r="X39" s="2"/>
      <c r="Y39" s="2"/>
      <c r="Z39" s="2"/>
    </row>
    <row r="40" spans="1:30" ht="33.75" customHeight="1" x14ac:dyDescent="0.25">
      <c r="A40" s="81" t="s">
        <v>34</v>
      </c>
      <c r="B40" s="69">
        <v>18.78</v>
      </c>
      <c r="C40" s="69">
        <v>76.530999999999992</v>
      </c>
      <c r="D40" s="69">
        <v>64.311599999999999</v>
      </c>
      <c r="E40" s="69">
        <v>69.61</v>
      </c>
      <c r="F40" s="69">
        <v>57.110799999999998</v>
      </c>
      <c r="G40" s="69">
        <v>56.812599999999996</v>
      </c>
      <c r="H40" s="69"/>
      <c r="I40" s="89">
        <f t="shared" si="12"/>
        <v>343.15599999999995</v>
      </c>
      <c r="J40" s="50"/>
      <c r="K40" s="2"/>
      <c r="L40" s="81" t="s">
        <v>34</v>
      </c>
      <c r="M40" s="69">
        <v>9.1</v>
      </c>
      <c r="N40" s="69">
        <v>15.8</v>
      </c>
      <c r="O40" s="69">
        <v>15.1</v>
      </c>
      <c r="P40" s="69"/>
      <c r="Q40" s="69"/>
      <c r="R40" s="89">
        <f>SUM(M40:Q40)</f>
        <v>40</v>
      </c>
      <c r="S40" s="2"/>
      <c r="T40" s="56"/>
      <c r="U40" s="55"/>
      <c r="V40" s="55"/>
      <c r="W40" s="2"/>
      <c r="X40" s="2"/>
      <c r="Y40" s="2"/>
      <c r="Z40" s="2"/>
    </row>
    <row r="41" spans="1:30" ht="33.75" customHeight="1" x14ac:dyDescent="0.25">
      <c r="A41" s="80" t="s">
        <v>35</v>
      </c>
      <c r="B41" s="69">
        <v>19.683</v>
      </c>
      <c r="C41" s="69">
        <v>79.914799999999985</v>
      </c>
      <c r="D41" s="69">
        <v>67.655360000000002</v>
      </c>
      <c r="E41" s="69">
        <v>73.705699999999993</v>
      </c>
      <c r="F41" s="69">
        <v>61.122080000000004</v>
      </c>
      <c r="G41" s="69">
        <v>60.676460000000006</v>
      </c>
      <c r="H41" s="69"/>
      <c r="I41" s="89">
        <f t="shared" si="12"/>
        <v>362.75739999999996</v>
      </c>
      <c r="J41" s="50"/>
      <c r="K41" s="2"/>
      <c r="L41" s="80" t="s">
        <v>35</v>
      </c>
      <c r="M41" s="69">
        <v>9.8000000000000007</v>
      </c>
      <c r="N41" s="69">
        <v>17.2</v>
      </c>
      <c r="O41" s="69">
        <v>16.5</v>
      </c>
      <c r="P41" s="69"/>
      <c r="Q41" s="69"/>
      <c r="R41" s="89">
        <f t="shared" ref="R41:R46" si="13">SUM(M41:Q41)</f>
        <v>43.5</v>
      </c>
      <c r="S41" s="2"/>
      <c r="T41" s="56"/>
      <c r="U41" s="55"/>
      <c r="V41" s="55"/>
      <c r="W41" s="2"/>
      <c r="X41" s="2"/>
      <c r="Y41" s="2"/>
      <c r="Z41" s="2"/>
    </row>
    <row r="42" spans="1:30" ht="33.75" customHeight="1" x14ac:dyDescent="0.25">
      <c r="A42" s="80" t="s">
        <v>36</v>
      </c>
      <c r="B42" s="69">
        <v>19.683</v>
      </c>
      <c r="C42" s="69">
        <v>79.914799999999985</v>
      </c>
      <c r="D42" s="69">
        <v>67.655360000000002</v>
      </c>
      <c r="E42" s="69">
        <v>73.705699999999993</v>
      </c>
      <c r="F42" s="69">
        <v>61.122080000000004</v>
      </c>
      <c r="G42" s="69">
        <v>60.676460000000006</v>
      </c>
      <c r="H42" s="69"/>
      <c r="I42" s="89">
        <f t="shared" si="12"/>
        <v>362.75739999999996</v>
      </c>
      <c r="J42" s="50"/>
      <c r="K42" s="2"/>
      <c r="L42" s="80" t="s">
        <v>36</v>
      </c>
      <c r="M42" s="69">
        <v>9.8000000000000007</v>
      </c>
      <c r="N42" s="69">
        <v>17.2</v>
      </c>
      <c r="O42" s="69">
        <v>16.5</v>
      </c>
      <c r="P42" s="69"/>
      <c r="Q42" s="69"/>
      <c r="R42" s="89">
        <f t="shared" si="13"/>
        <v>43.5</v>
      </c>
      <c r="S42" s="2"/>
      <c r="T42" s="56"/>
      <c r="U42" s="55"/>
      <c r="V42" s="55"/>
      <c r="W42" s="2"/>
      <c r="X42" s="2"/>
      <c r="Y42" s="2"/>
      <c r="Z42" s="2"/>
    </row>
    <row r="43" spans="1:30" ht="33.75" customHeight="1" x14ac:dyDescent="0.25">
      <c r="A43" s="81" t="s">
        <v>37</v>
      </c>
      <c r="B43" s="69">
        <v>19.683</v>
      </c>
      <c r="C43" s="69">
        <v>79.914799999999985</v>
      </c>
      <c r="D43" s="69">
        <v>67.655360000000002</v>
      </c>
      <c r="E43" s="69">
        <v>73.705699999999993</v>
      </c>
      <c r="F43" s="69">
        <v>61.122080000000004</v>
      </c>
      <c r="G43" s="69">
        <v>60.676460000000006</v>
      </c>
      <c r="H43" s="69"/>
      <c r="I43" s="89">
        <f t="shared" si="12"/>
        <v>362.75739999999996</v>
      </c>
      <c r="J43" s="50"/>
      <c r="K43" s="2"/>
      <c r="L43" s="81" t="s">
        <v>37</v>
      </c>
      <c r="M43" s="69">
        <v>9.8000000000000007</v>
      </c>
      <c r="N43" s="69">
        <v>17.2</v>
      </c>
      <c r="O43" s="69">
        <v>16.5</v>
      </c>
      <c r="P43" s="69"/>
      <c r="Q43" s="69"/>
      <c r="R43" s="89">
        <f t="shared" si="13"/>
        <v>43.5</v>
      </c>
      <c r="S43" s="2"/>
      <c r="T43" s="56"/>
      <c r="U43" s="55"/>
      <c r="V43" s="55"/>
      <c r="W43" s="2"/>
      <c r="X43" s="2"/>
      <c r="Y43" s="2"/>
      <c r="Z43" s="2"/>
    </row>
    <row r="44" spans="1:30" ht="33.75" customHeight="1" x14ac:dyDescent="0.25">
      <c r="A44" s="80" t="s">
        <v>38</v>
      </c>
      <c r="B44" s="69">
        <v>19.683</v>
      </c>
      <c r="C44" s="69">
        <v>79.914799999999985</v>
      </c>
      <c r="D44" s="69">
        <v>67.655360000000002</v>
      </c>
      <c r="E44" s="69">
        <v>73.705699999999993</v>
      </c>
      <c r="F44" s="69">
        <v>61.122080000000004</v>
      </c>
      <c r="G44" s="69">
        <v>60.676460000000006</v>
      </c>
      <c r="H44" s="69"/>
      <c r="I44" s="89">
        <f t="shared" si="12"/>
        <v>362.75739999999996</v>
      </c>
      <c r="J44" s="50"/>
      <c r="K44" s="2"/>
      <c r="L44" s="80" t="s">
        <v>38</v>
      </c>
      <c r="M44" s="69">
        <v>9.8000000000000007</v>
      </c>
      <c r="N44" s="69">
        <v>17.2</v>
      </c>
      <c r="O44" s="69">
        <v>16.5</v>
      </c>
      <c r="P44" s="69"/>
      <c r="Q44" s="69"/>
      <c r="R44" s="89">
        <f t="shared" si="13"/>
        <v>43.5</v>
      </c>
      <c r="S44" s="2"/>
      <c r="T44" s="56"/>
      <c r="U44" s="55"/>
      <c r="V44" s="55"/>
      <c r="W44" s="2"/>
      <c r="X44" s="2"/>
      <c r="Y44" s="2"/>
      <c r="Z44" s="2"/>
    </row>
    <row r="45" spans="1:30" ht="33.75" customHeight="1" x14ac:dyDescent="0.25">
      <c r="A45" s="80" t="s">
        <v>33</v>
      </c>
      <c r="B45" s="69">
        <v>19.683</v>
      </c>
      <c r="C45" s="69">
        <v>79.914799999999985</v>
      </c>
      <c r="D45" s="69">
        <v>67.655360000000002</v>
      </c>
      <c r="E45" s="69">
        <v>73.705699999999993</v>
      </c>
      <c r="F45" s="69">
        <v>61.122080000000004</v>
      </c>
      <c r="G45" s="69">
        <v>60.676460000000006</v>
      </c>
      <c r="H45" s="69"/>
      <c r="I45" s="89">
        <f t="shared" si="12"/>
        <v>362.75739999999996</v>
      </c>
      <c r="J45" s="50"/>
      <c r="K45" s="2"/>
      <c r="L45" s="80" t="s">
        <v>33</v>
      </c>
      <c r="M45" s="69">
        <v>9.8000000000000007</v>
      </c>
      <c r="N45" s="69">
        <v>17.2</v>
      </c>
      <c r="O45" s="69">
        <v>16.5</v>
      </c>
      <c r="P45" s="69"/>
      <c r="Q45" s="69"/>
      <c r="R45" s="89">
        <f t="shared" si="13"/>
        <v>43.5</v>
      </c>
      <c r="S45" s="2"/>
      <c r="T45" s="56"/>
      <c r="U45" s="55"/>
      <c r="V45" s="55"/>
      <c r="W45" s="55"/>
      <c r="X45" s="55"/>
      <c r="Y45" s="2"/>
      <c r="Z45" s="2"/>
      <c r="AA45" s="2"/>
      <c r="AB45" s="2"/>
    </row>
    <row r="46" spans="1:30" ht="33.75" customHeight="1" x14ac:dyDescent="0.25">
      <c r="A46" s="81" t="s">
        <v>10</v>
      </c>
      <c r="B46" s="70">
        <f t="shared" ref="B46:H46" si="14">SUM(B39:B45)</f>
        <v>135.97499999999999</v>
      </c>
      <c r="C46" s="25">
        <f t="shared" si="14"/>
        <v>552.63599999999997</v>
      </c>
      <c r="D46" s="25">
        <f t="shared" si="14"/>
        <v>466.9</v>
      </c>
      <c r="E46" s="25">
        <f t="shared" si="14"/>
        <v>507.74849999999992</v>
      </c>
      <c r="F46" s="25">
        <f t="shared" si="14"/>
        <v>419.83199999999999</v>
      </c>
      <c r="G46" s="25">
        <f t="shared" si="14"/>
        <v>417.00750000000005</v>
      </c>
      <c r="H46" s="25">
        <f t="shared" si="14"/>
        <v>0</v>
      </c>
      <c r="I46" s="89">
        <f t="shared" si="12"/>
        <v>2500.0990000000002</v>
      </c>
      <c r="J46" s="56"/>
      <c r="L46" s="96" t="s">
        <v>10</v>
      </c>
      <c r="M46" s="70">
        <f>SUM(M39:M45)</f>
        <v>67.199999999999989</v>
      </c>
      <c r="N46" s="25">
        <f>SUM(N39:N45)</f>
        <v>117.60000000000001</v>
      </c>
      <c r="O46" s="25">
        <f>SUM(O39:O45)</f>
        <v>112.7</v>
      </c>
      <c r="P46" s="25">
        <f>SUM(P39:P45)</f>
        <v>0</v>
      </c>
      <c r="Q46" s="25">
        <f>SUM(Q39:Q45)</f>
        <v>0</v>
      </c>
      <c r="R46" s="89">
        <f t="shared" si="13"/>
        <v>297.5</v>
      </c>
      <c r="S46" s="56"/>
      <c r="T46" s="56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2" t="s">
        <v>12</v>
      </c>
      <c r="B47" s="71">
        <v>105</v>
      </c>
      <c r="C47" s="28">
        <v>102</v>
      </c>
      <c r="D47" s="28">
        <v>100</v>
      </c>
      <c r="E47" s="28">
        <v>99.5</v>
      </c>
      <c r="F47" s="28">
        <v>98</v>
      </c>
      <c r="G47" s="28">
        <v>97.5</v>
      </c>
      <c r="H47" s="28"/>
      <c r="I47" s="90">
        <f>+((I46/I48)/7)*1000</f>
        <v>99.820290665176074</v>
      </c>
      <c r="J47" s="56"/>
      <c r="L47" s="119" t="s">
        <v>12</v>
      </c>
      <c r="M47" s="71">
        <v>109</v>
      </c>
      <c r="N47" s="28">
        <v>107.5</v>
      </c>
      <c r="O47" s="28">
        <v>106.5</v>
      </c>
      <c r="P47" s="28"/>
      <c r="Q47" s="28"/>
      <c r="R47" s="90">
        <f>+((R46/R48)/7)*1000</f>
        <v>107.59493670886076</v>
      </c>
      <c r="S47" s="57"/>
      <c r="T47" s="57"/>
    </row>
    <row r="48" spans="1:30" ht="33.75" customHeight="1" x14ac:dyDescent="0.25">
      <c r="A48" s="83" t="s">
        <v>13</v>
      </c>
      <c r="B48" s="72">
        <v>185</v>
      </c>
      <c r="C48" s="32">
        <v>774</v>
      </c>
      <c r="D48" s="32">
        <v>667</v>
      </c>
      <c r="E48" s="32">
        <v>729</v>
      </c>
      <c r="F48" s="32">
        <v>612</v>
      </c>
      <c r="G48" s="32">
        <v>611</v>
      </c>
      <c r="H48" s="32"/>
      <c r="I48" s="91">
        <f>SUM(B48:H48)</f>
        <v>3578</v>
      </c>
      <c r="J48" s="56"/>
      <c r="K48" s="58"/>
      <c r="L48" s="83" t="s">
        <v>13</v>
      </c>
      <c r="M48" s="94">
        <v>88</v>
      </c>
      <c r="N48" s="94">
        <v>156</v>
      </c>
      <c r="O48" s="94">
        <v>151</v>
      </c>
      <c r="P48" s="94"/>
      <c r="Q48" s="94"/>
      <c r="R48" s="98">
        <f>SUM(M48:Q48)</f>
        <v>395</v>
      </c>
      <c r="S48" s="59"/>
      <c r="T48" s="59"/>
    </row>
    <row r="49" spans="1:31" ht="33.75" customHeight="1" x14ac:dyDescent="0.25">
      <c r="A49" s="84" t="s">
        <v>14</v>
      </c>
      <c r="B49" s="73">
        <f t="shared" ref="B49:H49" si="15">((B48*B47)*7/1000-B39-B40)/5</f>
        <v>19.683</v>
      </c>
      <c r="C49" s="36">
        <f t="shared" si="15"/>
        <v>79.914799999999985</v>
      </c>
      <c r="D49" s="36">
        <f t="shared" si="15"/>
        <v>67.655360000000002</v>
      </c>
      <c r="E49" s="36">
        <f t="shared" si="15"/>
        <v>73.705699999999993</v>
      </c>
      <c r="F49" s="36">
        <f t="shared" si="15"/>
        <v>61.122080000000004</v>
      </c>
      <c r="G49" s="36">
        <f t="shared" si="15"/>
        <v>60.676460000000006</v>
      </c>
      <c r="H49" s="36">
        <f t="shared" si="15"/>
        <v>0</v>
      </c>
      <c r="I49" s="92">
        <f>((I46*1000)/I48)/7</f>
        <v>99.820290665176074</v>
      </c>
      <c r="J49" s="56"/>
      <c r="L49" s="84" t="s">
        <v>14</v>
      </c>
      <c r="M49" s="73">
        <f t="shared" ref="M49:Q49" si="16">((M48*M47)*7/1000-M39-M40)/5</f>
        <v>9.7888000000000002</v>
      </c>
      <c r="N49" s="36">
        <f t="shared" si="16"/>
        <v>17.158000000000001</v>
      </c>
      <c r="O49" s="36">
        <f t="shared" si="16"/>
        <v>16.4741</v>
      </c>
      <c r="P49" s="36">
        <f t="shared" si="16"/>
        <v>0</v>
      </c>
      <c r="Q49" s="36">
        <f t="shared" si="16"/>
        <v>0</v>
      </c>
      <c r="R49" s="99">
        <f>((R46*1000)/R48)/7</f>
        <v>107.59493670886077</v>
      </c>
      <c r="S49" s="59"/>
      <c r="T49" s="59"/>
    </row>
    <row r="50" spans="1:31" ht="33.75" customHeight="1" x14ac:dyDescent="0.25">
      <c r="A50" s="85" t="s">
        <v>15</v>
      </c>
      <c r="B50" s="74">
        <f t="shared" ref="B50:H50" si="17">((B48*B47)*7)/1000</f>
        <v>135.97499999999999</v>
      </c>
      <c r="C50" s="40">
        <f t="shared" si="17"/>
        <v>552.63599999999997</v>
      </c>
      <c r="D50" s="40">
        <f t="shared" si="17"/>
        <v>466.9</v>
      </c>
      <c r="E50" s="40">
        <f t="shared" si="17"/>
        <v>507.74849999999998</v>
      </c>
      <c r="F50" s="40">
        <f t="shared" si="17"/>
        <v>419.83199999999999</v>
      </c>
      <c r="G50" s="40">
        <f t="shared" si="17"/>
        <v>417.00749999999999</v>
      </c>
      <c r="H50" s="40">
        <f t="shared" si="17"/>
        <v>0</v>
      </c>
      <c r="I50" s="76"/>
      <c r="J50" s="56"/>
      <c r="L50" s="85" t="s">
        <v>15</v>
      </c>
      <c r="M50" s="74">
        <f>((M48*M47)*7)/1000</f>
        <v>67.144000000000005</v>
      </c>
      <c r="N50" s="40">
        <f>((N48*N47)*7)/1000</f>
        <v>117.39</v>
      </c>
      <c r="O50" s="40">
        <f>((O48*O47)*7)/1000</f>
        <v>112.5705</v>
      </c>
      <c r="P50" s="40">
        <f>((P48*P47)*7)/1000</f>
        <v>0</v>
      </c>
      <c r="Q50" s="40">
        <f>((Q48*Q47)*7)/1000</f>
        <v>0</v>
      </c>
      <c r="R50" s="100"/>
    </row>
    <row r="51" spans="1:31" ht="33.75" customHeight="1" thickBot="1" x14ac:dyDescent="0.3">
      <c r="A51" s="86" t="s">
        <v>16</v>
      </c>
      <c r="B51" s="75">
        <f t="shared" ref="B51:H51" si="18">+(B46/B48)/7*1000</f>
        <v>105</v>
      </c>
      <c r="C51" s="45">
        <f t="shared" si="18"/>
        <v>102</v>
      </c>
      <c r="D51" s="45">
        <f t="shared" si="18"/>
        <v>99.999999999999986</v>
      </c>
      <c r="E51" s="45">
        <f t="shared" si="18"/>
        <v>99.499999999999986</v>
      </c>
      <c r="F51" s="45">
        <f t="shared" si="18"/>
        <v>97.999999999999986</v>
      </c>
      <c r="G51" s="45">
        <f t="shared" si="18"/>
        <v>97.500000000000014</v>
      </c>
      <c r="H51" s="45" t="e">
        <f t="shared" si="18"/>
        <v>#DIV/0!</v>
      </c>
      <c r="I51" s="93"/>
      <c r="J51" s="56"/>
      <c r="K51" s="48"/>
      <c r="L51" s="86" t="s">
        <v>16</v>
      </c>
      <c r="M51" s="75">
        <f>+(M46/M48)/7*1000</f>
        <v>109.09090909090908</v>
      </c>
      <c r="N51" s="45">
        <f>+(N46/N48)/7*1000</f>
        <v>107.69230769230771</v>
      </c>
      <c r="O51" s="45">
        <f>+(O46/O48)/7*1000</f>
        <v>106.62251655629139</v>
      </c>
      <c r="P51" s="45" t="e">
        <f>+(P46/P48)/7*1000</f>
        <v>#DIV/0!</v>
      </c>
      <c r="Q51" s="45" t="e">
        <f>+(Q46/Q48)/7*1000</f>
        <v>#DIV/0!</v>
      </c>
      <c r="R51" s="46"/>
      <c r="S51" s="49"/>
      <c r="T51" s="49"/>
    </row>
    <row r="52" spans="1:31" ht="33.75" customHeight="1" x14ac:dyDescent="0.25">
      <c r="A52" s="48"/>
      <c r="B52" s="49"/>
      <c r="C52" s="49"/>
      <c r="D52" s="49"/>
      <c r="E52" s="49"/>
      <c r="F52" s="49"/>
      <c r="G52" s="49"/>
      <c r="H52" s="48"/>
      <c r="I52" s="48"/>
      <c r="J52" s="48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2"/>
      <c r="V52" s="2"/>
      <c r="W52" s="2"/>
      <c r="X52" s="2"/>
      <c r="Y52" s="2"/>
    </row>
    <row r="53" spans="1:31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31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50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04" t="s">
        <v>21</v>
      </c>
      <c r="B55" s="386" t="s">
        <v>8</v>
      </c>
      <c r="C55" s="383"/>
      <c r="D55" s="383"/>
      <c r="E55" s="383"/>
      <c r="F55" s="383"/>
      <c r="G55" s="383"/>
      <c r="H55" s="387"/>
      <c r="I55" s="63"/>
      <c r="J55" s="63"/>
      <c r="U55" s="50"/>
      <c r="V55" s="50"/>
      <c r="W55" s="50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78" t="s">
        <v>20</v>
      </c>
      <c r="B56" s="68"/>
      <c r="C56" s="12"/>
      <c r="D56" s="12"/>
      <c r="E56" s="12"/>
      <c r="F56" s="12"/>
      <c r="G56" s="12"/>
      <c r="H56" s="88" t="s">
        <v>10</v>
      </c>
      <c r="J56" s="52"/>
      <c r="K56" s="52"/>
      <c r="L56" s="52"/>
      <c r="M56" s="52"/>
      <c r="N56" s="64"/>
      <c r="O56" s="64"/>
      <c r="P56" s="64"/>
      <c r="Q56" s="52"/>
      <c r="R56" s="52"/>
      <c r="S56" s="65"/>
      <c r="T56" s="65"/>
      <c r="U56" s="6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78" t="s">
        <v>11</v>
      </c>
      <c r="B57" s="68">
        <v>1</v>
      </c>
      <c r="C57" s="18">
        <v>2</v>
      </c>
      <c r="D57" s="18">
        <v>3</v>
      </c>
      <c r="E57" s="18">
        <v>4</v>
      </c>
      <c r="F57" s="18">
        <v>5</v>
      </c>
      <c r="G57" s="18">
        <v>6</v>
      </c>
      <c r="H57" s="88"/>
      <c r="I57" s="52"/>
      <c r="J57" s="52"/>
      <c r="K57" s="52"/>
      <c r="L57" s="124"/>
      <c r="M57" s="52"/>
      <c r="N57" s="64"/>
      <c r="O57" s="64"/>
      <c r="P57" s="64"/>
      <c r="Q57" s="52"/>
      <c r="R57" s="52"/>
      <c r="S57" s="65"/>
      <c r="T57" s="65"/>
      <c r="U57" s="6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80" t="s">
        <v>42</v>
      </c>
      <c r="B58" s="69">
        <v>21.6</v>
      </c>
      <c r="C58" s="69">
        <v>23.8</v>
      </c>
      <c r="D58" s="69">
        <v>33.4</v>
      </c>
      <c r="E58" s="69">
        <v>27.8</v>
      </c>
      <c r="F58" s="69">
        <v>39</v>
      </c>
      <c r="G58" s="69"/>
      <c r="H58" s="89">
        <f t="shared" ref="H58:H65" si="19">SUM(B58:G58)</f>
        <v>145.60000000000002</v>
      </c>
      <c r="I58" s="49"/>
      <c r="J58" s="2"/>
      <c r="K58" s="52"/>
      <c r="L58" s="124"/>
      <c r="M58" s="52"/>
      <c r="N58" s="64"/>
      <c r="O58" s="64"/>
      <c r="P58" s="64"/>
      <c r="Q58" s="52"/>
      <c r="R58" s="52"/>
      <c r="S58" s="65"/>
      <c r="T58" s="65"/>
      <c r="U58" s="6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81" t="s">
        <v>34</v>
      </c>
      <c r="B59" s="69">
        <v>21.6</v>
      </c>
      <c r="C59" s="69">
        <v>23.8</v>
      </c>
      <c r="D59" s="69">
        <v>33.4</v>
      </c>
      <c r="E59" s="69">
        <v>27.8</v>
      </c>
      <c r="F59" s="69">
        <v>39</v>
      </c>
      <c r="G59" s="69"/>
      <c r="H59" s="89">
        <f t="shared" si="19"/>
        <v>145.60000000000002</v>
      </c>
      <c r="I59" s="49"/>
      <c r="J59" s="2"/>
      <c r="K59" s="52"/>
      <c r="L59" s="124"/>
      <c r="M59" s="52"/>
      <c r="N59" s="64"/>
      <c r="O59" s="64"/>
      <c r="P59" s="64"/>
      <c r="Q59" s="52"/>
      <c r="R59" s="52"/>
      <c r="S59" s="65"/>
      <c r="T59" s="65"/>
      <c r="U59" s="6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80" t="s">
        <v>35</v>
      </c>
      <c r="B60" s="69">
        <v>23</v>
      </c>
      <c r="C60" s="69">
        <v>25.3</v>
      </c>
      <c r="D60" s="69">
        <v>35.799999999999997</v>
      </c>
      <c r="E60" s="69">
        <v>29.7</v>
      </c>
      <c r="F60" s="69">
        <v>41.8</v>
      </c>
      <c r="G60" s="69"/>
      <c r="H60" s="89">
        <f t="shared" si="19"/>
        <v>155.6</v>
      </c>
      <c r="I60" s="49"/>
      <c r="J60" s="2"/>
      <c r="K60" s="52"/>
      <c r="L60" s="124"/>
      <c r="M60" s="52"/>
      <c r="N60" s="64"/>
      <c r="O60" s="64"/>
      <c r="P60" s="64"/>
      <c r="Q60" s="52"/>
      <c r="R60" s="52"/>
      <c r="S60" s="65"/>
      <c r="T60" s="65"/>
      <c r="U60" s="6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80" t="s">
        <v>36</v>
      </c>
      <c r="B61" s="69">
        <v>23</v>
      </c>
      <c r="C61" s="69">
        <v>25.3</v>
      </c>
      <c r="D61" s="69">
        <v>35.799999999999997</v>
      </c>
      <c r="E61" s="69">
        <v>29.7</v>
      </c>
      <c r="F61" s="69">
        <v>41.8</v>
      </c>
      <c r="G61" s="69"/>
      <c r="H61" s="89">
        <f t="shared" si="19"/>
        <v>155.6</v>
      </c>
      <c r="I61" s="49"/>
      <c r="J61" s="2"/>
      <c r="K61" s="52"/>
      <c r="L61" s="124"/>
      <c r="M61" s="52"/>
      <c r="N61" s="64"/>
      <c r="O61" s="64"/>
      <c r="P61" s="64"/>
      <c r="Q61" s="52"/>
      <c r="R61" s="52"/>
      <c r="S61" s="65"/>
      <c r="T61" s="65"/>
      <c r="U61" s="6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81" t="s">
        <v>37</v>
      </c>
      <c r="B62" s="69">
        <v>23</v>
      </c>
      <c r="C62" s="69">
        <v>25.3</v>
      </c>
      <c r="D62" s="69">
        <v>35.799999999999997</v>
      </c>
      <c r="E62" s="69">
        <v>29.7</v>
      </c>
      <c r="F62" s="69">
        <v>41.8</v>
      </c>
      <c r="G62" s="69"/>
      <c r="H62" s="89">
        <f t="shared" si="19"/>
        <v>155.6</v>
      </c>
      <c r="I62" s="49"/>
      <c r="J62" s="2"/>
      <c r="K62" s="52"/>
      <c r="L62" s="124"/>
      <c r="M62" s="52"/>
      <c r="N62" s="64"/>
      <c r="O62" s="64"/>
      <c r="P62" s="64"/>
      <c r="Q62" s="52"/>
      <c r="R62" s="52"/>
      <c r="S62" s="65"/>
      <c r="T62" s="65"/>
      <c r="U62" s="6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80" t="s">
        <v>38</v>
      </c>
      <c r="B63" s="69">
        <v>23</v>
      </c>
      <c r="C63" s="69">
        <v>25.3</v>
      </c>
      <c r="D63" s="69">
        <v>35.799999999999997</v>
      </c>
      <c r="E63" s="69">
        <v>29.7</v>
      </c>
      <c r="F63" s="69">
        <v>41.8</v>
      </c>
      <c r="G63" s="69"/>
      <c r="H63" s="89">
        <f t="shared" si="19"/>
        <v>155.6</v>
      </c>
      <c r="I63" s="49"/>
      <c r="J63" s="2"/>
      <c r="K63" s="52"/>
      <c r="L63" s="124"/>
      <c r="M63" s="52"/>
      <c r="N63" s="52"/>
      <c r="O63" s="52"/>
      <c r="P63" s="52"/>
      <c r="Q63" s="52"/>
      <c r="R63" s="52"/>
      <c r="S63" s="52"/>
      <c r="T63" s="52"/>
      <c r="U63" s="52"/>
      <c r="V63" s="3"/>
      <c r="W63" s="3"/>
      <c r="Z63" s="2"/>
      <c r="AA63" s="2"/>
      <c r="AB63" s="2"/>
      <c r="AC63" s="2"/>
    </row>
    <row r="64" spans="1:31" ht="33.75" customHeight="1" x14ac:dyDescent="0.25">
      <c r="A64" s="80" t="s">
        <v>33</v>
      </c>
      <c r="B64" s="69">
        <v>23</v>
      </c>
      <c r="C64" s="69">
        <v>25.3</v>
      </c>
      <c r="D64" s="69">
        <v>35.799999999999997</v>
      </c>
      <c r="E64" s="69">
        <v>29.7</v>
      </c>
      <c r="F64" s="69">
        <v>41.8</v>
      </c>
      <c r="G64" s="69"/>
      <c r="H64" s="89">
        <f t="shared" si="19"/>
        <v>155.6</v>
      </c>
      <c r="I64" s="49"/>
      <c r="J64" s="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3"/>
      <c r="W64" s="3"/>
      <c r="Z64" s="2"/>
      <c r="AA64" s="2"/>
      <c r="AB64" s="2"/>
      <c r="AC64" s="2"/>
    </row>
    <row r="65" spans="1:29" ht="33.75" customHeight="1" x14ac:dyDescent="0.25">
      <c r="A65" s="79" t="s">
        <v>10</v>
      </c>
      <c r="B65" s="70">
        <f t="shared" ref="B65:G65" si="20">SUM(B58:B64)</f>
        <v>158.19999999999999</v>
      </c>
      <c r="C65" s="25">
        <f t="shared" si="20"/>
        <v>174.10000000000002</v>
      </c>
      <c r="D65" s="25">
        <f t="shared" si="20"/>
        <v>245.8</v>
      </c>
      <c r="E65" s="25">
        <f t="shared" si="20"/>
        <v>204.09999999999997</v>
      </c>
      <c r="F65" s="25">
        <f t="shared" si="20"/>
        <v>287</v>
      </c>
      <c r="G65" s="25">
        <f t="shared" si="20"/>
        <v>0</v>
      </c>
      <c r="H65" s="89">
        <f t="shared" si="19"/>
        <v>1069.2</v>
      </c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82" t="s">
        <v>12</v>
      </c>
      <c r="B66" s="71">
        <v>114</v>
      </c>
      <c r="C66" s="28">
        <v>113.5</v>
      </c>
      <c r="D66" s="28">
        <v>112.5</v>
      </c>
      <c r="E66" s="28">
        <v>112.5</v>
      </c>
      <c r="F66" s="28">
        <v>112</v>
      </c>
      <c r="G66" s="28"/>
      <c r="H66" s="90">
        <f>+((H65/H67)/7)*1000</f>
        <v>112.80860941126821</v>
      </c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83" t="s">
        <v>13</v>
      </c>
      <c r="B67" s="94">
        <v>198</v>
      </c>
      <c r="C67" s="94">
        <v>219</v>
      </c>
      <c r="D67" s="94">
        <v>312</v>
      </c>
      <c r="E67" s="94">
        <v>259</v>
      </c>
      <c r="F67" s="94">
        <v>366</v>
      </c>
      <c r="G67" s="94"/>
      <c r="H67" s="98">
        <f>SUM(B67:G67)</f>
        <v>1354</v>
      </c>
      <c r="J67" s="66"/>
      <c r="N67" s="3"/>
      <c r="O67" s="3"/>
      <c r="P67" s="3"/>
      <c r="Q67" s="3"/>
      <c r="R67" s="3"/>
    </row>
    <row r="68" spans="1:29" ht="33.75" customHeight="1" x14ac:dyDescent="0.25">
      <c r="A68" s="84" t="s">
        <v>14</v>
      </c>
      <c r="B68" s="73">
        <f t="shared" ref="B68:G68" si="21">((B67*B66)*7/1000-B58-B59)/5</f>
        <v>22.960799999999999</v>
      </c>
      <c r="C68" s="36">
        <f t="shared" si="21"/>
        <v>25.279099999999996</v>
      </c>
      <c r="D68" s="36">
        <f t="shared" si="21"/>
        <v>35.779999999999994</v>
      </c>
      <c r="E68" s="36">
        <f t="shared" si="21"/>
        <v>29.672499999999996</v>
      </c>
      <c r="F68" s="36">
        <f t="shared" si="21"/>
        <v>41.788800000000002</v>
      </c>
      <c r="G68" s="36">
        <f t="shared" si="21"/>
        <v>0</v>
      </c>
      <c r="H68" s="102">
        <f>((H65*1000)/H67)/7</f>
        <v>112.80860941126821</v>
      </c>
      <c r="N68" s="3"/>
      <c r="O68" s="3"/>
      <c r="P68" s="3"/>
      <c r="Q68" s="3"/>
      <c r="R68" s="3"/>
    </row>
    <row r="69" spans="1:29" ht="33.75" customHeight="1" x14ac:dyDescent="0.25">
      <c r="A69" s="85" t="s">
        <v>15</v>
      </c>
      <c r="B69" s="74">
        <f>((B67*B66)*7)/1000</f>
        <v>158.00399999999999</v>
      </c>
      <c r="C69" s="40">
        <f>((C67*C66)*7)/1000</f>
        <v>173.99549999999999</v>
      </c>
      <c r="D69" s="40">
        <f>((D67*D66)*7)/1000</f>
        <v>245.7</v>
      </c>
      <c r="E69" s="40">
        <f>((E67*E66)*7)/1000</f>
        <v>203.96250000000001</v>
      </c>
      <c r="F69" s="40">
        <f t="shared" ref="F69:G69" si="22">((F67*F66)*7)/1000</f>
        <v>286.94400000000002</v>
      </c>
      <c r="G69" s="40">
        <f t="shared" si="22"/>
        <v>0</v>
      </c>
      <c r="H69" s="76"/>
      <c r="I69" s="48"/>
      <c r="R69" s="3"/>
    </row>
    <row r="70" spans="1:29" ht="33.75" customHeight="1" thickBot="1" x14ac:dyDescent="0.3">
      <c r="A70" s="86" t="s">
        <v>16</v>
      </c>
      <c r="B70" s="75">
        <f>+(B65/B67)/7*1000</f>
        <v>114.14141414141413</v>
      </c>
      <c r="C70" s="45">
        <f>+(C65/C67)/7*1000</f>
        <v>113.56816699282454</v>
      </c>
      <c r="D70" s="45">
        <f>+(D65/D67)/7*1000</f>
        <v>112.54578754578756</v>
      </c>
      <c r="E70" s="45">
        <f>+(E65/E67)/7*1000</f>
        <v>112.5758411472697</v>
      </c>
      <c r="F70" s="45">
        <f t="shared" ref="F70:G70" si="23">+(F65/F67)/7*1000</f>
        <v>112.02185792349727</v>
      </c>
      <c r="G70" s="45" t="e">
        <f t="shared" si="23"/>
        <v>#DIV/0!</v>
      </c>
      <c r="H70" s="103"/>
      <c r="R70" s="3"/>
    </row>
    <row r="71" spans="1:29" ht="33.75" customHeight="1" x14ac:dyDescent="0.25"/>
    <row r="72" spans="1:29" ht="33.75" customHeight="1" x14ac:dyDescent="0.25">
      <c r="B72" s="52"/>
      <c r="C72" s="52"/>
      <c r="D72" s="52"/>
      <c r="E72" s="52"/>
      <c r="F72" s="52"/>
      <c r="G72" s="52"/>
      <c r="H72" s="52"/>
      <c r="I72" s="59"/>
    </row>
    <row r="73" spans="1:29" ht="33.75" customHeight="1" x14ac:dyDescent="0.25"/>
    <row r="74" spans="1:29" ht="33.75" customHeight="1" x14ac:dyDescent="0.25">
      <c r="A74" s="52"/>
      <c r="B74" s="65"/>
      <c r="C74" s="65"/>
      <c r="D74" s="65"/>
      <c r="E74" s="65"/>
      <c r="F74" s="65"/>
      <c r="G74" s="65"/>
      <c r="H74" s="52"/>
      <c r="I74" s="52"/>
      <c r="J74" s="52"/>
    </row>
    <row r="75" spans="1:29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29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29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29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29" ht="33.75" customHeight="1" x14ac:dyDescent="0.25">
      <c r="A79" s="52"/>
      <c r="B79" s="52"/>
      <c r="C79" s="52"/>
      <c r="D79" s="52"/>
      <c r="E79" s="52"/>
      <c r="F79" s="52"/>
      <c r="G79" s="52"/>
      <c r="H79" s="52"/>
      <c r="I79" s="52"/>
      <c r="J79" s="52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Y15"/>
    <mergeCell ref="B36:I36"/>
    <mergeCell ref="M36:Q36"/>
    <mergeCell ref="J54:K54"/>
    <mergeCell ref="B55:H55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E239"/>
  <sheetViews>
    <sheetView topLeftCell="E25" zoomScale="30" zoomScaleNormal="30" workbookViewId="0">
      <selection activeCell="V23" sqref="V23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0" width="26.28515625" style="16" bestFit="1" customWidth="1"/>
    <col min="11" max="12" width="33.42578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68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76"/>
      <c r="I15" s="377"/>
      <c r="J15" s="388" t="s">
        <v>45</v>
      </c>
      <c r="K15" s="389"/>
      <c r="L15" s="389"/>
      <c r="M15" s="390"/>
      <c r="N15" s="385" t="s">
        <v>44</v>
      </c>
      <c r="O15" s="381"/>
      <c r="P15" s="381"/>
      <c r="Q15" s="381"/>
      <c r="R15" s="381"/>
      <c r="S15" s="381"/>
      <c r="T15" s="381"/>
      <c r="U15" s="381"/>
      <c r="V15" s="381"/>
      <c r="W15" s="381"/>
      <c r="X15" s="381"/>
      <c r="Y15" s="382"/>
      <c r="Z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2"/>
      <c r="H16" s="12"/>
      <c r="I16" s="12"/>
      <c r="J16" s="13"/>
      <c r="K16" s="12"/>
      <c r="L16" s="12"/>
      <c r="M16" s="19"/>
      <c r="N16" s="13"/>
      <c r="O16" s="12"/>
      <c r="P16" s="12"/>
      <c r="Q16" s="12"/>
      <c r="R16" s="12"/>
      <c r="S16" s="12"/>
      <c r="T16" s="12"/>
      <c r="U16" s="12"/>
      <c r="V16" s="12"/>
      <c r="W16" s="133"/>
      <c r="X16" s="133"/>
      <c r="Y16" s="14"/>
      <c r="Z16" s="15" t="s">
        <v>10</v>
      </c>
      <c r="AB16" s="17"/>
      <c r="AC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8">
        <v>6</v>
      </c>
      <c r="H17" s="18">
        <v>7</v>
      </c>
      <c r="I17" s="18">
        <v>8</v>
      </c>
      <c r="J17" s="11">
        <v>1</v>
      </c>
      <c r="K17" s="18">
        <v>2</v>
      </c>
      <c r="L17" s="18">
        <v>3</v>
      </c>
      <c r="M17" s="19">
        <v>4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8">
        <v>6</v>
      </c>
      <c r="T17" s="18">
        <v>7</v>
      </c>
      <c r="U17" s="18">
        <v>8</v>
      </c>
      <c r="V17" s="18">
        <v>9</v>
      </c>
      <c r="W17" s="125">
        <v>10</v>
      </c>
      <c r="X17" s="18">
        <v>11</v>
      </c>
      <c r="Y17" s="134" t="s">
        <v>64</v>
      </c>
      <c r="Z17" s="15"/>
      <c r="AB17" s="2"/>
      <c r="AC17" s="17"/>
    </row>
    <row r="18" spans="1:30" ht="39.950000000000003" customHeight="1" x14ac:dyDescent="0.25">
      <c r="A18" s="112" t="s">
        <v>42</v>
      </c>
      <c r="B18" s="20">
        <v>25.409600000000001</v>
      </c>
      <c r="C18" s="21">
        <v>58.860000000000014</v>
      </c>
      <c r="D18" s="21">
        <v>85.791282106666671</v>
      </c>
      <c r="E18" s="21">
        <v>82.777511039999993</v>
      </c>
      <c r="F18" s="21">
        <v>82.130558933333333</v>
      </c>
      <c r="G18" s="21">
        <v>71.520689919999995</v>
      </c>
      <c r="H18" s="21">
        <v>43.444059999999993</v>
      </c>
      <c r="I18" s="21">
        <v>77.966399999999993</v>
      </c>
      <c r="J18" s="20">
        <v>34.991639999999997</v>
      </c>
      <c r="K18" s="21">
        <v>67.487299999999991</v>
      </c>
      <c r="L18" s="21">
        <v>74.375139999999988</v>
      </c>
      <c r="M18" s="22">
        <v>75.842360000000014</v>
      </c>
      <c r="N18" s="20">
        <v>23.627400000000002</v>
      </c>
      <c r="O18" s="21">
        <v>52.292960000000008</v>
      </c>
      <c r="P18" s="21">
        <v>48.252000000000002</v>
      </c>
      <c r="Q18" s="21">
        <v>42.207818666666661</v>
      </c>
      <c r="R18" s="21">
        <v>42.080001466666658</v>
      </c>
      <c r="S18" s="21">
        <v>43.425505279999996</v>
      </c>
      <c r="T18" s="21">
        <v>43.425505279999996</v>
      </c>
      <c r="U18" s="21">
        <v>42.581845680000001</v>
      </c>
      <c r="V18" s="21">
        <v>42.752785680000002</v>
      </c>
      <c r="W18" s="126">
        <v>57.354906666666658</v>
      </c>
      <c r="X18" s="21">
        <v>68.174613333333326</v>
      </c>
      <c r="Y18" s="135"/>
      <c r="Z18" s="23">
        <f t="shared" ref="Z18:Z25" si="0">SUM(B18:Y18)</f>
        <v>1286.771884053333</v>
      </c>
      <c r="AB18" s="2"/>
      <c r="AC18" s="17"/>
    </row>
    <row r="19" spans="1:30" ht="39.950000000000003" customHeight="1" x14ac:dyDescent="0.25">
      <c r="A19" s="113" t="s">
        <v>34</v>
      </c>
      <c r="B19" s="20">
        <v>25.409600000000001</v>
      </c>
      <c r="C19" s="21">
        <v>58.860000000000014</v>
      </c>
      <c r="D19" s="21">
        <v>85.791282106666671</v>
      </c>
      <c r="E19" s="21">
        <v>82.777511039999993</v>
      </c>
      <c r="F19" s="21">
        <v>82.130558933333333</v>
      </c>
      <c r="G19" s="21">
        <v>71.520689919999995</v>
      </c>
      <c r="H19" s="21">
        <v>43.444059999999993</v>
      </c>
      <c r="I19" s="21">
        <v>77.966399999999993</v>
      </c>
      <c r="J19" s="20">
        <v>34.991639999999997</v>
      </c>
      <c r="K19" s="21">
        <v>67.487299999999991</v>
      </c>
      <c r="L19" s="21">
        <v>74.375139999999988</v>
      </c>
      <c r="M19" s="22">
        <v>75.842360000000014</v>
      </c>
      <c r="N19" s="20">
        <v>23.627400000000002</v>
      </c>
      <c r="O19" s="21">
        <v>52.292960000000008</v>
      </c>
      <c r="P19" s="21">
        <v>48.252000000000002</v>
      </c>
      <c r="Q19" s="21">
        <v>42.207818666666661</v>
      </c>
      <c r="R19" s="21">
        <v>42.080001466666658</v>
      </c>
      <c r="S19" s="21">
        <v>43.425505279999996</v>
      </c>
      <c r="T19" s="21">
        <v>43.425505279999996</v>
      </c>
      <c r="U19" s="21">
        <v>42.581845680000001</v>
      </c>
      <c r="V19" s="21">
        <v>42.752785680000002</v>
      </c>
      <c r="W19" s="126">
        <v>57.354906666666658</v>
      </c>
      <c r="X19" s="21">
        <v>68.174613333333326</v>
      </c>
      <c r="Y19" s="135"/>
      <c r="Z19" s="23">
        <f t="shared" si="0"/>
        <v>1286.771884053333</v>
      </c>
      <c r="AB19" s="2"/>
      <c r="AC19" s="17"/>
    </row>
    <row r="20" spans="1:30" ht="39.75" customHeight="1" x14ac:dyDescent="0.25">
      <c r="A20" s="112" t="s">
        <v>35</v>
      </c>
      <c r="B20" s="20">
        <v>26.218659999999993</v>
      </c>
      <c r="C20" s="21">
        <v>60.770999999999994</v>
      </c>
      <c r="D20" s="21">
        <v>90.009787157333307</v>
      </c>
      <c r="E20" s="21">
        <v>86.679995584000011</v>
      </c>
      <c r="F20" s="21">
        <v>86.389276426666669</v>
      </c>
      <c r="G20" s="21">
        <v>75.352924032000004</v>
      </c>
      <c r="H20" s="21">
        <v>45.672776000000013</v>
      </c>
      <c r="I20" s="21">
        <v>81.597439999999978</v>
      </c>
      <c r="J20" s="20">
        <v>36.649744000000005</v>
      </c>
      <c r="K20" s="21">
        <v>70.31138</v>
      </c>
      <c r="L20" s="21">
        <v>77.406644</v>
      </c>
      <c r="M20" s="22">
        <v>78.474556000000007</v>
      </c>
      <c r="N20" s="20">
        <v>24.569040000000001</v>
      </c>
      <c r="O20" s="21">
        <v>54.576416000000009</v>
      </c>
      <c r="P20" s="21">
        <v>49.9908</v>
      </c>
      <c r="Q20" s="21">
        <v>43.876872533333341</v>
      </c>
      <c r="R20" s="21">
        <v>43.776099413333341</v>
      </c>
      <c r="S20" s="21">
        <v>45.806197888000007</v>
      </c>
      <c r="T20" s="21">
        <v>45.516397888000007</v>
      </c>
      <c r="U20" s="21">
        <v>44.220761727999992</v>
      </c>
      <c r="V20" s="21">
        <v>44.437285728000006</v>
      </c>
      <c r="W20" s="126">
        <v>58.85163733333335</v>
      </c>
      <c r="X20" s="21">
        <v>69.346954666666676</v>
      </c>
      <c r="Y20" s="135"/>
      <c r="Z20" s="23">
        <f t="shared" si="0"/>
        <v>1340.5026463786671</v>
      </c>
      <c r="AB20" s="2"/>
      <c r="AC20" s="17"/>
    </row>
    <row r="21" spans="1:30" ht="39.950000000000003" customHeight="1" x14ac:dyDescent="0.25">
      <c r="A21" s="112" t="s">
        <v>36</v>
      </c>
      <c r="B21" s="20">
        <v>26.218659999999993</v>
      </c>
      <c r="C21" s="21">
        <v>60.770999999999994</v>
      </c>
      <c r="D21" s="21">
        <v>90.009787157333307</v>
      </c>
      <c r="E21" s="21">
        <v>86.679995584000011</v>
      </c>
      <c r="F21" s="21">
        <v>86.389276426666669</v>
      </c>
      <c r="G21" s="21">
        <v>75.352924032000004</v>
      </c>
      <c r="H21" s="21">
        <v>45.672776000000013</v>
      </c>
      <c r="I21" s="21">
        <v>81.597439999999978</v>
      </c>
      <c r="J21" s="20">
        <v>36.649744000000005</v>
      </c>
      <c r="K21" s="21">
        <v>70.31138</v>
      </c>
      <c r="L21" s="21">
        <v>77.406644</v>
      </c>
      <c r="M21" s="22">
        <v>78.474556000000007</v>
      </c>
      <c r="N21" s="20">
        <v>24.569040000000001</v>
      </c>
      <c r="O21" s="21">
        <v>54.576416000000009</v>
      </c>
      <c r="P21" s="21">
        <v>49.9908</v>
      </c>
      <c r="Q21" s="21">
        <v>43.876872533333341</v>
      </c>
      <c r="R21" s="21">
        <v>43.776099413333341</v>
      </c>
      <c r="S21" s="21">
        <v>45.806197888000007</v>
      </c>
      <c r="T21" s="21">
        <v>45.516397888000007</v>
      </c>
      <c r="U21" s="21">
        <v>44.220761727999992</v>
      </c>
      <c r="V21" s="21">
        <v>44.437285728000006</v>
      </c>
      <c r="W21" s="126">
        <v>58.85163733333335</v>
      </c>
      <c r="X21" s="21">
        <v>69.346954666666676</v>
      </c>
      <c r="Y21" s="135"/>
      <c r="Z21" s="23">
        <f t="shared" si="0"/>
        <v>1340.5026463786671</v>
      </c>
      <c r="AB21" s="2"/>
      <c r="AC21" s="17"/>
    </row>
    <row r="22" spans="1:30" ht="39.950000000000003" customHeight="1" x14ac:dyDescent="0.25">
      <c r="A22" s="113" t="s">
        <v>37</v>
      </c>
      <c r="B22" s="20">
        <v>26.218659999999993</v>
      </c>
      <c r="C22" s="21">
        <v>60.770999999999994</v>
      </c>
      <c r="D22" s="21">
        <v>90.009787157333307</v>
      </c>
      <c r="E22" s="21">
        <v>86.679995584000011</v>
      </c>
      <c r="F22" s="21">
        <v>86.389276426666669</v>
      </c>
      <c r="G22" s="21">
        <v>75.352924032000004</v>
      </c>
      <c r="H22" s="21">
        <v>45.672776000000013</v>
      </c>
      <c r="I22" s="21">
        <v>81.597439999999978</v>
      </c>
      <c r="J22" s="20">
        <v>36.649744000000005</v>
      </c>
      <c r="K22" s="21">
        <v>70.31138</v>
      </c>
      <c r="L22" s="21">
        <v>77.406644</v>
      </c>
      <c r="M22" s="22">
        <v>78.474556000000007</v>
      </c>
      <c r="N22" s="20">
        <v>24.569040000000001</v>
      </c>
      <c r="O22" s="21">
        <v>54.576416000000009</v>
      </c>
      <c r="P22" s="21">
        <v>49.9908</v>
      </c>
      <c r="Q22" s="21">
        <v>43.876872533333341</v>
      </c>
      <c r="R22" s="21">
        <v>43.776099413333341</v>
      </c>
      <c r="S22" s="21">
        <v>45.806197888000007</v>
      </c>
      <c r="T22" s="21">
        <v>45.516397888000007</v>
      </c>
      <c r="U22" s="21">
        <v>44.220761727999992</v>
      </c>
      <c r="V22" s="21">
        <v>44.437285728000006</v>
      </c>
      <c r="W22" s="126">
        <v>58.85163733333335</v>
      </c>
      <c r="X22" s="21">
        <v>69.346954666666676</v>
      </c>
      <c r="Y22" s="135"/>
      <c r="Z22" s="23">
        <f t="shared" si="0"/>
        <v>1340.5026463786671</v>
      </c>
      <c r="AB22" s="2"/>
      <c r="AC22" s="17"/>
    </row>
    <row r="23" spans="1:30" ht="39.950000000000003" customHeight="1" x14ac:dyDescent="0.25">
      <c r="A23" s="112" t="s">
        <v>38</v>
      </c>
      <c r="B23" s="20">
        <v>26.218659999999993</v>
      </c>
      <c r="C23" s="21">
        <v>60.770999999999994</v>
      </c>
      <c r="D23" s="21">
        <v>90.009787157333307</v>
      </c>
      <c r="E23" s="21">
        <v>86.679995584000011</v>
      </c>
      <c r="F23" s="21">
        <v>86.389276426666669</v>
      </c>
      <c r="G23" s="21">
        <v>75.352924032000004</v>
      </c>
      <c r="H23" s="21">
        <v>45.672776000000013</v>
      </c>
      <c r="I23" s="21">
        <v>81.597439999999978</v>
      </c>
      <c r="J23" s="20">
        <v>36.649744000000005</v>
      </c>
      <c r="K23" s="21">
        <v>70.31138</v>
      </c>
      <c r="L23" s="21">
        <v>77.406644</v>
      </c>
      <c r="M23" s="22">
        <v>78.474556000000007</v>
      </c>
      <c r="N23" s="20">
        <v>24.569040000000001</v>
      </c>
      <c r="O23" s="21">
        <v>54.576416000000009</v>
      </c>
      <c r="P23" s="21">
        <v>49.9908</v>
      </c>
      <c r="Q23" s="21">
        <v>43.876872533333341</v>
      </c>
      <c r="R23" s="21">
        <v>43.776099413333341</v>
      </c>
      <c r="S23" s="21">
        <v>45.806197888000007</v>
      </c>
      <c r="T23" s="21">
        <v>45.516397888000007</v>
      </c>
      <c r="U23" s="21">
        <v>44.220761727999992</v>
      </c>
      <c r="V23" s="21">
        <v>44.437285728000006</v>
      </c>
      <c r="W23" s="126">
        <v>58.85163733333335</v>
      </c>
      <c r="X23" s="21">
        <v>69.346954666666676</v>
      </c>
      <c r="Y23" s="135"/>
      <c r="Z23" s="23">
        <f t="shared" si="0"/>
        <v>1340.5026463786671</v>
      </c>
      <c r="AB23" s="2"/>
      <c r="AC23" s="17"/>
    </row>
    <row r="24" spans="1:30" ht="39.950000000000003" customHeight="1" x14ac:dyDescent="0.25">
      <c r="A24" s="112" t="s">
        <v>33</v>
      </c>
      <c r="B24" s="20">
        <v>26.218659999999993</v>
      </c>
      <c r="C24" s="21">
        <v>60.770999999999994</v>
      </c>
      <c r="D24" s="21">
        <v>90.009787157333307</v>
      </c>
      <c r="E24" s="21">
        <v>86.679995584000011</v>
      </c>
      <c r="F24" s="21">
        <v>86.389276426666669</v>
      </c>
      <c r="G24" s="21">
        <v>75.352924032000004</v>
      </c>
      <c r="H24" s="21">
        <v>45.672776000000013</v>
      </c>
      <c r="I24" s="21">
        <v>81.597439999999978</v>
      </c>
      <c r="J24" s="20">
        <v>36.649744000000005</v>
      </c>
      <c r="K24" s="21">
        <v>70.31138</v>
      </c>
      <c r="L24" s="21">
        <v>77.406644</v>
      </c>
      <c r="M24" s="22">
        <v>78.474556000000007</v>
      </c>
      <c r="N24" s="20">
        <v>24.569040000000001</v>
      </c>
      <c r="O24" s="21">
        <v>54.576416000000009</v>
      </c>
      <c r="P24" s="21">
        <v>49.9908</v>
      </c>
      <c r="Q24" s="21">
        <v>43.876872533333341</v>
      </c>
      <c r="R24" s="21">
        <v>43.776099413333341</v>
      </c>
      <c r="S24" s="21">
        <v>45.806197888000007</v>
      </c>
      <c r="T24" s="21">
        <v>45.516397888000007</v>
      </c>
      <c r="U24" s="21">
        <v>44.220761727999992</v>
      </c>
      <c r="V24" s="21">
        <v>44.437285728000006</v>
      </c>
      <c r="W24" s="126">
        <v>58.85163733333335</v>
      </c>
      <c r="X24" s="21">
        <v>69.346954666666676</v>
      </c>
      <c r="Y24" s="135"/>
      <c r="Z24" s="23">
        <f t="shared" si="0"/>
        <v>1340.5026463786671</v>
      </c>
      <c r="AB24" s="2"/>
    </row>
    <row r="25" spans="1:30" ht="41.45" customHeight="1" x14ac:dyDescent="0.25">
      <c r="A25" s="113" t="s">
        <v>10</v>
      </c>
      <c r="B25" s="24">
        <f>SUM(B18:B24)</f>
        <v>181.91249999999999</v>
      </c>
      <c r="C25" s="25">
        <f t="shared" ref="C25:E25" si="1">SUM(C18:C24)</f>
        <v>421.57500000000005</v>
      </c>
      <c r="D25" s="25">
        <f t="shared" si="1"/>
        <v>621.63149999999996</v>
      </c>
      <c r="E25" s="25">
        <f t="shared" si="1"/>
        <v>598.95500000000015</v>
      </c>
      <c r="F25" s="25">
        <f>SUM(F18:F24)</f>
        <v>596.2075000000001</v>
      </c>
      <c r="G25" s="25">
        <f t="shared" ref="G25" si="2">SUM(G18:G24)</f>
        <v>519.80600000000004</v>
      </c>
      <c r="H25" s="25">
        <f>SUM(H18:H24)</f>
        <v>315.25200000000001</v>
      </c>
      <c r="I25" s="25">
        <f t="shared" ref="I25:L25" si="3">SUM(I18:I24)</f>
        <v>563.91999999999996</v>
      </c>
      <c r="J25" s="24">
        <f t="shared" si="3"/>
        <v>253.232</v>
      </c>
      <c r="K25" s="25">
        <f t="shared" si="3"/>
        <v>486.53149999999994</v>
      </c>
      <c r="L25" s="25">
        <f t="shared" si="3"/>
        <v>535.7835</v>
      </c>
      <c r="M25" s="26">
        <f>SUM(M18:M24)</f>
        <v>544.05750000000012</v>
      </c>
      <c r="N25" s="24">
        <f t="shared" ref="N25:O25" si="4">SUM(N18:N24)</f>
        <v>170.1</v>
      </c>
      <c r="O25" s="25">
        <f t="shared" si="4"/>
        <v>377.46800000000002</v>
      </c>
      <c r="P25" s="25">
        <f>SUM(P18:P24)</f>
        <v>346.45799999999997</v>
      </c>
      <c r="Q25" s="25">
        <f t="shared" ref="Q25:Y25" si="5">SUM(Q18:Q24)</f>
        <v>303.79999999999995</v>
      </c>
      <c r="R25" s="25">
        <f t="shared" si="5"/>
        <v>303.04050000000001</v>
      </c>
      <c r="S25" s="25">
        <f t="shared" si="5"/>
        <v>315.88200000000001</v>
      </c>
      <c r="T25" s="25">
        <f t="shared" si="5"/>
        <v>314.43300000000005</v>
      </c>
      <c r="U25" s="25">
        <f t="shared" si="5"/>
        <v>306.26749999999998</v>
      </c>
      <c r="V25" s="25">
        <f t="shared" si="5"/>
        <v>307.69200000000001</v>
      </c>
      <c r="W25" s="25">
        <f t="shared" si="5"/>
        <v>408.96800000000013</v>
      </c>
      <c r="X25" s="25">
        <f t="shared" si="5"/>
        <v>483.08399999999995</v>
      </c>
      <c r="Y25" s="136">
        <f t="shared" si="5"/>
        <v>0</v>
      </c>
      <c r="Z25" s="23">
        <f t="shared" si="0"/>
        <v>9276.0570000000025</v>
      </c>
    </row>
    <row r="26" spans="1:30" s="2" customFormat="1" ht="36.75" customHeight="1" x14ac:dyDescent="0.25">
      <c r="A26" s="114" t="s">
        <v>12</v>
      </c>
      <c r="B26" s="27">
        <v>112.5</v>
      </c>
      <c r="C26" s="28">
        <v>109.5</v>
      </c>
      <c r="D26" s="28">
        <v>109.5</v>
      </c>
      <c r="E26" s="28">
        <v>109</v>
      </c>
      <c r="F26" s="28">
        <v>108.5</v>
      </c>
      <c r="G26" s="28">
        <v>107</v>
      </c>
      <c r="H26" s="28">
        <v>108</v>
      </c>
      <c r="I26" s="28">
        <v>106</v>
      </c>
      <c r="J26" s="27">
        <v>112</v>
      </c>
      <c r="K26" s="28">
        <v>110.5</v>
      </c>
      <c r="L26" s="28">
        <v>109.5</v>
      </c>
      <c r="M26" s="29">
        <v>107.5</v>
      </c>
      <c r="N26" s="27">
        <v>112.5</v>
      </c>
      <c r="O26" s="28">
        <v>110.5</v>
      </c>
      <c r="P26" s="28">
        <v>109.5</v>
      </c>
      <c r="Q26" s="28">
        <v>108.5</v>
      </c>
      <c r="R26" s="28">
        <v>108.5</v>
      </c>
      <c r="S26" s="28">
        <v>109</v>
      </c>
      <c r="T26" s="28">
        <v>108.5</v>
      </c>
      <c r="U26" s="28">
        <v>107.5</v>
      </c>
      <c r="V26" s="28">
        <v>108</v>
      </c>
      <c r="W26" s="28">
        <v>109</v>
      </c>
      <c r="X26" s="28">
        <v>106.5</v>
      </c>
      <c r="Y26" s="137"/>
      <c r="Z26" s="30">
        <f>+((Z25/Z27)/7)*1000</f>
        <v>108.72587791270105</v>
      </c>
    </row>
    <row r="27" spans="1:30" s="2" customFormat="1" ht="33" customHeight="1" x14ac:dyDescent="0.25">
      <c r="A27" s="115" t="s">
        <v>13</v>
      </c>
      <c r="B27" s="31">
        <v>231</v>
      </c>
      <c r="C27" s="32">
        <v>550</v>
      </c>
      <c r="D27" s="32">
        <v>811</v>
      </c>
      <c r="E27" s="32">
        <v>785</v>
      </c>
      <c r="F27" s="32">
        <v>785</v>
      </c>
      <c r="G27" s="32">
        <v>694</v>
      </c>
      <c r="H27" s="32">
        <v>417</v>
      </c>
      <c r="I27" s="32">
        <v>760</v>
      </c>
      <c r="J27" s="31">
        <v>323</v>
      </c>
      <c r="K27" s="32">
        <v>629</v>
      </c>
      <c r="L27" s="32">
        <v>699</v>
      </c>
      <c r="M27" s="33">
        <v>723</v>
      </c>
      <c r="N27" s="31">
        <v>216</v>
      </c>
      <c r="O27" s="32">
        <v>488</v>
      </c>
      <c r="P27" s="32">
        <v>452</v>
      </c>
      <c r="Q27" s="32">
        <v>400</v>
      </c>
      <c r="R27" s="32">
        <v>399</v>
      </c>
      <c r="S27" s="32">
        <v>414</v>
      </c>
      <c r="T27" s="32">
        <v>414</v>
      </c>
      <c r="U27" s="32">
        <v>407</v>
      </c>
      <c r="V27" s="32">
        <v>407</v>
      </c>
      <c r="W27" s="32">
        <v>536</v>
      </c>
      <c r="X27" s="32">
        <v>648</v>
      </c>
      <c r="Y27" s="138"/>
      <c r="Z27" s="34">
        <f>SUM(B27:Y27)</f>
        <v>12188</v>
      </c>
      <c r="AA27" s="2">
        <f>((Z25*1000)/Z27)/7</f>
        <v>108.72587791270105</v>
      </c>
    </row>
    <row r="28" spans="1:30" s="2" customFormat="1" ht="33" customHeight="1" x14ac:dyDescent="0.25">
      <c r="A28" s="116" t="s">
        <v>14</v>
      </c>
      <c r="B28" s="35">
        <f>((B27*B26)*7/1000-B18-B19)/5</f>
        <v>26.218659999999993</v>
      </c>
      <c r="C28" s="36">
        <f t="shared" ref="C28:Y28" si="6">((C27*C26)*7/1000-C18-C19)/5</f>
        <v>60.770999999999994</v>
      </c>
      <c r="D28" s="36">
        <f t="shared" si="6"/>
        <v>90.009787157333307</v>
      </c>
      <c r="E28" s="36">
        <f t="shared" si="6"/>
        <v>86.679995584000011</v>
      </c>
      <c r="F28" s="36">
        <f t="shared" si="6"/>
        <v>86.389276426666669</v>
      </c>
      <c r="G28" s="36">
        <f t="shared" si="6"/>
        <v>75.352924032000004</v>
      </c>
      <c r="H28" s="36">
        <f t="shared" si="6"/>
        <v>45.672776000000013</v>
      </c>
      <c r="I28" s="36">
        <f t="shared" si="6"/>
        <v>81.597439999999978</v>
      </c>
      <c r="J28" s="35">
        <f t="shared" si="6"/>
        <v>36.649744000000005</v>
      </c>
      <c r="K28" s="36">
        <f t="shared" si="6"/>
        <v>70.31138</v>
      </c>
      <c r="L28" s="36">
        <f t="shared" si="6"/>
        <v>77.406644</v>
      </c>
      <c r="M28" s="37">
        <f t="shared" si="6"/>
        <v>78.474556000000007</v>
      </c>
      <c r="N28" s="35">
        <f t="shared" si="6"/>
        <v>24.569040000000001</v>
      </c>
      <c r="O28" s="36">
        <f t="shared" si="6"/>
        <v>54.576416000000009</v>
      </c>
      <c r="P28" s="36">
        <f t="shared" si="6"/>
        <v>49.9908</v>
      </c>
      <c r="Q28" s="36">
        <f t="shared" si="6"/>
        <v>43.876872533333341</v>
      </c>
      <c r="R28" s="36">
        <f t="shared" si="6"/>
        <v>43.776099413333341</v>
      </c>
      <c r="S28" s="36">
        <f t="shared" si="6"/>
        <v>45.806197888000007</v>
      </c>
      <c r="T28" s="36">
        <f t="shared" si="6"/>
        <v>45.516397888000007</v>
      </c>
      <c r="U28" s="36">
        <f t="shared" si="6"/>
        <v>44.220761727999992</v>
      </c>
      <c r="V28" s="36">
        <f t="shared" si="6"/>
        <v>44.437285728000006</v>
      </c>
      <c r="W28" s="36">
        <f t="shared" si="6"/>
        <v>58.85163733333335</v>
      </c>
      <c r="X28" s="36">
        <f t="shared" si="6"/>
        <v>69.346954666666676</v>
      </c>
      <c r="Y28" s="139">
        <f t="shared" si="6"/>
        <v>0</v>
      </c>
      <c r="Z28" s="38"/>
    </row>
    <row r="29" spans="1:30" ht="33.75" customHeight="1" x14ac:dyDescent="0.25">
      <c r="A29" s="117" t="s">
        <v>15</v>
      </c>
      <c r="B29" s="39">
        <f>((B27*B26)*7)/1000</f>
        <v>181.91249999999999</v>
      </c>
      <c r="C29" s="40">
        <f>((C27*C26)*7)/1000</f>
        <v>421.57499999999999</v>
      </c>
      <c r="D29" s="40">
        <f t="shared" ref="D29:Y29" si="7">((D27*D26)*7)/1000</f>
        <v>621.63149999999996</v>
      </c>
      <c r="E29" s="40">
        <f t="shared" si="7"/>
        <v>598.95500000000004</v>
      </c>
      <c r="F29" s="40">
        <f t="shared" si="7"/>
        <v>596.20749999999998</v>
      </c>
      <c r="G29" s="40">
        <f t="shared" si="7"/>
        <v>519.80600000000004</v>
      </c>
      <c r="H29" s="40">
        <f t="shared" si="7"/>
        <v>315.25200000000001</v>
      </c>
      <c r="I29" s="40">
        <f t="shared" si="7"/>
        <v>563.91999999999996</v>
      </c>
      <c r="J29" s="39">
        <f t="shared" si="7"/>
        <v>253.232</v>
      </c>
      <c r="K29" s="40">
        <f t="shared" si="7"/>
        <v>486.53149999999999</v>
      </c>
      <c r="L29" s="40">
        <f t="shared" si="7"/>
        <v>535.7835</v>
      </c>
      <c r="M29" s="76">
        <f t="shared" si="7"/>
        <v>544.0575</v>
      </c>
      <c r="N29" s="39">
        <f t="shared" si="7"/>
        <v>170.1</v>
      </c>
      <c r="O29" s="40">
        <f t="shared" si="7"/>
        <v>377.46800000000002</v>
      </c>
      <c r="P29" s="41">
        <f t="shared" si="7"/>
        <v>346.45800000000003</v>
      </c>
      <c r="Q29" s="41">
        <f t="shared" si="7"/>
        <v>303.8</v>
      </c>
      <c r="R29" s="41">
        <f t="shared" si="7"/>
        <v>303.04050000000001</v>
      </c>
      <c r="S29" s="41">
        <f t="shared" si="7"/>
        <v>315.88200000000001</v>
      </c>
      <c r="T29" s="41">
        <f t="shared" si="7"/>
        <v>314.43299999999999</v>
      </c>
      <c r="U29" s="41">
        <f t="shared" si="7"/>
        <v>306.26749999999998</v>
      </c>
      <c r="V29" s="41">
        <f t="shared" si="7"/>
        <v>307.69200000000001</v>
      </c>
      <c r="W29" s="41">
        <f t="shared" si="7"/>
        <v>408.96800000000002</v>
      </c>
      <c r="X29" s="41">
        <f t="shared" si="7"/>
        <v>483.084</v>
      </c>
      <c r="Y29" s="141">
        <f t="shared" si="7"/>
        <v>0</v>
      </c>
      <c r="Z29" s="43"/>
    </row>
    <row r="30" spans="1:30" ht="33.75" customHeight="1" thickBot="1" x14ac:dyDescent="0.3">
      <c r="A30" s="118" t="s">
        <v>16</v>
      </c>
      <c r="B30" s="44">
        <f>+(B25/B27)/7*1000</f>
        <v>112.5</v>
      </c>
      <c r="C30" s="45">
        <f t="shared" ref="C30:E30" si="8">+(C25/C27)/7*1000</f>
        <v>109.50000000000001</v>
      </c>
      <c r="D30" s="45">
        <f t="shared" si="8"/>
        <v>109.5</v>
      </c>
      <c r="E30" s="45">
        <f t="shared" si="8"/>
        <v>109.00000000000003</v>
      </c>
      <c r="F30" s="45">
        <f>+(F25/F27)/7*1000</f>
        <v>108.50000000000003</v>
      </c>
      <c r="G30" s="45">
        <f t="shared" ref="G30" si="9">+(G25/G27)/7*1000</f>
        <v>107.00000000000001</v>
      </c>
      <c r="H30" s="45">
        <f>+(H25/H27)/7*1000</f>
        <v>108</v>
      </c>
      <c r="I30" s="45">
        <f t="shared" ref="I30:L30" si="10">+(I25/I27)/7*1000</f>
        <v>106</v>
      </c>
      <c r="J30" s="44">
        <f t="shared" si="10"/>
        <v>112</v>
      </c>
      <c r="K30" s="45">
        <f t="shared" si="10"/>
        <v>110.49999999999997</v>
      </c>
      <c r="L30" s="45">
        <f t="shared" si="10"/>
        <v>109.5</v>
      </c>
      <c r="M30" s="46">
        <f>+(M25/M27)/7*1000</f>
        <v>107.50000000000003</v>
      </c>
      <c r="N30" s="44">
        <f t="shared" ref="N30:Y30" si="11">+(N25/N27)/7*1000</f>
        <v>112.5</v>
      </c>
      <c r="O30" s="45">
        <f t="shared" si="11"/>
        <v>110.50000000000001</v>
      </c>
      <c r="P30" s="45">
        <f t="shared" si="11"/>
        <v>109.5</v>
      </c>
      <c r="Q30" s="45">
        <f t="shared" si="11"/>
        <v>108.49999999999997</v>
      </c>
      <c r="R30" s="45">
        <f t="shared" si="11"/>
        <v>108.50000000000001</v>
      </c>
      <c r="S30" s="45">
        <f t="shared" si="11"/>
        <v>109</v>
      </c>
      <c r="T30" s="45">
        <f t="shared" si="11"/>
        <v>108.50000000000003</v>
      </c>
      <c r="U30" s="45">
        <f t="shared" si="11"/>
        <v>107.5</v>
      </c>
      <c r="V30" s="45">
        <f t="shared" si="11"/>
        <v>108</v>
      </c>
      <c r="W30" s="45">
        <f t="shared" si="11"/>
        <v>109.00000000000003</v>
      </c>
      <c r="X30" s="45">
        <f t="shared" si="11"/>
        <v>106.5</v>
      </c>
      <c r="Y30" s="140" t="e">
        <f t="shared" si="11"/>
        <v>#DIV/0!</v>
      </c>
      <c r="Z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3"/>
      <c r="I36" s="387"/>
      <c r="K36" s="121"/>
      <c r="L36" s="104" t="s">
        <v>19</v>
      </c>
      <c r="M36" s="383" t="s">
        <v>18</v>
      </c>
      <c r="N36" s="383"/>
      <c r="O36" s="383"/>
      <c r="P36" s="383"/>
      <c r="Q36" s="379"/>
      <c r="R36" s="97"/>
      <c r="S36" s="52"/>
      <c r="T36" s="52"/>
      <c r="U36" s="53"/>
      <c r="V36" s="3"/>
      <c r="W36" s="52"/>
      <c r="X36" s="52"/>
      <c r="Y36" s="52"/>
      <c r="Z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12"/>
      <c r="I37" s="88" t="s">
        <v>10</v>
      </c>
      <c r="J37" s="122"/>
      <c r="K37" s="122"/>
      <c r="L37" s="95"/>
      <c r="M37" s="68"/>
      <c r="N37" s="12"/>
      <c r="O37" s="12"/>
      <c r="P37" s="12"/>
      <c r="Q37" s="12"/>
      <c r="R37" s="88" t="s">
        <v>10</v>
      </c>
      <c r="S37" s="54"/>
      <c r="T37" s="54"/>
      <c r="U37" s="3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18" t="s">
        <v>64</v>
      </c>
      <c r="I38" s="88"/>
      <c r="J38" s="50"/>
      <c r="K38" s="2"/>
      <c r="L38" s="96" t="s">
        <v>11</v>
      </c>
      <c r="M38" s="68">
        <v>1</v>
      </c>
      <c r="N38" s="18">
        <v>2</v>
      </c>
      <c r="O38" s="18">
        <v>3</v>
      </c>
      <c r="P38" s="18">
        <v>4</v>
      </c>
      <c r="Q38" s="18">
        <v>5</v>
      </c>
      <c r="R38" s="88"/>
      <c r="S38" s="54"/>
      <c r="T38" s="54"/>
      <c r="U38" s="55"/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69">
        <v>19.683</v>
      </c>
      <c r="C39" s="69">
        <v>79.914799999999985</v>
      </c>
      <c r="D39" s="69">
        <v>67.655360000000002</v>
      </c>
      <c r="E39" s="69">
        <v>73.705699999999993</v>
      </c>
      <c r="F39" s="69">
        <v>61.122080000000004</v>
      </c>
      <c r="G39" s="69">
        <v>60.676460000000006</v>
      </c>
      <c r="H39" s="69"/>
      <c r="I39" s="89">
        <f t="shared" ref="I39:I46" si="12">SUM(B39:H39)</f>
        <v>362.75739999999996</v>
      </c>
      <c r="J39" s="50"/>
      <c r="K39" s="2"/>
      <c r="L39" s="80" t="s">
        <v>42</v>
      </c>
      <c r="M39" s="69">
        <v>9.8000000000000007</v>
      </c>
      <c r="N39" s="69">
        <v>17.2</v>
      </c>
      <c r="O39" s="69">
        <v>16.5</v>
      </c>
      <c r="P39" s="69"/>
      <c r="Q39" s="69"/>
      <c r="R39" s="89">
        <f>SUM(M39:Q39)</f>
        <v>43.5</v>
      </c>
      <c r="S39" s="2"/>
      <c r="T39" s="56"/>
      <c r="U39" s="55"/>
      <c r="V39" s="55"/>
      <c r="W39" s="2"/>
      <c r="X39" s="2"/>
      <c r="Y39" s="2"/>
      <c r="Z39" s="2"/>
    </row>
    <row r="40" spans="1:30" ht="33.75" customHeight="1" x14ac:dyDescent="0.25">
      <c r="A40" s="81" t="s">
        <v>34</v>
      </c>
      <c r="B40" s="69">
        <v>19.683</v>
      </c>
      <c r="C40" s="69">
        <v>79.914799999999985</v>
      </c>
      <c r="D40" s="69">
        <v>67.655360000000002</v>
      </c>
      <c r="E40" s="69">
        <v>73.705699999999993</v>
      </c>
      <c r="F40" s="69">
        <v>61.122080000000004</v>
      </c>
      <c r="G40" s="69">
        <v>60.676460000000006</v>
      </c>
      <c r="H40" s="69"/>
      <c r="I40" s="89">
        <f t="shared" si="12"/>
        <v>362.75739999999996</v>
      </c>
      <c r="J40" s="50"/>
      <c r="K40" s="2"/>
      <c r="L40" s="81" t="s">
        <v>34</v>
      </c>
      <c r="M40" s="69">
        <v>9.8000000000000007</v>
      </c>
      <c r="N40" s="69">
        <v>17.2</v>
      </c>
      <c r="O40" s="69">
        <v>16.5</v>
      </c>
      <c r="P40" s="69"/>
      <c r="Q40" s="69"/>
      <c r="R40" s="89">
        <f>SUM(M40:Q40)</f>
        <v>43.5</v>
      </c>
      <c r="S40" s="2"/>
      <c r="T40" s="56"/>
      <c r="U40" s="55"/>
      <c r="V40" s="55"/>
      <c r="W40" s="2"/>
      <c r="X40" s="2"/>
      <c r="Y40" s="2"/>
      <c r="Z40" s="2"/>
    </row>
    <row r="41" spans="1:30" ht="33.75" customHeight="1" x14ac:dyDescent="0.25">
      <c r="A41" s="80" t="s">
        <v>35</v>
      </c>
      <c r="B41" s="69">
        <v>20.616800000000001</v>
      </c>
      <c r="C41" s="69">
        <v>84.521079999999984</v>
      </c>
      <c r="D41" s="69">
        <v>70.373656000000011</v>
      </c>
      <c r="E41" s="69">
        <v>77.170420000000007</v>
      </c>
      <c r="F41" s="69">
        <v>63.657368000000005</v>
      </c>
      <c r="G41" s="69">
        <v>63.407915999999986</v>
      </c>
      <c r="H41" s="69"/>
      <c r="I41" s="89">
        <f t="shared" si="12"/>
        <v>379.74723999999998</v>
      </c>
      <c r="J41" s="50"/>
      <c r="K41" s="2"/>
      <c r="L41" s="80" t="s">
        <v>35</v>
      </c>
      <c r="M41" s="69">
        <v>10.1</v>
      </c>
      <c r="N41" s="69">
        <v>17.8</v>
      </c>
      <c r="O41" s="69">
        <v>17</v>
      </c>
      <c r="P41" s="69"/>
      <c r="Q41" s="69"/>
      <c r="R41" s="89">
        <f t="shared" ref="R41:R46" si="13">SUM(M41:Q41)</f>
        <v>44.9</v>
      </c>
      <c r="S41" s="2"/>
      <c r="T41" s="56"/>
      <c r="U41" s="55"/>
      <c r="V41" s="55"/>
      <c r="W41" s="2"/>
      <c r="X41" s="2"/>
      <c r="Y41" s="2"/>
      <c r="Z41" s="2"/>
    </row>
    <row r="42" spans="1:30" ht="33.75" customHeight="1" x14ac:dyDescent="0.25">
      <c r="A42" s="80" t="s">
        <v>36</v>
      </c>
      <c r="B42" s="69">
        <v>20.616800000000001</v>
      </c>
      <c r="C42" s="69">
        <v>84.521079999999984</v>
      </c>
      <c r="D42" s="69">
        <v>70.373656000000011</v>
      </c>
      <c r="E42" s="69">
        <v>77.170420000000007</v>
      </c>
      <c r="F42" s="69">
        <v>63.657368000000005</v>
      </c>
      <c r="G42" s="69">
        <v>63.407915999999986</v>
      </c>
      <c r="H42" s="69"/>
      <c r="I42" s="89">
        <f t="shared" si="12"/>
        <v>379.74723999999998</v>
      </c>
      <c r="J42" s="50"/>
      <c r="K42" s="2"/>
      <c r="L42" s="80" t="s">
        <v>36</v>
      </c>
      <c r="M42" s="69">
        <v>17.399999999999999</v>
      </c>
      <c r="N42" s="69">
        <v>12.7</v>
      </c>
      <c r="O42" s="69">
        <v>8.1999999999999993</v>
      </c>
      <c r="P42" s="69">
        <v>6.2</v>
      </c>
      <c r="Q42" s="69"/>
      <c r="R42" s="89">
        <f t="shared" si="13"/>
        <v>44.5</v>
      </c>
      <c r="S42" s="2"/>
      <c r="T42" s="56"/>
      <c r="U42" s="55"/>
      <c r="V42" s="55"/>
      <c r="W42" s="2"/>
      <c r="X42" s="2"/>
      <c r="Y42" s="2"/>
      <c r="Z42" s="2"/>
    </row>
    <row r="43" spans="1:30" ht="33.75" customHeight="1" x14ac:dyDescent="0.25">
      <c r="A43" s="81" t="s">
        <v>37</v>
      </c>
      <c r="B43" s="69">
        <v>20.616800000000001</v>
      </c>
      <c r="C43" s="69">
        <v>84.521079999999984</v>
      </c>
      <c r="D43" s="69">
        <v>70.373656000000011</v>
      </c>
      <c r="E43" s="69">
        <v>77.170420000000007</v>
      </c>
      <c r="F43" s="69">
        <v>63.657368000000005</v>
      </c>
      <c r="G43" s="69">
        <v>63.407915999999986</v>
      </c>
      <c r="H43" s="69"/>
      <c r="I43" s="89">
        <f t="shared" si="12"/>
        <v>379.74723999999998</v>
      </c>
      <c r="J43" s="50"/>
      <c r="K43" s="2"/>
      <c r="L43" s="81" t="s">
        <v>37</v>
      </c>
      <c r="M43" s="69">
        <v>17.3</v>
      </c>
      <c r="N43" s="69">
        <v>12.5</v>
      </c>
      <c r="O43" s="69">
        <v>8.1</v>
      </c>
      <c r="P43" s="69">
        <v>6</v>
      </c>
      <c r="Q43" s="69"/>
      <c r="R43" s="89">
        <f t="shared" si="13"/>
        <v>43.9</v>
      </c>
      <c r="S43" s="2"/>
      <c r="T43" s="56"/>
      <c r="U43" s="55"/>
      <c r="V43" s="55"/>
      <c r="W43" s="2"/>
      <c r="X43" s="2"/>
      <c r="Y43" s="2"/>
      <c r="Z43" s="2"/>
    </row>
    <row r="44" spans="1:30" ht="33.75" customHeight="1" x14ac:dyDescent="0.25">
      <c r="A44" s="80" t="s">
        <v>38</v>
      </c>
      <c r="B44" s="69">
        <v>20.616800000000001</v>
      </c>
      <c r="C44" s="69">
        <v>84.521079999999984</v>
      </c>
      <c r="D44" s="69">
        <v>70.373656000000011</v>
      </c>
      <c r="E44" s="69">
        <v>77.170420000000007</v>
      </c>
      <c r="F44" s="69">
        <v>63.657368000000005</v>
      </c>
      <c r="G44" s="69">
        <v>63.407915999999986</v>
      </c>
      <c r="H44" s="69"/>
      <c r="I44" s="89">
        <f t="shared" si="12"/>
        <v>379.74723999999998</v>
      </c>
      <c r="J44" s="50"/>
      <c r="K44" s="2"/>
      <c r="L44" s="80" t="s">
        <v>38</v>
      </c>
      <c r="M44" s="69">
        <v>17.3</v>
      </c>
      <c r="N44" s="69">
        <v>12.5</v>
      </c>
      <c r="O44" s="69">
        <v>8.1</v>
      </c>
      <c r="P44" s="69">
        <v>6</v>
      </c>
      <c r="Q44" s="69"/>
      <c r="R44" s="89">
        <f t="shared" si="13"/>
        <v>43.9</v>
      </c>
      <c r="S44" s="2"/>
      <c r="T44" s="56"/>
      <c r="U44" s="55"/>
      <c r="V44" s="55"/>
      <c r="W44" s="2"/>
      <c r="X44" s="2"/>
      <c r="Y44" s="2"/>
      <c r="Z44" s="2"/>
    </row>
    <row r="45" spans="1:30" ht="33.75" customHeight="1" x14ac:dyDescent="0.25">
      <c r="A45" s="80" t="s">
        <v>33</v>
      </c>
      <c r="B45" s="69">
        <v>20.616800000000001</v>
      </c>
      <c r="C45" s="69">
        <v>84.521079999999984</v>
      </c>
      <c r="D45" s="69">
        <v>70.373656000000011</v>
      </c>
      <c r="E45" s="69">
        <v>77.170420000000007</v>
      </c>
      <c r="F45" s="69">
        <v>63.657368000000005</v>
      </c>
      <c r="G45" s="69">
        <v>63.407915999999986</v>
      </c>
      <c r="H45" s="69"/>
      <c r="I45" s="89">
        <f t="shared" si="12"/>
        <v>379.74723999999998</v>
      </c>
      <c r="J45" s="50"/>
      <c r="K45" s="2"/>
      <c r="L45" s="80" t="s">
        <v>33</v>
      </c>
      <c r="M45" s="69">
        <v>17.3</v>
      </c>
      <c r="N45" s="69">
        <v>12.5</v>
      </c>
      <c r="O45" s="69">
        <v>8.1</v>
      </c>
      <c r="P45" s="69">
        <v>6</v>
      </c>
      <c r="Q45" s="69"/>
      <c r="R45" s="89">
        <f t="shared" si="13"/>
        <v>43.9</v>
      </c>
      <c r="S45" s="2"/>
      <c r="T45" s="56"/>
      <c r="U45" s="55"/>
      <c r="V45" s="55"/>
      <c r="W45" s="55"/>
      <c r="X45" s="55"/>
      <c r="Y45" s="2"/>
      <c r="Z45" s="2"/>
      <c r="AA45" s="2"/>
      <c r="AB45" s="2"/>
    </row>
    <row r="46" spans="1:30" ht="33.75" customHeight="1" x14ac:dyDescent="0.25">
      <c r="A46" s="81" t="s">
        <v>10</v>
      </c>
      <c r="B46" s="70">
        <f t="shared" ref="B46:H46" si="14">SUM(B39:B45)</f>
        <v>142.44999999999999</v>
      </c>
      <c r="C46" s="25">
        <f t="shared" si="14"/>
        <v>582.43499999999995</v>
      </c>
      <c r="D46" s="25">
        <f t="shared" si="14"/>
        <v>487.17899999999997</v>
      </c>
      <c r="E46" s="25">
        <f t="shared" si="14"/>
        <v>533.26350000000014</v>
      </c>
      <c r="F46" s="25">
        <f t="shared" si="14"/>
        <v>440.53100000000006</v>
      </c>
      <c r="G46" s="25">
        <f t="shared" si="14"/>
        <v>438.39249999999998</v>
      </c>
      <c r="H46" s="25">
        <f t="shared" si="14"/>
        <v>0</v>
      </c>
      <c r="I46" s="89">
        <f t="shared" si="12"/>
        <v>2624.2509999999997</v>
      </c>
      <c r="J46" s="56"/>
      <c r="L46" s="96" t="s">
        <v>10</v>
      </c>
      <c r="M46" s="70">
        <f>SUM(M39:M45)</f>
        <v>99</v>
      </c>
      <c r="N46" s="25">
        <f>SUM(N39:N45)</f>
        <v>102.4</v>
      </c>
      <c r="O46" s="25">
        <f>SUM(O39:O45)</f>
        <v>82.499999999999986</v>
      </c>
      <c r="P46" s="25">
        <f>SUM(P39:P45)</f>
        <v>24.2</v>
      </c>
      <c r="Q46" s="25">
        <f>SUM(Q39:Q45)</f>
        <v>0</v>
      </c>
      <c r="R46" s="89">
        <f t="shared" si="13"/>
        <v>308.09999999999997</v>
      </c>
      <c r="S46" s="56"/>
      <c r="T46" s="56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2" t="s">
        <v>12</v>
      </c>
      <c r="B47" s="71">
        <v>110</v>
      </c>
      <c r="C47" s="28">
        <v>107.5</v>
      </c>
      <c r="D47" s="28">
        <v>104.5</v>
      </c>
      <c r="E47" s="28">
        <v>104.5</v>
      </c>
      <c r="F47" s="28">
        <v>103</v>
      </c>
      <c r="G47" s="28">
        <v>102.5</v>
      </c>
      <c r="H47" s="28"/>
      <c r="I47" s="90">
        <f>+((I46/I48)/7)*1000</f>
        <v>104.83585011185681</v>
      </c>
      <c r="J47" s="56"/>
      <c r="L47" s="119" t="s">
        <v>12</v>
      </c>
      <c r="M47" s="71">
        <v>114</v>
      </c>
      <c r="N47" s="28">
        <v>113</v>
      </c>
      <c r="O47" s="28">
        <v>112</v>
      </c>
      <c r="P47" s="28"/>
      <c r="Q47" s="28"/>
      <c r="R47" s="90">
        <f>+((R46/R48)/7)*1000</f>
        <v>113.14726404700697</v>
      </c>
      <c r="S47" s="57"/>
      <c r="T47" s="143"/>
    </row>
    <row r="48" spans="1:30" ht="33.75" customHeight="1" x14ac:dyDescent="0.25">
      <c r="A48" s="83" t="s">
        <v>13</v>
      </c>
      <c r="B48" s="72">
        <v>185</v>
      </c>
      <c r="C48" s="32">
        <v>774</v>
      </c>
      <c r="D48" s="32">
        <v>666</v>
      </c>
      <c r="E48" s="32">
        <v>729</v>
      </c>
      <c r="F48" s="32">
        <v>611</v>
      </c>
      <c r="G48" s="32">
        <v>611</v>
      </c>
      <c r="H48" s="32"/>
      <c r="I48" s="91">
        <f>SUM(B48:H48)</f>
        <v>3576</v>
      </c>
      <c r="J48" s="56"/>
      <c r="K48" s="58"/>
      <c r="L48" s="83" t="s">
        <v>13</v>
      </c>
      <c r="M48" s="94">
        <v>152</v>
      </c>
      <c r="N48" s="94">
        <v>110</v>
      </c>
      <c r="O48" s="94">
        <v>72</v>
      </c>
      <c r="P48" s="94">
        <v>55</v>
      </c>
      <c r="Q48" s="94"/>
      <c r="R48" s="98">
        <f>SUM(M48:Q48)</f>
        <v>389</v>
      </c>
      <c r="S48" s="59"/>
      <c r="T48" s="59"/>
    </row>
    <row r="49" spans="1:31" ht="33.75" customHeight="1" x14ac:dyDescent="0.25">
      <c r="A49" s="84" t="s">
        <v>14</v>
      </c>
      <c r="B49" s="73">
        <f t="shared" ref="B49:H49" si="15">((B48*B47)*7/1000-B39-B40)/5</f>
        <v>20.616800000000001</v>
      </c>
      <c r="C49" s="36">
        <f t="shared" si="15"/>
        <v>84.521079999999984</v>
      </c>
      <c r="D49" s="36">
        <f t="shared" si="15"/>
        <v>70.373656000000011</v>
      </c>
      <c r="E49" s="36">
        <f t="shared" si="15"/>
        <v>77.170420000000007</v>
      </c>
      <c r="F49" s="36">
        <f t="shared" si="15"/>
        <v>63.657368000000005</v>
      </c>
      <c r="G49" s="36">
        <f t="shared" si="15"/>
        <v>63.407915999999986</v>
      </c>
      <c r="H49" s="36">
        <f t="shared" si="15"/>
        <v>0</v>
      </c>
      <c r="I49" s="92">
        <f>((I46*1000)/I48)/7</f>
        <v>104.8358501118568</v>
      </c>
      <c r="J49" s="56"/>
      <c r="L49" s="84" t="s">
        <v>14</v>
      </c>
      <c r="M49" s="73">
        <f t="shared" ref="M49:Q49" si="16">((M48*M47)*7/1000-M39-M40)/5</f>
        <v>20.339200000000002</v>
      </c>
      <c r="N49" s="36">
        <f t="shared" si="16"/>
        <v>10.522</v>
      </c>
      <c r="O49" s="36">
        <f t="shared" si="16"/>
        <v>4.6896000000000004</v>
      </c>
      <c r="P49" s="36">
        <f t="shared" si="16"/>
        <v>0</v>
      </c>
      <c r="Q49" s="36">
        <f t="shared" si="16"/>
        <v>0</v>
      </c>
      <c r="R49" s="99">
        <f>((R46*1000)/R48)/7</f>
        <v>113.14726404700696</v>
      </c>
      <c r="S49" s="59"/>
      <c r="T49" s="59"/>
    </row>
    <row r="50" spans="1:31" ht="33.75" customHeight="1" x14ac:dyDescent="0.25">
      <c r="A50" s="85" t="s">
        <v>15</v>
      </c>
      <c r="B50" s="74">
        <f t="shared" ref="B50:H50" si="17">((B48*B47)*7)/1000</f>
        <v>142.44999999999999</v>
      </c>
      <c r="C50" s="40">
        <f t="shared" si="17"/>
        <v>582.43499999999995</v>
      </c>
      <c r="D50" s="40">
        <f t="shared" si="17"/>
        <v>487.17899999999997</v>
      </c>
      <c r="E50" s="40">
        <f t="shared" si="17"/>
        <v>533.26350000000002</v>
      </c>
      <c r="F50" s="40">
        <f t="shared" si="17"/>
        <v>440.53100000000001</v>
      </c>
      <c r="G50" s="40">
        <f t="shared" si="17"/>
        <v>438.39249999999998</v>
      </c>
      <c r="H50" s="40">
        <f t="shared" si="17"/>
        <v>0</v>
      </c>
      <c r="I50" s="76"/>
      <c r="J50" s="56"/>
      <c r="L50" s="85" t="s">
        <v>15</v>
      </c>
      <c r="M50" s="74">
        <f>((M48*M47)*7)/1000</f>
        <v>121.29600000000001</v>
      </c>
      <c r="N50" s="40">
        <f>((N48*N47)*7)/1000</f>
        <v>87.01</v>
      </c>
      <c r="O50" s="40">
        <f>((O48*O47)*7)/1000</f>
        <v>56.448</v>
      </c>
      <c r="P50" s="40">
        <f>((P48*P47)*7)/1000</f>
        <v>0</v>
      </c>
      <c r="Q50" s="40">
        <f>((Q48*Q47)*7)/1000</f>
        <v>0</v>
      </c>
      <c r="R50" s="100"/>
    </row>
    <row r="51" spans="1:31" ht="33.75" customHeight="1" thickBot="1" x14ac:dyDescent="0.3">
      <c r="A51" s="86" t="s">
        <v>16</v>
      </c>
      <c r="B51" s="75">
        <f t="shared" ref="B51:H51" si="18">+(B46/B48)/7*1000</f>
        <v>109.99999999999999</v>
      </c>
      <c r="C51" s="45">
        <f t="shared" si="18"/>
        <v>107.5</v>
      </c>
      <c r="D51" s="45">
        <f t="shared" si="18"/>
        <v>104.5</v>
      </c>
      <c r="E51" s="45">
        <f t="shared" si="18"/>
        <v>104.50000000000003</v>
      </c>
      <c r="F51" s="45">
        <f t="shared" si="18"/>
        <v>103.00000000000001</v>
      </c>
      <c r="G51" s="45">
        <f t="shared" si="18"/>
        <v>102.50000000000001</v>
      </c>
      <c r="H51" s="45" t="e">
        <f t="shared" si="18"/>
        <v>#DIV/0!</v>
      </c>
      <c r="I51" s="93"/>
      <c r="J51" s="56"/>
      <c r="K51" s="48"/>
      <c r="L51" s="86" t="s">
        <v>16</v>
      </c>
      <c r="M51" s="75">
        <f>+(M46/M48)/7*1000</f>
        <v>93.045112781954884</v>
      </c>
      <c r="N51" s="45">
        <f>+(N46/N48)/7*1000</f>
        <v>132.98701298701297</v>
      </c>
      <c r="O51" s="45">
        <f>+(O46/O48)/7*1000</f>
        <v>163.69047619047615</v>
      </c>
      <c r="P51" s="45">
        <f>+(P46/P48)/7*1000</f>
        <v>62.857142857142861</v>
      </c>
      <c r="Q51" s="45" t="e">
        <f>+(Q46/Q48)/7*1000</f>
        <v>#DIV/0!</v>
      </c>
      <c r="R51" s="46"/>
      <c r="S51" s="49"/>
      <c r="T51" s="49"/>
    </row>
    <row r="52" spans="1:31" ht="33.75" customHeight="1" x14ac:dyDescent="0.25">
      <c r="A52" s="48"/>
      <c r="B52" s="49"/>
      <c r="C52" s="49"/>
      <c r="D52" s="49"/>
      <c r="E52" s="49"/>
      <c r="F52" s="49"/>
      <c r="G52" s="49"/>
      <c r="H52" s="48"/>
      <c r="I52" s="48"/>
      <c r="J52" s="48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2"/>
      <c r="V52" s="2"/>
      <c r="W52" s="2"/>
      <c r="X52" s="2"/>
      <c r="Y52" s="2"/>
    </row>
    <row r="53" spans="1:31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31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50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04" t="s">
        <v>21</v>
      </c>
      <c r="B55" s="386" t="s">
        <v>8</v>
      </c>
      <c r="C55" s="383"/>
      <c r="D55" s="383"/>
      <c r="E55" s="383"/>
      <c r="F55" s="383"/>
      <c r="G55" s="383"/>
      <c r="H55" s="387"/>
      <c r="I55" s="63"/>
      <c r="J55" s="63"/>
      <c r="U55" s="50"/>
      <c r="V55" s="50"/>
      <c r="W55" s="50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78" t="s">
        <v>20</v>
      </c>
      <c r="B56" s="68"/>
      <c r="C56" s="12"/>
      <c r="D56" s="12"/>
      <c r="E56" s="12"/>
      <c r="F56" s="12"/>
      <c r="G56" s="12"/>
      <c r="H56" s="88" t="s">
        <v>10</v>
      </c>
      <c r="J56" s="52"/>
      <c r="K56" s="52"/>
      <c r="L56" s="52"/>
      <c r="M56" s="52"/>
      <c r="N56" s="64"/>
      <c r="O56" s="64"/>
      <c r="P56" s="64"/>
      <c r="Q56" s="52"/>
      <c r="R56" s="52"/>
      <c r="S56" s="65"/>
      <c r="T56" s="65"/>
      <c r="U56" s="6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78" t="s">
        <v>11</v>
      </c>
      <c r="B57" s="68">
        <v>1</v>
      </c>
      <c r="C57" s="18">
        <v>2</v>
      </c>
      <c r="D57" s="18">
        <v>3</v>
      </c>
      <c r="E57" s="18">
        <v>4</v>
      </c>
      <c r="F57" s="18">
        <v>5</v>
      </c>
      <c r="G57" s="18">
        <v>6</v>
      </c>
      <c r="H57" s="88"/>
      <c r="I57" s="52"/>
      <c r="J57" s="52"/>
      <c r="K57" s="52"/>
      <c r="L57" s="124"/>
      <c r="M57" s="52"/>
      <c r="N57" s="64"/>
      <c r="O57" s="64"/>
      <c r="P57" s="64"/>
      <c r="Q57" s="52"/>
      <c r="R57" s="52"/>
      <c r="S57" s="65"/>
      <c r="T57" s="65"/>
      <c r="U57" s="6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80" t="s">
        <v>42</v>
      </c>
      <c r="B58" s="69">
        <v>23</v>
      </c>
      <c r="C58" s="69">
        <v>25.3</v>
      </c>
      <c r="D58" s="69">
        <v>35.799999999999997</v>
      </c>
      <c r="E58" s="69">
        <v>29.7</v>
      </c>
      <c r="F58" s="69">
        <v>41.8</v>
      </c>
      <c r="G58" s="69"/>
      <c r="H58" s="89">
        <f t="shared" ref="H58:H65" si="19">SUM(B58:G58)</f>
        <v>155.6</v>
      </c>
      <c r="I58" s="49"/>
      <c r="J58" s="2"/>
      <c r="K58" s="52"/>
      <c r="L58" s="124"/>
      <c r="M58" s="52"/>
      <c r="N58" s="64"/>
      <c r="O58" s="64"/>
      <c r="P58" s="64"/>
      <c r="Q58" s="52"/>
      <c r="R58" s="52"/>
      <c r="S58" s="65"/>
      <c r="T58" s="65"/>
      <c r="U58" s="6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81" t="s">
        <v>34</v>
      </c>
      <c r="B59" s="69">
        <v>23</v>
      </c>
      <c r="C59" s="69">
        <v>25.3</v>
      </c>
      <c r="D59" s="69">
        <v>35.799999999999997</v>
      </c>
      <c r="E59" s="69">
        <v>29.7</v>
      </c>
      <c r="F59" s="69">
        <v>41.8</v>
      </c>
      <c r="G59" s="69"/>
      <c r="H59" s="89">
        <f t="shared" si="19"/>
        <v>155.6</v>
      </c>
      <c r="I59" s="49"/>
      <c r="J59" s="2"/>
      <c r="K59" s="52"/>
      <c r="L59" s="124"/>
      <c r="M59" s="52"/>
      <c r="N59" s="64"/>
      <c r="O59" s="64"/>
      <c r="P59" s="64"/>
      <c r="Q59" s="52"/>
      <c r="R59" s="52"/>
      <c r="S59" s="65"/>
      <c r="T59" s="65"/>
      <c r="U59" s="6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80" t="s">
        <v>35</v>
      </c>
      <c r="B60" s="69">
        <v>24.1</v>
      </c>
      <c r="C60" s="69">
        <v>26.5</v>
      </c>
      <c r="D60" s="69">
        <v>37.4</v>
      </c>
      <c r="E60" s="69">
        <v>30.9</v>
      </c>
      <c r="F60" s="69">
        <v>43.5</v>
      </c>
      <c r="G60" s="69"/>
      <c r="H60" s="89">
        <f t="shared" si="19"/>
        <v>162.4</v>
      </c>
      <c r="I60" s="49"/>
      <c r="J60" s="2"/>
      <c r="K60" s="52"/>
      <c r="L60" s="124"/>
      <c r="M60" s="52"/>
      <c r="N60" s="64"/>
      <c r="O60" s="64"/>
      <c r="P60" s="64"/>
      <c r="Q60" s="52"/>
      <c r="R60" s="52"/>
      <c r="S60" s="65"/>
      <c r="T60" s="65"/>
      <c r="U60" s="6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80" t="s">
        <v>36</v>
      </c>
      <c r="B61" s="69">
        <v>43.4</v>
      </c>
      <c r="C61" s="69">
        <v>32.4</v>
      </c>
      <c r="D61" s="69">
        <v>37</v>
      </c>
      <c r="E61" s="69">
        <v>30</v>
      </c>
      <c r="F61" s="69">
        <v>19.5</v>
      </c>
      <c r="G61" s="69"/>
      <c r="H61" s="89">
        <f t="shared" si="19"/>
        <v>162.30000000000001</v>
      </c>
      <c r="I61" s="49"/>
      <c r="J61" s="2"/>
      <c r="K61" s="52"/>
      <c r="L61" s="124"/>
      <c r="M61" s="52"/>
      <c r="N61" s="64"/>
      <c r="O61" s="64"/>
      <c r="P61" s="64"/>
      <c r="Q61" s="52"/>
      <c r="R61" s="52"/>
      <c r="S61" s="65"/>
      <c r="T61" s="65"/>
      <c r="U61" s="6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81" t="s">
        <v>37</v>
      </c>
      <c r="B62" s="69">
        <v>43.4</v>
      </c>
      <c r="C62" s="69">
        <v>32.4</v>
      </c>
      <c r="D62" s="69">
        <v>37</v>
      </c>
      <c r="E62" s="69">
        <v>30</v>
      </c>
      <c r="F62" s="69">
        <v>19.5</v>
      </c>
      <c r="G62" s="69"/>
      <c r="H62" s="89">
        <f t="shared" si="19"/>
        <v>162.30000000000001</v>
      </c>
      <c r="I62" s="49"/>
      <c r="J62" s="2"/>
      <c r="K62" s="52"/>
      <c r="L62" s="124"/>
      <c r="M62" s="52"/>
      <c r="N62" s="64"/>
      <c r="O62" s="64"/>
      <c r="P62" s="64"/>
      <c r="Q62" s="52"/>
      <c r="R62" s="52"/>
      <c r="S62" s="65"/>
      <c r="T62" s="65"/>
      <c r="U62" s="6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80" t="s">
        <v>38</v>
      </c>
      <c r="B63" s="69">
        <v>43.4</v>
      </c>
      <c r="C63" s="69">
        <v>32.4</v>
      </c>
      <c r="D63" s="69">
        <v>37</v>
      </c>
      <c r="E63" s="69">
        <v>30</v>
      </c>
      <c r="F63" s="69">
        <v>19.5</v>
      </c>
      <c r="G63" s="69"/>
      <c r="H63" s="89">
        <f t="shared" si="19"/>
        <v>162.30000000000001</v>
      </c>
      <c r="I63" s="49"/>
      <c r="J63" s="2"/>
      <c r="K63" s="52"/>
      <c r="L63" s="124"/>
      <c r="M63" s="52"/>
      <c r="N63" s="52"/>
      <c r="O63" s="52"/>
      <c r="P63" s="52"/>
      <c r="Q63" s="52"/>
      <c r="R63" s="52"/>
      <c r="S63" s="52"/>
      <c r="T63" s="52"/>
      <c r="U63" s="52"/>
      <c r="V63" s="3"/>
      <c r="W63" s="3"/>
      <c r="Z63" s="2"/>
      <c r="AA63" s="2"/>
      <c r="AB63" s="2"/>
      <c r="AC63" s="2"/>
    </row>
    <row r="64" spans="1:31" ht="33.75" customHeight="1" x14ac:dyDescent="0.25">
      <c r="A64" s="80" t="s">
        <v>33</v>
      </c>
      <c r="B64" s="69">
        <v>43.4</v>
      </c>
      <c r="C64" s="69">
        <v>32.4</v>
      </c>
      <c r="D64" s="69">
        <v>37</v>
      </c>
      <c r="E64" s="69">
        <v>30</v>
      </c>
      <c r="F64" s="69">
        <v>19.5</v>
      </c>
      <c r="G64" s="69"/>
      <c r="H64" s="89">
        <f t="shared" si="19"/>
        <v>162.30000000000001</v>
      </c>
      <c r="I64" s="49"/>
      <c r="J64" s="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3"/>
      <c r="W64" s="3"/>
      <c r="Z64" s="2"/>
      <c r="AA64" s="2"/>
      <c r="AB64" s="2"/>
      <c r="AC64" s="2"/>
    </row>
    <row r="65" spans="1:29" ht="33.75" customHeight="1" x14ac:dyDescent="0.25">
      <c r="A65" s="79" t="s">
        <v>10</v>
      </c>
      <c r="B65" s="70">
        <f t="shared" ref="B65:G65" si="20">SUM(B58:B64)</f>
        <v>243.70000000000002</v>
      </c>
      <c r="C65" s="25">
        <f t="shared" si="20"/>
        <v>206.70000000000002</v>
      </c>
      <c r="D65" s="25">
        <f t="shared" si="20"/>
        <v>257</v>
      </c>
      <c r="E65" s="25">
        <f t="shared" si="20"/>
        <v>210.3</v>
      </c>
      <c r="F65" s="25">
        <f t="shared" si="20"/>
        <v>205.1</v>
      </c>
      <c r="G65" s="25">
        <f t="shared" si="20"/>
        <v>0</v>
      </c>
      <c r="H65" s="89">
        <f t="shared" si="19"/>
        <v>1122.8</v>
      </c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82" t="s">
        <v>12</v>
      </c>
      <c r="B66" s="71">
        <v>120</v>
      </c>
      <c r="C66" s="28">
        <v>119.5</v>
      </c>
      <c r="D66" s="28">
        <v>118.5</v>
      </c>
      <c r="E66" s="28">
        <v>118</v>
      </c>
      <c r="F66" s="28">
        <v>117.5</v>
      </c>
      <c r="G66" s="28"/>
      <c r="H66" s="90">
        <f>+((H65/H67)/7)*1000</f>
        <v>118.55136733185513</v>
      </c>
      <c r="J66" s="142">
        <v>118.50601392698881</v>
      </c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83" t="s">
        <v>13</v>
      </c>
      <c r="B67" s="94">
        <v>361</v>
      </c>
      <c r="C67" s="94">
        <v>270</v>
      </c>
      <c r="D67" s="94">
        <v>309</v>
      </c>
      <c r="E67" s="94">
        <v>250</v>
      </c>
      <c r="F67" s="94">
        <v>163</v>
      </c>
      <c r="G67" s="94"/>
      <c r="H67" s="98">
        <f>SUM(B67:G67)</f>
        <v>1353</v>
      </c>
      <c r="J67" s="66"/>
      <c r="N67" s="3"/>
      <c r="O67" s="3"/>
      <c r="P67" s="3"/>
      <c r="Q67" s="3"/>
      <c r="R67" s="3"/>
    </row>
    <row r="68" spans="1:29" ht="33.75" customHeight="1" x14ac:dyDescent="0.25">
      <c r="A68" s="84" t="s">
        <v>14</v>
      </c>
      <c r="B68" s="73">
        <f t="shared" ref="B68:G68" si="21">((B67*B66)*7/1000-B58-B59)/5</f>
        <v>51.448</v>
      </c>
      <c r="C68" s="36">
        <f t="shared" si="21"/>
        <v>35.050999999999995</v>
      </c>
      <c r="D68" s="36">
        <f t="shared" si="21"/>
        <v>36.943099999999994</v>
      </c>
      <c r="E68" s="36">
        <f t="shared" si="21"/>
        <v>29.420000000000005</v>
      </c>
      <c r="F68" s="36">
        <f t="shared" si="21"/>
        <v>10.093500000000001</v>
      </c>
      <c r="G68" s="36">
        <f t="shared" si="21"/>
        <v>0</v>
      </c>
      <c r="H68" s="102">
        <f>((H65*1000)/H67)/7</f>
        <v>118.55136733185513</v>
      </c>
      <c r="N68" s="3"/>
      <c r="O68" s="3"/>
      <c r="P68" s="3"/>
      <c r="Q68" s="3"/>
      <c r="R68" s="3"/>
    </row>
    <row r="69" spans="1:29" ht="33.75" customHeight="1" x14ac:dyDescent="0.25">
      <c r="A69" s="85" t="s">
        <v>15</v>
      </c>
      <c r="B69" s="74">
        <f>((B67*B66)*7)/1000</f>
        <v>303.24</v>
      </c>
      <c r="C69" s="40">
        <f>((C67*C66)*7)/1000</f>
        <v>225.85499999999999</v>
      </c>
      <c r="D69" s="40">
        <f>((D67*D66)*7)/1000</f>
        <v>256.31549999999999</v>
      </c>
      <c r="E69" s="40">
        <f>((E67*E66)*7)/1000</f>
        <v>206.5</v>
      </c>
      <c r="F69" s="40">
        <f t="shared" ref="F69:G69" si="22">((F67*F66)*7)/1000</f>
        <v>134.0675</v>
      </c>
      <c r="G69" s="40">
        <f t="shared" si="22"/>
        <v>0</v>
      </c>
      <c r="H69" s="76"/>
      <c r="I69" s="48"/>
      <c r="R69" s="3"/>
    </row>
    <row r="70" spans="1:29" ht="33.75" customHeight="1" thickBot="1" x14ac:dyDescent="0.3">
      <c r="A70" s="86" t="s">
        <v>16</v>
      </c>
      <c r="B70" s="75">
        <f>+(B65/B67)/7*1000</f>
        <v>96.438464582508914</v>
      </c>
      <c r="C70" s="45">
        <f>+(C65/C67)/7*1000</f>
        <v>109.36507936507937</v>
      </c>
      <c r="D70" s="45">
        <f>+(D65/D67)/7*1000</f>
        <v>118.81645862228386</v>
      </c>
      <c r="E70" s="45">
        <f>+(E65/E67)/7*1000</f>
        <v>120.17142857142858</v>
      </c>
      <c r="F70" s="45">
        <f t="shared" ref="F70:G70" si="23">+(F65/F67)/7*1000</f>
        <v>179.75460122699388</v>
      </c>
      <c r="G70" s="45" t="e">
        <f t="shared" si="23"/>
        <v>#DIV/0!</v>
      </c>
      <c r="H70" s="103"/>
      <c r="R70" s="3"/>
    </row>
    <row r="71" spans="1:29" ht="33.75" customHeight="1" x14ac:dyDescent="0.25"/>
    <row r="72" spans="1:29" ht="33.75" customHeight="1" x14ac:dyDescent="0.25">
      <c r="B72" s="52"/>
      <c r="C72" s="52"/>
      <c r="D72" s="52"/>
      <c r="E72" s="52"/>
      <c r="F72" s="52"/>
      <c r="G72" s="52"/>
      <c r="H72" s="52"/>
      <c r="I72" s="59"/>
    </row>
    <row r="73" spans="1:29" ht="33.75" customHeight="1" x14ac:dyDescent="0.25"/>
    <row r="74" spans="1:29" ht="33.75" customHeight="1" x14ac:dyDescent="0.25">
      <c r="A74" s="52"/>
      <c r="B74" s="65"/>
      <c r="C74" s="65"/>
      <c r="D74" s="65"/>
      <c r="E74" s="65"/>
      <c r="F74" s="65"/>
      <c r="G74" s="65"/>
      <c r="H74" s="52"/>
      <c r="I74" s="52"/>
      <c r="J74" s="52"/>
    </row>
    <row r="75" spans="1:29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29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29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29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29" ht="33.75" customHeight="1" x14ac:dyDescent="0.25">
      <c r="A79" s="52"/>
      <c r="B79" s="52"/>
      <c r="C79" s="52"/>
      <c r="D79" s="52"/>
      <c r="E79" s="52"/>
      <c r="F79" s="52"/>
      <c r="G79" s="52"/>
      <c r="H79" s="52"/>
      <c r="I79" s="52"/>
      <c r="J79" s="52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H55"/>
    <mergeCell ref="A3:C3"/>
    <mergeCell ref="E9:G9"/>
    <mergeCell ref="R9:S9"/>
    <mergeCell ref="K11:L11"/>
    <mergeCell ref="B15:I15"/>
    <mergeCell ref="J15:M15"/>
    <mergeCell ref="N15:Y15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Q238"/>
  <sheetViews>
    <sheetView topLeftCell="G1" zoomScale="30" zoomScaleNormal="30" workbookViewId="0">
      <selection activeCell="X24" sqref="B24:X24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0" width="26.28515625" style="16" bestFit="1" customWidth="1"/>
    <col min="11" max="12" width="33.42578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69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76"/>
      <c r="I15" s="377"/>
      <c r="J15" s="388" t="s">
        <v>45</v>
      </c>
      <c r="K15" s="389"/>
      <c r="L15" s="389"/>
      <c r="M15" s="390"/>
      <c r="N15" s="385" t="s">
        <v>44</v>
      </c>
      <c r="O15" s="381"/>
      <c r="P15" s="381"/>
      <c r="Q15" s="381"/>
      <c r="R15" s="381"/>
      <c r="S15" s="381"/>
      <c r="T15" s="381"/>
      <c r="U15" s="381"/>
      <c r="V15" s="381"/>
      <c r="W15" s="381"/>
      <c r="X15" s="381"/>
      <c r="Y15" s="382"/>
      <c r="Z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2"/>
      <c r="H16" s="12"/>
      <c r="I16" s="12"/>
      <c r="J16" s="13"/>
      <c r="K16" s="12"/>
      <c r="L16" s="12"/>
      <c r="M16" s="19"/>
      <c r="N16" s="13"/>
      <c r="O16" s="12"/>
      <c r="P16" s="12"/>
      <c r="Q16" s="12"/>
      <c r="R16" s="12"/>
      <c r="S16" s="12"/>
      <c r="T16" s="12"/>
      <c r="U16" s="12"/>
      <c r="V16" s="12"/>
      <c r="W16" s="133"/>
      <c r="X16" s="133"/>
      <c r="Y16" s="14"/>
      <c r="Z16" s="15" t="s">
        <v>10</v>
      </c>
      <c r="AB16" s="17"/>
      <c r="AC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8">
        <v>6</v>
      </c>
      <c r="H17" s="18">
        <v>7</v>
      </c>
      <c r="I17" s="18">
        <v>8</v>
      </c>
      <c r="J17" s="11">
        <v>1</v>
      </c>
      <c r="K17" s="18">
        <v>2</v>
      </c>
      <c r="L17" s="18">
        <v>3</v>
      </c>
      <c r="M17" s="19">
        <v>4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8">
        <v>6</v>
      </c>
      <c r="T17" s="18">
        <v>7</v>
      </c>
      <c r="U17" s="18">
        <v>8</v>
      </c>
      <c r="V17" s="18">
        <v>9</v>
      </c>
      <c r="W17" s="125">
        <v>10</v>
      </c>
      <c r="X17" s="18">
        <v>11</v>
      </c>
      <c r="Y17" s="134" t="s">
        <v>64</v>
      </c>
      <c r="Z17" s="15"/>
      <c r="AB17" s="2"/>
      <c r="AC17" s="17"/>
    </row>
    <row r="18" spans="1:30" ht="39.950000000000003" customHeight="1" x14ac:dyDescent="0.25">
      <c r="A18" s="112" t="s">
        <v>42</v>
      </c>
      <c r="B18" s="20">
        <v>26.2</v>
      </c>
      <c r="C18" s="21">
        <v>60.8</v>
      </c>
      <c r="D18" s="21">
        <v>90</v>
      </c>
      <c r="E18" s="21">
        <v>86.7</v>
      </c>
      <c r="F18" s="21">
        <v>86.4</v>
      </c>
      <c r="G18" s="21">
        <v>75.400000000000006</v>
      </c>
      <c r="H18" s="21">
        <v>45.7</v>
      </c>
      <c r="I18" s="21">
        <v>81.599999999999994</v>
      </c>
      <c r="J18" s="20">
        <v>36.6</v>
      </c>
      <c r="K18" s="21">
        <v>70.3</v>
      </c>
      <c r="L18" s="21">
        <v>77.400000000000006</v>
      </c>
      <c r="M18" s="22">
        <v>78.5</v>
      </c>
      <c r="N18" s="20">
        <v>24.6</v>
      </c>
      <c r="O18" s="21">
        <v>54.6</v>
      </c>
      <c r="P18" s="21">
        <v>50</v>
      </c>
      <c r="Q18" s="21">
        <v>43.9</v>
      </c>
      <c r="R18" s="21">
        <v>43.8</v>
      </c>
      <c r="S18" s="21">
        <v>45.8</v>
      </c>
      <c r="T18" s="21">
        <v>45.5</v>
      </c>
      <c r="U18" s="21">
        <v>44.2</v>
      </c>
      <c r="V18" s="21">
        <v>44.4</v>
      </c>
      <c r="W18" s="126">
        <v>58.9</v>
      </c>
      <c r="X18" s="21">
        <v>69.3</v>
      </c>
      <c r="Y18" s="135"/>
      <c r="Z18" s="23">
        <f t="shared" ref="Z18:Z25" si="0">SUM(B18:Y18)</f>
        <v>1340.6000000000001</v>
      </c>
      <c r="AB18" s="2"/>
      <c r="AC18" s="17"/>
    </row>
    <row r="19" spans="1:30" ht="39.950000000000003" customHeight="1" x14ac:dyDescent="0.25">
      <c r="A19" s="113" t="s">
        <v>34</v>
      </c>
      <c r="B19" s="20">
        <v>26.2</v>
      </c>
      <c r="C19" s="21">
        <v>60.8</v>
      </c>
      <c r="D19" s="21">
        <v>90</v>
      </c>
      <c r="E19" s="21">
        <v>86.7</v>
      </c>
      <c r="F19" s="21">
        <v>86.4</v>
      </c>
      <c r="G19" s="21">
        <v>75.400000000000006</v>
      </c>
      <c r="H19" s="21">
        <v>45.7</v>
      </c>
      <c r="I19" s="21">
        <v>81.599999999999994</v>
      </c>
      <c r="J19" s="20">
        <v>36.6</v>
      </c>
      <c r="K19" s="21">
        <v>70.3</v>
      </c>
      <c r="L19" s="21">
        <v>77.400000000000006</v>
      </c>
      <c r="M19" s="22">
        <v>78.5</v>
      </c>
      <c r="N19" s="20">
        <v>24.6</v>
      </c>
      <c r="O19" s="21">
        <v>54.6</v>
      </c>
      <c r="P19" s="21">
        <v>50</v>
      </c>
      <c r="Q19" s="21">
        <v>43.9</v>
      </c>
      <c r="R19" s="21">
        <v>43.8</v>
      </c>
      <c r="S19" s="21">
        <v>45.8</v>
      </c>
      <c r="T19" s="21">
        <v>45.5</v>
      </c>
      <c r="U19" s="21">
        <v>44.2</v>
      </c>
      <c r="V19" s="21">
        <v>44.4</v>
      </c>
      <c r="W19" s="126">
        <v>58.9</v>
      </c>
      <c r="X19" s="21">
        <v>69.3</v>
      </c>
      <c r="Y19" s="135"/>
      <c r="Z19" s="23">
        <f t="shared" si="0"/>
        <v>1340.6000000000001</v>
      </c>
      <c r="AB19" s="2"/>
      <c r="AC19" s="17"/>
    </row>
    <row r="20" spans="1:30" ht="39.75" customHeight="1" x14ac:dyDescent="0.25">
      <c r="A20" s="112" t="s">
        <v>35</v>
      </c>
      <c r="B20" s="20">
        <v>27.196100000000008</v>
      </c>
      <c r="C20" s="21">
        <v>63.075000000000003</v>
      </c>
      <c r="D20" s="21">
        <v>92.30019999999999</v>
      </c>
      <c r="E20" s="21">
        <v>88.957499999999996</v>
      </c>
      <c r="F20" s="21">
        <v>88.52800000000002</v>
      </c>
      <c r="G20" s="21">
        <v>77.687600000000018</v>
      </c>
      <c r="H20" s="21">
        <v>47.105600000000003</v>
      </c>
      <c r="I20" s="21">
        <v>84.4</v>
      </c>
      <c r="J20" s="20">
        <v>38.0413</v>
      </c>
      <c r="K20" s="21">
        <v>72.2684</v>
      </c>
      <c r="L20" s="21">
        <v>80.111100000000008</v>
      </c>
      <c r="M20" s="22">
        <v>81.966399999999993</v>
      </c>
      <c r="N20" s="20">
        <v>25.213200000000001</v>
      </c>
      <c r="O20" s="21">
        <v>56.386399999999995</v>
      </c>
      <c r="P20" s="21">
        <v>51.822799999999994</v>
      </c>
      <c r="Q20" s="21">
        <v>45.440000000000005</v>
      </c>
      <c r="R20" s="21">
        <v>45.60179999999999</v>
      </c>
      <c r="S20" s="21">
        <v>46.884999999999991</v>
      </c>
      <c r="T20" s="21">
        <v>47.004999999999995</v>
      </c>
      <c r="U20" s="21">
        <v>45.852700000000006</v>
      </c>
      <c r="V20" s="21">
        <v>46.057600000000008</v>
      </c>
      <c r="W20" s="126">
        <v>61.610400000000006</v>
      </c>
      <c r="X20" s="21">
        <v>72.979199999999992</v>
      </c>
      <c r="Y20" s="135"/>
      <c r="Z20" s="23">
        <f t="shared" si="0"/>
        <v>1386.4912999999999</v>
      </c>
      <c r="AB20" s="2"/>
      <c r="AC20" s="17"/>
    </row>
    <row r="21" spans="1:30" ht="39.950000000000003" customHeight="1" x14ac:dyDescent="0.25">
      <c r="A21" s="112" t="s">
        <v>36</v>
      </c>
      <c r="B21" s="20">
        <v>27.196100000000008</v>
      </c>
      <c r="C21" s="21">
        <v>63.075000000000003</v>
      </c>
      <c r="D21" s="21">
        <v>92.30019999999999</v>
      </c>
      <c r="E21" s="21">
        <v>88.957499999999996</v>
      </c>
      <c r="F21" s="21">
        <v>88.52800000000002</v>
      </c>
      <c r="G21" s="21">
        <v>77.687600000000018</v>
      </c>
      <c r="H21" s="21">
        <v>47.105600000000003</v>
      </c>
      <c r="I21" s="21">
        <v>84.4</v>
      </c>
      <c r="J21" s="20">
        <v>38.0413</v>
      </c>
      <c r="K21" s="21">
        <v>72.2684</v>
      </c>
      <c r="L21" s="21">
        <v>80.111100000000008</v>
      </c>
      <c r="M21" s="22">
        <v>81.966399999999993</v>
      </c>
      <c r="N21" s="20">
        <v>25.213200000000001</v>
      </c>
      <c r="O21" s="21">
        <v>56.386399999999995</v>
      </c>
      <c r="P21" s="21">
        <v>51.822799999999994</v>
      </c>
      <c r="Q21" s="21">
        <v>45.440000000000005</v>
      </c>
      <c r="R21" s="21">
        <v>45.60179999999999</v>
      </c>
      <c r="S21" s="21">
        <v>46.884999999999991</v>
      </c>
      <c r="T21" s="21">
        <v>47.004999999999995</v>
      </c>
      <c r="U21" s="21">
        <v>45.852700000000006</v>
      </c>
      <c r="V21" s="21">
        <v>46.057600000000008</v>
      </c>
      <c r="W21" s="126">
        <v>61.610400000000006</v>
      </c>
      <c r="X21" s="21">
        <v>72.979199999999992</v>
      </c>
      <c r="Y21" s="135"/>
      <c r="Z21" s="23">
        <f t="shared" si="0"/>
        <v>1386.4912999999999</v>
      </c>
      <c r="AB21" s="2"/>
      <c r="AC21" s="17"/>
    </row>
    <row r="22" spans="1:30" ht="39.950000000000003" customHeight="1" x14ac:dyDescent="0.25">
      <c r="A22" s="113" t="s">
        <v>37</v>
      </c>
      <c r="B22" s="20">
        <v>27.196100000000008</v>
      </c>
      <c r="C22" s="21">
        <v>63.075000000000003</v>
      </c>
      <c r="D22" s="21">
        <v>92.30019999999999</v>
      </c>
      <c r="E22" s="21">
        <v>88.957499999999996</v>
      </c>
      <c r="F22" s="21">
        <v>88.52800000000002</v>
      </c>
      <c r="G22" s="21">
        <v>77.687600000000018</v>
      </c>
      <c r="H22" s="21">
        <v>47.105600000000003</v>
      </c>
      <c r="I22" s="21">
        <v>84.4</v>
      </c>
      <c r="J22" s="20">
        <v>38.0413</v>
      </c>
      <c r="K22" s="21">
        <v>72.2684</v>
      </c>
      <c r="L22" s="21">
        <v>80.111100000000008</v>
      </c>
      <c r="M22" s="22">
        <v>81.966399999999993</v>
      </c>
      <c r="N22" s="20">
        <v>25.213200000000001</v>
      </c>
      <c r="O22" s="21">
        <v>56.386399999999995</v>
      </c>
      <c r="P22" s="21">
        <v>51.822799999999994</v>
      </c>
      <c r="Q22" s="21">
        <v>45.440000000000005</v>
      </c>
      <c r="R22" s="21">
        <v>45.60179999999999</v>
      </c>
      <c r="S22" s="21">
        <v>46.884999999999991</v>
      </c>
      <c r="T22" s="21">
        <v>47.004999999999995</v>
      </c>
      <c r="U22" s="21">
        <v>45.852700000000006</v>
      </c>
      <c r="V22" s="21">
        <v>46.057600000000008</v>
      </c>
      <c r="W22" s="126">
        <v>61.610400000000006</v>
      </c>
      <c r="X22" s="21">
        <v>72.979199999999992</v>
      </c>
      <c r="Y22" s="135"/>
      <c r="Z22" s="23">
        <f t="shared" si="0"/>
        <v>1386.4912999999999</v>
      </c>
      <c r="AB22" s="2"/>
      <c r="AC22" s="17"/>
    </row>
    <row r="23" spans="1:30" ht="39.950000000000003" customHeight="1" x14ac:dyDescent="0.25">
      <c r="A23" s="112" t="s">
        <v>38</v>
      </c>
      <c r="B23" s="20">
        <v>27.196100000000008</v>
      </c>
      <c r="C23" s="21">
        <v>63.075000000000003</v>
      </c>
      <c r="D23" s="21">
        <v>92.30019999999999</v>
      </c>
      <c r="E23" s="21">
        <v>88.957499999999996</v>
      </c>
      <c r="F23" s="21">
        <v>88.52800000000002</v>
      </c>
      <c r="G23" s="21">
        <v>77.687600000000018</v>
      </c>
      <c r="H23" s="21">
        <v>47.105600000000003</v>
      </c>
      <c r="I23" s="21">
        <v>84.4</v>
      </c>
      <c r="J23" s="20">
        <v>38.0413</v>
      </c>
      <c r="K23" s="21">
        <v>72.2684</v>
      </c>
      <c r="L23" s="21">
        <v>80.111100000000008</v>
      </c>
      <c r="M23" s="22">
        <v>81.966399999999993</v>
      </c>
      <c r="N23" s="20">
        <v>25.213200000000001</v>
      </c>
      <c r="O23" s="21">
        <v>56.386399999999995</v>
      </c>
      <c r="P23" s="21">
        <v>51.822799999999994</v>
      </c>
      <c r="Q23" s="21">
        <v>45.440000000000005</v>
      </c>
      <c r="R23" s="21">
        <v>45.60179999999999</v>
      </c>
      <c r="S23" s="21">
        <v>46.884999999999991</v>
      </c>
      <c r="T23" s="21">
        <v>47.004999999999995</v>
      </c>
      <c r="U23" s="21">
        <v>45.852700000000006</v>
      </c>
      <c r="V23" s="21">
        <v>46.057600000000008</v>
      </c>
      <c r="W23" s="126">
        <v>61.610400000000006</v>
      </c>
      <c r="X23" s="21">
        <v>72.979199999999992</v>
      </c>
      <c r="Y23" s="135"/>
      <c r="Z23" s="23">
        <f t="shared" si="0"/>
        <v>1386.4912999999999</v>
      </c>
      <c r="AB23" s="2"/>
      <c r="AC23" s="17"/>
    </row>
    <row r="24" spans="1:30" ht="39.950000000000003" customHeight="1" x14ac:dyDescent="0.25">
      <c r="A24" s="112" t="s">
        <v>33</v>
      </c>
      <c r="B24" s="20">
        <v>27.196100000000008</v>
      </c>
      <c r="C24" s="21">
        <v>63.075000000000003</v>
      </c>
      <c r="D24" s="21">
        <v>92.30019999999999</v>
      </c>
      <c r="E24" s="21">
        <v>88.957499999999996</v>
      </c>
      <c r="F24" s="21">
        <v>88.52800000000002</v>
      </c>
      <c r="G24" s="21">
        <v>77.687600000000018</v>
      </c>
      <c r="H24" s="21">
        <v>47.105600000000003</v>
      </c>
      <c r="I24" s="21">
        <v>84.4</v>
      </c>
      <c r="J24" s="20">
        <v>38.0413</v>
      </c>
      <c r="K24" s="21">
        <v>72.2684</v>
      </c>
      <c r="L24" s="21">
        <v>80.111100000000008</v>
      </c>
      <c r="M24" s="22">
        <v>81.966399999999993</v>
      </c>
      <c r="N24" s="20">
        <v>25.213200000000001</v>
      </c>
      <c r="O24" s="21">
        <v>56.386399999999995</v>
      </c>
      <c r="P24" s="21">
        <v>51.822799999999994</v>
      </c>
      <c r="Q24" s="21">
        <v>45.440000000000005</v>
      </c>
      <c r="R24" s="21">
        <v>45.60179999999999</v>
      </c>
      <c r="S24" s="21">
        <v>46.884999999999991</v>
      </c>
      <c r="T24" s="21">
        <v>47.004999999999995</v>
      </c>
      <c r="U24" s="21">
        <v>45.852700000000006</v>
      </c>
      <c r="V24" s="21">
        <v>46.057600000000008</v>
      </c>
      <c r="W24" s="126">
        <v>61.610400000000006</v>
      </c>
      <c r="X24" s="21">
        <v>72.979199999999992</v>
      </c>
      <c r="Y24" s="135"/>
      <c r="Z24" s="23">
        <f t="shared" si="0"/>
        <v>1386.4912999999999</v>
      </c>
      <c r="AB24" s="2"/>
    </row>
    <row r="25" spans="1:30" ht="41.45" customHeight="1" x14ac:dyDescent="0.25">
      <c r="A25" s="113" t="s">
        <v>10</v>
      </c>
      <c r="B25" s="24">
        <f>SUM(B18:B24)</f>
        <v>188.38050000000001</v>
      </c>
      <c r="C25" s="25">
        <f t="shared" ref="C25:E25" si="1">SUM(C18:C24)</f>
        <v>436.97499999999997</v>
      </c>
      <c r="D25" s="25">
        <f t="shared" si="1"/>
        <v>641.50100000000009</v>
      </c>
      <c r="E25" s="25">
        <f t="shared" si="1"/>
        <v>618.1875</v>
      </c>
      <c r="F25" s="25">
        <f>SUM(F18:F24)</f>
        <v>615.44000000000005</v>
      </c>
      <c r="G25" s="25">
        <f t="shared" ref="G25" si="2">SUM(G18:G24)</f>
        <v>539.23800000000017</v>
      </c>
      <c r="H25" s="25">
        <f>SUM(H18:H24)</f>
        <v>326.928</v>
      </c>
      <c r="I25" s="25">
        <f t="shared" ref="I25:L25" si="3">SUM(I18:I24)</f>
        <v>585.19999999999993</v>
      </c>
      <c r="J25" s="24">
        <f t="shared" si="3"/>
        <v>263.40649999999999</v>
      </c>
      <c r="K25" s="25">
        <f t="shared" si="3"/>
        <v>501.94199999999995</v>
      </c>
      <c r="L25" s="25">
        <f t="shared" si="3"/>
        <v>555.35550000000012</v>
      </c>
      <c r="M25" s="26">
        <f>SUM(M18:M24)</f>
        <v>566.83199999999999</v>
      </c>
      <c r="N25" s="24">
        <f t="shared" ref="N25:O25" si="4">SUM(N18:N24)</f>
        <v>175.26599999999999</v>
      </c>
      <c r="O25" s="25">
        <f t="shared" si="4"/>
        <v>391.13199999999995</v>
      </c>
      <c r="P25" s="25">
        <f>SUM(P18:P24)</f>
        <v>359.11399999999998</v>
      </c>
      <c r="Q25" s="25">
        <f t="shared" ref="Q25:Y25" si="5">SUM(Q18:Q24)</f>
        <v>315</v>
      </c>
      <c r="R25" s="25">
        <f t="shared" si="5"/>
        <v>315.60899999999992</v>
      </c>
      <c r="S25" s="25">
        <f t="shared" si="5"/>
        <v>326.02499999999998</v>
      </c>
      <c r="T25" s="25">
        <f t="shared" si="5"/>
        <v>326.02499999999998</v>
      </c>
      <c r="U25" s="25">
        <f t="shared" si="5"/>
        <v>317.66350000000006</v>
      </c>
      <c r="V25" s="25">
        <f t="shared" si="5"/>
        <v>319.08799999999997</v>
      </c>
      <c r="W25" s="25">
        <f t="shared" si="5"/>
        <v>425.85200000000009</v>
      </c>
      <c r="X25" s="25">
        <f t="shared" si="5"/>
        <v>503.49599999999998</v>
      </c>
      <c r="Y25" s="136">
        <f t="shared" si="5"/>
        <v>0</v>
      </c>
      <c r="Z25" s="23">
        <f t="shared" si="0"/>
        <v>9613.6564999999991</v>
      </c>
    </row>
    <row r="26" spans="1:30" s="2" customFormat="1" ht="36.75" customHeight="1" x14ac:dyDescent="0.25">
      <c r="A26" s="114" t="s">
        <v>12</v>
      </c>
      <c r="B26" s="27">
        <v>116.5</v>
      </c>
      <c r="C26" s="28">
        <v>113.5</v>
      </c>
      <c r="D26" s="28">
        <v>113</v>
      </c>
      <c r="E26" s="28">
        <v>112.5</v>
      </c>
      <c r="F26" s="28">
        <v>112</v>
      </c>
      <c r="G26" s="28">
        <v>111</v>
      </c>
      <c r="H26" s="28">
        <v>112</v>
      </c>
      <c r="I26" s="28">
        <v>110</v>
      </c>
      <c r="J26" s="27">
        <v>116.5</v>
      </c>
      <c r="K26" s="28">
        <v>114</v>
      </c>
      <c r="L26" s="28">
        <v>113.5</v>
      </c>
      <c r="M26" s="29">
        <v>112</v>
      </c>
      <c r="N26" s="27">
        <v>117</v>
      </c>
      <c r="O26" s="28">
        <v>114.5</v>
      </c>
      <c r="P26" s="28">
        <v>113.5</v>
      </c>
      <c r="Q26" s="28">
        <v>112.5</v>
      </c>
      <c r="R26" s="28">
        <v>113</v>
      </c>
      <c r="S26" s="28">
        <v>112.5</v>
      </c>
      <c r="T26" s="28">
        <v>112.5</v>
      </c>
      <c r="U26" s="28">
        <v>111.5</v>
      </c>
      <c r="V26" s="28">
        <v>112</v>
      </c>
      <c r="W26" s="28">
        <v>113.5</v>
      </c>
      <c r="X26" s="28">
        <v>111</v>
      </c>
      <c r="Y26" s="137"/>
      <c r="Z26" s="30">
        <f>+((Z25/Z27)/7)*1000</f>
        <v>112.7014196619071</v>
      </c>
    </row>
    <row r="27" spans="1:30" s="2" customFormat="1" ht="33" customHeight="1" x14ac:dyDescent="0.25">
      <c r="A27" s="115" t="s">
        <v>13</v>
      </c>
      <c r="B27" s="31">
        <v>231</v>
      </c>
      <c r="C27" s="32">
        <v>550</v>
      </c>
      <c r="D27" s="32">
        <v>811</v>
      </c>
      <c r="E27" s="32">
        <v>785</v>
      </c>
      <c r="F27" s="32">
        <v>785</v>
      </c>
      <c r="G27" s="32">
        <v>694</v>
      </c>
      <c r="H27" s="32">
        <v>417</v>
      </c>
      <c r="I27" s="32">
        <v>760</v>
      </c>
      <c r="J27" s="31">
        <v>323</v>
      </c>
      <c r="K27" s="32">
        <v>629</v>
      </c>
      <c r="L27" s="32">
        <v>699</v>
      </c>
      <c r="M27" s="33">
        <v>723</v>
      </c>
      <c r="N27" s="31">
        <v>214</v>
      </c>
      <c r="O27" s="32">
        <v>488</v>
      </c>
      <c r="P27" s="32">
        <v>452</v>
      </c>
      <c r="Q27" s="32">
        <v>400</v>
      </c>
      <c r="R27" s="32">
        <v>399</v>
      </c>
      <c r="S27" s="32">
        <v>414</v>
      </c>
      <c r="T27" s="32">
        <v>414</v>
      </c>
      <c r="U27" s="32">
        <v>407</v>
      </c>
      <c r="V27" s="32">
        <v>407</v>
      </c>
      <c r="W27" s="32">
        <v>536</v>
      </c>
      <c r="X27" s="32">
        <v>648</v>
      </c>
      <c r="Y27" s="138"/>
      <c r="Z27" s="34">
        <f>SUM(B27:Y27)</f>
        <v>12186</v>
      </c>
      <c r="AA27" s="2">
        <f>((Z25*1000)/Z27)/7</f>
        <v>112.70141966190711</v>
      </c>
    </row>
    <row r="28" spans="1:30" s="2" customFormat="1" ht="33" customHeight="1" x14ac:dyDescent="0.25">
      <c r="A28" s="116" t="s">
        <v>14</v>
      </c>
      <c r="B28" s="35">
        <f>((B27*B26)*7/1000-B18-B19)/5</f>
        <v>27.196100000000008</v>
      </c>
      <c r="C28" s="36">
        <f t="shared" ref="C28:Y28" si="6">((C27*C26)*7/1000-C18-C19)/5</f>
        <v>63.075000000000003</v>
      </c>
      <c r="D28" s="36">
        <f t="shared" si="6"/>
        <v>92.30019999999999</v>
      </c>
      <c r="E28" s="36">
        <f t="shared" si="6"/>
        <v>88.957499999999996</v>
      </c>
      <c r="F28" s="36">
        <f t="shared" si="6"/>
        <v>88.52800000000002</v>
      </c>
      <c r="G28" s="36">
        <f t="shared" si="6"/>
        <v>77.687600000000018</v>
      </c>
      <c r="H28" s="36">
        <f t="shared" si="6"/>
        <v>47.105600000000003</v>
      </c>
      <c r="I28" s="36">
        <f t="shared" si="6"/>
        <v>84.4</v>
      </c>
      <c r="J28" s="35">
        <f t="shared" si="6"/>
        <v>38.0413</v>
      </c>
      <c r="K28" s="36">
        <f t="shared" si="6"/>
        <v>72.2684</v>
      </c>
      <c r="L28" s="36">
        <f t="shared" si="6"/>
        <v>80.111100000000008</v>
      </c>
      <c r="M28" s="37">
        <f t="shared" si="6"/>
        <v>81.966399999999993</v>
      </c>
      <c r="N28" s="35">
        <f t="shared" si="6"/>
        <v>25.213200000000001</v>
      </c>
      <c r="O28" s="36">
        <f t="shared" si="6"/>
        <v>56.386399999999995</v>
      </c>
      <c r="P28" s="36">
        <f t="shared" si="6"/>
        <v>51.822799999999994</v>
      </c>
      <c r="Q28" s="36">
        <f t="shared" si="6"/>
        <v>45.440000000000005</v>
      </c>
      <c r="R28" s="36">
        <f t="shared" si="6"/>
        <v>45.60179999999999</v>
      </c>
      <c r="S28" s="36">
        <f t="shared" si="6"/>
        <v>46.884999999999991</v>
      </c>
      <c r="T28" s="36">
        <f t="shared" si="6"/>
        <v>47.004999999999995</v>
      </c>
      <c r="U28" s="36">
        <f t="shared" si="6"/>
        <v>45.852700000000006</v>
      </c>
      <c r="V28" s="36">
        <f t="shared" si="6"/>
        <v>46.057600000000008</v>
      </c>
      <c r="W28" s="36">
        <f t="shared" si="6"/>
        <v>61.610400000000006</v>
      </c>
      <c r="X28" s="36">
        <f t="shared" si="6"/>
        <v>72.979199999999992</v>
      </c>
      <c r="Y28" s="139">
        <f t="shared" si="6"/>
        <v>0</v>
      </c>
      <c r="Z28" s="38"/>
    </row>
    <row r="29" spans="1:30" ht="33.75" customHeight="1" x14ac:dyDescent="0.25">
      <c r="A29" s="117" t="s">
        <v>15</v>
      </c>
      <c r="B29" s="39">
        <f>((B27*B26)*7)/1000</f>
        <v>188.38050000000001</v>
      </c>
      <c r="C29" s="40">
        <f>((C27*C26)*7)/1000</f>
        <v>436.97500000000002</v>
      </c>
      <c r="D29" s="40">
        <f t="shared" ref="D29:Y29" si="7">((D27*D26)*7)/1000</f>
        <v>641.50099999999998</v>
      </c>
      <c r="E29" s="40">
        <f t="shared" si="7"/>
        <v>618.1875</v>
      </c>
      <c r="F29" s="40">
        <f t="shared" si="7"/>
        <v>615.44000000000005</v>
      </c>
      <c r="G29" s="40">
        <f t="shared" si="7"/>
        <v>539.23800000000006</v>
      </c>
      <c r="H29" s="40">
        <f t="shared" si="7"/>
        <v>326.928</v>
      </c>
      <c r="I29" s="40">
        <f t="shared" si="7"/>
        <v>585.20000000000005</v>
      </c>
      <c r="J29" s="39">
        <f t="shared" si="7"/>
        <v>263.40649999999999</v>
      </c>
      <c r="K29" s="40">
        <f t="shared" si="7"/>
        <v>501.94200000000001</v>
      </c>
      <c r="L29" s="40">
        <f t="shared" si="7"/>
        <v>555.35550000000001</v>
      </c>
      <c r="M29" s="76">
        <f t="shared" si="7"/>
        <v>566.83199999999999</v>
      </c>
      <c r="N29" s="39">
        <f t="shared" si="7"/>
        <v>175.26599999999999</v>
      </c>
      <c r="O29" s="40">
        <f t="shared" si="7"/>
        <v>391.13200000000001</v>
      </c>
      <c r="P29" s="41">
        <f t="shared" si="7"/>
        <v>359.11399999999998</v>
      </c>
      <c r="Q29" s="41">
        <f t="shared" si="7"/>
        <v>315</v>
      </c>
      <c r="R29" s="41">
        <f t="shared" si="7"/>
        <v>315.60899999999998</v>
      </c>
      <c r="S29" s="41">
        <f t="shared" si="7"/>
        <v>326.02499999999998</v>
      </c>
      <c r="T29" s="41">
        <f t="shared" si="7"/>
        <v>326.02499999999998</v>
      </c>
      <c r="U29" s="41">
        <f t="shared" si="7"/>
        <v>317.6635</v>
      </c>
      <c r="V29" s="41">
        <f t="shared" si="7"/>
        <v>319.08800000000002</v>
      </c>
      <c r="W29" s="41">
        <f t="shared" si="7"/>
        <v>425.85199999999998</v>
      </c>
      <c r="X29" s="41">
        <f t="shared" si="7"/>
        <v>503.49599999999998</v>
      </c>
      <c r="Y29" s="141">
        <f t="shared" si="7"/>
        <v>0</v>
      </c>
      <c r="Z29" s="43"/>
    </row>
    <row r="30" spans="1:30" ht="33.75" customHeight="1" thickBot="1" x14ac:dyDescent="0.3">
      <c r="A30" s="118" t="s">
        <v>16</v>
      </c>
      <c r="B30" s="44">
        <f>+(B25/B27)/7*1000</f>
        <v>116.5</v>
      </c>
      <c r="C30" s="45">
        <f t="shared" ref="C30:E30" si="8">+(C25/C27)/7*1000</f>
        <v>113.5</v>
      </c>
      <c r="D30" s="45">
        <f t="shared" si="8"/>
        <v>113.00000000000001</v>
      </c>
      <c r="E30" s="45">
        <f t="shared" si="8"/>
        <v>112.5</v>
      </c>
      <c r="F30" s="45">
        <f>+(F25/F27)/7*1000</f>
        <v>112</v>
      </c>
      <c r="G30" s="45">
        <f t="shared" ref="G30" si="9">+(G25/G27)/7*1000</f>
        <v>111.00000000000003</v>
      </c>
      <c r="H30" s="45">
        <f>+(H25/H27)/7*1000</f>
        <v>112</v>
      </c>
      <c r="I30" s="45">
        <f t="shared" ref="I30:L30" si="10">+(I25/I27)/7*1000</f>
        <v>109.99999999999999</v>
      </c>
      <c r="J30" s="44">
        <f t="shared" si="10"/>
        <v>116.5</v>
      </c>
      <c r="K30" s="45">
        <f t="shared" si="10"/>
        <v>113.99999999999999</v>
      </c>
      <c r="L30" s="45">
        <f t="shared" si="10"/>
        <v>113.50000000000003</v>
      </c>
      <c r="M30" s="46">
        <f>+(M25/M27)/7*1000</f>
        <v>112</v>
      </c>
      <c r="N30" s="44">
        <f t="shared" ref="N30:Y30" si="11">+(N25/N27)/7*1000</f>
        <v>117</v>
      </c>
      <c r="O30" s="45">
        <f t="shared" si="11"/>
        <v>114.49999999999997</v>
      </c>
      <c r="P30" s="45">
        <f t="shared" si="11"/>
        <v>113.5</v>
      </c>
      <c r="Q30" s="45">
        <f t="shared" si="11"/>
        <v>112.5</v>
      </c>
      <c r="R30" s="45">
        <f t="shared" si="11"/>
        <v>112.99999999999997</v>
      </c>
      <c r="S30" s="45">
        <f t="shared" si="11"/>
        <v>112.5</v>
      </c>
      <c r="T30" s="45">
        <f t="shared" si="11"/>
        <v>112.5</v>
      </c>
      <c r="U30" s="45">
        <f t="shared" si="11"/>
        <v>111.50000000000001</v>
      </c>
      <c r="V30" s="45">
        <f t="shared" si="11"/>
        <v>111.99999999999999</v>
      </c>
      <c r="W30" s="45">
        <f t="shared" si="11"/>
        <v>113.50000000000003</v>
      </c>
      <c r="X30" s="45">
        <f t="shared" si="11"/>
        <v>111</v>
      </c>
      <c r="Y30" s="140" t="e">
        <f t="shared" si="11"/>
        <v>#DIV/0!</v>
      </c>
      <c r="Z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3"/>
      <c r="I36" s="387"/>
      <c r="K36" s="121"/>
      <c r="L36" s="104" t="s">
        <v>19</v>
      </c>
      <c r="M36" s="383" t="s">
        <v>18</v>
      </c>
      <c r="N36" s="383"/>
      <c r="O36" s="383"/>
      <c r="P36" s="383"/>
      <c r="Q36" s="379"/>
      <c r="R36" s="97"/>
      <c r="S36" s="52"/>
      <c r="T36" s="52"/>
      <c r="U36" s="53"/>
      <c r="V36" s="3"/>
      <c r="W36" s="52"/>
      <c r="X36" s="52"/>
      <c r="Y36" s="52"/>
      <c r="Z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12"/>
      <c r="I37" s="88" t="s">
        <v>10</v>
      </c>
      <c r="J37" s="122"/>
      <c r="K37" s="122"/>
      <c r="L37" s="95"/>
      <c r="M37" s="68"/>
      <c r="N37" s="12"/>
      <c r="O37" s="12"/>
      <c r="P37" s="12"/>
      <c r="Q37" s="12"/>
      <c r="R37" s="88" t="s">
        <v>10</v>
      </c>
      <c r="S37" s="54"/>
      <c r="T37" s="54"/>
      <c r="U37" s="3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18" t="s">
        <v>64</v>
      </c>
      <c r="I38" s="88"/>
      <c r="J38" s="50"/>
      <c r="K38" s="2"/>
      <c r="L38" s="96" t="s">
        <v>11</v>
      </c>
      <c r="M38" s="68">
        <v>1</v>
      </c>
      <c r="N38" s="18">
        <v>2</v>
      </c>
      <c r="O38" s="18">
        <v>3</v>
      </c>
      <c r="P38" s="18">
        <v>4</v>
      </c>
      <c r="Q38" s="18">
        <v>5</v>
      </c>
      <c r="R38" s="88"/>
      <c r="S38" s="54"/>
      <c r="T38" s="54"/>
      <c r="U38" s="55"/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69">
        <v>20.6</v>
      </c>
      <c r="C39" s="69">
        <v>84.5</v>
      </c>
      <c r="D39" s="69">
        <v>70.400000000000006</v>
      </c>
      <c r="E39" s="69">
        <v>77.2</v>
      </c>
      <c r="F39" s="69">
        <v>63.7</v>
      </c>
      <c r="G39" s="69">
        <v>63.4</v>
      </c>
      <c r="H39" s="69"/>
      <c r="I39" s="89">
        <f t="shared" ref="I39:I46" si="12">SUM(B39:H39)</f>
        <v>379.79999999999995</v>
      </c>
      <c r="J39" s="50"/>
      <c r="K39" s="2"/>
      <c r="L39" s="80" t="s">
        <v>42</v>
      </c>
      <c r="M39" s="69">
        <v>17.2</v>
      </c>
      <c r="N39" s="69">
        <v>12.5</v>
      </c>
      <c r="O39" s="69">
        <v>8.1</v>
      </c>
      <c r="P39" s="69">
        <v>6</v>
      </c>
      <c r="Q39" s="69"/>
      <c r="R39" s="89">
        <f>SUM(M39:Q39)</f>
        <v>43.8</v>
      </c>
      <c r="S39" s="50">
        <v>6</v>
      </c>
      <c r="T39" s="56"/>
      <c r="U39" s="55"/>
      <c r="V39" s="55"/>
      <c r="W39" s="2"/>
      <c r="X39" s="2"/>
      <c r="Y39" s="2"/>
      <c r="Z39" s="2"/>
    </row>
    <row r="40" spans="1:30" ht="33.75" customHeight="1" x14ac:dyDescent="0.25">
      <c r="A40" s="81" t="s">
        <v>34</v>
      </c>
      <c r="B40" s="69">
        <v>20.6</v>
      </c>
      <c r="C40" s="69">
        <v>84.5</v>
      </c>
      <c r="D40" s="69">
        <v>70.400000000000006</v>
      </c>
      <c r="E40" s="69">
        <v>77.2</v>
      </c>
      <c r="F40" s="69">
        <v>63.7</v>
      </c>
      <c r="G40" s="69">
        <v>63.4</v>
      </c>
      <c r="H40" s="69"/>
      <c r="I40" s="89">
        <f t="shared" si="12"/>
        <v>379.79999999999995</v>
      </c>
      <c r="J40" s="50"/>
      <c r="K40" s="2"/>
      <c r="L40" s="81" t="s">
        <v>34</v>
      </c>
      <c r="M40" s="69">
        <v>17.2</v>
      </c>
      <c r="N40" s="69">
        <v>12.5</v>
      </c>
      <c r="O40" s="69">
        <v>8.1</v>
      </c>
      <c r="P40" s="69">
        <v>6</v>
      </c>
      <c r="Q40" s="69"/>
      <c r="R40" s="89">
        <f>SUM(M40:Q40)</f>
        <v>43.8</v>
      </c>
      <c r="S40" s="50">
        <v>6</v>
      </c>
      <c r="T40" s="56"/>
      <c r="U40" s="55"/>
      <c r="V40" s="55"/>
      <c r="W40" s="2"/>
      <c r="X40" s="2"/>
      <c r="Y40" s="2"/>
      <c r="Z40" s="2"/>
    </row>
    <row r="41" spans="1:30" ht="33.75" customHeight="1" x14ac:dyDescent="0.25">
      <c r="A41" s="80" t="s">
        <v>35</v>
      </c>
      <c r="B41" s="69">
        <v>21.223000000000003</v>
      </c>
      <c r="C41" s="69">
        <v>87.406400000000005</v>
      </c>
      <c r="D41" s="69">
        <v>73.005400000000009</v>
      </c>
      <c r="E41" s="69">
        <v>80.365399999999994</v>
      </c>
      <c r="F41" s="69">
        <v>66.75200000000001</v>
      </c>
      <c r="G41" s="69">
        <v>65.591000000000008</v>
      </c>
      <c r="H41" s="69"/>
      <c r="I41" s="89">
        <f t="shared" si="12"/>
        <v>394.34320000000002</v>
      </c>
      <c r="J41" s="50"/>
      <c r="K41" s="2"/>
      <c r="L41" s="80" t="s">
        <v>35</v>
      </c>
      <c r="M41" s="69">
        <v>18.3</v>
      </c>
      <c r="N41" s="69">
        <v>13.2</v>
      </c>
      <c r="O41" s="69">
        <v>8.5</v>
      </c>
      <c r="P41" s="69">
        <v>6.7</v>
      </c>
      <c r="Q41" s="69"/>
      <c r="R41" s="89">
        <f t="shared" ref="R41:R46" si="13">SUM(M41:Q41)</f>
        <v>46.7</v>
      </c>
      <c r="S41" s="50">
        <v>6.7</v>
      </c>
      <c r="T41" s="56"/>
      <c r="U41" s="55"/>
      <c r="V41" s="55"/>
      <c r="W41" s="2"/>
      <c r="X41" s="2"/>
      <c r="Y41" s="2"/>
      <c r="Z41" s="2"/>
    </row>
    <row r="42" spans="1:30" ht="33.75" customHeight="1" x14ac:dyDescent="0.25">
      <c r="A42" s="80" t="s">
        <v>36</v>
      </c>
      <c r="B42" s="69">
        <v>21.223000000000003</v>
      </c>
      <c r="C42" s="69">
        <v>87.406400000000005</v>
      </c>
      <c r="D42" s="69">
        <v>73.005400000000009</v>
      </c>
      <c r="E42" s="69">
        <v>80.365399999999994</v>
      </c>
      <c r="F42" s="69">
        <v>66.75200000000001</v>
      </c>
      <c r="G42" s="69">
        <v>65.591000000000008</v>
      </c>
      <c r="H42" s="69"/>
      <c r="I42" s="89">
        <f t="shared" si="12"/>
        <v>394.34320000000002</v>
      </c>
      <c r="J42" s="50"/>
      <c r="K42" s="2"/>
      <c r="L42" s="80" t="s">
        <v>36</v>
      </c>
      <c r="M42" s="69">
        <v>18.399999999999999</v>
      </c>
      <c r="N42" s="69">
        <v>13.2</v>
      </c>
      <c r="O42" s="69">
        <v>8.5</v>
      </c>
      <c r="P42" s="69"/>
      <c r="Q42" s="69"/>
      <c r="R42" s="89">
        <f t="shared" si="13"/>
        <v>40.099999999999994</v>
      </c>
      <c r="S42" s="50">
        <v>6.7</v>
      </c>
      <c r="T42" s="56"/>
      <c r="U42" s="55"/>
      <c r="V42" s="55"/>
      <c r="W42" s="2"/>
      <c r="X42" s="2"/>
      <c r="Y42" s="2"/>
      <c r="Z42" s="2"/>
    </row>
    <row r="43" spans="1:30" ht="33.75" customHeight="1" x14ac:dyDescent="0.25">
      <c r="A43" s="81" t="s">
        <v>37</v>
      </c>
      <c r="B43" s="69">
        <v>21.223000000000003</v>
      </c>
      <c r="C43" s="69">
        <v>87.406400000000005</v>
      </c>
      <c r="D43" s="69">
        <v>73.005400000000009</v>
      </c>
      <c r="E43" s="69">
        <v>80.365399999999994</v>
      </c>
      <c r="F43" s="69">
        <v>66.75200000000001</v>
      </c>
      <c r="G43" s="69">
        <v>65.591000000000008</v>
      </c>
      <c r="H43" s="69"/>
      <c r="I43" s="89">
        <f t="shared" si="12"/>
        <v>394.34320000000002</v>
      </c>
      <c r="J43" s="50"/>
      <c r="K43" s="2"/>
      <c r="L43" s="81" t="s">
        <v>37</v>
      </c>
      <c r="M43" s="69">
        <v>18.399999999999999</v>
      </c>
      <c r="N43" s="69">
        <v>13.2</v>
      </c>
      <c r="O43" s="69">
        <v>8.5</v>
      </c>
      <c r="P43" s="69"/>
      <c r="Q43" s="69"/>
      <c r="R43" s="89">
        <f t="shared" si="13"/>
        <v>40.099999999999994</v>
      </c>
      <c r="S43" s="50">
        <v>6.7</v>
      </c>
      <c r="T43" s="56"/>
      <c r="U43" s="55"/>
      <c r="V43" s="55"/>
      <c r="W43" s="2"/>
      <c r="X43" s="2"/>
      <c r="Y43" s="2"/>
      <c r="Z43" s="2"/>
    </row>
    <row r="44" spans="1:30" ht="33.75" customHeight="1" x14ac:dyDescent="0.25">
      <c r="A44" s="80" t="s">
        <v>38</v>
      </c>
      <c r="B44" s="69">
        <v>21.223000000000003</v>
      </c>
      <c r="C44" s="69">
        <v>87.406400000000005</v>
      </c>
      <c r="D44" s="69">
        <v>73.005400000000009</v>
      </c>
      <c r="E44" s="69">
        <v>80.365399999999994</v>
      </c>
      <c r="F44" s="69">
        <v>66.75200000000001</v>
      </c>
      <c r="G44" s="69">
        <v>65.591000000000008</v>
      </c>
      <c r="H44" s="69"/>
      <c r="I44" s="89">
        <f t="shared" si="12"/>
        <v>394.34320000000002</v>
      </c>
      <c r="J44" s="50"/>
      <c r="K44" s="2"/>
      <c r="L44" s="80" t="s">
        <v>38</v>
      </c>
      <c r="M44" s="69">
        <v>18.399999999999999</v>
      </c>
      <c r="N44" s="69">
        <v>13.3</v>
      </c>
      <c r="O44" s="69">
        <v>8.6</v>
      </c>
      <c r="P44" s="69"/>
      <c r="Q44" s="69"/>
      <c r="R44" s="89">
        <f t="shared" si="13"/>
        <v>40.299999999999997</v>
      </c>
      <c r="S44" s="50">
        <v>6.7</v>
      </c>
      <c r="T44" s="56"/>
      <c r="U44" s="55"/>
      <c r="V44" s="55"/>
      <c r="W44" s="2"/>
      <c r="X44" s="2"/>
      <c r="Y44" s="2"/>
      <c r="Z44" s="2"/>
    </row>
    <row r="45" spans="1:30" ht="33.75" customHeight="1" x14ac:dyDescent="0.25">
      <c r="A45" s="80" t="s">
        <v>33</v>
      </c>
      <c r="B45" s="69">
        <v>21.223000000000003</v>
      </c>
      <c r="C45" s="69">
        <v>87.406400000000005</v>
      </c>
      <c r="D45" s="69">
        <v>73.005400000000009</v>
      </c>
      <c r="E45" s="69">
        <v>80.365399999999994</v>
      </c>
      <c r="F45" s="69">
        <v>66.75200000000001</v>
      </c>
      <c r="G45" s="69">
        <v>65.591000000000008</v>
      </c>
      <c r="H45" s="69"/>
      <c r="I45" s="89">
        <f t="shared" si="12"/>
        <v>394.34320000000002</v>
      </c>
      <c r="J45" s="50"/>
      <c r="K45" s="2"/>
      <c r="L45" s="80" t="s">
        <v>33</v>
      </c>
      <c r="M45" s="69">
        <v>18.399999999999999</v>
      </c>
      <c r="N45" s="69">
        <v>13.3</v>
      </c>
      <c r="O45" s="69">
        <v>8.6</v>
      </c>
      <c r="P45" s="69"/>
      <c r="Q45" s="69"/>
      <c r="R45" s="89">
        <f t="shared" si="13"/>
        <v>40.299999999999997</v>
      </c>
      <c r="S45" s="50">
        <v>6.7</v>
      </c>
      <c r="T45" s="56"/>
      <c r="U45" s="55"/>
      <c r="V45" s="55"/>
      <c r="W45" s="55"/>
      <c r="X45" s="55"/>
      <c r="Y45" s="2"/>
      <c r="Z45" s="2"/>
      <c r="AA45" s="2"/>
      <c r="AB45" s="2"/>
    </row>
    <row r="46" spans="1:30" ht="33.75" customHeight="1" x14ac:dyDescent="0.25">
      <c r="A46" s="81" t="s">
        <v>10</v>
      </c>
      <c r="B46" s="70">
        <f t="shared" ref="B46:H46" si="14">SUM(B39:B45)</f>
        <v>147.315</v>
      </c>
      <c r="C46" s="25">
        <f t="shared" si="14"/>
        <v>606.03200000000004</v>
      </c>
      <c r="D46" s="25">
        <f t="shared" si="14"/>
        <v>505.82700000000006</v>
      </c>
      <c r="E46" s="25">
        <f t="shared" si="14"/>
        <v>556.22700000000009</v>
      </c>
      <c r="F46" s="25">
        <f t="shared" si="14"/>
        <v>461.16</v>
      </c>
      <c r="G46" s="25">
        <f t="shared" si="14"/>
        <v>454.75500000000005</v>
      </c>
      <c r="H46" s="25">
        <f t="shared" si="14"/>
        <v>0</v>
      </c>
      <c r="I46" s="89">
        <f t="shared" si="12"/>
        <v>2731.3160000000003</v>
      </c>
      <c r="J46" s="56"/>
      <c r="L46" s="96" t="s">
        <v>10</v>
      </c>
      <c r="M46" s="70">
        <f>SUM(M39:M45)</f>
        <v>126.30000000000001</v>
      </c>
      <c r="N46" s="25">
        <f>SUM(N39:N45)</f>
        <v>91.2</v>
      </c>
      <c r="O46" s="25">
        <f>SUM(O39:O45)</f>
        <v>58.900000000000006</v>
      </c>
      <c r="P46" s="25">
        <f>SUM(P39:P45)</f>
        <v>18.7</v>
      </c>
      <c r="Q46" s="25">
        <f>SUM(Q39:Q45)</f>
        <v>0</v>
      </c>
      <c r="R46" s="89">
        <f t="shared" si="13"/>
        <v>295.09999999999997</v>
      </c>
      <c r="S46" s="56"/>
      <c r="T46" s="56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2" t="s">
        <v>12</v>
      </c>
      <c r="B47" s="71">
        <v>115</v>
      </c>
      <c r="C47" s="28">
        <v>112</v>
      </c>
      <c r="D47" s="28">
        <v>108.5</v>
      </c>
      <c r="E47" s="28">
        <v>109</v>
      </c>
      <c r="F47" s="28">
        <v>108</v>
      </c>
      <c r="G47" s="28">
        <v>106.5</v>
      </c>
      <c r="H47" s="28"/>
      <c r="I47" s="90">
        <f>+((I46/I48)/7)*1000</f>
        <v>109.26575189022684</v>
      </c>
      <c r="J47" s="56"/>
      <c r="L47" s="119" t="s">
        <v>12</v>
      </c>
      <c r="M47" s="71">
        <v>119.5</v>
      </c>
      <c r="N47" s="28">
        <v>118.5</v>
      </c>
      <c r="O47" s="28">
        <v>117</v>
      </c>
      <c r="P47" s="28">
        <v>118</v>
      </c>
      <c r="Q47" s="28"/>
      <c r="R47" s="90">
        <f>+((R46/R48)/7)*1000</f>
        <v>108.65243004418261</v>
      </c>
      <c r="S47" s="57"/>
      <c r="T47" s="143"/>
    </row>
    <row r="48" spans="1:30" ht="33.75" customHeight="1" x14ac:dyDescent="0.25">
      <c r="A48" s="83" t="s">
        <v>13</v>
      </c>
      <c r="B48" s="72">
        <v>183</v>
      </c>
      <c r="C48" s="32">
        <v>773</v>
      </c>
      <c r="D48" s="32">
        <v>666</v>
      </c>
      <c r="E48" s="32">
        <v>729</v>
      </c>
      <c r="F48" s="32">
        <v>610</v>
      </c>
      <c r="G48" s="32">
        <v>610</v>
      </c>
      <c r="H48" s="32"/>
      <c r="I48" s="91">
        <f>SUM(B48:H48)</f>
        <v>3571</v>
      </c>
      <c r="J48" s="56"/>
      <c r="K48" s="58"/>
      <c r="L48" s="83" t="s">
        <v>13</v>
      </c>
      <c r="M48" s="94">
        <v>151</v>
      </c>
      <c r="N48" s="94">
        <v>110</v>
      </c>
      <c r="O48" s="94">
        <v>72</v>
      </c>
      <c r="P48" s="94">
        <v>55</v>
      </c>
      <c r="Q48" s="94"/>
      <c r="R48" s="98">
        <f>SUM(M48:Q48)</f>
        <v>388</v>
      </c>
      <c r="S48" s="59"/>
      <c r="T48" s="59"/>
    </row>
    <row r="49" spans="1:43" ht="33.75" customHeight="1" x14ac:dyDescent="0.25">
      <c r="A49" s="84" t="s">
        <v>14</v>
      </c>
      <c r="B49" s="73">
        <f t="shared" ref="B49:H49" si="15">((B48*B47)*7/1000-B39-B40)/5</f>
        <v>21.223000000000003</v>
      </c>
      <c r="C49" s="36">
        <f t="shared" si="15"/>
        <v>87.406400000000005</v>
      </c>
      <c r="D49" s="36">
        <f t="shared" si="15"/>
        <v>73.005400000000009</v>
      </c>
      <c r="E49" s="36">
        <f t="shared" si="15"/>
        <v>80.365399999999994</v>
      </c>
      <c r="F49" s="36">
        <f t="shared" si="15"/>
        <v>66.75200000000001</v>
      </c>
      <c r="G49" s="36">
        <f t="shared" si="15"/>
        <v>65.591000000000008</v>
      </c>
      <c r="H49" s="36">
        <f t="shared" si="15"/>
        <v>0</v>
      </c>
      <c r="I49" s="92">
        <f>((I46*1000)/I48)/7</f>
        <v>109.26575189022685</v>
      </c>
      <c r="J49" s="56"/>
      <c r="L49" s="84" t="s">
        <v>14</v>
      </c>
      <c r="M49" s="73">
        <f t="shared" ref="M49:Q49" si="16">((M48*M47)*7/1000-M39-M40)/5</f>
        <v>18.382299999999997</v>
      </c>
      <c r="N49" s="36">
        <f t="shared" si="16"/>
        <v>13.249000000000001</v>
      </c>
      <c r="O49" s="36">
        <f t="shared" si="16"/>
        <v>8.5535999999999994</v>
      </c>
      <c r="P49" s="36">
        <f t="shared" si="16"/>
        <v>6.6859999999999999</v>
      </c>
      <c r="Q49" s="36">
        <f t="shared" si="16"/>
        <v>0</v>
      </c>
      <c r="R49" s="99">
        <f>((R46*1000)/R48)/7</f>
        <v>108.65243004418259</v>
      </c>
      <c r="S49" s="59"/>
      <c r="T49" s="59"/>
    </row>
    <row r="50" spans="1:43" ht="33.75" customHeight="1" x14ac:dyDescent="0.25">
      <c r="A50" s="85" t="s">
        <v>15</v>
      </c>
      <c r="B50" s="74">
        <f t="shared" ref="B50:H50" si="17">((B48*B47)*7)/1000</f>
        <v>147.315</v>
      </c>
      <c r="C50" s="40">
        <f t="shared" si="17"/>
        <v>606.03200000000004</v>
      </c>
      <c r="D50" s="40">
        <f t="shared" si="17"/>
        <v>505.827</v>
      </c>
      <c r="E50" s="40">
        <f t="shared" si="17"/>
        <v>556.22699999999998</v>
      </c>
      <c r="F50" s="40">
        <f t="shared" si="17"/>
        <v>461.16</v>
      </c>
      <c r="G50" s="40">
        <f t="shared" si="17"/>
        <v>454.755</v>
      </c>
      <c r="H50" s="40">
        <f t="shared" si="17"/>
        <v>0</v>
      </c>
      <c r="I50" s="76"/>
      <c r="J50" s="56"/>
      <c r="L50" s="85" t="s">
        <v>15</v>
      </c>
      <c r="M50" s="74">
        <f>((M48*M47)*7)/1000</f>
        <v>126.3115</v>
      </c>
      <c r="N50" s="40">
        <f>((N48*N47)*7)/1000</f>
        <v>91.245000000000005</v>
      </c>
      <c r="O50" s="40">
        <f>((O48*O47)*7)/1000</f>
        <v>58.968000000000004</v>
      </c>
      <c r="P50" s="40">
        <f>((P48*P47)*7)/1000</f>
        <v>45.43</v>
      </c>
      <c r="Q50" s="40">
        <f>((Q48*Q47)*7)/1000</f>
        <v>0</v>
      </c>
      <c r="R50" s="100"/>
    </row>
    <row r="51" spans="1:43" ht="33.75" customHeight="1" thickBot="1" x14ac:dyDescent="0.3">
      <c r="A51" s="86" t="s">
        <v>16</v>
      </c>
      <c r="B51" s="75">
        <f t="shared" ref="B51:H51" si="18">+(B46/B48)/7*1000</f>
        <v>114.99999999999999</v>
      </c>
      <c r="C51" s="45">
        <f t="shared" si="18"/>
        <v>112</v>
      </c>
      <c r="D51" s="45">
        <f t="shared" si="18"/>
        <v>108.50000000000001</v>
      </c>
      <c r="E51" s="45">
        <f t="shared" si="18"/>
        <v>109.00000000000001</v>
      </c>
      <c r="F51" s="45">
        <f t="shared" si="18"/>
        <v>108</v>
      </c>
      <c r="G51" s="45">
        <f t="shared" si="18"/>
        <v>106.50000000000001</v>
      </c>
      <c r="H51" s="45" t="e">
        <f t="shared" si="18"/>
        <v>#DIV/0!</v>
      </c>
      <c r="I51" s="93"/>
      <c r="J51" s="56"/>
      <c r="K51" s="48"/>
      <c r="L51" s="86" t="s">
        <v>16</v>
      </c>
      <c r="M51" s="75">
        <f>+(M46/M48)/7*1000</f>
        <v>119.48912015137182</v>
      </c>
      <c r="N51" s="45">
        <f>+(N46/N48)/7*1000</f>
        <v>118.44155844155844</v>
      </c>
      <c r="O51" s="45">
        <f>+(O46/O48)/7*1000</f>
        <v>116.86507936507938</v>
      </c>
      <c r="P51" s="45">
        <f>+(P46/P48)/7*1000</f>
        <v>48.571428571428562</v>
      </c>
      <c r="Q51" s="45" t="e">
        <f>+(Q46/Q48)/7*1000</f>
        <v>#DIV/0!</v>
      </c>
      <c r="R51" s="46"/>
      <c r="S51" s="49"/>
      <c r="T51" s="49"/>
    </row>
    <row r="52" spans="1:43" ht="33.75" customHeight="1" x14ac:dyDescent="0.25">
      <c r="A52" s="48"/>
      <c r="B52" s="49"/>
      <c r="C52" s="49"/>
      <c r="D52" s="49"/>
      <c r="E52" s="49"/>
      <c r="F52" s="49"/>
      <c r="G52" s="49"/>
      <c r="H52" s="48"/>
      <c r="I52" s="48"/>
      <c r="J52" s="48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2"/>
      <c r="V52" s="2"/>
      <c r="W52" s="2"/>
      <c r="X52" s="2"/>
      <c r="Y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43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50"/>
      <c r="W54" s="2"/>
      <c r="X54" s="2"/>
      <c r="Y54" s="2"/>
      <c r="Z54" s="2"/>
      <c r="AB54" s="2"/>
      <c r="AC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63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52"/>
      <c r="W56" s="52"/>
      <c r="X56" s="124"/>
      <c r="Y56" s="52"/>
      <c r="Z56" s="64"/>
      <c r="AA56" s="64"/>
      <c r="AB56" s="64"/>
      <c r="AC56" s="5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71"/>
      <c r="C57" s="172"/>
      <c r="D57" s="172"/>
      <c r="E57" s="172"/>
      <c r="F57" s="172"/>
      <c r="G57" s="173"/>
      <c r="H57" s="171"/>
      <c r="I57" s="172"/>
      <c r="J57" s="172"/>
      <c r="K57" s="172"/>
      <c r="L57" s="172"/>
      <c r="M57" s="173"/>
      <c r="N57" s="167">
        <v>43.4</v>
      </c>
      <c r="O57" s="156">
        <v>32.4</v>
      </c>
      <c r="P57" s="156">
        <v>36.9</v>
      </c>
      <c r="Q57" s="156">
        <v>30</v>
      </c>
      <c r="R57" s="156">
        <v>19.5</v>
      </c>
      <c r="S57" s="157"/>
      <c r="T57" s="158">
        <f t="shared" ref="T57:T64" si="19">SUM(N57:S57)</f>
        <v>162.19999999999999</v>
      </c>
      <c r="U57" s="49">
        <v>23.2</v>
      </c>
      <c r="V57" s="50">
        <f>U57-R57</f>
        <v>3.6999999999999993</v>
      </c>
      <c r="W57" s="52"/>
      <c r="X57" s="124"/>
      <c r="Y57" s="52"/>
      <c r="Z57" s="64"/>
      <c r="AA57" s="64"/>
      <c r="AB57" s="64"/>
      <c r="AC57" s="52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39"/>
      <c r="C58" s="40"/>
      <c r="D58" s="40"/>
      <c r="E58" s="40"/>
      <c r="F58" s="40"/>
      <c r="G58" s="76"/>
      <c r="H58" s="39"/>
      <c r="I58" s="40"/>
      <c r="J58" s="40"/>
      <c r="K58" s="40"/>
      <c r="L58" s="40"/>
      <c r="M58" s="76"/>
      <c r="N58" s="69">
        <v>43.4</v>
      </c>
      <c r="O58" s="21">
        <v>32.4</v>
      </c>
      <c r="P58" s="21">
        <v>36.9</v>
      </c>
      <c r="Q58" s="21">
        <v>30</v>
      </c>
      <c r="R58" s="21">
        <v>19.5</v>
      </c>
      <c r="S58" s="126"/>
      <c r="T58" s="150">
        <f t="shared" si="19"/>
        <v>162.19999999999999</v>
      </c>
      <c r="U58" s="49">
        <v>23.2</v>
      </c>
      <c r="V58" s="50">
        <f t="shared" ref="V58:V59" si="20">U58-R58</f>
        <v>3.6999999999999993</v>
      </c>
      <c r="W58" s="52"/>
      <c r="X58" s="124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174"/>
      <c r="C59" s="175"/>
      <c r="D59" s="175"/>
      <c r="E59" s="175"/>
      <c r="F59" s="175"/>
      <c r="G59" s="176"/>
      <c r="H59" s="174"/>
      <c r="I59" s="175"/>
      <c r="J59" s="175"/>
      <c r="K59" s="175"/>
      <c r="L59" s="175"/>
      <c r="M59" s="176"/>
      <c r="N59" s="69">
        <v>46.3</v>
      </c>
      <c r="O59" s="21">
        <v>34.4</v>
      </c>
      <c r="P59" s="21">
        <v>38.700000000000003</v>
      </c>
      <c r="Q59" s="21">
        <v>31.2</v>
      </c>
      <c r="R59" s="21">
        <v>20.6</v>
      </c>
      <c r="S59" s="126"/>
      <c r="T59" s="150">
        <f t="shared" si="19"/>
        <v>171.2</v>
      </c>
      <c r="U59" s="49">
        <v>24.5</v>
      </c>
      <c r="V59" s="50">
        <f t="shared" si="20"/>
        <v>3.8999999999999986</v>
      </c>
      <c r="W59" s="52"/>
      <c r="X59" s="124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174"/>
      <c r="C60" s="175"/>
      <c r="D60" s="175"/>
      <c r="E60" s="175"/>
      <c r="F60" s="175"/>
      <c r="G60" s="176"/>
      <c r="H60" s="174"/>
      <c r="I60" s="175"/>
      <c r="J60" s="175"/>
      <c r="K60" s="175"/>
      <c r="L60" s="175"/>
      <c r="M60" s="176"/>
      <c r="N60" s="69">
        <v>43.9</v>
      </c>
      <c r="O60" s="21">
        <v>33.4</v>
      </c>
      <c r="P60" s="21">
        <v>38.700000000000003</v>
      </c>
      <c r="Q60" s="21">
        <v>31</v>
      </c>
      <c r="R60" s="21"/>
      <c r="S60" s="126"/>
      <c r="T60" s="150">
        <f t="shared" si="19"/>
        <v>147</v>
      </c>
      <c r="U60" s="49"/>
      <c r="V60" s="2"/>
      <c r="W60" s="52"/>
      <c r="X60" s="124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39"/>
      <c r="C61" s="40"/>
      <c r="D61" s="40"/>
      <c r="E61" s="40"/>
      <c r="F61" s="40"/>
      <c r="G61" s="76"/>
      <c r="H61" s="39"/>
      <c r="I61" s="40"/>
      <c r="J61" s="40"/>
      <c r="K61" s="40"/>
      <c r="L61" s="40"/>
      <c r="M61" s="76"/>
      <c r="N61" s="69">
        <v>43.9</v>
      </c>
      <c r="O61" s="21">
        <v>33.4</v>
      </c>
      <c r="P61" s="21">
        <v>38.700000000000003</v>
      </c>
      <c r="Q61" s="21">
        <v>30.8</v>
      </c>
      <c r="R61" s="21"/>
      <c r="S61" s="126"/>
      <c r="T61" s="150">
        <f t="shared" si="19"/>
        <v>146.80000000000001</v>
      </c>
      <c r="U61" s="49"/>
      <c r="V61" s="2"/>
      <c r="W61" s="52"/>
      <c r="X61" s="124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74"/>
      <c r="C62" s="175"/>
      <c r="D62" s="175"/>
      <c r="E62" s="175"/>
      <c r="F62" s="175"/>
      <c r="G62" s="176"/>
      <c r="H62" s="174"/>
      <c r="I62" s="175"/>
      <c r="J62" s="175"/>
      <c r="K62" s="175"/>
      <c r="L62" s="175"/>
      <c r="M62" s="176"/>
      <c r="N62" s="69">
        <v>43.9</v>
      </c>
      <c r="O62" s="21">
        <v>33.4</v>
      </c>
      <c r="P62" s="21">
        <v>38.700000000000003</v>
      </c>
      <c r="Q62" s="21">
        <v>30.8</v>
      </c>
      <c r="R62" s="21"/>
      <c r="S62" s="126"/>
      <c r="T62" s="150">
        <f t="shared" si="19"/>
        <v>146.80000000000001</v>
      </c>
      <c r="U62" s="49"/>
      <c r="V62" s="2"/>
      <c r="W62" s="52"/>
      <c r="X62" s="124"/>
      <c r="Y62" s="52"/>
      <c r="Z62" s="52"/>
      <c r="AA62" s="52"/>
      <c r="AB62" s="52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74">
        <v>9.3000000000000007</v>
      </c>
      <c r="C63" s="175">
        <v>9.3000000000000007</v>
      </c>
      <c r="D63" s="175">
        <v>9.3000000000000007</v>
      </c>
      <c r="E63" s="175">
        <v>2.4</v>
      </c>
      <c r="F63" s="175">
        <v>9.3000000000000007</v>
      </c>
      <c r="G63" s="176">
        <v>9.3000000000000007</v>
      </c>
      <c r="H63" s="174">
        <v>9.3000000000000007</v>
      </c>
      <c r="I63" s="175">
        <v>9.3000000000000007</v>
      </c>
      <c r="J63" s="175">
        <v>9.3000000000000007</v>
      </c>
      <c r="K63" s="175">
        <v>2.5</v>
      </c>
      <c r="L63" s="175">
        <v>9.3000000000000007</v>
      </c>
      <c r="M63" s="176">
        <v>9.3000000000000007</v>
      </c>
      <c r="N63" s="174">
        <v>9.3000000000000007</v>
      </c>
      <c r="O63" s="175">
        <v>9.3000000000000007</v>
      </c>
      <c r="P63" s="175">
        <v>9.3000000000000007</v>
      </c>
      <c r="Q63" s="175">
        <v>2.4</v>
      </c>
      <c r="R63" s="175">
        <v>9.3000000000000007</v>
      </c>
      <c r="S63" s="176">
        <v>9.3000000000000007</v>
      </c>
      <c r="T63" s="150">
        <f>SUM(B63:S63)</f>
        <v>146.80000000000001</v>
      </c>
      <c r="U63" s="49"/>
      <c r="V63" s="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79" t="s">
        <v>10</v>
      </c>
      <c r="B64" s="168">
        <f t="shared" ref="B64:M64" si="21">SUM(B57:B63)</f>
        <v>9.3000000000000007</v>
      </c>
      <c r="C64" s="169">
        <f t="shared" si="21"/>
        <v>9.3000000000000007</v>
      </c>
      <c r="D64" s="169">
        <f t="shared" si="21"/>
        <v>9.3000000000000007</v>
      </c>
      <c r="E64" s="169">
        <f t="shared" si="21"/>
        <v>2.4</v>
      </c>
      <c r="F64" s="169">
        <f t="shared" si="21"/>
        <v>9.3000000000000007</v>
      </c>
      <c r="G64" s="170">
        <f t="shared" si="21"/>
        <v>9.3000000000000007</v>
      </c>
      <c r="H64" s="168">
        <f t="shared" si="21"/>
        <v>9.3000000000000007</v>
      </c>
      <c r="I64" s="169">
        <f t="shared" si="21"/>
        <v>9.3000000000000007</v>
      </c>
      <c r="J64" s="169">
        <f t="shared" si="21"/>
        <v>9.3000000000000007</v>
      </c>
      <c r="K64" s="169">
        <f t="shared" si="21"/>
        <v>2.5</v>
      </c>
      <c r="L64" s="169">
        <f t="shared" si="21"/>
        <v>9.3000000000000007</v>
      </c>
      <c r="M64" s="170">
        <f t="shared" si="21"/>
        <v>9.3000000000000007</v>
      </c>
      <c r="N64" s="70">
        <f t="shared" ref="N64:S64" si="22">SUM(N57:N63)</f>
        <v>274.10000000000002</v>
      </c>
      <c r="O64" s="25">
        <f t="shared" si="22"/>
        <v>208.70000000000002</v>
      </c>
      <c r="P64" s="25">
        <f t="shared" si="22"/>
        <v>237.89999999999998</v>
      </c>
      <c r="Q64" s="25">
        <f t="shared" si="22"/>
        <v>186.20000000000002</v>
      </c>
      <c r="R64" s="25">
        <f t="shared" si="22"/>
        <v>68.900000000000006</v>
      </c>
      <c r="S64" s="127">
        <f t="shared" si="22"/>
        <v>9.3000000000000007</v>
      </c>
      <c r="T64" s="150">
        <f t="shared" si="19"/>
        <v>985.1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/>
      <c r="C65" s="28"/>
      <c r="D65" s="28"/>
      <c r="E65" s="28"/>
      <c r="F65" s="28"/>
      <c r="G65" s="29"/>
      <c r="H65" s="27"/>
      <c r="I65" s="28"/>
      <c r="J65" s="28"/>
      <c r="K65" s="28"/>
      <c r="L65" s="28"/>
      <c r="M65" s="29"/>
      <c r="N65" s="71"/>
      <c r="O65" s="28"/>
      <c r="P65" s="28"/>
      <c r="Q65" s="28"/>
      <c r="R65" s="28"/>
      <c r="S65" s="128"/>
      <c r="T65" s="151">
        <f>+((T64/T66)/7)*1000</f>
        <v>121.42240848021693</v>
      </c>
      <c r="V65" s="14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73</v>
      </c>
      <c r="C66" s="145">
        <v>73</v>
      </c>
      <c r="D66" s="145">
        <v>73</v>
      </c>
      <c r="E66" s="145">
        <v>19</v>
      </c>
      <c r="F66" s="145">
        <v>74</v>
      </c>
      <c r="G66" s="147">
        <v>74</v>
      </c>
      <c r="H66" s="146">
        <v>73</v>
      </c>
      <c r="I66" s="145">
        <v>73</v>
      </c>
      <c r="J66" s="145">
        <v>73</v>
      </c>
      <c r="K66" s="145">
        <v>20</v>
      </c>
      <c r="L66" s="145">
        <v>74</v>
      </c>
      <c r="M66" s="147">
        <v>74</v>
      </c>
      <c r="N66" s="94">
        <v>73</v>
      </c>
      <c r="O66" s="145">
        <v>73</v>
      </c>
      <c r="P66" s="145">
        <v>73</v>
      </c>
      <c r="Q66" s="145">
        <v>19</v>
      </c>
      <c r="R66" s="145">
        <v>74</v>
      </c>
      <c r="S66" s="148">
        <v>74</v>
      </c>
      <c r="T66" s="152">
        <f>SUM(B66:S66)</f>
        <v>1159</v>
      </c>
      <c r="U66" s="144">
        <v>1159</v>
      </c>
      <c r="V66" s="66"/>
      <c r="Z66" s="3"/>
      <c r="AA66" s="3"/>
      <c r="AB66" s="3"/>
      <c r="AC66" s="3"/>
      <c r="AD66" s="3"/>
    </row>
    <row r="67" spans="1:41" ht="33.75" customHeight="1" x14ac:dyDescent="0.25">
      <c r="A67" s="84" t="s">
        <v>14</v>
      </c>
      <c r="B67" s="35">
        <f t="shared" ref="B67:M67" si="23">((B66*B65)*7/1000-B57-B58)/5</f>
        <v>0</v>
      </c>
      <c r="C67" s="36">
        <f t="shared" si="23"/>
        <v>0</v>
      </c>
      <c r="D67" s="36">
        <f t="shared" si="23"/>
        <v>0</v>
      </c>
      <c r="E67" s="36">
        <f t="shared" si="23"/>
        <v>0</v>
      </c>
      <c r="F67" s="36">
        <f t="shared" si="23"/>
        <v>0</v>
      </c>
      <c r="G67" s="37">
        <f t="shared" si="23"/>
        <v>0</v>
      </c>
      <c r="H67" s="35">
        <f t="shared" si="23"/>
        <v>0</v>
      </c>
      <c r="I67" s="36">
        <f t="shared" si="23"/>
        <v>0</v>
      </c>
      <c r="J67" s="36">
        <f t="shared" si="23"/>
        <v>0</v>
      </c>
      <c r="K67" s="36">
        <f t="shared" si="23"/>
        <v>0</v>
      </c>
      <c r="L67" s="36">
        <f t="shared" si="23"/>
        <v>0</v>
      </c>
      <c r="M67" s="37">
        <f t="shared" si="23"/>
        <v>0</v>
      </c>
      <c r="N67" s="73">
        <f t="shared" ref="N67:S67" si="24">((N66*N65)*7/1000-N57-N58)/5</f>
        <v>-17.36</v>
      </c>
      <c r="O67" s="36">
        <f t="shared" si="24"/>
        <v>-12.959999999999999</v>
      </c>
      <c r="P67" s="36">
        <f t="shared" si="24"/>
        <v>-14.76</v>
      </c>
      <c r="Q67" s="36">
        <f t="shared" si="24"/>
        <v>-12</v>
      </c>
      <c r="R67" s="36">
        <f t="shared" si="24"/>
        <v>-7.8</v>
      </c>
      <c r="S67" s="130">
        <f t="shared" si="24"/>
        <v>0</v>
      </c>
      <c r="T67" s="153">
        <f>((T64*1000)/T66)/7</f>
        <v>121.42240848021694</v>
      </c>
      <c r="Z67" s="3"/>
      <c r="AA67" s="3"/>
      <c r="AB67" s="3"/>
      <c r="AC67" s="3"/>
      <c r="AD67" s="3"/>
    </row>
    <row r="68" spans="1:41" ht="33.75" customHeight="1" x14ac:dyDescent="0.25">
      <c r="A68" s="85" t="s">
        <v>15</v>
      </c>
      <c r="B68" s="39">
        <f t="shared" ref="B68:M68" si="25">((B66*B65)*7)/1000</f>
        <v>0</v>
      </c>
      <c r="C68" s="40">
        <f t="shared" si="25"/>
        <v>0</v>
      </c>
      <c r="D68" s="40">
        <f t="shared" si="25"/>
        <v>0</v>
      </c>
      <c r="E68" s="40">
        <f t="shared" si="25"/>
        <v>0</v>
      </c>
      <c r="F68" s="40">
        <f t="shared" si="25"/>
        <v>0</v>
      </c>
      <c r="G68" s="76">
        <f t="shared" si="25"/>
        <v>0</v>
      </c>
      <c r="H68" s="39">
        <f t="shared" si="25"/>
        <v>0</v>
      </c>
      <c r="I68" s="40">
        <f t="shared" si="25"/>
        <v>0</v>
      </c>
      <c r="J68" s="40">
        <f t="shared" si="25"/>
        <v>0</v>
      </c>
      <c r="K68" s="40">
        <f t="shared" si="25"/>
        <v>0</v>
      </c>
      <c r="L68" s="40">
        <f t="shared" si="25"/>
        <v>0</v>
      </c>
      <c r="M68" s="76">
        <f t="shared" si="25"/>
        <v>0</v>
      </c>
      <c r="N68" s="74">
        <f>((N66*N65)*7)/1000</f>
        <v>0</v>
      </c>
      <c r="O68" s="40">
        <f>((O66*O65)*7)/1000</f>
        <v>0</v>
      </c>
      <c r="P68" s="40">
        <f>((P66*P65)*7)/1000</f>
        <v>0</v>
      </c>
      <c r="Q68" s="40">
        <f>((Q66*Q65)*7)/1000</f>
        <v>0</v>
      </c>
      <c r="R68" s="40">
        <f t="shared" ref="R68:S68" si="26">((R66*R65)*7)/1000</f>
        <v>0</v>
      </c>
      <c r="S68" s="131">
        <f t="shared" si="26"/>
        <v>0</v>
      </c>
      <c r="T68" s="85"/>
      <c r="U68" s="48"/>
      <c r="AD68" s="3"/>
    </row>
    <row r="69" spans="1:41" ht="33.75" customHeight="1" thickBot="1" x14ac:dyDescent="0.3">
      <c r="A69" s="86" t="s">
        <v>16</v>
      </c>
      <c r="B69" s="44">
        <f t="shared" ref="B69:M69" si="27">+(B64/B66)/7*1000</f>
        <v>18.199608610567516</v>
      </c>
      <c r="C69" s="45">
        <f t="shared" si="27"/>
        <v>18.199608610567516</v>
      </c>
      <c r="D69" s="45">
        <f t="shared" si="27"/>
        <v>18.199608610567516</v>
      </c>
      <c r="E69" s="45">
        <f t="shared" si="27"/>
        <v>18.045112781954888</v>
      </c>
      <c r="F69" s="45">
        <f t="shared" si="27"/>
        <v>17.953667953667956</v>
      </c>
      <c r="G69" s="46">
        <f t="shared" si="27"/>
        <v>17.953667953667956</v>
      </c>
      <c r="H69" s="44">
        <f t="shared" si="27"/>
        <v>18.199608610567516</v>
      </c>
      <c r="I69" s="45">
        <f t="shared" si="27"/>
        <v>18.199608610567516</v>
      </c>
      <c r="J69" s="45">
        <f t="shared" si="27"/>
        <v>18.199608610567516</v>
      </c>
      <c r="K69" s="45">
        <f t="shared" si="27"/>
        <v>17.857142857142858</v>
      </c>
      <c r="L69" s="45">
        <f t="shared" si="27"/>
        <v>17.953667953667956</v>
      </c>
      <c r="M69" s="46">
        <f t="shared" si="27"/>
        <v>17.953667953667956</v>
      </c>
      <c r="N69" s="75">
        <f>+(N64/N66)/7*1000</f>
        <v>536.39921722113502</v>
      </c>
      <c r="O69" s="45">
        <f>+(O64/O66)/7*1000</f>
        <v>408.41487279843449</v>
      </c>
      <c r="P69" s="45">
        <f>+(P64/P66)/7*1000</f>
        <v>465.55772994129154</v>
      </c>
      <c r="Q69" s="45">
        <f>+(Q64/Q66)/7*1000</f>
        <v>1400.0000000000002</v>
      </c>
      <c r="R69" s="45">
        <f t="shared" ref="R69:S69" si="28">+(R64/R66)/7*1000</f>
        <v>133.01158301158304</v>
      </c>
      <c r="S69" s="132">
        <f t="shared" si="28"/>
        <v>17.953667953667956</v>
      </c>
      <c r="T69" s="154"/>
      <c r="AD69" s="3"/>
    </row>
    <row r="70" spans="1:41" ht="33.75" customHeight="1" x14ac:dyDescent="0.25"/>
    <row r="71" spans="1:41" ht="33.75" customHeight="1" x14ac:dyDescent="0.25">
      <c r="B71" s="52"/>
      <c r="C71" s="52"/>
      <c r="D71" s="52"/>
      <c r="E71" s="52"/>
      <c r="F71" s="52"/>
      <c r="G71" s="52"/>
      <c r="H71" s="52"/>
      <c r="I71" s="59"/>
    </row>
    <row r="72" spans="1:41" ht="33.75" customHeight="1" x14ac:dyDescent="0.25"/>
    <row r="73" spans="1:41" ht="33.75" customHeight="1" x14ac:dyDescent="0.25">
      <c r="A73" s="52"/>
      <c r="B73" s="65"/>
      <c r="C73" s="65"/>
      <c r="D73" s="65"/>
      <c r="E73" s="65"/>
      <c r="F73" s="65"/>
      <c r="G73" s="65"/>
      <c r="H73" s="52"/>
      <c r="I73" s="52"/>
      <c r="J73" s="52"/>
    </row>
    <row r="74" spans="1:41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1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1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1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1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A3:C3"/>
    <mergeCell ref="E9:G9"/>
    <mergeCell ref="B55:G55"/>
    <mergeCell ref="H55:M55"/>
    <mergeCell ref="N55:S55"/>
    <mergeCell ref="R9:S9"/>
    <mergeCell ref="K11:L11"/>
    <mergeCell ref="B15:I15"/>
    <mergeCell ref="J15:M15"/>
    <mergeCell ref="N15:Y15"/>
    <mergeCell ref="B36:I36"/>
    <mergeCell ref="M36:Q36"/>
    <mergeCell ref="J54:K54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Q238"/>
  <sheetViews>
    <sheetView topLeftCell="A43" zoomScale="30" zoomScaleNormal="30" workbookViewId="0">
      <selection activeCell="T65" sqref="T65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0" width="26.28515625" style="16" bestFit="1" customWidth="1"/>
    <col min="11" max="12" width="33.42578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69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94" t="s">
        <v>45</v>
      </c>
      <c r="I15" s="395"/>
      <c r="J15" s="395"/>
      <c r="K15" s="395"/>
      <c r="L15" s="395"/>
      <c r="M15" s="396"/>
      <c r="N15" s="397" t="s">
        <v>44</v>
      </c>
      <c r="O15" s="398"/>
      <c r="P15" s="398"/>
      <c r="Q15" s="398"/>
      <c r="R15" s="398"/>
      <c r="S15" s="399"/>
      <c r="T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33"/>
      <c r="H16" s="13"/>
      <c r="I16" s="12"/>
      <c r="J16" s="12"/>
      <c r="K16" s="18"/>
      <c r="L16" s="12"/>
      <c r="M16" s="14"/>
      <c r="N16" s="13"/>
      <c r="O16" s="12"/>
      <c r="P16" s="12"/>
      <c r="Q16" s="12"/>
      <c r="R16" s="12"/>
      <c r="S16" s="14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25">
        <v>6</v>
      </c>
      <c r="H17" s="11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89</v>
      </c>
      <c r="C18" s="21">
        <v>87</v>
      </c>
      <c r="D18" s="21">
        <v>87</v>
      </c>
      <c r="E18" s="21">
        <v>24</v>
      </c>
      <c r="F18" s="21">
        <v>87</v>
      </c>
      <c r="G18" s="126">
        <v>87</v>
      </c>
      <c r="H18" s="20">
        <v>89</v>
      </c>
      <c r="I18" s="21">
        <v>88</v>
      </c>
      <c r="J18" s="21">
        <v>87</v>
      </c>
      <c r="K18" s="21">
        <v>24</v>
      </c>
      <c r="L18" s="21">
        <v>88</v>
      </c>
      <c r="M18" s="22">
        <v>87</v>
      </c>
      <c r="N18" s="20">
        <v>88</v>
      </c>
      <c r="O18" s="21">
        <v>88</v>
      </c>
      <c r="P18" s="21">
        <v>88</v>
      </c>
      <c r="Q18" s="21">
        <v>24</v>
      </c>
      <c r="R18" s="21">
        <v>87</v>
      </c>
      <c r="S18" s="22">
        <v>87</v>
      </c>
      <c r="T18" s="23">
        <f t="shared" ref="T18:T25" si="0">SUM(B18:S18)</f>
        <v>1386</v>
      </c>
      <c r="V18" s="2"/>
      <c r="W18" s="17"/>
    </row>
    <row r="19" spans="1:30" ht="39.950000000000003" customHeight="1" x14ac:dyDescent="0.25">
      <c r="A19" s="113" t="s">
        <v>34</v>
      </c>
      <c r="B19" s="20">
        <v>89</v>
      </c>
      <c r="C19" s="21">
        <v>87</v>
      </c>
      <c r="D19" s="21">
        <v>87</v>
      </c>
      <c r="E19" s="21">
        <v>24</v>
      </c>
      <c r="F19" s="21">
        <v>87</v>
      </c>
      <c r="G19" s="126">
        <v>87</v>
      </c>
      <c r="H19" s="20">
        <v>89</v>
      </c>
      <c r="I19" s="21">
        <v>88</v>
      </c>
      <c r="J19" s="21">
        <v>87</v>
      </c>
      <c r="K19" s="21">
        <v>24</v>
      </c>
      <c r="L19" s="21">
        <v>88</v>
      </c>
      <c r="M19" s="22">
        <v>87</v>
      </c>
      <c r="N19" s="20">
        <v>88</v>
      </c>
      <c r="O19" s="21">
        <v>88</v>
      </c>
      <c r="P19" s="21">
        <v>88</v>
      </c>
      <c r="Q19" s="21">
        <v>24</v>
      </c>
      <c r="R19" s="21">
        <v>87</v>
      </c>
      <c r="S19" s="22">
        <v>87</v>
      </c>
      <c r="T19" s="23">
        <f t="shared" si="0"/>
        <v>1386</v>
      </c>
      <c r="V19" s="2"/>
      <c r="W19" s="17"/>
    </row>
    <row r="20" spans="1:30" ht="39.75" customHeight="1" x14ac:dyDescent="0.25">
      <c r="A20" s="112" t="s">
        <v>35</v>
      </c>
      <c r="B20" s="20">
        <v>91.438799999999986</v>
      </c>
      <c r="C20" s="21">
        <v>91.700500000000005</v>
      </c>
      <c r="D20" s="21">
        <v>90.623900000000006</v>
      </c>
      <c r="E20" s="21">
        <v>23.160000000000004</v>
      </c>
      <c r="F20" s="21">
        <v>89.708999999999989</v>
      </c>
      <c r="G20" s="126">
        <v>88.631</v>
      </c>
      <c r="H20" s="20">
        <v>94.499200000000002</v>
      </c>
      <c r="I20" s="21">
        <v>91.673600000000008</v>
      </c>
      <c r="J20" s="21">
        <v>93.853700000000003</v>
      </c>
      <c r="K20" s="21">
        <v>24.419999999999998</v>
      </c>
      <c r="L20" s="21">
        <v>91.838799999999992</v>
      </c>
      <c r="M20" s="22">
        <v>90.623900000000006</v>
      </c>
      <c r="N20" s="20">
        <v>92.334400000000002</v>
      </c>
      <c r="O20" s="21">
        <v>92.874800000000008</v>
      </c>
      <c r="P20" s="21">
        <v>91.794000000000011</v>
      </c>
      <c r="Q20" s="21">
        <v>23.580000000000002</v>
      </c>
      <c r="R20" s="21">
        <v>91.113200000000006</v>
      </c>
      <c r="S20" s="22">
        <v>90.572800000000001</v>
      </c>
      <c r="T20" s="23">
        <f t="shared" si="0"/>
        <v>1444.4415999999999</v>
      </c>
      <c r="V20" s="2"/>
      <c r="W20" s="17"/>
    </row>
    <row r="21" spans="1:30" ht="39.950000000000003" customHeight="1" x14ac:dyDescent="0.25">
      <c r="A21" s="112" t="s">
        <v>36</v>
      </c>
      <c r="B21" s="20">
        <v>91.438799999999986</v>
      </c>
      <c r="C21" s="21">
        <v>91.700500000000005</v>
      </c>
      <c r="D21" s="21">
        <v>90.623900000000006</v>
      </c>
      <c r="E21" s="21">
        <v>23.160000000000004</v>
      </c>
      <c r="F21" s="21">
        <v>89.708999999999989</v>
      </c>
      <c r="G21" s="126">
        <v>88.631</v>
      </c>
      <c r="H21" s="20">
        <v>94.499200000000002</v>
      </c>
      <c r="I21" s="21">
        <v>91.673600000000008</v>
      </c>
      <c r="J21" s="21">
        <v>93.853700000000003</v>
      </c>
      <c r="K21" s="21">
        <v>24.419999999999998</v>
      </c>
      <c r="L21" s="21">
        <v>91.838799999999992</v>
      </c>
      <c r="M21" s="22">
        <v>90.623900000000006</v>
      </c>
      <c r="N21" s="20">
        <v>92.334400000000002</v>
      </c>
      <c r="O21" s="21">
        <v>92.874800000000008</v>
      </c>
      <c r="P21" s="21">
        <v>91.794000000000011</v>
      </c>
      <c r="Q21" s="21">
        <v>23.580000000000002</v>
      </c>
      <c r="R21" s="21">
        <v>91.113200000000006</v>
      </c>
      <c r="S21" s="22">
        <v>90.572800000000001</v>
      </c>
      <c r="T21" s="23">
        <f t="shared" si="0"/>
        <v>1444.4415999999999</v>
      </c>
      <c r="V21" s="2"/>
      <c r="W21" s="17"/>
    </row>
    <row r="22" spans="1:30" ht="39.950000000000003" customHeight="1" x14ac:dyDescent="0.25">
      <c r="A22" s="113" t="s">
        <v>37</v>
      </c>
      <c r="B22" s="20">
        <v>91.438799999999986</v>
      </c>
      <c r="C22" s="21">
        <v>91.700500000000005</v>
      </c>
      <c r="D22" s="21">
        <v>90.623900000000006</v>
      </c>
      <c r="E22" s="21">
        <v>23.160000000000004</v>
      </c>
      <c r="F22" s="21">
        <v>89.708999999999989</v>
      </c>
      <c r="G22" s="126">
        <v>88.631</v>
      </c>
      <c r="H22" s="20">
        <v>94.499200000000002</v>
      </c>
      <c r="I22" s="21">
        <v>91.673600000000008</v>
      </c>
      <c r="J22" s="21">
        <v>93.853700000000003</v>
      </c>
      <c r="K22" s="21">
        <v>24.419999999999998</v>
      </c>
      <c r="L22" s="21">
        <v>91.838799999999992</v>
      </c>
      <c r="M22" s="22">
        <v>90.623900000000006</v>
      </c>
      <c r="N22" s="20">
        <v>92.334400000000002</v>
      </c>
      <c r="O22" s="21">
        <v>92.874800000000008</v>
      </c>
      <c r="P22" s="21">
        <v>91.794000000000011</v>
      </c>
      <c r="Q22" s="21">
        <v>23.580000000000002</v>
      </c>
      <c r="R22" s="21">
        <v>91.113200000000006</v>
      </c>
      <c r="S22" s="22">
        <v>90.572800000000001</v>
      </c>
      <c r="T22" s="23">
        <f t="shared" si="0"/>
        <v>1444.4415999999999</v>
      </c>
      <c r="V22" s="2"/>
      <c r="W22" s="17"/>
    </row>
    <row r="23" spans="1:30" ht="39.950000000000003" customHeight="1" x14ac:dyDescent="0.25">
      <c r="A23" s="112" t="s">
        <v>38</v>
      </c>
      <c r="B23" s="20">
        <v>91.438799999999986</v>
      </c>
      <c r="C23" s="21">
        <v>91.700500000000005</v>
      </c>
      <c r="D23" s="21">
        <v>90.623900000000006</v>
      </c>
      <c r="E23" s="21">
        <v>23.160000000000004</v>
      </c>
      <c r="F23" s="21">
        <v>89.708999999999989</v>
      </c>
      <c r="G23" s="126">
        <v>88.631</v>
      </c>
      <c r="H23" s="20">
        <v>94.499200000000002</v>
      </c>
      <c r="I23" s="21">
        <v>91.673600000000008</v>
      </c>
      <c r="J23" s="21">
        <v>93.853700000000003</v>
      </c>
      <c r="K23" s="21">
        <v>24.419999999999998</v>
      </c>
      <c r="L23" s="21">
        <v>91.838799999999992</v>
      </c>
      <c r="M23" s="22">
        <v>90.623900000000006</v>
      </c>
      <c r="N23" s="20">
        <v>92.334400000000002</v>
      </c>
      <c r="O23" s="21">
        <v>92.874800000000008</v>
      </c>
      <c r="P23" s="21">
        <v>91.794000000000011</v>
      </c>
      <c r="Q23" s="21">
        <v>23.580000000000002</v>
      </c>
      <c r="R23" s="21">
        <v>91.113200000000006</v>
      </c>
      <c r="S23" s="22">
        <v>90.572800000000001</v>
      </c>
      <c r="T23" s="23">
        <f t="shared" si="0"/>
        <v>1444.4415999999999</v>
      </c>
      <c r="V23" s="2"/>
      <c r="W23" s="17"/>
    </row>
    <row r="24" spans="1:30" ht="39.950000000000003" customHeight="1" x14ac:dyDescent="0.25">
      <c r="A24" s="112" t="s">
        <v>33</v>
      </c>
      <c r="B24" s="20">
        <v>91.438799999999986</v>
      </c>
      <c r="C24" s="21">
        <v>91.700500000000005</v>
      </c>
      <c r="D24" s="21">
        <v>90.623900000000006</v>
      </c>
      <c r="E24" s="21">
        <v>23.160000000000004</v>
      </c>
      <c r="F24" s="21">
        <v>89.708999999999989</v>
      </c>
      <c r="G24" s="126">
        <v>88.631</v>
      </c>
      <c r="H24" s="20">
        <v>94.499200000000002</v>
      </c>
      <c r="I24" s="21">
        <v>91.673600000000008</v>
      </c>
      <c r="J24" s="21">
        <v>93.853700000000003</v>
      </c>
      <c r="K24" s="21">
        <v>24.419999999999998</v>
      </c>
      <c r="L24" s="21">
        <v>91.838799999999992</v>
      </c>
      <c r="M24" s="22">
        <v>90.623900000000006</v>
      </c>
      <c r="N24" s="20">
        <v>92.334400000000002</v>
      </c>
      <c r="O24" s="21">
        <v>92.874800000000008</v>
      </c>
      <c r="P24" s="21">
        <v>91.794000000000011</v>
      </c>
      <c r="Q24" s="21">
        <v>23.580000000000002</v>
      </c>
      <c r="R24" s="21">
        <v>91.113200000000006</v>
      </c>
      <c r="S24" s="22">
        <v>90.572800000000001</v>
      </c>
      <c r="T24" s="23">
        <f t="shared" si="0"/>
        <v>1444.4415999999999</v>
      </c>
      <c r="V24" s="2"/>
    </row>
    <row r="25" spans="1:30" ht="41.45" customHeight="1" x14ac:dyDescent="0.25">
      <c r="A25" s="113" t="s">
        <v>10</v>
      </c>
      <c r="B25" s="24">
        <f>SUM(B18:B24)</f>
        <v>635.19400000000007</v>
      </c>
      <c r="C25" s="25">
        <f t="shared" ref="C25:E25" si="1">SUM(C18:C24)</f>
        <v>632.50250000000017</v>
      </c>
      <c r="D25" s="25">
        <f t="shared" si="1"/>
        <v>627.11950000000002</v>
      </c>
      <c r="E25" s="25">
        <f t="shared" si="1"/>
        <v>163.79999999999998</v>
      </c>
      <c r="F25" s="25">
        <f>SUM(F18:F24)</f>
        <v>622.54499999999996</v>
      </c>
      <c r="G25" s="127">
        <f t="shared" ref="G25" si="2">SUM(G18:G24)</f>
        <v>617.15499999999986</v>
      </c>
      <c r="H25" s="24">
        <f t="shared" ref="H25:J25" si="3">SUM(H18:H24)</f>
        <v>650.49599999999987</v>
      </c>
      <c r="I25" s="25">
        <f t="shared" si="3"/>
        <v>634.36800000000005</v>
      </c>
      <c r="J25" s="25">
        <f t="shared" si="3"/>
        <v>643.26850000000002</v>
      </c>
      <c r="K25" s="25">
        <f>SUM(K18:K24)</f>
        <v>170.1</v>
      </c>
      <c r="L25" s="25">
        <f t="shared" ref="L25:M25" si="4">SUM(L18:L24)</f>
        <v>635.19399999999996</v>
      </c>
      <c r="M25" s="26">
        <f t="shared" si="4"/>
        <v>627.11950000000002</v>
      </c>
      <c r="N25" s="24">
        <f>SUM(N18:N24)</f>
        <v>637.67200000000003</v>
      </c>
      <c r="O25" s="25">
        <f t="shared" ref="O25:S25" si="5">SUM(O18:O24)</f>
        <v>640.37400000000002</v>
      </c>
      <c r="P25" s="25">
        <f t="shared" si="5"/>
        <v>634.96999999999991</v>
      </c>
      <c r="Q25" s="25">
        <f t="shared" si="5"/>
        <v>165.9</v>
      </c>
      <c r="R25" s="25">
        <f t="shared" si="5"/>
        <v>629.56600000000003</v>
      </c>
      <c r="S25" s="26">
        <f t="shared" si="5"/>
        <v>626.86400000000015</v>
      </c>
      <c r="T25" s="23">
        <f t="shared" si="0"/>
        <v>9994.2079999999987</v>
      </c>
    </row>
    <row r="26" spans="1:30" s="2" customFormat="1" ht="36.75" customHeight="1" x14ac:dyDescent="0.25">
      <c r="A26" s="114" t="s">
        <v>12</v>
      </c>
      <c r="B26" s="27">
        <v>118</v>
      </c>
      <c r="C26" s="28">
        <v>117.5</v>
      </c>
      <c r="D26" s="28">
        <v>116.5</v>
      </c>
      <c r="E26" s="28">
        <v>117</v>
      </c>
      <c r="F26" s="28">
        <v>115.5</v>
      </c>
      <c r="G26" s="128">
        <v>114.5</v>
      </c>
      <c r="H26" s="27">
        <v>121</v>
      </c>
      <c r="I26" s="28">
        <v>118</v>
      </c>
      <c r="J26" s="28">
        <v>119.5</v>
      </c>
      <c r="K26" s="28">
        <v>121.5</v>
      </c>
      <c r="L26" s="28">
        <v>118</v>
      </c>
      <c r="M26" s="29">
        <v>116.5</v>
      </c>
      <c r="N26" s="27">
        <v>118</v>
      </c>
      <c r="O26" s="28">
        <v>118.5</v>
      </c>
      <c r="P26" s="28">
        <v>117.5</v>
      </c>
      <c r="Q26" s="28">
        <v>118.5</v>
      </c>
      <c r="R26" s="28">
        <v>116.5</v>
      </c>
      <c r="S26" s="29">
        <v>116</v>
      </c>
      <c r="T26" s="30">
        <f>+((T25/T27)/7)*1000</f>
        <v>117.50979423868311</v>
      </c>
    </row>
    <row r="27" spans="1:30" s="2" customFormat="1" ht="33" customHeight="1" x14ac:dyDescent="0.25">
      <c r="A27" s="115" t="s">
        <v>13</v>
      </c>
      <c r="B27" s="31">
        <v>769</v>
      </c>
      <c r="C27" s="32">
        <v>769</v>
      </c>
      <c r="D27" s="32">
        <v>769</v>
      </c>
      <c r="E27" s="32">
        <v>200</v>
      </c>
      <c r="F27" s="32">
        <v>770</v>
      </c>
      <c r="G27" s="129">
        <v>770</v>
      </c>
      <c r="H27" s="31">
        <v>768</v>
      </c>
      <c r="I27" s="32">
        <v>768</v>
      </c>
      <c r="J27" s="32">
        <v>769</v>
      </c>
      <c r="K27" s="32">
        <v>200</v>
      </c>
      <c r="L27" s="32">
        <v>769</v>
      </c>
      <c r="M27" s="129">
        <v>769</v>
      </c>
      <c r="N27" s="31">
        <v>772</v>
      </c>
      <c r="O27" s="32">
        <v>772</v>
      </c>
      <c r="P27" s="32">
        <v>772</v>
      </c>
      <c r="Q27" s="32">
        <v>200</v>
      </c>
      <c r="R27" s="32">
        <v>772</v>
      </c>
      <c r="S27" s="33">
        <v>772</v>
      </c>
      <c r="T27" s="34">
        <f>SUM(B27:S27)</f>
        <v>12150</v>
      </c>
      <c r="U27" s="2">
        <f>((T25*1000)/T27)/7</f>
        <v>117.5097942386831</v>
      </c>
    </row>
    <row r="28" spans="1:30" s="2" customFormat="1" ht="33" customHeight="1" x14ac:dyDescent="0.25">
      <c r="A28" s="116" t="s">
        <v>14</v>
      </c>
      <c r="B28" s="35">
        <f>((B27*B26)*7/1000-B18-B19)/5</f>
        <v>91.438799999999986</v>
      </c>
      <c r="C28" s="36">
        <f t="shared" ref="C28:S28" si="6">((C27*C26)*7/1000-C18-C19)/5</f>
        <v>91.700500000000005</v>
      </c>
      <c r="D28" s="36">
        <f t="shared" si="6"/>
        <v>90.623900000000006</v>
      </c>
      <c r="E28" s="36">
        <f t="shared" si="6"/>
        <v>23.160000000000004</v>
      </c>
      <c r="F28" s="36">
        <f t="shared" si="6"/>
        <v>89.708999999999989</v>
      </c>
      <c r="G28" s="130">
        <f t="shared" si="6"/>
        <v>88.631</v>
      </c>
      <c r="H28" s="35">
        <f t="shared" si="6"/>
        <v>94.499200000000002</v>
      </c>
      <c r="I28" s="36">
        <f t="shared" si="6"/>
        <v>91.673600000000008</v>
      </c>
      <c r="J28" s="36">
        <f t="shared" si="6"/>
        <v>93.853700000000003</v>
      </c>
      <c r="K28" s="36">
        <f t="shared" si="6"/>
        <v>24.419999999999998</v>
      </c>
      <c r="L28" s="36">
        <f t="shared" si="6"/>
        <v>91.838799999999992</v>
      </c>
      <c r="M28" s="37">
        <f t="shared" si="6"/>
        <v>90.623900000000006</v>
      </c>
      <c r="N28" s="35">
        <f t="shared" si="6"/>
        <v>92.334400000000002</v>
      </c>
      <c r="O28" s="36">
        <f t="shared" si="6"/>
        <v>92.874800000000008</v>
      </c>
      <c r="P28" s="36">
        <f t="shared" si="6"/>
        <v>91.794000000000011</v>
      </c>
      <c r="Q28" s="36">
        <f t="shared" si="6"/>
        <v>23.580000000000002</v>
      </c>
      <c r="R28" s="36">
        <f t="shared" si="6"/>
        <v>91.113200000000006</v>
      </c>
      <c r="S28" s="37">
        <f t="shared" si="6"/>
        <v>90.572800000000001</v>
      </c>
      <c r="T28" s="38"/>
    </row>
    <row r="29" spans="1:30" ht="33.75" customHeight="1" x14ac:dyDescent="0.25">
      <c r="A29" s="117" t="s">
        <v>15</v>
      </c>
      <c r="B29" s="39">
        <f>((B27*B26)*7)/1000</f>
        <v>635.19399999999996</v>
      </c>
      <c r="C29" s="40">
        <f>((C27*C26)*7)/1000</f>
        <v>632.50250000000005</v>
      </c>
      <c r="D29" s="40">
        <f t="shared" ref="D29:S29" si="7">((D27*D26)*7)/1000</f>
        <v>627.11950000000002</v>
      </c>
      <c r="E29" s="40">
        <f t="shared" si="7"/>
        <v>163.80000000000001</v>
      </c>
      <c r="F29" s="40">
        <f t="shared" si="7"/>
        <v>622.54499999999996</v>
      </c>
      <c r="G29" s="131">
        <f t="shared" si="7"/>
        <v>617.15499999999997</v>
      </c>
      <c r="H29" s="39">
        <f t="shared" si="7"/>
        <v>650.49599999999998</v>
      </c>
      <c r="I29" s="40">
        <f t="shared" si="7"/>
        <v>634.36800000000005</v>
      </c>
      <c r="J29" s="40">
        <f t="shared" si="7"/>
        <v>643.26850000000002</v>
      </c>
      <c r="K29" s="40">
        <f t="shared" si="7"/>
        <v>170.1</v>
      </c>
      <c r="L29" s="40">
        <f t="shared" si="7"/>
        <v>635.19399999999996</v>
      </c>
      <c r="M29" s="76">
        <f t="shared" si="7"/>
        <v>627.11950000000002</v>
      </c>
      <c r="N29" s="177">
        <f t="shared" si="7"/>
        <v>637.67200000000003</v>
      </c>
      <c r="O29" s="41">
        <f t="shared" si="7"/>
        <v>640.37400000000002</v>
      </c>
      <c r="P29" s="41">
        <f t="shared" si="7"/>
        <v>634.97</v>
      </c>
      <c r="Q29" s="41">
        <f t="shared" si="7"/>
        <v>165.9</v>
      </c>
      <c r="R29" s="41">
        <f t="shared" si="7"/>
        <v>629.56600000000003</v>
      </c>
      <c r="S29" s="42">
        <f t="shared" si="7"/>
        <v>626.86400000000003</v>
      </c>
      <c r="T29" s="43"/>
    </row>
    <row r="30" spans="1:30" ht="33.75" customHeight="1" thickBot="1" x14ac:dyDescent="0.3">
      <c r="A30" s="118" t="s">
        <v>16</v>
      </c>
      <c r="B30" s="44">
        <f>+(B25/B27)/7*1000</f>
        <v>118.00000000000001</v>
      </c>
      <c r="C30" s="45">
        <f t="shared" ref="C30:E30" si="8">+(C25/C27)/7*1000</f>
        <v>117.50000000000003</v>
      </c>
      <c r="D30" s="45">
        <f t="shared" si="8"/>
        <v>116.5</v>
      </c>
      <c r="E30" s="45">
        <f t="shared" si="8"/>
        <v>117</v>
      </c>
      <c r="F30" s="45">
        <f>+(F25/F27)/7*1000</f>
        <v>115.5</v>
      </c>
      <c r="G30" s="132">
        <f t="shared" ref="G30" si="9">+(G25/G27)/7*1000</f>
        <v>114.49999999999996</v>
      </c>
      <c r="H30" s="44">
        <f t="shared" ref="H30:J30" si="10">+(H25/H27)/7*1000</f>
        <v>120.99999999999999</v>
      </c>
      <c r="I30" s="45">
        <f t="shared" si="10"/>
        <v>118.00000000000001</v>
      </c>
      <c r="J30" s="45">
        <f t="shared" si="10"/>
        <v>119.50000000000001</v>
      </c>
      <c r="K30" s="45">
        <f>+(K25/K27)/7*1000</f>
        <v>121.49999999999999</v>
      </c>
      <c r="L30" s="45">
        <f t="shared" ref="L30:S30" si="11">+(L25/L27)/7*1000</f>
        <v>118</v>
      </c>
      <c r="M30" s="46">
        <f t="shared" si="11"/>
        <v>116.5</v>
      </c>
      <c r="N30" s="44">
        <f t="shared" si="11"/>
        <v>118.00000000000001</v>
      </c>
      <c r="O30" s="45">
        <f t="shared" si="11"/>
        <v>118.50000000000001</v>
      </c>
      <c r="P30" s="45">
        <f t="shared" si="11"/>
        <v>117.49999999999999</v>
      </c>
      <c r="Q30" s="45">
        <f t="shared" si="11"/>
        <v>118.50000000000001</v>
      </c>
      <c r="R30" s="45">
        <f t="shared" si="11"/>
        <v>116.5</v>
      </c>
      <c r="S30" s="46">
        <f t="shared" si="11"/>
        <v>116.00000000000001</v>
      </c>
      <c r="T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3"/>
      <c r="I36" s="387"/>
      <c r="K36" s="121"/>
      <c r="L36" s="104" t="s">
        <v>19</v>
      </c>
      <c r="M36" s="386" t="s">
        <v>18</v>
      </c>
      <c r="N36" s="383"/>
      <c r="O36" s="383"/>
      <c r="P36" s="383"/>
      <c r="Q36" s="383"/>
      <c r="R36" s="383"/>
      <c r="S36" s="387"/>
      <c r="T36" s="52"/>
      <c r="U36" s="53"/>
      <c r="V36" s="3"/>
      <c r="W36" s="52"/>
      <c r="X36" s="52"/>
      <c r="Y36" s="52"/>
      <c r="Z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12"/>
      <c r="I37" s="88" t="s">
        <v>10</v>
      </c>
      <c r="J37" s="122"/>
      <c r="K37" s="122"/>
      <c r="L37" s="95"/>
      <c r="M37" s="68"/>
      <c r="N37" s="12"/>
      <c r="O37" s="12"/>
      <c r="P37" s="12"/>
      <c r="Q37" s="12"/>
      <c r="R37" s="12"/>
      <c r="S37" s="88" t="s">
        <v>10</v>
      </c>
      <c r="T37" s="54"/>
      <c r="U37" s="54"/>
      <c r="V37" s="3"/>
      <c r="W37" s="53"/>
      <c r="X37" s="3"/>
      <c r="Y37" s="52"/>
      <c r="Z37" s="52"/>
      <c r="AA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18" t="s">
        <v>64</v>
      </c>
      <c r="I38" s="88"/>
      <c r="J38" s="50"/>
      <c r="K38" s="2"/>
      <c r="L38" s="96" t="s">
        <v>11</v>
      </c>
      <c r="M38" s="68">
        <v>1</v>
      </c>
      <c r="N38" s="18">
        <v>2</v>
      </c>
      <c r="O38" s="18">
        <v>3</v>
      </c>
      <c r="P38" s="18">
        <v>4</v>
      </c>
      <c r="Q38" s="18">
        <v>5</v>
      </c>
      <c r="R38" s="18">
        <v>6</v>
      </c>
      <c r="S38" s="88"/>
      <c r="T38" s="54"/>
      <c r="U38" s="54"/>
      <c r="V38" s="55"/>
      <c r="W38" s="55"/>
      <c r="X38" s="2"/>
      <c r="Y38" s="2"/>
      <c r="Z38" s="2"/>
      <c r="AA38" s="2"/>
    </row>
    <row r="39" spans="1:30" ht="33.75" customHeight="1" x14ac:dyDescent="0.25">
      <c r="A39" s="80" t="s">
        <v>42</v>
      </c>
      <c r="B39" s="69">
        <v>21.223000000000003</v>
      </c>
      <c r="C39" s="69">
        <v>87.406400000000005</v>
      </c>
      <c r="D39" s="69">
        <v>73.005400000000009</v>
      </c>
      <c r="E39" s="69">
        <v>80.365399999999994</v>
      </c>
      <c r="F39" s="69">
        <v>66.75200000000001</v>
      </c>
      <c r="G39" s="69">
        <v>65.591000000000008</v>
      </c>
      <c r="H39" s="69"/>
      <c r="I39" s="89">
        <f t="shared" ref="I39:I46" si="12">SUM(B39:H39)</f>
        <v>394.34320000000002</v>
      </c>
      <c r="J39" s="50"/>
      <c r="K39" s="2"/>
      <c r="L39" s="80" t="s">
        <v>42</v>
      </c>
      <c r="M39" s="69">
        <v>18.399999999999999</v>
      </c>
      <c r="N39" s="69">
        <v>12.9</v>
      </c>
      <c r="O39" s="69">
        <v>8.6</v>
      </c>
      <c r="P39" s="69"/>
      <c r="Q39" s="69"/>
      <c r="R39" s="69"/>
      <c r="S39" s="89">
        <f t="shared" ref="S39:S46" si="13">SUM(M39:R39)</f>
        <v>39.9</v>
      </c>
      <c r="T39" s="50"/>
      <c r="U39" s="56"/>
      <c r="V39" s="55"/>
      <c r="W39" s="55"/>
      <c r="X39" s="2"/>
      <c r="Y39" s="2"/>
      <c r="Z39" s="2"/>
      <c r="AA39" s="2"/>
    </row>
    <row r="40" spans="1:30" ht="33.75" customHeight="1" x14ac:dyDescent="0.25">
      <c r="A40" s="81" t="s">
        <v>34</v>
      </c>
      <c r="B40" s="69">
        <v>21.223000000000003</v>
      </c>
      <c r="C40" s="69">
        <v>87.406400000000005</v>
      </c>
      <c r="D40" s="69">
        <v>73.005400000000009</v>
      </c>
      <c r="E40" s="69">
        <v>80.365399999999994</v>
      </c>
      <c r="F40" s="69">
        <v>66.75200000000001</v>
      </c>
      <c r="G40" s="69">
        <v>65.591000000000008</v>
      </c>
      <c r="H40" s="69"/>
      <c r="I40" s="89">
        <f t="shared" si="12"/>
        <v>394.34320000000002</v>
      </c>
      <c r="J40" s="50"/>
      <c r="K40" s="2"/>
      <c r="L40" s="81" t="s">
        <v>34</v>
      </c>
      <c r="M40" s="69">
        <v>18.3</v>
      </c>
      <c r="N40" s="69">
        <v>12.9</v>
      </c>
      <c r="O40" s="69">
        <v>8.6</v>
      </c>
      <c r="P40" s="69"/>
      <c r="Q40" s="69"/>
      <c r="R40" s="69"/>
      <c r="S40" s="89">
        <f t="shared" si="13"/>
        <v>39.800000000000004</v>
      </c>
      <c r="T40" s="50"/>
      <c r="U40" s="56"/>
      <c r="V40" s="55"/>
      <c r="W40" s="55"/>
      <c r="X40" s="2"/>
      <c r="Y40" s="2"/>
      <c r="Z40" s="2"/>
      <c r="AA40" s="2"/>
    </row>
    <row r="41" spans="1:30" ht="33.75" customHeight="1" x14ac:dyDescent="0.25">
      <c r="A41" s="80" t="s">
        <v>35</v>
      </c>
      <c r="B41" s="69">
        <v>21.3322</v>
      </c>
      <c r="C41" s="69">
        <v>90.247840000000011</v>
      </c>
      <c r="D41" s="69">
        <v>75.692840000000004</v>
      </c>
      <c r="E41" s="69">
        <v>83.533039999999986</v>
      </c>
      <c r="F41" s="69">
        <v>68.947199999999995</v>
      </c>
      <c r="G41" s="69">
        <v>68.130599999999987</v>
      </c>
      <c r="H41" s="69"/>
      <c r="I41" s="89">
        <f t="shared" si="12"/>
        <v>407.88372000000004</v>
      </c>
      <c r="J41" s="50"/>
      <c r="K41" s="2"/>
      <c r="L41" s="80" t="s">
        <v>35</v>
      </c>
      <c r="M41" s="69">
        <v>18.899999999999999</v>
      </c>
      <c r="N41" s="69">
        <v>13.2</v>
      </c>
      <c r="O41" s="69">
        <v>8.9</v>
      </c>
      <c r="P41" s="69"/>
      <c r="Q41" s="69"/>
      <c r="R41" s="69"/>
      <c r="S41" s="89">
        <f t="shared" si="13"/>
        <v>40.999999999999993</v>
      </c>
      <c r="T41" s="50"/>
      <c r="U41" s="56"/>
      <c r="V41" s="55"/>
      <c r="W41" s="55"/>
      <c r="X41" s="2"/>
      <c r="Y41" s="2"/>
      <c r="Z41" s="2"/>
      <c r="AA41" s="2"/>
    </row>
    <row r="42" spans="1:30" ht="33.75" customHeight="1" x14ac:dyDescent="0.25">
      <c r="A42" s="80" t="s">
        <v>36</v>
      </c>
      <c r="B42" s="69">
        <v>21.3322</v>
      </c>
      <c r="C42" s="69">
        <v>90.247840000000011</v>
      </c>
      <c r="D42" s="69">
        <v>75.692840000000004</v>
      </c>
      <c r="E42" s="69">
        <v>83.533039999999986</v>
      </c>
      <c r="F42" s="69">
        <v>68.947199999999995</v>
      </c>
      <c r="G42" s="69">
        <v>68.130599999999987</v>
      </c>
      <c r="H42" s="69"/>
      <c r="I42" s="89">
        <f t="shared" si="12"/>
        <v>407.88372000000004</v>
      </c>
      <c r="J42" s="50"/>
      <c r="K42" s="2"/>
      <c r="L42" s="80" t="s">
        <v>36</v>
      </c>
      <c r="M42" s="69">
        <v>18.899999999999999</v>
      </c>
      <c r="N42" s="69">
        <v>13.2</v>
      </c>
      <c r="O42" s="69">
        <v>8.9</v>
      </c>
      <c r="P42" s="69"/>
      <c r="Q42" s="69"/>
      <c r="R42" s="69"/>
      <c r="S42" s="89">
        <f t="shared" si="13"/>
        <v>40.999999999999993</v>
      </c>
      <c r="T42" s="50"/>
      <c r="U42" s="56"/>
      <c r="V42" s="55"/>
      <c r="W42" s="55"/>
      <c r="X42" s="2"/>
      <c r="Y42" s="2"/>
      <c r="Z42" s="2"/>
      <c r="AA42" s="2"/>
    </row>
    <row r="43" spans="1:30" ht="33.75" customHeight="1" x14ac:dyDescent="0.25">
      <c r="A43" s="81" t="s">
        <v>37</v>
      </c>
      <c r="B43" s="69">
        <v>21.3322</v>
      </c>
      <c r="C43" s="69">
        <v>90.247840000000011</v>
      </c>
      <c r="D43" s="69">
        <v>75.692840000000004</v>
      </c>
      <c r="E43" s="69">
        <v>83.533039999999986</v>
      </c>
      <c r="F43" s="69">
        <v>68.947199999999995</v>
      </c>
      <c r="G43" s="69">
        <v>68.130599999999987</v>
      </c>
      <c r="H43" s="69"/>
      <c r="I43" s="89">
        <f t="shared" si="12"/>
        <v>407.88372000000004</v>
      </c>
      <c r="J43" s="50"/>
      <c r="K43" s="2"/>
      <c r="L43" s="81" t="s">
        <v>37</v>
      </c>
      <c r="M43" s="69">
        <v>18.899999999999999</v>
      </c>
      <c r="N43" s="69">
        <v>13.3</v>
      </c>
      <c r="O43" s="69">
        <v>9</v>
      </c>
      <c r="P43" s="69"/>
      <c r="Q43" s="69"/>
      <c r="R43" s="69"/>
      <c r="S43" s="89">
        <f t="shared" si="13"/>
        <v>41.2</v>
      </c>
      <c r="T43" s="50"/>
      <c r="U43" s="56"/>
      <c r="V43" s="55"/>
      <c r="W43" s="55"/>
      <c r="X43" s="2"/>
      <c r="Y43" s="2"/>
      <c r="Z43" s="2"/>
      <c r="AA43" s="2"/>
    </row>
    <row r="44" spans="1:30" ht="33.75" customHeight="1" x14ac:dyDescent="0.25">
      <c r="A44" s="80" t="s">
        <v>38</v>
      </c>
      <c r="B44" s="69">
        <v>76.900000000000006</v>
      </c>
      <c r="C44" s="69">
        <v>76.8</v>
      </c>
      <c r="D44" s="69">
        <v>76.8</v>
      </c>
      <c r="E44" s="69">
        <v>23.1</v>
      </c>
      <c r="F44" s="69">
        <v>76.8</v>
      </c>
      <c r="G44" s="69">
        <v>76.8</v>
      </c>
      <c r="H44" s="69"/>
      <c r="I44" s="89">
        <f t="shared" si="12"/>
        <v>407.2</v>
      </c>
      <c r="J44" s="50"/>
      <c r="K44" s="2"/>
      <c r="L44" s="80" t="s">
        <v>38</v>
      </c>
      <c r="M44" s="69">
        <v>7.7</v>
      </c>
      <c r="N44" s="69">
        <v>7.5</v>
      </c>
      <c r="O44" s="69">
        <v>7.7</v>
      </c>
      <c r="P44" s="69">
        <v>2.5</v>
      </c>
      <c r="Q44" s="69">
        <v>7.5</v>
      </c>
      <c r="R44" s="69">
        <v>7.5</v>
      </c>
      <c r="S44" s="89">
        <f t="shared" si="13"/>
        <v>40.4</v>
      </c>
      <c r="T44" s="50"/>
      <c r="U44" s="56"/>
      <c r="V44" s="55"/>
      <c r="W44" s="55"/>
      <c r="X44" s="2"/>
      <c r="Y44" s="2"/>
      <c r="Z44" s="2"/>
      <c r="AA44" s="2"/>
    </row>
    <row r="45" spans="1:30" ht="33.75" customHeight="1" x14ac:dyDescent="0.25">
      <c r="A45" s="80" t="s">
        <v>33</v>
      </c>
      <c r="B45" s="69">
        <v>76.900000000000006</v>
      </c>
      <c r="C45" s="69">
        <v>76.8</v>
      </c>
      <c r="D45" s="69">
        <v>76.8</v>
      </c>
      <c r="E45" s="69">
        <v>23.1</v>
      </c>
      <c r="F45" s="69">
        <v>76.8</v>
      </c>
      <c r="G45" s="69">
        <v>76.8</v>
      </c>
      <c r="H45" s="69"/>
      <c r="I45" s="89">
        <f t="shared" si="12"/>
        <v>407.2</v>
      </c>
      <c r="J45" s="50"/>
      <c r="K45" s="2"/>
      <c r="L45" s="80" t="s">
        <v>33</v>
      </c>
      <c r="M45" s="69">
        <v>7.7</v>
      </c>
      <c r="N45" s="69">
        <v>7.5</v>
      </c>
      <c r="O45" s="69">
        <v>7.7</v>
      </c>
      <c r="P45" s="69">
        <v>2.5</v>
      </c>
      <c r="Q45" s="69">
        <v>7.5</v>
      </c>
      <c r="R45" s="69">
        <v>7.5</v>
      </c>
      <c r="S45" s="89">
        <f t="shared" si="13"/>
        <v>40.4</v>
      </c>
      <c r="T45" s="50"/>
      <c r="U45" s="56"/>
      <c r="V45" s="55"/>
      <c r="W45" s="55"/>
      <c r="X45" s="55"/>
      <c r="Y45" s="55"/>
      <c r="Z45" s="2"/>
      <c r="AA45" s="2"/>
      <c r="AB45" s="2"/>
      <c r="AC45" s="2"/>
    </row>
    <row r="46" spans="1:30" ht="33.75" customHeight="1" x14ac:dyDescent="0.25">
      <c r="A46" s="81" t="s">
        <v>10</v>
      </c>
      <c r="B46" s="70">
        <f t="shared" ref="B46:H46" si="14">SUM(B39:B45)</f>
        <v>260.24260000000004</v>
      </c>
      <c r="C46" s="25">
        <f t="shared" si="14"/>
        <v>599.15631999999994</v>
      </c>
      <c r="D46" s="25">
        <f t="shared" si="14"/>
        <v>526.68931999999995</v>
      </c>
      <c r="E46" s="25">
        <f t="shared" si="14"/>
        <v>457.52991999999995</v>
      </c>
      <c r="F46" s="25">
        <f t="shared" si="14"/>
        <v>493.94560000000007</v>
      </c>
      <c r="G46" s="25">
        <f t="shared" si="14"/>
        <v>489.17380000000003</v>
      </c>
      <c r="H46" s="25">
        <f t="shared" si="14"/>
        <v>0</v>
      </c>
      <c r="I46" s="89">
        <f t="shared" si="12"/>
        <v>2826.73756</v>
      </c>
      <c r="J46" s="56"/>
      <c r="L46" s="96" t="s">
        <v>10</v>
      </c>
      <c r="M46" s="70">
        <f>SUM(M39:M45)</f>
        <v>108.80000000000001</v>
      </c>
      <c r="N46" s="25">
        <f>SUM(N39:N45)</f>
        <v>80.5</v>
      </c>
      <c r="O46" s="25">
        <f>SUM(O39:O45)</f>
        <v>59.400000000000006</v>
      </c>
      <c r="P46" s="25">
        <f>SUM(P39:P45)</f>
        <v>5</v>
      </c>
      <c r="Q46" s="25">
        <f t="shared" ref="Q46:R46" si="15">SUM(Q39:Q45)</f>
        <v>15</v>
      </c>
      <c r="R46" s="25">
        <f t="shared" si="15"/>
        <v>15</v>
      </c>
      <c r="S46" s="89">
        <f t="shared" si="13"/>
        <v>283.70000000000005</v>
      </c>
      <c r="T46" s="56"/>
      <c r="U46" s="56"/>
      <c r="V46" s="2"/>
      <c r="W46" s="2"/>
      <c r="X46" s="2"/>
      <c r="Y46" s="2"/>
      <c r="Z46" s="2"/>
      <c r="AA46" s="2"/>
      <c r="AB46" s="2"/>
      <c r="AC46" s="2"/>
    </row>
    <row r="47" spans="1:30" ht="33.75" customHeight="1" x14ac:dyDescent="0.25">
      <c r="A47" s="82" t="s">
        <v>12</v>
      </c>
      <c r="B47" s="71">
        <v>119</v>
      </c>
      <c r="C47" s="28">
        <v>116</v>
      </c>
      <c r="D47" s="28">
        <v>112.5</v>
      </c>
      <c r="E47" s="28">
        <v>113.5</v>
      </c>
      <c r="F47" s="28">
        <v>112</v>
      </c>
      <c r="G47" s="28">
        <v>110.5</v>
      </c>
      <c r="H47" s="28"/>
      <c r="I47" s="90">
        <f>+((I46/I48)/7)*1000</f>
        <v>113.30517716851051</v>
      </c>
      <c r="J47" s="56"/>
      <c r="L47" s="119" t="s">
        <v>12</v>
      </c>
      <c r="M47" s="71">
        <v>125.5</v>
      </c>
      <c r="N47" s="28">
        <v>124</v>
      </c>
      <c r="O47" s="28">
        <v>123</v>
      </c>
      <c r="P47" s="28"/>
      <c r="Q47" s="28"/>
      <c r="R47" s="28"/>
      <c r="S47" s="90">
        <f>+((S46/S48)/7)*1000</f>
        <v>123.18714719930526</v>
      </c>
      <c r="T47" s="57"/>
      <c r="U47" s="143"/>
    </row>
    <row r="48" spans="1:30" ht="33.75" customHeight="1" x14ac:dyDescent="0.25">
      <c r="A48" s="83" t="s">
        <v>13</v>
      </c>
      <c r="B48" s="72">
        <v>179</v>
      </c>
      <c r="C48" s="32">
        <v>771</v>
      </c>
      <c r="D48" s="32">
        <v>666</v>
      </c>
      <c r="E48" s="32">
        <v>728</v>
      </c>
      <c r="F48" s="32">
        <v>610</v>
      </c>
      <c r="G48" s="32">
        <v>610</v>
      </c>
      <c r="H48" s="32"/>
      <c r="I48" s="91">
        <f>SUM(B48:H48)</f>
        <v>3564</v>
      </c>
      <c r="J48" s="56"/>
      <c r="K48" s="58"/>
      <c r="L48" s="83" t="s">
        <v>13</v>
      </c>
      <c r="M48" s="94">
        <v>150</v>
      </c>
      <c r="N48" s="94">
        <v>107</v>
      </c>
      <c r="O48" s="94">
        <v>72</v>
      </c>
      <c r="P48" s="94"/>
      <c r="Q48" s="94"/>
      <c r="R48" s="94"/>
      <c r="S48" s="98">
        <f>SUM(M48:R48)</f>
        <v>329</v>
      </c>
      <c r="T48" s="59"/>
      <c r="U48" s="59"/>
    </row>
    <row r="49" spans="1:43" ht="33.75" customHeight="1" x14ac:dyDescent="0.25">
      <c r="A49" s="84" t="s">
        <v>14</v>
      </c>
      <c r="B49" s="73">
        <f t="shared" ref="B49:H49" si="16">((B48*B47)*7/1000-B39-B40)/5</f>
        <v>21.3322</v>
      </c>
      <c r="C49" s="36">
        <f t="shared" si="16"/>
        <v>90.247840000000011</v>
      </c>
      <c r="D49" s="36">
        <f t="shared" si="16"/>
        <v>75.692840000000004</v>
      </c>
      <c r="E49" s="36">
        <f t="shared" si="16"/>
        <v>83.533039999999986</v>
      </c>
      <c r="F49" s="36">
        <f t="shared" si="16"/>
        <v>68.947199999999995</v>
      </c>
      <c r="G49" s="36">
        <f t="shared" si="16"/>
        <v>68.130599999999987</v>
      </c>
      <c r="H49" s="36">
        <f t="shared" si="16"/>
        <v>0</v>
      </c>
      <c r="I49" s="92">
        <f>((I46*1000)/I48)/7</f>
        <v>113.3051771685105</v>
      </c>
      <c r="J49" s="56"/>
      <c r="L49" s="84" t="s">
        <v>14</v>
      </c>
      <c r="M49" s="73">
        <f t="shared" ref="M49:P49" si="17">((M48*M47)*7/1000-M39-M40)/5</f>
        <v>19.015000000000001</v>
      </c>
      <c r="N49" s="36">
        <f t="shared" si="17"/>
        <v>13.415199999999999</v>
      </c>
      <c r="O49" s="36">
        <f t="shared" si="17"/>
        <v>8.9583999999999993</v>
      </c>
      <c r="P49" s="36">
        <f t="shared" si="17"/>
        <v>0</v>
      </c>
      <c r="Q49" s="36">
        <f t="shared" ref="Q49:R49" si="18">((Q48*Q47)*7/1000-Q39-Q40)/5</f>
        <v>0</v>
      </c>
      <c r="R49" s="36">
        <f t="shared" si="18"/>
        <v>0</v>
      </c>
      <c r="S49" s="99">
        <f>((S46*1000)/S48)/7</f>
        <v>123.18714719930529</v>
      </c>
      <c r="T49" s="59"/>
      <c r="U49" s="59"/>
    </row>
    <row r="50" spans="1:43" ht="33.75" customHeight="1" x14ac:dyDescent="0.25">
      <c r="A50" s="85" t="s">
        <v>15</v>
      </c>
      <c r="B50" s="74">
        <f t="shared" ref="B50:H50" si="19">((B48*B47)*7)/1000</f>
        <v>149.107</v>
      </c>
      <c r="C50" s="40">
        <f t="shared" si="19"/>
        <v>626.05200000000002</v>
      </c>
      <c r="D50" s="40">
        <f t="shared" si="19"/>
        <v>524.47500000000002</v>
      </c>
      <c r="E50" s="40">
        <f t="shared" si="19"/>
        <v>578.39599999999996</v>
      </c>
      <c r="F50" s="40">
        <f t="shared" si="19"/>
        <v>478.24</v>
      </c>
      <c r="G50" s="40">
        <f t="shared" si="19"/>
        <v>471.83499999999998</v>
      </c>
      <c r="H50" s="40">
        <f t="shared" si="19"/>
        <v>0</v>
      </c>
      <c r="I50" s="76"/>
      <c r="J50" s="56"/>
      <c r="L50" s="85" t="s">
        <v>15</v>
      </c>
      <c r="M50" s="74">
        <f>((M48*M47)*7)/1000</f>
        <v>131.77500000000001</v>
      </c>
      <c r="N50" s="40">
        <f>((N48*N47)*7)/1000</f>
        <v>92.876000000000005</v>
      </c>
      <c r="O50" s="40">
        <f>((O48*O47)*7)/1000</f>
        <v>61.991999999999997</v>
      </c>
      <c r="P50" s="40">
        <f>((P48*P47)*7)/1000</f>
        <v>0</v>
      </c>
      <c r="Q50" s="40">
        <f t="shared" ref="Q50:R50" si="20">((Q48*Q47)*7)/1000</f>
        <v>0</v>
      </c>
      <c r="R50" s="40">
        <f t="shared" si="20"/>
        <v>0</v>
      </c>
      <c r="S50" s="100"/>
    </row>
    <row r="51" spans="1:43" ht="33.75" customHeight="1" thickBot="1" x14ac:dyDescent="0.3">
      <c r="A51" s="86" t="s">
        <v>16</v>
      </c>
      <c r="B51" s="75">
        <f t="shared" ref="B51:H51" si="21">+(B46/B48)/7*1000</f>
        <v>207.69561053471671</v>
      </c>
      <c r="C51" s="45">
        <f t="shared" si="21"/>
        <v>111.01654993514916</v>
      </c>
      <c r="D51" s="45">
        <f t="shared" si="21"/>
        <v>112.9749721149721</v>
      </c>
      <c r="E51" s="45">
        <f t="shared" si="21"/>
        <v>89.782166405023546</v>
      </c>
      <c r="F51" s="45">
        <f t="shared" si="21"/>
        <v>115.67812646370025</v>
      </c>
      <c r="G51" s="45">
        <f t="shared" si="21"/>
        <v>114.56060889929743</v>
      </c>
      <c r="H51" s="45" t="e">
        <f t="shared" si="21"/>
        <v>#DIV/0!</v>
      </c>
      <c r="I51" s="93"/>
      <c r="J51" s="56"/>
      <c r="K51" s="48"/>
      <c r="L51" s="86" t="s">
        <v>16</v>
      </c>
      <c r="M51" s="75">
        <f>+(M46/M48)/7*1000</f>
        <v>103.61904761904762</v>
      </c>
      <c r="N51" s="45">
        <f>+(N46/N48)/7*1000</f>
        <v>107.4766355140187</v>
      </c>
      <c r="O51" s="45">
        <f>+(O46/O48)/7*1000</f>
        <v>117.85714285714288</v>
      </c>
      <c r="P51" s="45" t="e">
        <f>+(P46/P48)/7*1000</f>
        <v>#DIV/0!</v>
      </c>
      <c r="Q51" s="45" t="e">
        <f t="shared" ref="Q51:R51" si="22">+(Q46/Q48)/7*1000</f>
        <v>#DIV/0!</v>
      </c>
      <c r="R51" s="45" t="e">
        <f t="shared" si="22"/>
        <v>#DIV/0!</v>
      </c>
      <c r="S51" s="46"/>
      <c r="T51" s="49"/>
      <c r="U51" s="49"/>
    </row>
    <row r="52" spans="1:43" ht="33.75" customHeight="1" x14ac:dyDescent="0.25">
      <c r="A52" s="48"/>
      <c r="B52" s="178">
        <v>671</v>
      </c>
      <c r="C52" s="178">
        <v>671</v>
      </c>
      <c r="D52" s="178">
        <v>672</v>
      </c>
      <c r="E52" s="178">
        <v>200</v>
      </c>
      <c r="F52" s="178">
        <v>672</v>
      </c>
      <c r="G52" s="178">
        <v>672</v>
      </c>
      <c r="H52" s="48"/>
      <c r="I52" s="48"/>
      <c r="J52" s="48"/>
      <c r="K52" s="49"/>
      <c r="L52" s="49"/>
      <c r="M52" s="178">
        <v>60</v>
      </c>
      <c r="N52" s="178">
        <v>60</v>
      </c>
      <c r="O52" s="178">
        <v>61</v>
      </c>
      <c r="P52" s="178">
        <v>18</v>
      </c>
      <c r="Q52" s="178">
        <v>61</v>
      </c>
      <c r="R52" s="178">
        <v>61</v>
      </c>
      <c r="S52" s="49"/>
      <c r="T52" s="49"/>
      <c r="U52" s="2"/>
      <c r="V52" s="2"/>
      <c r="W52" s="2"/>
      <c r="X52" s="2"/>
      <c r="Y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43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50"/>
      <c r="W54" s="2"/>
      <c r="X54" s="2"/>
      <c r="Y54" s="2"/>
      <c r="Z54" s="2"/>
      <c r="AB54" s="2"/>
      <c r="AC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63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52"/>
      <c r="W56" s="52"/>
      <c r="X56" s="124"/>
      <c r="Y56" s="52"/>
      <c r="Z56" s="64"/>
      <c r="AA56" s="64"/>
      <c r="AB56" s="64"/>
      <c r="AC56" s="5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71">
        <v>9.3000000000000007</v>
      </c>
      <c r="C57" s="172">
        <v>9.3000000000000007</v>
      </c>
      <c r="D57" s="172">
        <v>9.3000000000000007</v>
      </c>
      <c r="E57" s="172">
        <v>2.4</v>
      </c>
      <c r="F57" s="172">
        <v>9.3000000000000007</v>
      </c>
      <c r="G57" s="173">
        <v>9.3000000000000007</v>
      </c>
      <c r="H57" s="171">
        <v>9.3000000000000007</v>
      </c>
      <c r="I57" s="172">
        <v>9.3000000000000007</v>
      </c>
      <c r="J57" s="172">
        <v>9.3000000000000007</v>
      </c>
      <c r="K57" s="172">
        <v>2.5</v>
      </c>
      <c r="L57" s="172">
        <v>9.3000000000000007</v>
      </c>
      <c r="M57" s="173">
        <v>9.3000000000000007</v>
      </c>
      <c r="N57" s="167">
        <v>9.3000000000000007</v>
      </c>
      <c r="O57" s="156">
        <v>9.3000000000000007</v>
      </c>
      <c r="P57" s="156">
        <v>9.3000000000000007</v>
      </c>
      <c r="Q57" s="156">
        <v>2.4</v>
      </c>
      <c r="R57" s="156">
        <v>9.3000000000000007</v>
      </c>
      <c r="S57" s="157">
        <v>9.3000000000000007</v>
      </c>
      <c r="T57" s="158">
        <f t="shared" ref="T57:T62" si="23">SUM(N57:S57)</f>
        <v>48.900000000000006</v>
      </c>
      <c r="U57" s="49"/>
      <c r="V57" s="50"/>
      <c r="W57" s="52"/>
      <c r="X57" s="124"/>
      <c r="Y57" s="52"/>
      <c r="Z57" s="64"/>
      <c r="AA57" s="64"/>
      <c r="AB57" s="64"/>
      <c r="AC57" s="52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39">
        <v>9.3000000000000007</v>
      </c>
      <c r="C58" s="40">
        <v>9.3000000000000007</v>
      </c>
      <c r="D58" s="40">
        <v>9.3000000000000007</v>
      </c>
      <c r="E58" s="40">
        <v>2.4</v>
      </c>
      <c r="F58" s="40">
        <v>9.3000000000000007</v>
      </c>
      <c r="G58" s="76">
        <v>9.3000000000000007</v>
      </c>
      <c r="H58" s="39">
        <v>9.3000000000000007</v>
      </c>
      <c r="I58" s="40">
        <v>9.3000000000000007</v>
      </c>
      <c r="J58" s="40">
        <v>9.3000000000000007</v>
      </c>
      <c r="K58" s="40">
        <v>2.5</v>
      </c>
      <c r="L58" s="40">
        <v>9.3000000000000007</v>
      </c>
      <c r="M58" s="76">
        <v>9.3000000000000007</v>
      </c>
      <c r="N58" s="69">
        <v>9.1999999999999993</v>
      </c>
      <c r="O58" s="21">
        <v>9.3000000000000007</v>
      </c>
      <c r="P58" s="21">
        <v>9.3000000000000007</v>
      </c>
      <c r="Q58" s="21">
        <v>2.2999999999999998</v>
      </c>
      <c r="R58" s="21">
        <v>9.3000000000000007</v>
      </c>
      <c r="S58" s="126">
        <v>9.3000000000000007</v>
      </c>
      <c r="T58" s="150">
        <f t="shared" si="23"/>
        <v>48.7</v>
      </c>
      <c r="U58" s="49"/>
      <c r="V58" s="50"/>
      <c r="W58" s="52"/>
      <c r="X58" s="124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174">
        <v>9.6999999999999993</v>
      </c>
      <c r="C59" s="175">
        <v>9.5</v>
      </c>
      <c r="D59" s="175">
        <v>9.5</v>
      </c>
      <c r="E59" s="175">
        <v>2.5</v>
      </c>
      <c r="F59" s="175">
        <v>9.6</v>
      </c>
      <c r="G59" s="176">
        <v>9.6</v>
      </c>
      <c r="H59" s="174">
        <v>9.6999999999999993</v>
      </c>
      <c r="I59" s="175">
        <v>9.6</v>
      </c>
      <c r="J59" s="175">
        <v>9.6</v>
      </c>
      <c r="K59" s="175">
        <v>2.6</v>
      </c>
      <c r="L59" s="175">
        <v>9.6</v>
      </c>
      <c r="M59" s="176">
        <v>9.6</v>
      </c>
      <c r="N59" s="69">
        <v>9.6999999999999993</v>
      </c>
      <c r="O59" s="21">
        <v>9.6</v>
      </c>
      <c r="P59" s="21">
        <v>9.4</v>
      </c>
      <c r="Q59" s="21">
        <v>2.5</v>
      </c>
      <c r="R59" s="21">
        <v>9.6999999999999993</v>
      </c>
      <c r="S59" s="126">
        <v>9.6</v>
      </c>
      <c r="T59" s="150">
        <f t="shared" si="23"/>
        <v>50.499999999999993</v>
      </c>
      <c r="U59" s="49"/>
      <c r="V59" s="50"/>
      <c r="W59" s="52"/>
      <c r="X59" s="124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174">
        <v>9.6999999999999993</v>
      </c>
      <c r="C60" s="175">
        <v>9.6</v>
      </c>
      <c r="D60" s="175">
        <v>9.5</v>
      </c>
      <c r="E60" s="175">
        <v>2.5</v>
      </c>
      <c r="F60" s="175">
        <v>9.6</v>
      </c>
      <c r="G60" s="176">
        <v>9.6</v>
      </c>
      <c r="H60" s="174">
        <v>9.6999999999999993</v>
      </c>
      <c r="I60" s="175">
        <v>9.6999999999999993</v>
      </c>
      <c r="J60" s="175">
        <v>9.6</v>
      </c>
      <c r="K60" s="175">
        <v>2.7</v>
      </c>
      <c r="L60" s="175">
        <v>9.6</v>
      </c>
      <c r="M60" s="176">
        <v>9.6</v>
      </c>
      <c r="N60" s="69">
        <v>9.6</v>
      </c>
      <c r="O60" s="21">
        <v>9.6</v>
      </c>
      <c r="P60" s="21">
        <v>9.4</v>
      </c>
      <c r="Q60" s="21">
        <v>2.4</v>
      </c>
      <c r="R60" s="21">
        <v>9.6999999999999993</v>
      </c>
      <c r="S60" s="126">
        <v>9.6</v>
      </c>
      <c r="T60" s="150">
        <f t="shared" si="23"/>
        <v>50.300000000000004</v>
      </c>
      <c r="U60" s="49"/>
      <c r="V60" s="2"/>
      <c r="W60" s="52"/>
      <c r="X60" s="124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174">
        <v>9.6999999999999993</v>
      </c>
      <c r="C61" s="175">
        <v>9.6</v>
      </c>
      <c r="D61" s="175">
        <v>9.5</v>
      </c>
      <c r="E61" s="175">
        <v>2.5</v>
      </c>
      <c r="F61" s="175">
        <v>9.6</v>
      </c>
      <c r="G61" s="176">
        <v>9.6</v>
      </c>
      <c r="H61" s="174">
        <v>9.6999999999999993</v>
      </c>
      <c r="I61" s="175">
        <v>9.6999999999999993</v>
      </c>
      <c r="J61" s="175">
        <v>9.6</v>
      </c>
      <c r="K61" s="175">
        <v>2.7</v>
      </c>
      <c r="L61" s="175">
        <v>9.6</v>
      </c>
      <c r="M61" s="176">
        <v>9.6</v>
      </c>
      <c r="N61" s="69">
        <v>9.6</v>
      </c>
      <c r="O61" s="21">
        <v>9.6</v>
      </c>
      <c r="P61" s="21">
        <v>9.5</v>
      </c>
      <c r="Q61" s="21">
        <v>2.4</v>
      </c>
      <c r="R61" s="21">
        <v>9.6999999999999993</v>
      </c>
      <c r="S61" s="126">
        <v>9.6</v>
      </c>
      <c r="T61" s="150">
        <f t="shared" si="23"/>
        <v>50.4</v>
      </c>
      <c r="U61" s="49"/>
      <c r="V61" s="2"/>
      <c r="W61" s="52"/>
      <c r="X61" s="124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74">
        <v>9.6999999999999993</v>
      </c>
      <c r="C62" s="175">
        <v>9.6</v>
      </c>
      <c r="D62" s="175">
        <v>9.5</v>
      </c>
      <c r="E62" s="175">
        <v>2.6</v>
      </c>
      <c r="F62" s="175">
        <v>9.6999999999999993</v>
      </c>
      <c r="G62" s="176">
        <v>9.6</v>
      </c>
      <c r="H62" s="174">
        <v>9.6999999999999993</v>
      </c>
      <c r="I62" s="175">
        <v>9.6999999999999993</v>
      </c>
      <c r="J62" s="175">
        <v>9.6</v>
      </c>
      <c r="K62" s="175">
        <v>2.7</v>
      </c>
      <c r="L62" s="175">
        <v>9.6999999999999993</v>
      </c>
      <c r="M62" s="176">
        <v>9.6</v>
      </c>
      <c r="N62" s="69">
        <v>9.6</v>
      </c>
      <c r="O62" s="21">
        <v>9.6</v>
      </c>
      <c r="P62" s="21">
        <v>9.5</v>
      </c>
      <c r="Q62" s="21">
        <v>2.5</v>
      </c>
      <c r="R62" s="21">
        <v>9.6999999999999993</v>
      </c>
      <c r="S62" s="126">
        <v>9.6</v>
      </c>
      <c r="T62" s="150">
        <f t="shared" si="23"/>
        <v>50.5</v>
      </c>
      <c r="U62" s="49"/>
      <c r="V62" s="2"/>
      <c r="W62" s="52"/>
      <c r="X62" s="124"/>
      <c r="Y62" s="52"/>
      <c r="Z62" s="52"/>
      <c r="AA62" s="52"/>
      <c r="AB62" s="52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74">
        <v>9.8000000000000007</v>
      </c>
      <c r="C63" s="175">
        <v>9.6</v>
      </c>
      <c r="D63" s="175">
        <v>9.5</v>
      </c>
      <c r="E63" s="175">
        <v>2.6</v>
      </c>
      <c r="F63" s="175">
        <v>9.6999999999999993</v>
      </c>
      <c r="G63" s="176">
        <v>9.6</v>
      </c>
      <c r="H63" s="174">
        <v>9.8000000000000007</v>
      </c>
      <c r="I63" s="175">
        <v>9.6999999999999993</v>
      </c>
      <c r="J63" s="175">
        <v>9.6999999999999993</v>
      </c>
      <c r="K63" s="175">
        <v>2.7</v>
      </c>
      <c r="L63" s="175">
        <v>9.6999999999999993</v>
      </c>
      <c r="M63" s="176">
        <v>9.6</v>
      </c>
      <c r="N63" s="69">
        <v>9.6999999999999993</v>
      </c>
      <c r="O63" s="21">
        <v>9.6999999999999993</v>
      </c>
      <c r="P63" s="21">
        <v>9.5</v>
      </c>
      <c r="Q63" s="21">
        <v>2.5</v>
      </c>
      <c r="R63" s="21">
        <v>9.6999999999999993</v>
      </c>
      <c r="S63" s="126">
        <v>9.6</v>
      </c>
      <c r="T63" s="150">
        <f>SUM(B63:S63)</f>
        <v>152.70000000000002</v>
      </c>
      <c r="U63" s="49"/>
      <c r="V63" s="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79" t="s">
        <v>10</v>
      </c>
      <c r="B64" s="168">
        <f t="shared" ref="B64:S64" si="24">SUM(B57:B63)</f>
        <v>67.2</v>
      </c>
      <c r="C64" s="169">
        <f t="shared" si="24"/>
        <v>66.5</v>
      </c>
      <c r="D64" s="169">
        <f t="shared" si="24"/>
        <v>66.099999999999994</v>
      </c>
      <c r="E64" s="169">
        <f t="shared" si="24"/>
        <v>17.5</v>
      </c>
      <c r="F64" s="169">
        <f t="shared" si="24"/>
        <v>66.800000000000011</v>
      </c>
      <c r="G64" s="170">
        <f t="shared" si="24"/>
        <v>66.600000000000009</v>
      </c>
      <c r="H64" s="168">
        <f t="shared" si="24"/>
        <v>67.2</v>
      </c>
      <c r="I64" s="169">
        <f t="shared" si="24"/>
        <v>67.000000000000014</v>
      </c>
      <c r="J64" s="169">
        <f t="shared" si="24"/>
        <v>66.7</v>
      </c>
      <c r="K64" s="169">
        <f t="shared" si="24"/>
        <v>18.399999999999999</v>
      </c>
      <c r="L64" s="169">
        <f t="shared" si="24"/>
        <v>66.800000000000011</v>
      </c>
      <c r="M64" s="170">
        <f t="shared" si="24"/>
        <v>66.600000000000009</v>
      </c>
      <c r="N64" s="70">
        <f t="shared" si="24"/>
        <v>66.7</v>
      </c>
      <c r="O64" s="25">
        <f t="shared" si="24"/>
        <v>66.7</v>
      </c>
      <c r="P64" s="25">
        <f t="shared" si="24"/>
        <v>65.900000000000006</v>
      </c>
      <c r="Q64" s="25">
        <f t="shared" si="24"/>
        <v>17</v>
      </c>
      <c r="R64" s="25">
        <f t="shared" si="24"/>
        <v>67.100000000000009</v>
      </c>
      <c r="S64" s="127">
        <f t="shared" si="24"/>
        <v>66.600000000000009</v>
      </c>
      <c r="T64" s="150">
        <f>SUM(B64:S64)</f>
        <v>1053.4000000000001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131.5</v>
      </c>
      <c r="C65" s="28">
        <v>130</v>
      </c>
      <c r="D65" s="28">
        <v>129.5</v>
      </c>
      <c r="E65" s="28">
        <v>131.5</v>
      </c>
      <c r="F65" s="28">
        <v>129</v>
      </c>
      <c r="G65" s="29">
        <v>128.5</v>
      </c>
      <c r="H65" s="27">
        <v>131.5</v>
      </c>
      <c r="I65" s="28">
        <v>131</v>
      </c>
      <c r="J65" s="28">
        <v>130.5</v>
      </c>
      <c r="K65" s="28">
        <v>131.5</v>
      </c>
      <c r="L65" s="28">
        <v>129</v>
      </c>
      <c r="M65" s="29">
        <v>128.5</v>
      </c>
      <c r="N65" s="71">
        <v>131.5</v>
      </c>
      <c r="O65" s="28">
        <v>130.5</v>
      </c>
      <c r="P65" s="28">
        <v>129</v>
      </c>
      <c r="Q65" s="28">
        <v>131.5</v>
      </c>
      <c r="R65" s="28">
        <v>129.5</v>
      </c>
      <c r="S65" s="128">
        <v>128.5</v>
      </c>
      <c r="T65" s="151">
        <f>+((T64/T66)/7)*1000</f>
        <v>129.84099593245409</v>
      </c>
      <c r="V65" s="14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73</v>
      </c>
      <c r="C66" s="145">
        <v>73</v>
      </c>
      <c r="D66" s="145">
        <v>73</v>
      </c>
      <c r="E66" s="145">
        <v>19</v>
      </c>
      <c r="F66" s="145">
        <v>74</v>
      </c>
      <c r="G66" s="147">
        <v>74</v>
      </c>
      <c r="H66" s="146">
        <v>73</v>
      </c>
      <c r="I66" s="145">
        <v>73</v>
      </c>
      <c r="J66" s="145">
        <v>73</v>
      </c>
      <c r="K66" s="145">
        <v>20</v>
      </c>
      <c r="L66" s="145">
        <v>74</v>
      </c>
      <c r="M66" s="147">
        <v>74</v>
      </c>
      <c r="N66" s="94">
        <v>73</v>
      </c>
      <c r="O66" s="145">
        <v>73</v>
      </c>
      <c r="P66" s="145">
        <v>73</v>
      </c>
      <c r="Q66" s="145">
        <v>19</v>
      </c>
      <c r="R66" s="145">
        <v>74</v>
      </c>
      <c r="S66" s="148">
        <v>74</v>
      </c>
      <c r="T66" s="152">
        <f>SUM(B66:S66)</f>
        <v>1159</v>
      </c>
      <c r="U66" s="144">
        <v>1159</v>
      </c>
      <c r="V66" s="66"/>
      <c r="Z66" s="3"/>
      <c r="AA66" s="3"/>
      <c r="AB66" s="3"/>
      <c r="AC66" s="3"/>
      <c r="AD66" s="3"/>
    </row>
    <row r="67" spans="1:41" ht="33.75" customHeight="1" x14ac:dyDescent="0.25">
      <c r="A67" s="84" t="s">
        <v>14</v>
      </c>
      <c r="B67" s="35">
        <f t="shared" ref="B67:S67" si="25">((B66*B65)*7/1000-B57-B58)/5</f>
        <v>9.7193000000000005</v>
      </c>
      <c r="C67" s="36">
        <f t="shared" si="25"/>
        <v>9.5660000000000025</v>
      </c>
      <c r="D67" s="36">
        <f t="shared" si="25"/>
        <v>9.5149000000000008</v>
      </c>
      <c r="E67" s="36">
        <f t="shared" si="25"/>
        <v>2.5378999999999996</v>
      </c>
      <c r="F67" s="36">
        <f t="shared" si="25"/>
        <v>9.644400000000001</v>
      </c>
      <c r="G67" s="37">
        <f t="shared" si="25"/>
        <v>9.5926000000000009</v>
      </c>
      <c r="H67" s="35">
        <f t="shared" si="25"/>
        <v>9.7193000000000005</v>
      </c>
      <c r="I67" s="36">
        <f t="shared" si="25"/>
        <v>9.6682000000000023</v>
      </c>
      <c r="J67" s="36">
        <f t="shared" si="25"/>
        <v>9.6171000000000024</v>
      </c>
      <c r="K67" s="36">
        <f t="shared" si="25"/>
        <v>2.6819999999999999</v>
      </c>
      <c r="L67" s="36">
        <f t="shared" si="25"/>
        <v>9.644400000000001</v>
      </c>
      <c r="M67" s="37">
        <f t="shared" si="25"/>
        <v>9.5926000000000009</v>
      </c>
      <c r="N67" s="73">
        <f t="shared" si="25"/>
        <v>9.7393000000000001</v>
      </c>
      <c r="O67" s="36">
        <f t="shared" si="25"/>
        <v>9.6171000000000024</v>
      </c>
      <c r="P67" s="36">
        <f t="shared" si="25"/>
        <v>9.4638000000000009</v>
      </c>
      <c r="Q67" s="36">
        <f t="shared" si="25"/>
        <v>2.5579000000000001</v>
      </c>
      <c r="R67" s="36">
        <f t="shared" si="25"/>
        <v>9.696200000000001</v>
      </c>
      <c r="S67" s="130">
        <f t="shared" si="25"/>
        <v>9.5926000000000009</v>
      </c>
      <c r="T67" s="153">
        <f>((T64*1000)/T66)/7</f>
        <v>129.84099593245409</v>
      </c>
      <c r="Z67" s="3"/>
      <c r="AA67" s="3"/>
      <c r="AB67" s="3"/>
      <c r="AC67" s="3"/>
      <c r="AD67" s="3"/>
    </row>
    <row r="68" spans="1:41" ht="33.75" customHeight="1" x14ac:dyDescent="0.25">
      <c r="A68" s="85" t="s">
        <v>15</v>
      </c>
      <c r="B68" s="39">
        <f t="shared" ref="B68:M68" si="26">((B66*B65)*7)/1000</f>
        <v>67.1965</v>
      </c>
      <c r="C68" s="40">
        <f t="shared" si="26"/>
        <v>66.430000000000007</v>
      </c>
      <c r="D68" s="40">
        <f t="shared" si="26"/>
        <v>66.174499999999995</v>
      </c>
      <c r="E68" s="40">
        <f t="shared" si="26"/>
        <v>17.4895</v>
      </c>
      <c r="F68" s="40">
        <f t="shared" si="26"/>
        <v>66.822000000000003</v>
      </c>
      <c r="G68" s="76">
        <f t="shared" si="26"/>
        <v>66.563000000000002</v>
      </c>
      <c r="H68" s="39">
        <f t="shared" si="26"/>
        <v>67.1965</v>
      </c>
      <c r="I68" s="40">
        <f t="shared" si="26"/>
        <v>66.941000000000003</v>
      </c>
      <c r="J68" s="40">
        <f t="shared" si="26"/>
        <v>66.685500000000005</v>
      </c>
      <c r="K68" s="40">
        <f t="shared" si="26"/>
        <v>18.41</v>
      </c>
      <c r="L68" s="40">
        <f t="shared" si="26"/>
        <v>66.822000000000003</v>
      </c>
      <c r="M68" s="76">
        <f t="shared" si="26"/>
        <v>66.563000000000002</v>
      </c>
      <c r="N68" s="74">
        <f>((N66*N65)*7)/1000</f>
        <v>67.1965</v>
      </c>
      <c r="O68" s="40">
        <f>((O66*O65)*7)/1000</f>
        <v>66.685500000000005</v>
      </c>
      <c r="P68" s="40">
        <f>((P66*P65)*7)/1000</f>
        <v>65.918999999999997</v>
      </c>
      <c r="Q68" s="40">
        <f>((Q66*Q65)*7)/1000</f>
        <v>17.4895</v>
      </c>
      <c r="R68" s="40">
        <f t="shared" ref="R68:S68" si="27">((R66*R65)*7)/1000</f>
        <v>67.081000000000003</v>
      </c>
      <c r="S68" s="131">
        <f t="shared" si="27"/>
        <v>66.563000000000002</v>
      </c>
      <c r="T68" s="85"/>
      <c r="U68" s="48"/>
      <c r="AD68" s="3"/>
    </row>
    <row r="69" spans="1:41" ht="33.75" customHeight="1" thickBot="1" x14ac:dyDescent="0.3">
      <c r="A69" s="86" t="s">
        <v>16</v>
      </c>
      <c r="B69" s="44">
        <f t="shared" ref="B69:M69" si="28">+(B64/B66)/7*1000</f>
        <v>131.50684931506848</v>
      </c>
      <c r="C69" s="45">
        <f t="shared" si="28"/>
        <v>130.13698630136986</v>
      </c>
      <c r="D69" s="45">
        <f t="shared" si="28"/>
        <v>129.35420743639921</v>
      </c>
      <c r="E69" s="45">
        <f t="shared" si="28"/>
        <v>131.57894736842104</v>
      </c>
      <c r="F69" s="45">
        <f t="shared" si="28"/>
        <v>128.95752895752895</v>
      </c>
      <c r="G69" s="46">
        <f t="shared" si="28"/>
        <v>128.57142857142858</v>
      </c>
      <c r="H69" s="44">
        <f t="shared" si="28"/>
        <v>131.50684931506848</v>
      </c>
      <c r="I69" s="45">
        <f t="shared" si="28"/>
        <v>131.1154598825832</v>
      </c>
      <c r="J69" s="45">
        <f t="shared" si="28"/>
        <v>130.5283757338552</v>
      </c>
      <c r="K69" s="45">
        <f t="shared" si="28"/>
        <v>131.42857142857142</v>
      </c>
      <c r="L69" s="45">
        <f t="shared" si="28"/>
        <v>128.95752895752895</v>
      </c>
      <c r="M69" s="46">
        <f t="shared" si="28"/>
        <v>128.57142857142858</v>
      </c>
      <c r="N69" s="75">
        <f>+(N64/N66)/7*1000</f>
        <v>130.5283757338552</v>
      </c>
      <c r="O69" s="45">
        <f>+(O64/O66)/7*1000</f>
        <v>130.5283757338552</v>
      </c>
      <c r="P69" s="45">
        <f>+(P64/P66)/7*1000</f>
        <v>128.9628180039139</v>
      </c>
      <c r="Q69" s="45">
        <f>+(Q64/Q66)/7*1000</f>
        <v>127.81954887218045</v>
      </c>
      <c r="R69" s="45">
        <f t="shared" ref="R69:S69" si="29">+(R64/R66)/7*1000</f>
        <v>129.53667953667954</v>
      </c>
      <c r="S69" s="132">
        <f t="shared" si="29"/>
        <v>128.57142857142858</v>
      </c>
      <c r="T69" s="154"/>
      <c r="AD69" s="3"/>
    </row>
    <row r="70" spans="1:41" ht="33.75" customHeight="1" x14ac:dyDescent="0.25"/>
    <row r="71" spans="1:41" ht="33.75" customHeight="1" x14ac:dyDescent="0.25">
      <c r="B71" s="52"/>
      <c r="C71" s="52"/>
      <c r="D71" s="52"/>
      <c r="E71" s="52"/>
      <c r="F71" s="52"/>
      <c r="G71" s="52"/>
      <c r="H71" s="52"/>
      <c r="I71" s="59"/>
    </row>
    <row r="72" spans="1:41" ht="33.75" customHeight="1" x14ac:dyDescent="0.25"/>
    <row r="73" spans="1:41" ht="33.75" customHeight="1" x14ac:dyDescent="0.25">
      <c r="A73" s="52"/>
      <c r="B73" s="65"/>
      <c r="C73" s="65"/>
      <c r="D73" s="65"/>
      <c r="E73" s="65"/>
      <c r="F73" s="65"/>
      <c r="G73" s="65"/>
      <c r="H73" s="52"/>
      <c r="I73" s="52"/>
      <c r="J73" s="52"/>
    </row>
    <row r="74" spans="1:41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1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1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1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1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  <mergeCell ref="B36:I36"/>
    <mergeCell ref="M36:S36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Q238"/>
  <sheetViews>
    <sheetView topLeftCell="A29" zoomScale="30" zoomScaleNormal="30" workbookViewId="0">
      <selection activeCell="L48" sqref="L48:Q48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0" width="26.28515625" style="16" bestFit="1" customWidth="1"/>
    <col min="11" max="12" width="33.42578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70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94" t="s">
        <v>45</v>
      </c>
      <c r="I15" s="395"/>
      <c r="J15" s="395"/>
      <c r="K15" s="395"/>
      <c r="L15" s="395"/>
      <c r="M15" s="396"/>
      <c r="N15" s="397" t="s">
        <v>44</v>
      </c>
      <c r="O15" s="398"/>
      <c r="P15" s="398"/>
      <c r="Q15" s="398"/>
      <c r="R15" s="398"/>
      <c r="S15" s="399"/>
      <c r="T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33"/>
      <c r="H16" s="13"/>
      <c r="I16" s="12"/>
      <c r="J16" s="12"/>
      <c r="K16" s="18"/>
      <c r="L16" s="12"/>
      <c r="M16" s="14"/>
      <c r="N16" s="13"/>
      <c r="O16" s="12"/>
      <c r="P16" s="12"/>
      <c r="Q16" s="12"/>
      <c r="R16" s="12"/>
      <c r="S16" s="14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25">
        <v>6</v>
      </c>
      <c r="H17" s="11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91.438799999999986</v>
      </c>
      <c r="C18" s="21">
        <v>91.700500000000005</v>
      </c>
      <c r="D18" s="21">
        <v>90.623900000000006</v>
      </c>
      <c r="E18" s="21">
        <v>23.160000000000004</v>
      </c>
      <c r="F18" s="21">
        <v>89.708999999999989</v>
      </c>
      <c r="G18" s="126">
        <v>88.631</v>
      </c>
      <c r="H18" s="20">
        <v>94.499200000000002</v>
      </c>
      <c r="I18" s="21">
        <v>91.673600000000008</v>
      </c>
      <c r="J18" s="21">
        <v>93.853700000000003</v>
      </c>
      <c r="K18" s="21">
        <v>24.419999999999998</v>
      </c>
      <c r="L18" s="21">
        <v>91.838799999999992</v>
      </c>
      <c r="M18" s="22">
        <v>90.623900000000006</v>
      </c>
      <c r="N18" s="20">
        <v>92.334400000000002</v>
      </c>
      <c r="O18" s="21">
        <v>92.874800000000008</v>
      </c>
      <c r="P18" s="21">
        <v>91.794000000000011</v>
      </c>
      <c r="Q18" s="21">
        <v>23.580000000000002</v>
      </c>
      <c r="R18" s="21">
        <v>91.113200000000006</v>
      </c>
      <c r="S18" s="22">
        <v>90.572800000000001</v>
      </c>
      <c r="T18" s="23">
        <f t="shared" ref="T18:T25" si="0">SUM(B18:S18)</f>
        <v>1444.4415999999999</v>
      </c>
      <c r="V18" s="2"/>
      <c r="W18" s="17"/>
    </row>
    <row r="19" spans="1:30" ht="39.950000000000003" customHeight="1" x14ac:dyDescent="0.25">
      <c r="A19" s="113" t="s">
        <v>34</v>
      </c>
      <c r="B19" s="20">
        <v>91.438799999999986</v>
      </c>
      <c r="C19" s="21">
        <v>91.700500000000005</v>
      </c>
      <c r="D19" s="21">
        <v>90.623900000000006</v>
      </c>
      <c r="E19" s="21">
        <v>23.160000000000004</v>
      </c>
      <c r="F19" s="21">
        <v>89.708999999999989</v>
      </c>
      <c r="G19" s="126">
        <v>88.631</v>
      </c>
      <c r="H19" s="20">
        <v>94.499200000000002</v>
      </c>
      <c r="I19" s="21">
        <v>91.673600000000008</v>
      </c>
      <c r="J19" s="21">
        <v>93.853700000000003</v>
      </c>
      <c r="K19" s="21">
        <v>24.419999999999998</v>
      </c>
      <c r="L19" s="21">
        <v>91.838799999999992</v>
      </c>
      <c r="M19" s="22">
        <v>90.623900000000006</v>
      </c>
      <c r="N19" s="20">
        <v>92.334400000000002</v>
      </c>
      <c r="O19" s="21">
        <v>92.874800000000008</v>
      </c>
      <c r="P19" s="21">
        <v>91.794000000000011</v>
      </c>
      <c r="Q19" s="21">
        <v>23.580000000000002</v>
      </c>
      <c r="R19" s="21">
        <v>91.113200000000006</v>
      </c>
      <c r="S19" s="22">
        <v>90.572800000000001</v>
      </c>
      <c r="T19" s="23">
        <f t="shared" si="0"/>
        <v>1444.4415999999999</v>
      </c>
      <c r="V19" s="2"/>
      <c r="W19" s="17"/>
    </row>
    <row r="20" spans="1:30" ht="39.75" customHeight="1" x14ac:dyDescent="0.25">
      <c r="A20" s="112" t="s">
        <v>35</v>
      </c>
      <c r="B20" s="20">
        <v>94.231379999999987</v>
      </c>
      <c r="C20" s="21">
        <v>93.588399999999979</v>
      </c>
      <c r="D20" s="21">
        <v>92.942440000000005</v>
      </c>
      <c r="E20" s="21">
        <v>24.756</v>
      </c>
      <c r="F20" s="21">
        <v>92.937400000000011</v>
      </c>
      <c r="G20" s="126">
        <v>92.663000000000011</v>
      </c>
      <c r="H20" s="20">
        <v>96.600320000000011</v>
      </c>
      <c r="I20" s="21">
        <v>93.967359999999999</v>
      </c>
      <c r="J20" s="21">
        <v>94.708120000000008</v>
      </c>
      <c r="K20" s="21">
        <v>25.372</v>
      </c>
      <c r="L20" s="21">
        <v>93.90128</v>
      </c>
      <c r="M20" s="22">
        <v>94.01903999999999</v>
      </c>
      <c r="N20" s="20">
        <v>94.753039999999999</v>
      </c>
      <c r="O20" s="21">
        <v>94.707679999999996</v>
      </c>
      <c r="P20" s="21">
        <v>94.599600000000009</v>
      </c>
      <c r="Q20" s="21">
        <v>24.867999999999999</v>
      </c>
      <c r="R20" s="21">
        <v>93.250720000000001</v>
      </c>
      <c r="S20" s="22">
        <v>92.926479999999998</v>
      </c>
      <c r="T20" s="23">
        <f t="shared" si="0"/>
        <v>1484.7922599999999</v>
      </c>
      <c r="V20" s="2"/>
      <c r="W20" s="17"/>
    </row>
    <row r="21" spans="1:30" ht="39.950000000000003" customHeight="1" x14ac:dyDescent="0.25">
      <c r="A21" s="112" t="s">
        <v>36</v>
      </c>
      <c r="B21" s="20">
        <v>94.231379999999987</v>
      </c>
      <c r="C21" s="21">
        <v>93.588399999999979</v>
      </c>
      <c r="D21" s="21">
        <v>92.942440000000005</v>
      </c>
      <c r="E21" s="21">
        <v>24.756</v>
      </c>
      <c r="F21" s="21">
        <v>92.937400000000011</v>
      </c>
      <c r="G21" s="126">
        <v>92.663000000000011</v>
      </c>
      <c r="H21" s="20">
        <v>96.600320000000011</v>
      </c>
      <c r="I21" s="21">
        <v>93.967359999999999</v>
      </c>
      <c r="J21" s="21">
        <v>94.708120000000008</v>
      </c>
      <c r="K21" s="21">
        <v>25.372</v>
      </c>
      <c r="L21" s="21">
        <v>93.90128</v>
      </c>
      <c r="M21" s="22">
        <v>94.01903999999999</v>
      </c>
      <c r="N21" s="20">
        <v>94.753039999999999</v>
      </c>
      <c r="O21" s="21">
        <v>94.707679999999996</v>
      </c>
      <c r="P21" s="21">
        <v>94.599600000000009</v>
      </c>
      <c r="Q21" s="21">
        <v>24.867999999999999</v>
      </c>
      <c r="R21" s="21">
        <v>93.250720000000001</v>
      </c>
      <c r="S21" s="22">
        <v>92.926479999999998</v>
      </c>
      <c r="T21" s="23">
        <f t="shared" si="0"/>
        <v>1484.7922599999999</v>
      </c>
      <c r="V21" s="2"/>
      <c r="W21" s="17"/>
    </row>
    <row r="22" spans="1:30" ht="39.950000000000003" customHeight="1" x14ac:dyDescent="0.25">
      <c r="A22" s="113" t="s">
        <v>37</v>
      </c>
      <c r="B22" s="20">
        <v>94.231379999999987</v>
      </c>
      <c r="C22" s="21">
        <v>93.588399999999979</v>
      </c>
      <c r="D22" s="21">
        <v>92.942440000000005</v>
      </c>
      <c r="E22" s="21">
        <v>24.756</v>
      </c>
      <c r="F22" s="21">
        <v>92.937400000000011</v>
      </c>
      <c r="G22" s="126">
        <v>92.663000000000011</v>
      </c>
      <c r="H22" s="20">
        <v>96.600320000000011</v>
      </c>
      <c r="I22" s="21">
        <v>93.967359999999999</v>
      </c>
      <c r="J22" s="21">
        <v>94.708120000000008</v>
      </c>
      <c r="K22" s="21">
        <v>25.372</v>
      </c>
      <c r="L22" s="21">
        <v>93.90128</v>
      </c>
      <c r="M22" s="22">
        <v>94.01903999999999</v>
      </c>
      <c r="N22" s="20">
        <v>94.753039999999999</v>
      </c>
      <c r="O22" s="21">
        <v>94.707679999999996</v>
      </c>
      <c r="P22" s="21">
        <v>94.599600000000009</v>
      </c>
      <c r="Q22" s="21">
        <v>24.867999999999999</v>
      </c>
      <c r="R22" s="21">
        <v>93.250720000000001</v>
      </c>
      <c r="S22" s="22">
        <v>92.926479999999998</v>
      </c>
      <c r="T22" s="23">
        <f t="shared" si="0"/>
        <v>1484.7922599999999</v>
      </c>
      <c r="V22" s="2"/>
      <c r="W22" s="17"/>
    </row>
    <row r="23" spans="1:30" ht="39.950000000000003" customHeight="1" x14ac:dyDescent="0.25">
      <c r="A23" s="112" t="s">
        <v>38</v>
      </c>
      <c r="B23" s="20">
        <v>94.231379999999987</v>
      </c>
      <c r="C23" s="21">
        <v>93.588399999999979</v>
      </c>
      <c r="D23" s="21">
        <v>92.942440000000005</v>
      </c>
      <c r="E23" s="21">
        <v>24.756</v>
      </c>
      <c r="F23" s="21">
        <v>92.937400000000011</v>
      </c>
      <c r="G23" s="126">
        <v>92.663000000000011</v>
      </c>
      <c r="H23" s="20">
        <v>96.600320000000011</v>
      </c>
      <c r="I23" s="21">
        <v>93.967359999999999</v>
      </c>
      <c r="J23" s="21">
        <v>94.708120000000008</v>
      </c>
      <c r="K23" s="21">
        <v>25.372</v>
      </c>
      <c r="L23" s="21">
        <v>93.90128</v>
      </c>
      <c r="M23" s="22">
        <v>94.01903999999999</v>
      </c>
      <c r="N23" s="20">
        <v>94.753039999999999</v>
      </c>
      <c r="O23" s="21">
        <v>94.707679999999996</v>
      </c>
      <c r="P23" s="21">
        <v>94.599600000000009</v>
      </c>
      <c r="Q23" s="21">
        <v>24.867999999999999</v>
      </c>
      <c r="R23" s="21">
        <v>93.250720000000001</v>
      </c>
      <c r="S23" s="22">
        <v>92.926479999999998</v>
      </c>
      <c r="T23" s="23">
        <f t="shared" si="0"/>
        <v>1484.7922599999999</v>
      </c>
      <c r="V23" s="2"/>
      <c r="W23" s="17"/>
    </row>
    <row r="24" spans="1:30" ht="39.950000000000003" customHeight="1" x14ac:dyDescent="0.25">
      <c r="A24" s="112" t="s">
        <v>33</v>
      </c>
      <c r="B24" s="20">
        <v>94.231379999999987</v>
      </c>
      <c r="C24" s="21">
        <v>93.588399999999979</v>
      </c>
      <c r="D24" s="21">
        <v>92.942440000000005</v>
      </c>
      <c r="E24" s="21">
        <v>24.756</v>
      </c>
      <c r="F24" s="21">
        <v>92.937400000000011</v>
      </c>
      <c r="G24" s="126">
        <v>92.663000000000011</v>
      </c>
      <c r="H24" s="20">
        <v>96.600320000000011</v>
      </c>
      <c r="I24" s="21">
        <v>93.967359999999999</v>
      </c>
      <c r="J24" s="21">
        <v>94.708120000000008</v>
      </c>
      <c r="K24" s="21">
        <v>25.372</v>
      </c>
      <c r="L24" s="21">
        <v>93.90128</v>
      </c>
      <c r="M24" s="22">
        <v>94.01903999999999</v>
      </c>
      <c r="N24" s="20">
        <v>94.753039999999999</v>
      </c>
      <c r="O24" s="21">
        <v>94.707679999999996</v>
      </c>
      <c r="P24" s="21">
        <v>94.599600000000009</v>
      </c>
      <c r="Q24" s="21">
        <v>24.867999999999999</v>
      </c>
      <c r="R24" s="21">
        <v>93.250720000000001</v>
      </c>
      <c r="S24" s="22">
        <v>92.926479999999998</v>
      </c>
      <c r="T24" s="23">
        <f t="shared" si="0"/>
        <v>1484.7922599999999</v>
      </c>
      <c r="V24" s="2"/>
    </row>
    <row r="25" spans="1:30" ht="41.45" customHeight="1" x14ac:dyDescent="0.25">
      <c r="A25" s="113" t="s">
        <v>10</v>
      </c>
      <c r="B25" s="24">
        <f>SUM(B18:B24)</f>
        <v>654.03449999999987</v>
      </c>
      <c r="C25" s="25">
        <f t="shared" ref="C25:E25" si="1">SUM(C18:C24)</f>
        <v>651.34299999999996</v>
      </c>
      <c r="D25" s="25">
        <f t="shared" si="1"/>
        <v>645.96000000000015</v>
      </c>
      <c r="E25" s="25">
        <f t="shared" si="1"/>
        <v>170.1</v>
      </c>
      <c r="F25" s="25">
        <f>SUM(F18:F24)</f>
        <v>644.10500000000002</v>
      </c>
      <c r="G25" s="127">
        <f t="shared" ref="G25:J25" si="2">SUM(G18:G24)</f>
        <v>640.577</v>
      </c>
      <c r="H25" s="24">
        <f t="shared" si="2"/>
        <v>672</v>
      </c>
      <c r="I25" s="25">
        <f t="shared" si="2"/>
        <v>653.18399999999997</v>
      </c>
      <c r="J25" s="25">
        <f t="shared" si="2"/>
        <v>661.24800000000005</v>
      </c>
      <c r="K25" s="25">
        <f>SUM(K18:K24)</f>
        <v>175.7</v>
      </c>
      <c r="L25" s="25">
        <f t="shared" ref="L25:M25" si="3">SUM(L18:L24)</f>
        <v>653.18399999999997</v>
      </c>
      <c r="M25" s="26">
        <f t="shared" si="3"/>
        <v>651.34300000000007</v>
      </c>
      <c r="N25" s="24">
        <f>SUM(N18:N24)</f>
        <v>658.43399999999997</v>
      </c>
      <c r="O25" s="25">
        <f t="shared" ref="O25:S25" si="4">SUM(O18:O24)</f>
        <v>659.28800000000001</v>
      </c>
      <c r="P25" s="25">
        <f t="shared" si="4"/>
        <v>656.58600000000001</v>
      </c>
      <c r="Q25" s="25">
        <f t="shared" si="4"/>
        <v>171.5</v>
      </c>
      <c r="R25" s="25">
        <f t="shared" si="4"/>
        <v>648.48</v>
      </c>
      <c r="S25" s="26">
        <f t="shared" si="4"/>
        <v>645.77799999999991</v>
      </c>
      <c r="T25" s="23">
        <f t="shared" si="0"/>
        <v>10312.844499999999</v>
      </c>
    </row>
    <row r="26" spans="1:30" s="2" customFormat="1" ht="36.75" customHeight="1" x14ac:dyDescent="0.25">
      <c r="A26" s="114" t="s">
        <v>12</v>
      </c>
      <c r="B26" s="27">
        <v>121.5</v>
      </c>
      <c r="C26" s="28">
        <v>121</v>
      </c>
      <c r="D26" s="28">
        <v>120</v>
      </c>
      <c r="E26" s="28">
        <v>121.5</v>
      </c>
      <c r="F26" s="28">
        <v>119.5</v>
      </c>
      <c r="G26" s="128">
        <v>119</v>
      </c>
      <c r="H26" s="27">
        <v>125</v>
      </c>
      <c r="I26" s="28">
        <v>121.5</v>
      </c>
      <c r="J26" s="28">
        <v>123</v>
      </c>
      <c r="K26" s="28">
        <v>125.5</v>
      </c>
      <c r="L26" s="28">
        <v>121.5</v>
      </c>
      <c r="M26" s="29">
        <v>121</v>
      </c>
      <c r="N26" s="27">
        <v>122</v>
      </c>
      <c r="O26" s="28">
        <v>122</v>
      </c>
      <c r="P26" s="28">
        <v>121.5</v>
      </c>
      <c r="Q26" s="28">
        <v>122.5</v>
      </c>
      <c r="R26" s="28">
        <v>120</v>
      </c>
      <c r="S26" s="29">
        <v>119.5</v>
      </c>
      <c r="T26" s="30">
        <f>+((T25/T27)/7)*1000</f>
        <v>121.29618804544705</v>
      </c>
    </row>
    <row r="27" spans="1:30" s="2" customFormat="1" ht="33" customHeight="1" x14ac:dyDescent="0.25">
      <c r="A27" s="115" t="s">
        <v>13</v>
      </c>
      <c r="B27" s="31">
        <v>769</v>
      </c>
      <c r="C27" s="32">
        <v>769</v>
      </c>
      <c r="D27" s="32">
        <v>769</v>
      </c>
      <c r="E27" s="32">
        <v>200</v>
      </c>
      <c r="F27" s="32">
        <v>770</v>
      </c>
      <c r="G27" s="129">
        <v>769</v>
      </c>
      <c r="H27" s="31">
        <v>768</v>
      </c>
      <c r="I27" s="32">
        <v>768</v>
      </c>
      <c r="J27" s="32">
        <v>768</v>
      </c>
      <c r="K27" s="32">
        <v>200</v>
      </c>
      <c r="L27" s="32">
        <v>768</v>
      </c>
      <c r="M27" s="129">
        <v>769</v>
      </c>
      <c r="N27" s="31">
        <v>771</v>
      </c>
      <c r="O27" s="32">
        <v>772</v>
      </c>
      <c r="P27" s="32">
        <v>772</v>
      </c>
      <c r="Q27" s="32">
        <v>200</v>
      </c>
      <c r="R27" s="32">
        <v>772</v>
      </c>
      <c r="S27" s="33">
        <v>772</v>
      </c>
      <c r="T27" s="34">
        <f>SUM(B27:S27)</f>
        <v>12146</v>
      </c>
      <c r="U27" s="2">
        <f>((T25*1000)/T27)/7</f>
        <v>121.29618804544705</v>
      </c>
    </row>
    <row r="28" spans="1:30" s="2" customFormat="1" ht="33" customHeight="1" x14ac:dyDescent="0.25">
      <c r="A28" s="116" t="s">
        <v>14</v>
      </c>
      <c r="B28" s="35">
        <f>((B27*B26)*7/1000-B18-B19)/5</f>
        <v>94.231379999999987</v>
      </c>
      <c r="C28" s="36">
        <f t="shared" ref="C28:S28" si="5">((C27*C26)*7/1000-C18-C19)/5</f>
        <v>93.588399999999979</v>
      </c>
      <c r="D28" s="36">
        <f t="shared" si="5"/>
        <v>92.942440000000005</v>
      </c>
      <c r="E28" s="36">
        <f t="shared" si="5"/>
        <v>24.756</v>
      </c>
      <c r="F28" s="36">
        <f t="shared" si="5"/>
        <v>92.937400000000011</v>
      </c>
      <c r="G28" s="130">
        <f t="shared" si="5"/>
        <v>92.663000000000011</v>
      </c>
      <c r="H28" s="35">
        <f t="shared" si="5"/>
        <v>96.600320000000011</v>
      </c>
      <c r="I28" s="36">
        <f t="shared" si="5"/>
        <v>93.967359999999999</v>
      </c>
      <c r="J28" s="36">
        <f t="shared" si="5"/>
        <v>94.708120000000008</v>
      </c>
      <c r="K28" s="36">
        <f t="shared" si="5"/>
        <v>25.372</v>
      </c>
      <c r="L28" s="36">
        <f t="shared" si="5"/>
        <v>93.90128</v>
      </c>
      <c r="M28" s="37">
        <f t="shared" si="5"/>
        <v>94.01903999999999</v>
      </c>
      <c r="N28" s="35">
        <f t="shared" si="5"/>
        <v>94.753039999999999</v>
      </c>
      <c r="O28" s="36">
        <f t="shared" si="5"/>
        <v>94.707679999999996</v>
      </c>
      <c r="P28" s="36">
        <f t="shared" si="5"/>
        <v>94.599600000000009</v>
      </c>
      <c r="Q28" s="36">
        <f t="shared" si="5"/>
        <v>24.867999999999999</v>
      </c>
      <c r="R28" s="36">
        <f t="shared" si="5"/>
        <v>93.250720000000001</v>
      </c>
      <c r="S28" s="37">
        <f t="shared" si="5"/>
        <v>92.926479999999998</v>
      </c>
      <c r="T28" s="38"/>
    </row>
    <row r="29" spans="1:30" ht="33.75" customHeight="1" x14ac:dyDescent="0.25">
      <c r="A29" s="117" t="s">
        <v>15</v>
      </c>
      <c r="B29" s="39">
        <f>((B27*B26)*7)/1000</f>
        <v>654.03449999999998</v>
      </c>
      <c r="C29" s="40">
        <f>((C27*C26)*7)/1000</f>
        <v>651.34299999999996</v>
      </c>
      <c r="D29" s="40">
        <f t="shared" ref="D29:S29" si="6">((D27*D26)*7)/1000</f>
        <v>645.96</v>
      </c>
      <c r="E29" s="40">
        <f t="shared" si="6"/>
        <v>170.1</v>
      </c>
      <c r="F29" s="40">
        <f t="shared" si="6"/>
        <v>644.10500000000002</v>
      </c>
      <c r="G29" s="131">
        <f t="shared" si="6"/>
        <v>640.577</v>
      </c>
      <c r="H29" s="39">
        <f t="shared" si="6"/>
        <v>672</v>
      </c>
      <c r="I29" s="40">
        <f t="shared" si="6"/>
        <v>653.18399999999997</v>
      </c>
      <c r="J29" s="40">
        <f t="shared" si="6"/>
        <v>661.24800000000005</v>
      </c>
      <c r="K29" s="40">
        <f t="shared" si="6"/>
        <v>175.7</v>
      </c>
      <c r="L29" s="40">
        <f t="shared" si="6"/>
        <v>653.18399999999997</v>
      </c>
      <c r="M29" s="76">
        <f t="shared" si="6"/>
        <v>651.34299999999996</v>
      </c>
      <c r="N29" s="177">
        <f t="shared" si="6"/>
        <v>658.43399999999997</v>
      </c>
      <c r="O29" s="41">
        <f t="shared" si="6"/>
        <v>659.28800000000001</v>
      </c>
      <c r="P29" s="41">
        <f t="shared" si="6"/>
        <v>656.58600000000001</v>
      </c>
      <c r="Q29" s="41">
        <f t="shared" si="6"/>
        <v>171.5</v>
      </c>
      <c r="R29" s="41">
        <f t="shared" si="6"/>
        <v>648.48</v>
      </c>
      <c r="S29" s="42">
        <f t="shared" si="6"/>
        <v>645.77800000000002</v>
      </c>
      <c r="T29" s="43"/>
    </row>
    <row r="30" spans="1:30" ht="33.75" customHeight="1" thickBot="1" x14ac:dyDescent="0.3">
      <c r="A30" s="118" t="s">
        <v>16</v>
      </c>
      <c r="B30" s="44">
        <f>+(B25/B27)/7*1000</f>
        <v>121.49999999999997</v>
      </c>
      <c r="C30" s="45">
        <f t="shared" ref="C30:E30" si="7">+(C25/C27)/7*1000</f>
        <v>121</v>
      </c>
      <c r="D30" s="45">
        <f t="shared" si="7"/>
        <v>120.00000000000003</v>
      </c>
      <c r="E30" s="45">
        <f t="shared" si="7"/>
        <v>121.49999999999999</v>
      </c>
      <c r="F30" s="45">
        <f>+(F25/F27)/7*1000</f>
        <v>119.50000000000001</v>
      </c>
      <c r="G30" s="132">
        <f t="shared" ref="G30:J30" si="8">+(G25/G27)/7*1000</f>
        <v>119</v>
      </c>
      <c r="H30" s="44">
        <f t="shared" si="8"/>
        <v>125</v>
      </c>
      <c r="I30" s="45">
        <f t="shared" si="8"/>
        <v>121.49999999999999</v>
      </c>
      <c r="J30" s="45">
        <f t="shared" si="8"/>
        <v>123.00000000000001</v>
      </c>
      <c r="K30" s="45">
        <f>+(K25/K27)/7*1000</f>
        <v>125.5</v>
      </c>
      <c r="L30" s="45">
        <f t="shared" ref="L30:S30" si="9">+(L25/L27)/7*1000</f>
        <v>121.49999999999999</v>
      </c>
      <c r="M30" s="46">
        <f t="shared" si="9"/>
        <v>121.00000000000001</v>
      </c>
      <c r="N30" s="44">
        <f t="shared" si="9"/>
        <v>122</v>
      </c>
      <c r="O30" s="45">
        <f t="shared" si="9"/>
        <v>122</v>
      </c>
      <c r="P30" s="45">
        <f t="shared" si="9"/>
        <v>121.50000000000001</v>
      </c>
      <c r="Q30" s="45">
        <f t="shared" si="9"/>
        <v>122.50000000000001</v>
      </c>
      <c r="R30" s="45">
        <f t="shared" si="9"/>
        <v>120</v>
      </c>
      <c r="S30" s="46">
        <f t="shared" si="9"/>
        <v>119.49999999999999</v>
      </c>
      <c r="T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4"/>
      <c r="U37" s="3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54"/>
      <c r="U38" s="55"/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69">
        <v>76.900000000000006</v>
      </c>
      <c r="C39" s="69">
        <v>76.8</v>
      </c>
      <c r="D39" s="69">
        <v>76.8</v>
      </c>
      <c r="E39" s="69">
        <v>23.1</v>
      </c>
      <c r="F39" s="69">
        <v>76.8</v>
      </c>
      <c r="G39" s="69">
        <v>76.8</v>
      </c>
      <c r="H39" s="89">
        <f t="shared" ref="H39:H46" si="10">SUM(B39:G39)</f>
        <v>407.2</v>
      </c>
      <c r="I39" s="50"/>
      <c r="J39" s="2"/>
      <c r="K39" s="80" t="s">
        <v>42</v>
      </c>
      <c r="L39" s="69">
        <v>7.7</v>
      </c>
      <c r="M39" s="69">
        <v>7.5</v>
      </c>
      <c r="N39" s="69">
        <v>7.7</v>
      </c>
      <c r="O39" s="69">
        <v>2.5</v>
      </c>
      <c r="P39" s="69">
        <v>7.5</v>
      </c>
      <c r="Q39" s="69">
        <v>7.5</v>
      </c>
      <c r="R39" s="89">
        <f t="shared" ref="R39:R46" si="11">SUM(L39:Q39)</f>
        <v>40.4</v>
      </c>
      <c r="S39" s="50"/>
      <c r="T39" s="56"/>
      <c r="U39" s="55"/>
      <c r="V39" s="55"/>
      <c r="W39" s="2"/>
      <c r="X39" s="2"/>
      <c r="Y39" s="2"/>
      <c r="Z39" s="2"/>
    </row>
    <row r="40" spans="1:30" ht="33.75" customHeight="1" x14ac:dyDescent="0.25">
      <c r="A40" s="81" t="s">
        <v>34</v>
      </c>
      <c r="B40" s="69">
        <v>76.900000000000006</v>
      </c>
      <c r="C40" s="69">
        <v>76.8</v>
      </c>
      <c r="D40" s="69">
        <v>76.8</v>
      </c>
      <c r="E40" s="69">
        <v>23.1</v>
      </c>
      <c r="F40" s="69">
        <v>76.8</v>
      </c>
      <c r="G40" s="69">
        <v>76.8</v>
      </c>
      <c r="H40" s="89">
        <f t="shared" si="10"/>
        <v>407.2</v>
      </c>
      <c r="I40" s="50"/>
      <c r="J40" s="2"/>
      <c r="K40" s="81" t="s">
        <v>34</v>
      </c>
      <c r="L40" s="69">
        <v>7.7</v>
      </c>
      <c r="M40" s="69">
        <v>7.5</v>
      </c>
      <c r="N40" s="69">
        <v>7.7</v>
      </c>
      <c r="O40" s="69">
        <v>2.5</v>
      </c>
      <c r="P40" s="69">
        <v>7.5</v>
      </c>
      <c r="Q40" s="69">
        <v>7.5</v>
      </c>
      <c r="R40" s="89">
        <f t="shared" si="11"/>
        <v>40.4</v>
      </c>
      <c r="S40" s="50"/>
      <c r="T40" s="56"/>
      <c r="U40" s="55"/>
      <c r="V40" s="55"/>
      <c r="W40" s="2"/>
      <c r="X40" s="2"/>
      <c r="Y40" s="2"/>
      <c r="Z40" s="2"/>
    </row>
    <row r="41" spans="1:30" ht="33.75" customHeight="1" x14ac:dyDescent="0.25">
      <c r="A41" s="80" t="s">
        <v>35</v>
      </c>
      <c r="B41" s="69">
        <v>78.51700000000001</v>
      </c>
      <c r="C41" s="69">
        <v>81.068599999999989</v>
      </c>
      <c r="D41" s="69">
        <v>79.3536</v>
      </c>
      <c r="E41" s="69">
        <v>25.060000000000002</v>
      </c>
      <c r="F41" s="69">
        <v>77.942399999999992</v>
      </c>
      <c r="G41" s="69">
        <v>76.531199999999984</v>
      </c>
      <c r="H41" s="89">
        <f t="shared" si="10"/>
        <v>418.47280000000001</v>
      </c>
      <c r="I41" s="50"/>
      <c r="J41" s="2"/>
      <c r="K41" s="80" t="s">
        <v>35</v>
      </c>
      <c r="L41" s="69">
        <v>7.8</v>
      </c>
      <c r="M41" s="69">
        <v>7.9</v>
      </c>
      <c r="N41" s="69">
        <v>7.9</v>
      </c>
      <c r="O41" s="69">
        <v>2.2999999999999998</v>
      </c>
      <c r="P41" s="69">
        <v>8</v>
      </c>
      <c r="Q41" s="69">
        <v>7.9</v>
      </c>
      <c r="R41" s="89">
        <f t="shared" si="11"/>
        <v>41.800000000000004</v>
      </c>
      <c r="S41" s="50"/>
      <c r="T41" s="56"/>
      <c r="U41" s="55"/>
      <c r="V41" s="55"/>
      <c r="W41" s="2"/>
      <c r="X41" s="2"/>
      <c r="Y41" s="2"/>
      <c r="Z41" s="2"/>
    </row>
    <row r="42" spans="1:30" ht="33.75" customHeight="1" x14ac:dyDescent="0.25">
      <c r="A42" s="80" t="s">
        <v>36</v>
      </c>
      <c r="B42" s="69">
        <v>78.51700000000001</v>
      </c>
      <c r="C42" s="69">
        <v>81.068599999999989</v>
      </c>
      <c r="D42" s="69">
        <v>79.3536</v>
      </c>
      <c r="E42" s="69">
        <v>25.060000000000002</v>
      </c>
      <c r="F42" s="69">
        <v>77.942399999999992</v>
      </c>
      <c r="G42" s="69">
        <v>76.531199999999984</v>
      </c>
      <c r="H42" s="89">
        <f t="shared" si="10"/>
        <v>418.47280000000001</v>
      </c>
      <c r="I42" s="50"/>
      <c r="J42" s="2"/>
      <c r="K42" s="80" t="s">
        <v>36</v>
      </c>
      <c r="L42" s="69">
        <v>7.9</v>
      </c>
      <c r="M42" s="69">
        <v>7.9</v>
      </c>
      <c r="N42" s="69">
        <v>7.9</v>
      </c>
      <c r="O42" s="69">
        <v>2.2999999999999998</v>
      </c>
      <c r="P42" s="69">
        <v>8</v>
      </c>
      <c r="Q42" s="69">
        <v>7.9</v>
      </c>
      <c r="R42" s="89">
        <f t="shared" si="11"/>
        <v>41.9</v>
      </c>
      <c r="S42" s="50"/>
      <c r="T42" s="56"/>
      <c r="U42" s="55"/>
      <c r="V42" s="55"/>
      <c r="W42" s="2"/>
      <c r="X42" s="2"/>
      <c r="Y42" s="2"/>
      <c r="Z42" s="2"/>
    </row>
    <row r="43" spans="1:30" ht="33.75" customHeight="1" x14ac:dyDescent="0.25">
      <c r="A43" s="81" t="s">
        <v>37</v>
      </c>
      <c r="B43" s="69">
        <v>78.51700000000001</v>
      </c>
      <c r="C43" s="69">
        <v>81.068599999999989</v>
      </c>
      <c r="D43" s="69">
        <v>79.3536</v>
      </c>
      <c r="E43" s="69">
        <v>25.060000000000002</v>
      </c>
      <c r="F43" s="69">
        <v>77.942399999999992</v>
      </c>
      <c r="G43" s="69">
        <v>76.531199999999984</v>
      </c>
      <c r="H43" s="89">
        <f t="shared" si="10"/>
        <v>418.47280000000001</v>
      </c>
      <c r="I43" s="50"/>
      <c r="J43" s="2"/>
      <c r="K43" s="81" t="s">
        <v>37</v>
      </c>
      <c r="L43" s="69">
        <v>7.9</v>
      </c>
      <c r="M43" s="69">
        <v>8</v>
      </c>
      <c r="N43" s="69">
        <v>7.9</v>
      </c>
      <c r="O43" s="69">
        <v>2.2999999999999998</v>
      </c>
      <c r="P43" s="69">
        <v>8</v>
      </c>
      <c r="Q43" s="69">
        <v>7.9</v>
      </c>
      <c r="R43" s="89">
        <f t="shared" si="11"/>
        <v>42</v>
      </c>
      <c r="S43" s="50"/>
      <c r="T43" s="56"/>
      <c r="U43" s="55"/>
      <c r="V43" s="55"/>
      <c r="W43" s="2"/>
      <c r="X43" s="2"/>
      <c r="Y43" s="2"/>
      <c r="Z43" s="2"/>
    </row>
    <row r="44" spans="1:30" ht="33.75" customHeight="1" x14ac:dyDescent="0.25">
      <c r="A44" s="80" t="s">
        <v>38</v>
      </c>
      <c r="B44" s="69">
        <v>78.51700000000001</v>
      </c>
      <c r="C44" s="69">
        <v>81.068599999999989</v>
      </c>
      <c r="D44" s="69">
        <v>79.3536</v>
      </c>
      <c r="E44" s="69">
        <v>25.060000000000002</v>
      </c>
      <c r="F44" s="69">
        <v>77.942399999999992</v>
      </c>
      <c r="G44" s="69">
        <v>76.531199999999984</v>
      </c>
      <c r="H44" s="89">
        <f t="shared" si="10"/>
        <v>418.47280000000001</v>
      </c>
      <c r="I44" s="50"/>
      <c r="J44" s="2"/>
      <c r="K44" s="80" t="s">
        <v>38</v>
      </c>
      <c r="L44" s="69">
        <v>7.9</v>
      </c>
      <c r="M44" s="69">
        <v>8</v>
      </c>
      <c r="N44" s="69">
        <v>8</v>
      </c>
      <c r="O44" s="69">
        <v>2.2999999999999998</v>
      </c>
      <c r="P44" s="69">
        <v>8</v>
      </c>
      <c r="Q44" s="69">
        <v>7.9</v>
      </c>
      <c r="R44" s="89">
        <f t="shared" si="11"/>
        <v>42.1</v>
      </c>
      <c r="S44" s="50"/>
      <c r="T44" s="56"/>
      <c r="U44" s="55"/>
      <c r="V44" s="55"/>
      <c r="W44" s="2"/>
      <c r="X44" s="2"/>
      <c r="Y44" s="2"/>
      <c r="Z44" s="2"/>
    </row>
    <row r="45" spans="1:30" ht="33.75" customHeight="1" x14ac:dyDescent="0.25">
      <c r="A45" s="80" t="s">
        <v>33</v>
      </c>
      <c r="B45" s="69">
        <v>78.51700000000001</v>
      </c>
      <c r="C45" s="69">
        <v>81.068599999999989</v>
      </c>
      <c r="D45" s="69">
        <v>79.3536</v>
      </c>
      <c r="E45" s="69">
        <v>25.060000000000002</v>
      </c>
      <c r="F45" s="69">
        <v>77.942399999999992</v>
      </c>
      <c r="G45" s="69">
        <v>76.531199999999984</v>
      </c>
      <c r="H45" s="89">
        <f t="shared" si="10"/>
        <v>418.47280000000001</v>
      </c>
      <c r="I45" s="50"/>
      <c r="J45" s="2"/>
      <c r="K45" s="80" t="s">
        <v>33</v>
      </c>
      <c r="L45" s="69">
        <v>7.9</v>
      </c>
      <c r="M45" s="69">
        <v>8</v>
      </c>
      <c r="N45" s="69">
        <v>8</v>
      </c>
      <c r="O45" s="69">
        <v>2.2999999999999998</v>
      </c>
      <c r="P45" s="69">
        <v>8.1</v>
      </c>
      <c r="Q45" s="69">
        <v>7.9</v>
      </c>
      <c r="R45" s="89">
        <f t="shared" si="11"/>
        <v>42.199999999999996</v>
      </c>
      <c r="S45" s="50"/>
      <c r="T45" s="56"/>
      <c r="U45" s="55"/>
      <c r="V45" s="55"/>
      <c r="W45" s="55"/>
      <c r="X45" s="55"/>
      <c r="Y45" s="2"/>
      <c r="Z45" s="2"/>
      <c r="AA45" s="2"/>
      <c r="AB45" s="2"/>
    </row>
    <row r="46" spans="1:30" ht="33.75" customHeight="1" x14ac:dyDescent="0.25">
      <c r="A46" s="81" t="s">
        <v>10</v>
      </c>
      <c r="B46" s="70">
        <f t="shared" ref="B46:G46" si="12">SUM(B39:B45)</f>
        <v>546.38499999999999</v>
      </c>
      <c r="C46" s="25">
        <f t="shared" si="12"/>
        <v>558.94299999999998</v>
      </c>
      <c r="D46" s="25">
        <f t="shared" si="12"/>
        <v>550.36800000000005</v>
      </c>
      <c r="E46" s="25">
        <f t="shared" si="12"/>
        <v>171.5</v>
      </c>
      <c r="F46" s="25">
        <f t="shared" si="12"/>
        <v>543.31200000000001</v>
      </c>
      <c r="G46" s="25">
        <f t="shared" si="12"/>
        <v>536.25599999999997</v>
      </c>
      <c r="H46" s="89">
        <f t="shared" si="10"/>
        <v>2906.7639999999997</v>
      </c>
      <c r="I46" s="56"/>
      <c r="K46" s="96" t="s">
        <v>10</v>
      </c>
      <c r="L46" s="70">
        <f>SUM(L39:L45)</f>
        <v>54.8</v>
      </c>
      <c r="M46" s="25">
        <f>SUM(M39:M45)</f>
        <v>54.8</v>
      </c>
      <c r="N46" s="25">
        <f>SUM(N39:N45)</f>
        <v>55.1</v>
      </c>
      <c r="O46" s="25">
        <f>SUM(O39:O45)</f>
        <v>16.5</v>
      </c>
      <c r="P46" s="25">
        <f t="shared" ref="P46:Q46" si="13">SUM(P39:P45)</f>
        <v>55.1</v>
      </c>
      <c r="Q46" s="25">
        <f t="shared" si="13"/>
        <v>54.499999999999993</v>
      </c>
      <c r="R46" s="89">
        <f t="shared" si="11"/>
        <v>290.79999999999995</v>
      </c>
      <c r="S46" s="56"/>
      <c r="T46" s="56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2" t="s">
        <v>12</v>
      </c>
      <c r="B47" s="71">
        <v>116.5</v>
      </c>
      <c r="C47" s="28">
        <v>119</v>
      </c>
      <c r="D47" s="28">
        <v>117</v>
      </c>
      <c r="E47" s="28">
        <v>122.5</v>
      </c>
      <c r="F47" s="28">
        <v>115.5</v>
      </c>
      <c r="G47" s="28">
        <v>114</v>
      </c>
      <c r="H47" s="90">
        <f>+((H46/H48)/7)*1000</f>
        <v>116.74219848186674</v>
      </c>
      <c r="I47" s="56"/>
      <c r="K47" s="119" t="s">
        <v>12</v>
      </c>
      <c r="L47" s="71">
        <v>130.5</v>
      </c>
      <c r="M47" s="28">
        <v>130.5</v>
      </c>
      <c r="N47" s="28">
        <v>129</v>
      </c>
      <c r="O47" s="28">
        <v>130.5</v>
      </c>
      <c r="P47" s="28">
        <v>129</v>
      </c>
      <c r="Q47" s="28">
        <v>127.5</v>
      </c>
      <c r="R47" s="90">
        <f>+((R46/R48)/7)*1000</f>
        <v>129.41700044503781</v>
      </c>
      <c r="S47" s="57"/>
      <c r="T47" s="143"/>
    </row>
    <row r="48" spans="1:30" ht="33.75" customHeight="1" x14ac:dyDescent="0.25">
      <c r="A48" s="83" t="s">
        <v>13</v>
      </c>
      <c r="B48" s="72">
        <v>670</v>
      </c>
      <c r="C48" s="32">
        <v>671</v>
      </c>
      <c r="D48" s="32">
        <v>672</v>
      </c>
      <c r="E48" s="32">
        <v>200</v>
      </c>
      <c r="F48" s="32">
        <v>672</v>
      </c>
      <c r="G48" s="32">
        <v>672</v>
      </c>
      <c r="H48" s="91">
        <f>SUM(B48:G48)</f>
        <v>3557</v>
      </c>
      <c r="I48" s="56"/>
      <c r="J48" s="58"/>
      <c r="K48" s="83" t="s">
        <v>13</v>
      </c>
      <c r="L48" s="94">
        <v>60</v>
      </c>
      <c r="M48" s="94">
        <v>60</v>
      </c>
      <c r="N48" s="94">
        <v>61</v>
      </c>
      <c r="O48" s="94">
        <v>18</v>
      </c>
      <c r="P48" s="94">
        <v>61</v>
      </c>
      <c r="Q48" s="94">
        <v>61</v>
      </c>
      <c r="R48" s="98">
        <f>SUM(L48:Q48)</f>
        <v>321</v>
      </c>
      <c r="S48" s="59"/>
      <c r="T48" s="59"/>
    </row>
    <row r="49" spans="1:43" ht="33.75" customHeight="1" x14ac:dyDescent="0.25">
      <c r="A49" s="84" t="s">
        <v>14</v>
      </c>
      <c r="B49" s="73">
        <f t="shared" ref="B49:G49" si="14">((B48*B47)*7/1000-B39-B40)/5</f>
        <v>78.51700000000001</v>
      </c>
      <c r="C49" s="36">
        <f t="shared" si="14"/>
        <v>81.068599999999989</v>
      </c>
      <c r="D49" s="36">
        <f t="shared" si="14"/>
        <v>79.3536</v>
      </c>
      <c r="E49" s="36">
        <f t="shared" si="14"/>
        <v>25.060000000000002</v>
      </c>
      <c r="F49" s="36">
        <f t="shared" si="14"/>
        <v>77.942399999999992</v>
      </c>
      <c r="G49" s="36">
        <f t="shared" si="14"/>
        <v>76.531199999999984</v>
      </c>
      <c r="H49" s="92">
        <f>((H46*1000)/H48)/7</f>
        <v>116.74219848186672</v>
      </c>
      <c r="I49" s="56"/>
      <c r="K49" s="84" t="s">
        <v>14</v>
      </c>
      <c r="L49" s="73">
        <f t="shared" ref="L49:Q49" si="15">((L48*L47)*7/1000-L39-L40)/5</f>
        <v>7.8819999999999997</v>
      </c>
      <c r="M49" s="36">
        <f t="shared" si="15"/>
        <v>7.9620000000000006</v>
      </c>
      <c r="N49" s="36">
        <f t="shared" si="15"/>
        <v>7.9365999999999985</v>
      </c>
      <c r="O49" s="36">
        <f t="shared" si="15"/>
        <v>2.2886000000000002</v>
      </c>
      <c r="P49" s="36">
        <f t="shared" si="15"/>
        <v>8.0166000000000004</v>
      </c>
      <c r="Q49" s="36">
        <f t="shared" si="15"/>
        <v>7.8885000000000005</v>
      </c>
      <c r="R49" s="99">
        <f>((R46*1000)/R48)/7</f>
        <v>129.41700044503781</v>
      </c>
      <c r="S49" s="59"/>
      <c r="T49" s="59"/>
    </row>
    <row r="50" spans="1:43" ht="33.75" customHeight="1" x14ac:dyDescent="0.25">
      <c r="A50" s="85" t="s">
        <v>15</v>
      </c>
      <c r="B50" s="74">
        <f t="shared" ref="B50:G50" si="16">((B48*B47)*7)/1000</f>
        <v>546.38499999999999</v>
      </c>
      <c r="C50" s="40">
        <f t="shared" si="16"/>
        <v>558.94299999999998</v>
      </c>
      <c r="D50" s="40">
        <f t="shared" si="16"/>
        <v>550.36800000000005</v>
      </c>
      <c r="E50" s="40">
        <f t="shared" si="16"/>
        <v>171.5</v>
      </c>
      <c r="F50" s="40">
        <f t="shared" si="16"/>
        <v>543.31200000000001</v>
      </c>
      <c r="G50" s="40">
        <f t="shared" si="16"/>
        <v>536.25599999999997</v>
      </c>
      <c r="H50" s="76"/>
      <c r="I50" s="56"/>
      <c r="K50" s="85" t="s">
        <v>15</v>
      </c>
      <c r="L50" s="74">
        <f>((L48*L47)*7)/1000</f>
        <v>54.81</v>
      </c>
      <c r="M50" s="40">
        <f>((M48*M47)*7)/1000</f>
        <v>54.81</v>
      </c>
      <c r="N50" s="40">
        <f>((N48*N47)*7)/1000</f>
        <v>55.082999999999998</v>
      </c>
      <c r="O50" s="40">
        <f>((O48*O47)*7)/1000</f>
        <v>16.443000000000001</v>
      </c>
      <c r="P50" s="40">
        <f t="shared" ref="P50:Q50" si="17">((P48*P47)*7)/1000</f>
        <v>55.082999999999998</v>
      </c>
      <c r="Q50" s="40">
        <f t="shared" si="17"/>
        <v>54.442500000000003</v>
      </c>
      <c r="R50" s="100"/>
    </row>
    <row r="51" spans="1:43" ht="33.75" customHeight="1" thickBot="1" x14ac:dyDescent="0.3">
      <c r="A51" s="86" t="s">
        <v>16</v>
      </c>
      <c r="B51" s="75">
        <f t="shared" ref="B51:G51" si="18">+(B46/B48)/7*1000</f>
        <v>116.5</v>
      </c>
      <c r="C51" s="45">
        <f t="shared" si="18"/>
        <v>119</v>
      </c>
      <c r="D51" s="45">
        <f t="shared" si="18"/>
        <v>117</v>
      </c>
      <c r="E51" s="45">
        <f t="shared" si="18"/>
        <v>122.50000000000001</v>
      </c>
      <c r="F51" s="45">
        <f t="shared" si="18"/>
        <v>115.5</v>
      </c>
      <c r="G51" s="45">
        <f t="shared" si="18"/>
        <v>113.99999999999999</v>
      </c>
      <c r="H51" s="93"/>
      <c r="I51" s="56"/>
      <c r="J51" s="48"/>
      <c r="K51" s="86" t="s">
        <v>16</v>
      </c>
      <c r="L51" s="75">
        <f>+(L46/L48)/7*1000</f>
        <v>130.47619047619048</v>
      </c>
      <c r="M51" s="45">
        <f>+(M46/M48)/7*1000</f>
        <v>130.47619047619048</v>
      </c>
      <c r="N51" s="45">
        <f>+(N46/N48)/7*1000</f>
        <v>129.03981264637002</v>
      </c>
      <c r="O51" s="45">
        <f>+(O46/O48)/7*1000</f>
        <v>130.95238095238096</v>
      </c>
      <c r="P51" s="45">
        <f t="shared" ref="P51:Q51" si="19">+(P46/P48)/7*1000</f>
        <v>129.03981264637002</v>
      </c>
      <c r="Q51" s="45">
        <f t="shared" si="19"/>
        <v>127.63466042154565</v>
      </c>
      <c r="R51" s="46"/>
      <c r="S51" s="49"/>
      <c r="T51" s="49"/>
    </row>
    <row r="52" spans="1:43" ht="33.75" customHeight="1" x14ac:dyDescent="0.25">
      <c r="A52" s="48"/>
      <c r="B52" s="178"/>
      <c r="C52" s="178"/>
      <c r="D52" s="178"/>
      <c r="E52" s="178"/>
      <c r="F52" s="178"/>
      <c r="G52" s="178"/>
      <c r="H52" s="48"/>
      <c r="I52" s="48"/>
      <c r="J52" s="48"/>
      <c r="K52" s="49"/>
      <c r="L52" s="49"/>
      <c r="M52" s="178"/>
      <c r="N52" s="178"/>
      <c r="O52" s="178"/>
      <c r="P52" s="178"/>
      <c r="Q52" s="178"/>
      <c r="R52" s="178"/>
      <c r="S52" s="49"/>
      <c r="T52" s="49"/>
      <c r="U52" s="2"/>
      <c r="V52" s="2"/>
      <c r="W52" s="2"/>
      <c r="X52" s="2"/>
      <c r="Y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43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50"/>
      <c r="W54" s="2"/>
      <c r="X54" s="2"/>
      <c r="Y54" s="2"/>
      <c r="Z54" s="2"/>
      <c r="AB54" s="2"/>
      <c r="AC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63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52"/>
      <c r="W56" s="52"/>
      <c r="X56" s="124"/>
      <c r="Y56" s="52"/>
      <c r="Z56" s="64"/>
      <c r="AA56" s="64"/>
      <c r="AB56" s="64"/>
      <c r="AC56" s="5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71">
        <v>9.8000000000000007</v>
      </c>
      <c r="C57" s="172">
        <v>9.6</v>
      </c>
      <c r="D57" s="172">
        <v>9.5</v>
      </c>
      <c r="E57" s="172">
        <v>2.6</v>
      </c>
      <c r="F57" s="172">
        <v>9.6999999999999993</v>
      </c>
      <c r="G57" s="173">
        <v>9.6</v>
      </c>
      <c r="H57" s="171">
        <v>9.8000000000000007</v>
      </c>
      <c r="I57" s="172">
        <v>9.6999999999999993</v>
      </c>
      <c r="J57" s="172">
        <v>9.6999999999999993</v>
      </c>
      <c r="K57" s="172">
        <v>2.7</v>
      </c>
      <c r="L57" s="172">
        <v>9.6999999999999993</v>
      </c>
      <c r="M57" s="173">
        <v>9.6</v>
      </c>
      <c r="N57" s="167">
        <v>9.6999999999999993</v>
      </c>
      <c r="O57" s="156">
        <v>9.6999999999999993</v>
      </c>
      <c r="P57" s="156">
        <v>9.5</v>
      </c>
      <c r="Q57" s="156">
        <v>2.5</v>
      </c>
      <c r="R57" s="156">
        <v>9.6999999999999993</v>
      </c>
      <c r="S57" s="157">
        <v>9.6</v>
      </c>
      <c r="T57" s="158">
        <f t="shared" ref="T57:T62" si="20">SUM(N57:S57)</f>
        <v>50.699999999999996</v>
      </c>
      <c r="U57" s="49"/>
      <c r="V57" s="50"/>
      <c r="W57" s="52"/>
      <c r="X57" s="124"/>
      <c r="Y57" s="52"/>
      <c r="Z57" s="64"/>
      <c r="AA57" s="64"/>
      <c r="AB57" s="64"/>
      <c r="AC57" s="52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39">
        <v>9.8000000000000007</v>
      </c>
      <c r="C58" s="40">
        <v>9.6</v>
      </c>
      <c r="D58" s="40">
        <v>9.5</v>
      </c>
      <c r="E58" s="40">
        <v>2.6</v>
      </c>
      <c r="F58" s="40">
        <v>9.6999999999999993</v>
      </c>
      <c r="G58" s="76">
        <v>9.6</v>
      </c>
      <c r="H58" s="39">
        <v>9.8000000000000007</v>
      </c>
      <c r="I58" s="40">
        <v>9.6999999999999993</v>
      </c>
      <c r="J58" s="40">
        <v>9.6999999999999993</v>
      </c>
      <c r="K58" s="40">
        <v>2.7</v>
      </c>
      <c r="L58" s="40">
        <v>9.6999999999999993</v>
      </c>
      <c r="M58" s="76">
        <v>9.6</v>
      </c>
      <c r="N58" s="69">
        <v>9.6999999999999993</v>
      </c>
      <c r="O58" s="21">
        <v>9.6999999999999993</v>
      </c>
      <c r="P58" s="21">
        <v>9.5</v>
      </c>
      <c r="Q58" s="21">
        <v>2.5</v>
      </c>
      <c r="R58" s="21">
        <v>9.6999999999999993</v>
      </c>
      <c r="S58" s="126">
        <v>9.6</v>
      </c>
      <c r="T58" s="150">
        <f t="shared" si="20"/>
        <v>50.699999999999996</v>
      </c>
      <c r="U58" s="49"/>
      <c r="V58" s="50"/>
      <c r="W58" s="52"/>
      <c r="X58" s="124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174">
        <v>9.6999999999999993</v>
      </c>
      <c r="C59" s="175">
        <v>9.8000000000000007</v>
      </c>
      <c r="D59" s="175">
        <v>9.8000000000000007</v>
      </c>
      <c r="E59" s="175">
        <v>2.2999999999999998</v>
      </c>
      <c r="F59" s="175">
        <v>9.6</v>
      </c>
      <c r="G59" s="176">
        <v>9.9</v>
      </c>
      <c r="H59" s="174">
        <v>9.9</v>
      </c>
      <c r="I59" s="175">
        <v>9.9</v>
      </c>
      <c r="J59" s="175">
        <v>9.8000000000000007</v>
      </c>
      <c r="K59" s="175">
        <v>2.7</v>
      </c>
      <c r="L59" s="175">
        <v>9.8000000000000007</v>
      </c>
      <c r="M59" s="176">
        <v>9.9</v>
      </c>
      <c r="N59" s="69">
        <v>9.9</v>
      </c>
      <c r="O59" s="21">
        <v>9.8000000000000007</v>
      </c>
      <c r="P59" s="21">
        <v>9.6999999999999993</v>
      </c>
      <c r="Q59" s="21">
        <v>2.6</v>
      </c>
      <c r="R59" s="21">
        <v>9.9</v>
      </c>
      <c r="S59" s="126">
        <v>9.8000000000000007</v>
      </c>
      <c r="T59" s="150">
        <f t="shared" si="20"/>
        <v>51.7</v>
      </c>
      <c r="U59" s="49"/>
      <c r="V59" s="50"/>
      <c r="W59" s="52"/>
      <c r="X59" s="124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174">
        <v>9.6999999999999993</v>
      </c>
      <c r="C60" s="175">
        <v>9.8000000000000007</v>
      </c>
      <c r="D60" s="175">
        <v>9.8000000000000007</v>
      </c>
      <c r="E60" s="175">
        <v>2.2999999999999998</v>
      </c>
      <c r="F60" s="175">
        <v>9.6</v>
      </c>
      <c r="G60" s="176">
        <v>9.9</v>
      </c>
      <c r="H60" s="174">
        <v>9.9</v>
      </c>
      <c r="I60" s="175">
        <v>9.9</v>
      </c>
      <c r="J60" s="175">
        <v>9.8000000000000007</v>
      </c>
      <c r="K60" s="175">
        <v>2.7</v>
      </c>
      <c r="L60" s="175">
        <v>9.8000000000000007</v>
      </c>
      <c r="M60" s="176">
        <v>9.9</v>
      </c>
      <c r="N60" s="69">
        <v>9.9</v>
      </c>
      <c r="O60" s="21">
        <v>9.8000000000000007</v>
      </c>
      <c r="P60" s="21">
        <v>9.6999999999999993</v>
      </c>
      <c r="Q60" s="21">
        <v>2.6</v>
      </c>
      <c r="R60" s="21">
        <v>9.9</v>
      </c>
      <c r="S60" s="126">
        <v>9.8000000000000007</v>
      </c>
      <c r="T60" s="150">
        <f t="shared" si="20"/>
        <v>51.7</v>
      </c>
      <c r="U60" s="49"/>
      <c r="V60" s="2"/>
      <c r="W60" s="52"/>
      <c r="X60" s="124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174">
        <v>9.6999999999999993</v>
      </c>
      <c r="C61" s="175">
        <v>9.9</v>
      </c>
      <c r="D61" s="175">
        <v>9.8000000000000007</v>
      </c>
      <c r="E61" s="175">
        <v>2.4</v>
      </c>
      <c r="F61" s="175">
        <v>9.6999999999999993</v>
      </c>
      <c r="G61" s="176">
        <v>9.9</v>
      </c>
      <c r="H61" s="174">
        <v>9.9</v>
      </c>
      <c r="I61" s="175">
        <v>9.9</v>
      </c>
      <c r="J61" s="175">
        <v>9.8000000000000007</v>
      </c>
      <c r="K61" s="175">
        <v>2.7</v>
      </c>
      <c r="L61" s="175">
        <v>9.9</v>
      </c>
      <c r="M61" s="176">
        <v>9.9</v>
      </c>
      <c r="N61" s="69">
        <v>9.9</v>
      </c>
      <c r="O61" s="21">
        <v>9.8000000000000007</v>
      </c>
      <c r="P61" s="21">
        <v>9.6999999999999993</v>
      </c>
      <c r="Q61" s="21">
        <v>2.6</v>
      </c>
      <c r="R61" s="21">
        <v>9.9</v>
      </c>
      <c r="S61" s="126">
        <v>9.8000000000000007</v>
      </c>
      <c r="T61" s="150">
        <f t="shared" si="20"/>
        <v>51.7</v>
      </c>
      <c r="U61" s="49"/>
      <c r="V61" s="2"/>
      <c r="W61" s="52"/>
      <c r="X61" s="124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74">
        <v>9.8000000000000007</v>
      </c>
      <c r="C62" s="175">
        <v>9.9</v>
      </c>
      <c r="D62" s="175">
        <v>9.9</v>
      </c>
      <c r="E62" s="175">
        <v>2.4</v>
      </c>
      <c r="F62" s="175">
        <v>9.6999999999999993</v>
      </c>
      <c r="G62" s="176">
        <v>9.9</v>
      </c>
      <c r="H62" s="174">
        <v>10</v>
      </c>
      <c r="I62" s="175">
        <v>9.9</v>
      </c>
      <c r="J62" s="175">
        <v>9.8000000000000007</v>
      </c>
      <c r="K62" s="175">
        <v>2.7</v>
      </c>
      <c r="L62" s="175">
        <v>9.9</v>
      </c>
      <c r="M62" s="176">
        <v>9.9</v>
      </c>
      <c r="N62" s="69">
        <v>9.9</v>
      </c>
      <c r="O62" s="21">
        <v>9.8000000000000007</v>
      </c>
      <c r="P62" s="21">
        <v>9.8000000000000007</v>
      </c>
      <c r="Q62" s="21">
        <v>2.6</v>
      </c>
      <c r="R62" s="21">
        <v>9.9</v>
      </c>
      <c r="S62" s="126">
        <v>9.9</v>
      </c>
      <c r="T62" s="150">
        <f t="shared" si="20"/>
        <v>51.9</v>
      </c>
      <c r="U62" s="49"/>
      <c r="V62" s="2"/>
      <c r="W62" s="52"/>
      <c r="X62" s="124"/>
      <c r="Y62" s="52"/>
      <c r="Z62" s="52"/>
      <c r="AA62" s="52"/>
      <c r="AB62" s="52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74">
        <v>9.8000000000000007</v>
      </c>
      <c r="C63" s="175">
        <v>9.9</v>
      </c>
      <c r="D63" s="175">
        <v>9.9</v>
      </c>
      <c r="E63" s="175">
        <v>2.4</v>
      </c>
      <c r="F63" s="175">
        <v>9.6999999999999993</v>
      </c>
      <c r="G63" s="176">
        <v>9.9</v>
      </c>
      <c r="H63" s="174">
        <v>10</v>
      </c>
      <c r="I63" s="175">
        <v>10</v>
      </c>
      <c r="J63" s="175">
        <v>9.8000000000000007</v>
      </c>
      <c r="K63" s="175">
        <v>2.7</v>
      </c>
      <c r="L63" s="175">
        <v>9.9</v>
      </c>
      <c r="M63" s="176">
        <v>9.9</v>
      </c>
      <c r="N63" s="69">
        <v>10</v>
      </c>
      <c r="O63" s="21">
        <v>9.8000000000000007</v>
      </c>
      <c r="P63" s="21">
        <v>9.8000000000000007</v>
      </c>
      <c r="Q63" s="21">
        <v>2.6</v>
      </c>
      <c r="R63" s="21">
        <v>9.9</v>
      </c>
      <c r="S63" s="126">
        <v>9.9</v>
      </c>
      <c r="T63" s="150">
        <f>SUM(B63:S63)</f>
        <v>155.9</v>
      </c>
      <c r="U63" s="49"/>
      <c r="V63" s="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79" t="s">
        <v>10</v>
      </c>
      <c r="B64" s="168">
        <f t="shared" ref="B64:S64" si="21">SUM(B57:B63)</f>
        <v>68.3</v>
      </c>
      <c r="C64" s="169">
        <f t="shared" si="21"/>
        <v>68.5</v>
      </c>
      <c r="D64" s="169">
        <f t="shared" si="21"/>
        <v>68.2</v>
      </c>
      <c r="E64" s="169">
        <f t="shared" si="21"/>
        <v>17</v>
      </c>
      <c r="F64" s="169">
        <f t="shared" si="21"/>
        <v>67.7</v>
      </c>
      <c r="G64" s="170">
        <f t="shared" si="21"/>
        <v>68.7</v>
      </c>
      <c r="H64" s="168">
        <f t="shared" si="21"/>
        <v>69.3</v>
      </c>
      <c r="I64" s="169">
        <f t="shared" si="21"/>
        <v>69</v>
      </c>
      <c r="J64" s="169">
        <f t="shared" si="21"/>
        <v>68.399999999999991</v>
      </c>
      <c r="K64" s="169">
        <f t="shared" si="21"/>
        <v>18.899999999999999</v>
      </c>
      <c r="L64" s="169">
        <f t="shared" si="21"/>
        <v>68.7</v>
      </c>
      <c r="M64" s="170">
        <f t="shared" si="21"/>
        <v>68.7</v>
      </c>
      <c r="N64" s="70">
        <f t="shared" si="21"/>
        <v>69</v>
      </c>
      <c r="O64" s="25">
        <f t="shared" si="21"/>
        <v>68.399999999999991</v>
      </c>
      <c r="P64" s="25">
        <f t="shared" si="21"/>
        <v>67.699999999999989</v>
      </c>
      <c r="Q64" s="25">
        <f t="shared" si="21"/>
        <v>18</v>
      </c>
      <c r="R64" s="25">
        <f t="shared" si="21"/>
        <v>68.899999999999991</v>
      </c>
      <c r="S64" s="127">
        <f t="shared" si="21"/>
        <v>68.399999999999991</v>
      </c>
      <c r="T64" s="150">
        <f>SUM(B64:S64)</f>
        <v>1081.8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135.5</v>
      </c>
      <c r="C65" s="28">
        <v>134</v>
      </c>
      <c r="D65" s="28">
        <v>133.5</v>
      </c>
      <c r="E65" s="28">
        <v>135</v>
      </c>
      <c r="F65" s="28">
        <v>132.5</v>
      </c>
      <c r="G65" s="29">
        <v>132.5</v>
      </c>
      <c r="H65" s="27">
        <v>135.5</v>
      </c>
      <c r="I65" s="28">
        <v>135</v>
      </c>
      <c r="J65" s="28">
        <v>134</v>
      </c>
      <c r="K65" s="28">
        <v>135.5</v>
      </c>
      <c r="L65" s="28">
        <v>132.5</v>
      </c>
      <c r="M65" s="29">
        <v>132.5</v>
      </c>
      <c r="N65" s="71">
        <v>135</v>
      </c>
      <c r="O65" s="28">
        <v>134</v>
      </c>
      <c r="P65" s="28">
        <v>132.5</v>
      </c>
      <c r="Q65" s="28">
        <v>135</v>
      </c>
      <c r="R65" s="28">
        <v>133</v>
      </c>
      <c r="S65" s="128">
        <v>132</v>
      </c>
      <c r="T65" s="151">
        <f>+((T64/T66)/7)*1000</f>
        <v>133.68759268413245</v>
      </c>
      <c r="V65" s="14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72</v>
      </c>
      <c r="C66" s="145">
        <v>73</v>
      </c>
      <c r="D66" s="145">
        <v>73</v>
      </c>
      <c r="E66" s="145">
        <v>18</v>
      </c>
      <c r="F66" s="145">
        <v>73</v>
      </c>
      <c r="G66" s="147">
        <v>74</v>
      </c>
      <c r="H66" s="146">
        <v>73</v>
      </c>
      <c r="I66" s="145">
        <v>73</v>
      </c>
      <c r="J66" s="145">
        <v>73</v>
      </c>
      <c r="K66" s="145">
        <v>20</v>
      </c>
      <c r="L66" s="145">
        <v>74</v>
      </c>
      <c r="M66" s="147">
        <v>74</v>
      </c>
      <c r="N66" s="94">
        <v>73</v>
      </c>
      <c r="O66" s="145">
        <v>73</v>
      </c>
      <c r="P66" s="145">
        <v>73</v>
      </c>
      <c r="Q66" s="145">
        <v>19</v>
      </c>
      <c r="R66" s="145">
        <v>74</v>
      </c>
      <c r="S66" s="148">
        <v>74</v>
      </c>
      <c r="T66" s="152">
        <f>SUM(B66:S66)</f>
        <v>1156</v>
      </c>
      <c r="U66" s="144"/>
      <c r="V66" s="66"/>
      <c r="Z66" s="3"/>
      <c r="AA66" s="3"/>
      <c r="AB66" s="3"/>
      <c r="AC66" s="3"/>
      <c r="AD66" s="3"/>
    </row>
    <row r="67" spans="1:41" ht="33.75" customHeight="1" x14ac:dyDescent="0.25">
      <c r="A67" s="84" t="s">
        <v>14</v>
      </c>
      <c r="B67" s="35">
        <f t="shared" ref="B67:S67" si="22">((B66*B65)*7/1000-B57-B58)/5</f>
        <v>9.7384000000000022</v>
      </c>
      <c r="C67" s="36">
        <f t="shared" si="22"/>
        <v>9.8548000000000009</v>
      </c>
      <c r="D67" s="36">
        <f t="shared" si="22"/>
        <v>9.8437000000000019</v>
      </c>
      <c r="E67" s="36">
        <f t="shared" si="22"/>
        <v>2.3620000000000005</v>
      </c>
      <c r="F67" s="36">
        <f t="shared" si="22"/>
        <v>9.6614999999999984</v>
      </c>
      <c r="G67" s="37">
        <f t="shared" si="22"/>
        <v>9.8870000000000005</v>
      </c>
      <c r="H67" s="35">
        <f t="shared" si="22"/>
        <v>9.9281000000000006</v>
      </c>
      <c r="I67" s="36">
        <f t="shared" si="22"/>
        <v>9.916999999999998</v>
      </c>
      <c r="J67" s="36">
        <f t="shared" si="22"/>
        <v>9.8148</v>
      </c>
      <c r="K67" s="36">
        <f t="shared" si="22"/>
        <v>2.714</v>
      </c>
      <c r="L67" s="36">
        <f t="shared" si="22"/>
        <v>9.8469999999999995</v>
      </c>
      <c r="M67" s="37">
        <f t="shared" si="22"/>
        <v>9.8870000000000005</v>
      </c>
      <c r="N67" s="73">
        <f t="shared" si="22"/>
        <v>9.916999999999998</v>
      </c>
      <c r="O67" s="36">
        <f t="shared" si="22"/>
        <v>9.8148</v>
      </c>
      <c r="P67" s="36">
        <f t="shared" si="22"/>
        <v>9.7414999999999985</v>
      </c>
      <c r="Q67" s="36">
        <f t="shared" si="22"/>
        <v>2.5909999999999997</v>
      </c>
      <c r="R67" s="36">
        <f t="shared" si="22"/>
        <v>9.8987999999999996</v>
      </c>
      <c r="S67" s="130">
        <f t="shared" si="22"/>
        <v>9.8352000000000004</v>
      </c>
      <c r="T67" s="153">
        <f>((T64*1000)/T66)/7</f>
        <v>133.68759268413248</v>
      </c>
      <c r="Z67" s="3"/>
      <c r="AA67" s="3"/>
      <c r="AB67" s="3"/>
      <c r="AC67" s="3"/>
      <c r="AD67" s="3"/>
    </row>
    <row r="68" spans="1:41" ht="33.75" customHeight="1" x14ac:dyDescent="0.25">
      <c r="A68" s="85" t="s">
        <v>15</v>
      </c>
      <c r="B68" s="39">
        <f t="shared" ref="B68:M68" si="23">((B66*B65)*7)/1000</f>
        <v>68.292000000000002</v>
      </c>
      <c r="C68" s="40">
        <f t="shared" si="23"/>
        <v>68.474000000000004</v>
      </c>
      <c r="D68" s="40">
        <f t="shared" si="23"/>
        <v>68.218500000000006</v>
      </c>
      <c r="E68" s="40">
        <f t="shared" si="23"/>
        <v>17.010000000000002</v>
      </c>
      <c r="F68" s="40">
        <f t="shared" si="23"/>
        <v>67.707499999999996</v>
      </c>
      <c r="G68" s="76">
        <f t="shared" si="23"/>
        <v>68.635000000000005</v>
      </c>
      <c r="H68" s="39">
        <f t="shared" si="23"/>
        <v>69.240499999999997</v>
      </c>
      <c r="I68" s="40">
        <f t="shared" si="23"/>
        <v>68.984999999999999</v>
      </c>
      <c r="J68" s="40">
        <f t="shared" si="23"/>
        <v>68.474000000000004</v>
      </c>
      <c r="K68" s="40">
        <f t="shared" si="23"/>
        <v>18.97</v>
      </c>
      <c r="L68" s="40">
        <f t="shared" si="23"/>
        <v>68.635000000000005</v>
      </c>
      <c r="M68" s="76">
        <f t="shared" si="23"/>
        <v>68.635000000000005</v>
      </c>
      <c r="N68" s="74">
        <f>((N66*N65)*7)/1000</f>
        <v>68.984999999999999</v>
      </c>
      <c r="O68" s="40">
        <f>((O66*O65)*7)/1000</f>
        <v>68.474000000000004</v>
      </c>
      <c r="P68" s="40">
        <f>((P66*P65)*7)/1000</f>
        <v>67.707499999999996</v>
      </c>
      <c r="Q68" s="40">
        <f>((Q66*Q65)*7)/1000</f>
        <v>17.954999999999998</v>
      </c>
      <c r="R68" s="40">
        <f t="shared" ref="R68:S68" si="24">((R66*R65)*7)/1000</f>
        <v>68.894000000000005</v>
      </c>
      <c r="S68" s="131">
        <f t="shared" si="24"/>
        <v>68.376000000000005</v>
      </c>
      <c r="T68" s="85"/>
      <c r="U68" s="48"/>
      <c r="AD68" s="3"/>
    </row>
    <row r="69" spans="1:41" ht="33.75" customHeight="1" thickBot="1" x14ac:dyDescent="0.3">
      <c r="A69" s="86" t="s">
        <v>16</v>
      </c>
      <c r="B69" s="44">
        <f t="shared" ref="B69:M69" si="25">+(B64/B66)/7*1000</f>
        <v>135.51587301587301</v>
      </c>
      <c r="C69" s="45">
        <f t="shared" si="25"/>
        <v>134.05088062622309</v>
      </c>
      <c r="D69" s="45">
        <f t="shared" si="25"/>
        <v>133.46379647749512</v>
      </c>
      <c r="E69" s="45">
        <f t="shared" si="25"/>
        <v>134.92063492063491</v>
      </c>
      <c r="F69" s="45">
        <f t="shared" si="25"/>
        <v>132.48532289628182</v>
      </c>
      <c r="G69" s="46">
        <f t="shared" si="25"/>
        <v>132.62548262548262</v>
      </c>
      <c r="H69" s="44">
        <f t="shared" si="25"/>
        <v>135.61643835616439</v>
      </c>
      <c r="I69" s="45">
        <f t="shared" si="25"/>
        <v>135.0293542074364</v>
      </c>
      <c r="J69" s="45">
        <f t="shared" si="25"/>
        <v>133.85518590998041</v>
      </c>
      <c r="K69" s="45">
        <f t="shared" si="25"/>
        <v>134.99999999999997</v>
      </c>
      <c r="L69" s="45">
        <f t="shared" si="25"/>
        <v>132.62548262548262</v>
      </c>
      <c r="M69" s="46">
        <f t="shared" si="25"/>
        <v>132.62548262548262</v>
      </c>
      <c r="N69" s="75">
        <f>+(N64/N66)/7*1000</f>
        <v>135.0293542074364</v>
      </c>
      <c r="O69" s="45">
        <f>+(O64/O66)/7*1000</f>
        <v>133.85518590998041</v>
      </c>
      <c r="P69" s="45">
        <f>+(P64/P66)/7*1000</f>
        <v>132.48532289628176</v>
      </c>
      <c r="Q69" s="45">
        <f>+(Q64/Q66)/7*1000</f>
        <v>135.33834586466165</v>
      </c>
      <c r="R69" s="45">
        <f t="shared" ref="R69:S69" si="26">+(R64/R66)/7*1000</f>
        <v>133.01158301158301</v>
      </c>
      <c r="S69" s="132">
        <f t="shared" si="26"/>
        <v>132.04633204633203</v>
      </c>
      <c r="T69" s="154"/>
      <c r="AD69" s="3"/>
    </row>
    <row r="70" spans="1:41" ht="33.75" customHeight="1" x14ac:dyDescent="0.25"/>
    <row r="71" spans="1:41" ht="33.75" customHeight="1" x14ac:dyDescent="0.25">
      <c r="B71" s="52"/>
      <c r="C71" s="52"/>
      <c r="D71" s="52"/>
      <c r="E71" s="52"/>
      <c r="F71" s="52"/>
      <c r="G71" s="52"/>
      <c r="H71" s="52"/>
      <c r="I71" s="59"/>
    </row>
    <row r="72" spans="1:41" ht="33.75" customHeight="1" x14ac:dyDescent="0.25"/>
    <row r="73" spans="1:41" ht="33.75" customHeight="1" x14ac:dyDescent="0.25">
      <c r="A73" s="52"/>
      <c r="B73" s="65"/>
      <c r="C73" s="65"/>
      <c r="D73" s="65"/>
      <c r="E73" s="65"/>
      <c r="F73" s="65"/>
      <c r="G73" s="65"/>
      <c r="H73" s="52"/>
      <c r="I73" s="52"/>
      <c r="J73" s="52"/>
    </row>
    <row r="74" spans="1:41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1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1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1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1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L36:R36"/>
    <mergeCell ref="J54:K54"/>
    <mergeCell ref="B55:G55"/>
    <mergeCell ref="H55:M55"/>
    <mergeCell ref="N55:S55"/>
    <mergeCell ref="B36:H36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Q238"/>
  <sheetViews>
    <sheetView topLeftCell="A51" zoomScale="30" zoomScaleNormal="30" workbookViewId="0">
      <selection activeCell="V61" sqref="V61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0" width="26.28515625" style="16" bestFit="1" customWidth="1"/>
    <col min="11" max="12" width="33.42578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0" width="25.42578125" style="16" customWidth="1"/>
    <col min="21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71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94" t="s">
        <v>45</v>
      </c>
      <c r="I15" s="395"/>
      <c r="J15" s="395"/>
      <c r="K15" s="395"/>
      <c r="L15" s="395"/>
      <c r="M15" s="396"/>
      <c r="N15" s="397" t="s">
        <v>44</v>
      </c>
      <c r="O15" s="398"/>
      <c r="P15" s="398"/>
      <c r="Q15" s="398"/>
      <c r="R15" s="398"/>
      <c r="S15" s="399"/>
      <c r="T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33"/>
      <c r="H16" s="13"/>
      <c r="I16" s="12"/>
      <c r="J16" s="12"/>
      <c r="K16" s="18"/>
      <c r="L16" s="12"/>
      <c r="M16" s="14"/>
      <c r="N16" s="13"/>
      <c r="O16" s="12"/>
      <c r="P16" s="12"/>
      <c r="Q16" s="12"/>
      <c r="R16" s="12"/>
      <c r="S16" s="14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25">
        <v>6</v>
      </c>
      <c r="H17" s="11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94.231379999999987</v>
      </c>
      <c r="C18" s="21">
        <v>93.588399999999979</v>
      </c>
      <c r="D18" s="21">
        <v>92.942440000000005</v>
      </c>
      <c r="E18" s="21">
        <v>24.756</v>
      </c>
      <c r="F18" s="21">
        <v>92.937400000000011</v>
      </c>
      <c r="G18" s="126">
        <v>92.663000000000011</v>
      </c>
      <c r="H18" s="20">
        <v>96.600320000000011</v>
      </c>
      <c r="I18" s="21">
        <v>93.967359999999999</v>
      </c>
      <c r="J18" s="21">
        <v>94.708120000000008</v>
      </c>
      <c r="K18" s="21">
        <v>25.372</v>
      </c>
      <c r="L18" s="21">
        <v>93.90128</v>
      </c>
      <c r="M18" s="22">
        <v>94.01903999999999</v>
      </c>
      <c r="N18" s="20">
        <v>94.753039999999999</v>
      </c>
      <c r="O18" s="21">
        <v>94.707679999999996</v>
      </c>
      <c r="P18" s="21">
        <v>94.599600000000009</v>
      </c>
      <c r="Q18" s="21">
        <v>24.867999999999999</v>
      </c>
      <c r="R18" s="21">
        <v>93.250720000000001</v>
      </c>
      <c r="S18" s="22">
        <v>92.926479999999998</v>
      </c>
      <c r="T18" s="23">
        <f t="shared" ref="T18:T25" si="0">SUM(B18:S18)</f>
        <v>1484.7922599999999</v>
      </c>
      <c r="V18" s="2"/>
      <c r="W18" s="17"/>
    </row>
    <row r="19" spans="1:30" ht="39.950000000000003" customHeight="1" x14ac:dyDescent="0.25">
      <c r="A19" s="113" t="s">
        <v>34</v>
      </c>
      <c r="B19" s="20">
        <v>94.231379999999987</v>
      </c>
      <c r="C19" s="21">
        <v>93.588399999999979</v>
      </c>
      <c r="D19" s="21">
        <v>92.942440000000005</v>
      </c>
      <c r="E19" s="21">
        <v>24.756</v>
      </c>
      <c r="F19" s="21">
        <v>92.937400000000011</v>
      </c>
      <c r="G19" s="126">
        <v>92.663000000000011</v>
      </c>
      <c r="H19" s="20">
        <v>96.600320000000011</v>
      </c>
      <c r="I19" s="21">
        <v>93.967359999999999</v>
      </c>
      <c r="J19" s="21">
        <v>94.708120000000008</v>
      </c>
      <c r="K19" s="21">
        <v>25.372</v>
      </c>
      <c r="L19" s="21">
        <v>93.90128</v>
      </c>
      <c r="M19" s="22">
        <v>94.01903999999999</v>
      </c>
      <c r="N19" s="20">
        <v>94.753039999999999</v>
      </c>
      <c r="O19" s="21">
        <v>94.707679999999996</v>
      </c>
      <c r="P19" s="21">
        <v>94.599600000000009</v>
      </c>
      <c r="Q19" s="21">
        <v>24.867999999999999</v>
      </c>
      <c r="R19" s="21">
        <v>93.250720000000001</v>
      </c>
      <c r="S19" s="22">
        <v>92.926479999999998</v>
      </c>
      <c r="T19" s="23">
        <f t="shared" si="0"/>
        <v>1484.7922599999999</v>
      </c>
      <c r="V19" s="2"/>
      <c r="W19" s="17"/>
    </row>
    <row r="20" spans="1:30" ht="39.75" customHeight="1" x14ac:dyDescent="0.25">
      <c r="A20" s="112" t="s">
        <v>35</v>
      </c>
      <c r="B20" s="20">
        <v>96.344148000000004</v>
      </c>
      <c r="C20" s="21">
        <v>95.71584</v>
      </c>
      <c r="D20" s="21">
        <v>95.07262399999999</v>
      </c>
      <c r="E20" s="21">
        <v>24.504700000000003</v>
      </c>
      <c r="F20" s="21">
        <v>93.461839999999981</v>
      </c>
      <c r="G20" s="126">
        <v>93.571599999999989</v>
      </c>
      <c r="H20" s="20">
        <v>98.447872000000004</v>
      </c>
      <c r="I20" s="21">
        <v>96.275456000000005</v>
      </c>
      <c r="J20" s="21">
        <v>97.054351999999994</v>
      </c>
      <c r="K20" s="21">
        <v>25.790599999999994</v>
      </c>
      <c r="L20" s="21">
        <v>95.590687999999986</v>
      </c>
      <c r="M20" s="22">
        <v>94.814183999999997</v>
      </c>
      <c r="N20" s="20">
        <v>96.484083999999996</v>
      </c>
      <c r="O20" s="21">
        <v>96.676528000000005</v>
      </c>
      <c r="P20" s="21">
        <v>96.719759999999994</v>
      </c>
      <c r="Q20" s="21">
        <v>25.192799999999998</v>
      </c>
      <c r="R20" s="21">
        <v>94.386511999999996</v>
      </c>
      <c r="S20" s="22">
        <v>94.68700800000002</v>
      </c>
      <c r="T20" s="23">
        <f t="shared" si="0"/>
        <v>1510.7905960000001</v>
      </c>
      <c r="V20" s="2"/>
      <c r="W20" s="17"/>
    </row>
    <row r="21" spans="1:30" ht="39.950000000000003" customHeight="1" x14ac:dyDescent="0.25">
      <c r="A21" s="112" t="s">
        <v>36</v>
      </c>
      <c r="B21" s="20">
        <v>96.344148000000004</v>
      </c>
      <c r="C21" s="21">
        <v>95.71584</v>
      </c>
      <c r="D21" s="21">
        <v>95.07262399999999</v>
      </c>
      <c r="E21" s="21">
        <v>24.504700000000003</v>
      </c>
      <c r="F21" s="21">
        <v>94.805839999999975</v>
      </c>
      <c r="G21" s="126">
        <v>94.243599999999986</v>
      </c>
      <c r="H21" s="20">
        <v>97.778497000000002</v>
      </c>
      <c r="I21" s="21">
        <v>96.275456000000005</v>
      </c>
      <c r="J21" s="21">
        <v>97.054351999999994</v>
      </c>
      <c r="K21" s="21">
        <v>25.616474999999991</v>
      </c>
      <c r="L21" s="21">
        <v>95.590687999999986</v>
      </c>
      <c r="M21" s="22">
        <v>94.814183999999997</v>
      </c>
      <c r="N21" s="20">
        <v>97.158708999999988</v>
      </c>
      <c r="O21" s="21">
        <v>96.676528000000005</v>
      </c>
      <c r="P21" s="21">
        <v>96.719759999999994</v>
      </c>
      <c r="Q21" s="21">
        <v>25.192799999999998</v>
      </c>
      <c r="R21" s="21">
        <v>94.386511999999996</v>
      </c>
      <c r="S21" s="22">
        <v>95.36250800000002</v>
      </c>
      <c r="T21" s="23">
        <f t="shared" si="0"/>
        <v>1513.3132209999999</v>
      </c>
      <c r="V21" s="2"/>
      <c r="W21" s="17"/>
    </row>
    <row r="22" spans="1:30" ht="39.950000000000003" customHeight="1" x14ac:dyDescent="0.25">
      <c r="A22" s="113" t="s">
        <v>37</v>
      </c>
      <c r="B22" s="20">
        <v>97.586100000000002</v>
      </c>
      <c r="C22" s="21">
        <v>96.948799999999991</v>
      </c>
      <c r="D22" s="21">
        <v>96.384</v>
      </c>
      <c r="E22" s="21">
        <v>25.074000000000002</v>
      </c>
      <c r="F22" s="21">
        <v>96</v>
      </c>
      <c r="G22" s="126">
        <v>95.692799999999991</v>
      </c>
      <c r="H22" s="20">
        <v>98.302499999999995</v>
      </c>
      <c r="I22" s="21">
        <v>96.460799999999978</v>
      </c>
      <c r="J22" s="21">
        <v>97.228799999999978</v>
      </c>
      <c r="K22" s="21">
        <v>25.770499999999998</v>
      </c>
      <c r="L22" s="21">
        <v>95.951700000000002</v>
      </c>
      <c r="M22" s="22">
        <v>95.509799999999998</v>
      </c>
      <c r="N22" s="20">
        <v>97.223100000000002</v>
      </c>
      <c r="O22" s="21">
        <v>96.963200000000001</v>
      </c>
      <c r="P22" s="21">
        <v>96.963200000000001</v>
      </c>
      <c r="Q22" s="21">
        <v>25.192799999999998</v>
      </c>
      <c r="R22" s="21">
        <v>94.987200000000001</v>
      </c>
      <c r="S22" s="22">
        <v>95.496400000000008</v>
      </c>
      <c r="T22" s="23">
        <f t="shared" si="0"/>
        <v>1523.7356999999997</v>
      </c>
      <c r="V22" s="2"/>
      <c r="W22" s="17"/>
    </row>
    <row r="23" spans="1:30" ht="39.950000000000003" customHeight="1" x14ac:dyDescent="0.25">
      <c r="A23" s="112" t="s">
        <v>38</v>
      </c>
      <c r="B23" s="20">
        <v>97.586100000000002</v>
      </c>
      <c r="C23" s="21">
        <v>96.948799999999991</v>
      </c>
      <c r="D23" s="21">
        <v>98.611200000000025</v>
      </c>
      <c r="E23" s="21">
        <v>25.074000000000002</v>
      </c>
      <c r="F23" s="21">
        <v>98.304000000000002</v>
      </c>
      <c r="G23" s="126">
        <v>95.692799999999991</v>
      </c>
      <c r="H23" s="20">
        <v>99.220499999999987</v>
      </c>
      <c r="I23" s="21">
        <v>97.459200000000024</v>
      </c>
      <c r="J23" s="21">
        <v>98.227200000000025</v>
      </c>
      <c r="K23" s="21">
        <v>26.0093</v>
      </c>
      <c r="L23" s="21">
        <v>97.025499999999994</v>
      </c>
      <c r="M23" s="22">
        <v>96.509500000000003</v>
      </c>
      <c r="N23" s="20">
        <v>98.225400000000008</v>
      </c>
      <c r="O23" s="21">
        <v>97.966800000000006</v>
      </c>
      <c r="P23" s="21">
        <v>97.966800000000006</v>
      </c>
      <c r="Q23" s="21">
        <v>25.32</v>
      </c>
      <c r="R23" s="21">
        <v>96.066599999999994</v>
      </c>
      <c r="S23" s="22">
        <v>96.577199999999991</v>
      </c>
      <c r="T23" s="23">
        <f t="shared" si="0"/>
        <v>1538.7909000000002</v>
      </c>
      <c r="V23" s="2"/>
      <c r="W23" s="17"/>
    </row>
    <row r="24" spans="1:30" ht="39.950000000000003" customHeight="1" x14ac:dyDescent="0.25">
      <c r="A24" s="112" t="s">
        <v>33</v>
      </c>
      <c r="B24" s="20">
        <v>99.739299999999972</v>
      </c>
      <c r="C24" s="21">
        <v>99.173100000000005</v>
      </c>
      <c r="D24" s="21">
        <v>98.611200000000025</v>
      </c>
      <c r="E24" s="21">
        <v>25.651100000000003</v>
      </c>
      <c r="F24" s="21">
        <v>98.304000000000002</v>
      </c>
      <c r="G24" s="126">
        <v>97.996799999999979</v>
      </c>
      <c r="H24" s="20">
        <v>99.220499999999987</v>
      </c>
      <c r="I24" s="21">
        <v>98.611200000000025</v>
      </c>
      <c r="J24" s="21">
        <v>99.302400000000006</v>
      </c>
      <c r="K24" s="21">
        <v>26.268000000000001</v>
      </c>
      <c r="L24" s="21">
        <v>98.176000000000002</v>
      </c>
      <c r="M24" s="22">
        <v>97.739899999999992</v>
      </c>
      <c r="N24" s="20">
        <v>99.381900000000002</v>
      </c>
      <c r="O24" s="21">
        <v>99.124800000000008</v>
      </c>
      <c r="P24" s="21">
        <v>99.124800000000008</v>
      </c>
      <c r="Q24" s="21">
        <v>25.580000000000002</v>
      </c>
      <c r="R24" s="21">
        <v>97.300200000000004</v>
      </c>
      <c r="S24" s="22">
        <v>97.812400000000011</v>
      </c>
      <c r="T24" s="23">
        <f t="shared" si="0"/>
        <v>1557.1176000000003</v>
      </c>
      <c r="V24" s="2"/>
    </row>
    <row r="25" spans="1:30" ht="41.45" customHeight="1" x14ac:dyDescent="0.25">
      <c r="A25" s="113" t="s">
        <v>10</v>
      </c>
      <c r="B25" s="24">
        <f>SUM(B18:B24)</f>
        <v>676.06255599999997</v>
      </c>
      <c r="C25" s="25">
        <f t="shared" ref="C25:E25" si="1">SUM(C18:C24)</f>
        <v>671.67917999999997</v>
      </c>
      <c r="D25" s="25">
        <f t="shared" si="1"/>
        <v>669.63652800000011</v>
      </c>
      <c r="E25" s="25">
        <f t="shared" si="1"/>
        <v>174.32050000000001</v>
      </c>
      <c r="F25" s="25">
        <f>SUM(F18:F24)</f>
        <v>666.75047999999992</v>
      </c>
      <c r="G25" s="127">
        <f t="shared" ref="G25:J25" si="2">SUM(G18:G24)</f>
        <v>662.52359999999999</v>
      </c>
      <c r="H25" s="24">
        <f t="shared" si="2"/>
        <v>686.17050900000004</v>
      </c>
      <c r="I25" s="25">
        <f t="shared" si="2"/>
        <v>673.01683200000002</v>
      </c>
      <c r="J25" s="25">
        <f t="shared" si="2"/>
        <v>678.28334400000006</v>
      </c>
      <c r="K25" s="25">
        <f>SUM(K18:K24)</f>
        <v>180.19887499999999</v>
      </c>
      <c r="L25" s="25">
        <f t="shared" ref="L25:M25" si="3">SUM(L18:L24)</f>
        <v>670.13713600000005</v>
      </c>
      <c r="M25" s="26">
        <f t="shared" si="3"/>
        <v>667.42564800000002</v>
      </c>
      <c r="N25" s="24">
        <f>SUM(N18:N24)</f>
        <v>677.97927299999992</v>
      </c>
      <c r="O25" s="25">
        <f t="shared" ref="O25:S25" si="4">SUM(O18:O24)</f>
        <v>676.82321600000012</v>
      </c>
      <c r="P25" s="25">
        <f t="shared" si="4"/>
        <v>676.69352000000015</v>
      </c>
      <c r="Q25" s="25">
        <f t="shared" si="4"/>
        <v>176.21440000000001</v>
      </c>
      <c r="R25" s="25">
        <f t="shared" si="4"/>
        <v>663.62846400000001</v>
      </c>
      <c r="S25" s="26">
        <f t="shared" si="4"/>
        <v>665.78847600000006</v>
      </c>
      <c r="T25" s="23">
        <f t="shared" si="0"/>
        <v>10613.332537000002</v>
      </c>
    </row>
    <row r="26" spans="1:30" s="2" customFormat="1" ht="36.75" customHeight="1" x14ac:dyDescent="0.25">
      <c r="A26" s="114" t="s">
        <v>12</v>
      </c>
      <c r="B26" s="27">
        <v>129.69999999999999</v>
      </c>
      <c r="C26" s="28">
        <v>129.30000000000001</v>
      </c>
      <c r="D26" s="28">
        <v>128.4</v>
      </c>
      <c r="E26" s="28">
        <v>128.9</v>
      </c>
      <c r="F26" s="28">
        <v>128</v>
      </c>
      <c r="G26" s="128">
        <v>127.6</v>
      </c>
      <c r="H26" s="27">
        <v>129.69999999999999</v>
      </c>
      <c r="I26" s="28">
        <v>128.4</v>
      </c>
      <c r="J26" s="28">
        <v>129.30000000000001</v>
      </c>
      <c r="K26" s="28">
        <v>132</v>
      </c>
      <c r="L26" s="28">
        <v>128</v>
      </c>
      <c r="M26" s="29">
        <v>127.1</v>
      </c>
      <c r="N26" s="27">
        <v>128.9</v>
      </c>
      <c r="O26" s="28">
        <v>128.4</v>
      </c>
      <c r="P26" s="28">
        <v>128.4</v>
      </c>
      <c r="Q26" s="28">
        <v>127.9</v>
      </c>
      <c r="R26" s="28">
        <v>126.2</v>
      </c>
      <c r="S26" s="29">
        <v>126.7</v>
      </c>
      <c r="T26" s="30">
        <f>+((T25/T27)/7)*1000</f>
        <v>124.96417723799321</v>
      </c>
    </row>
    <row r="27" spans="1:30" s="2" customFormat="1" ht="33" customHeight="1" x14ac:dyDescent="0.25">
      <c r="A27" s="115" t="s">
        <v>13</v>
      </c>
      <c r="B27" s="31">
        <v>769</v>
      </c>
      <c r="C27" s="32">
        <v>767</v>
      </c>
      <c r="D27" s="32">
        <v>768</v>
      </c>
      <c r="E27" s="32">
        <v>199</v>
      </c>
      <c r="F27" s="32">
        <v>768</v>
      </c>
      <c r="G27" s="129">
        <v>768</v>
      </c>
      <c r="H27" s="31">
        <v>765</v>
      </c>
      <c r="I27" s="32">
        <v>768</v>
      </c>
      <c r="J27" s="32">
        <v>768</v>
      </c>
      <c r="K27" s="32">
        <v>199</v>
      </c>
      <c r="L27" s="32">
        <v>767</v>
      </c>
      <c r="M27" s="129">
        <v>769</v>
      </c>
      <c r="N27" s="31">
        <v>771</v>
      </c>
      <c r="O27" s="32">
        <v>772</v>
      </c>
      <c r="P27" s="32">
        <v>772</v>
      </c>
      <c r="Q27" s="32">
        <v>200</v>
      </c>
      <c r="R27" s="32">
        <v>771</v>
      </c>
      <c r="S27" s="33">
        <v>772</v>
      </c>
      <c r="T27" s="34">
        <f>SUM(B27:S27)</f>
        <v>12133</v>
      </c>
      <c r="U27" s="2">
        <f>((T25*1000)/T27)/7</f>
        <v>124.96417723799323</v>
      </c>
    </row>
    <row r="28" spans="1:30" s="2" customFormat="1" ht="33" customHeight="1" x14ac:dyDescent="0.25">
      <c r="A28" s="116" t="s">
        <v>14</v>
      </c>
      <c r="B28" s="35">
        <f t="shared" ref="B28:S28" si="5">((B27*B26)*7/1000)/7</f>
        <v>99.739299999999972</v>
      </c>
      <c r="C28" s="36">
        <f t="shared" si="5"/>
        <v>99.173100000000005</v>
      </c>
      <c r="D28" s="36">
        <f t="shared" si="5"/>
        <v>98.611200000000025</v>
      </c>
      <c r="E28" s="36">
        <f t="shared" si="5"/>
        <v>25.651100000000003</v>
      </c>
      <c r="F28" s="36">
        <f t="shared" si="5"/>
        <v>98.304000000000002</v>
      </c>
      <c r="G28" s="130">
        <f t="shared" si="5"/>
        <v>97.996799999999979</v>
      </c>
      <c r="H28" s="35">
        <f t="shared" si="5"/>
        <v>99.220499999999987</v>
      </c>
      <c r="I28" s="36">
        <f t="shared" si="5"/>
        <v>98.611200000000025</v>
      </c>
      <c r="J28" s="36">
        <f t="shared" si="5"/>
        <v>99.302400000000006</v>
      </c>
      <c r="K28" s="36">
        <f t="shared" si="5"/>
        <v>26.268000000000001</v>
      </c>
      <c r="L28" s="36">
        <f t="shared" si="5"/>
        <v>98.176000000000002</v>
      </c>
      <c r="M28" s="37">
        <f t="shared" si="5"/>
        <v>97.739899999999992</v>
      </c>
      <c r="N28" s="35">
        <f t="shared" si="5"/>
        <v>99.381900000000002</v>
      </c>
      <c r="O28" s="36">
        <f t="shared" si="5"/>
        <v>99.124800000000008</v>
      </c>
      <c r="P28" s="36">
        <f t="shared" si="5"/>
        <v>99.124800000000008</v>
      </c>
      <c r="Q28" s="36">
        <f t="shared" si="5"/>
        <v>25.580000000000002</v>
      </c>
      <c r="R28" s="36">
        <f t="shared" si="5"/>
        <v>97.300200000000004</v>
      </c>
      <c r="S28" s="37">
        <f t="shared" si="5"/>
        <v>97.812400000000011</v>
      </c>
      <c r="T28" s="38"/>
    </row>
    <row r="29" spans="1:30" ht="33.75" customHeight="1" x14ac:dyDescent="0.25">
      <c r="A29" s="117" t="s">
        <v>15</v>
      </c>
      <c r="B29" s="39">
        <f>((B27*B26)*7)/1000</f>
        <v>698.17509999999982</v>
      </c>
      <c r="C29" s="40">
        <f>((C27*C26)*7)/1000</f>
        <v>694.21170000000006</v>
      </c>
      <c r="D29" s="40">
        <f t="shared" ref="D29:S29" si="6">((D27*D26)*7)/1000</f>
        <v>690.27840000000015</v>
      </c>
      <c r="E29" s="40">
        <f t="shared" si="6"/>
        <v>179.55770000000001</v>
      </c>
      <c r="F29" s="40">
        <f t="shared" si="6"/>
        <v>688.12800000000004</v>
      </c>
      <c r="G29" s="131">
        <f t="shared" si="6"/>
        <v>685.97759999999982</v>
      </c>
      <c r="H29" s="39">
        <f t="shared" si="6"/>
        <v>694.54349999999988</v>
      </c>
      <c r="I29" s="40">
        <f t="shared" si="6"/>
        <v>690.27840000000015</v>
      </c>
      <c r="J29" s="40">
        <f t="shared" si="6"/>
        <v>695.11680000000001</v>
      </c>
      <c r="K29" s="40">
        <f t="shared" si="6"/>
        <v>183.876</v>
      </c>
      <c r="L29" s="40">
        <f t="shared" si="6"/>
        <v>687.23199999999997</v>
      </c>
      <c r="M29" s="76">
        <f t="shared" si="6"/>
        <v>684.1792999999999</v>
      </c>
      <c r="N29" s="177">
        <f t="shared" si="6"/>
        <v>695.67330000000004</v>
      </c>
      <c r="O29" s="41">
        <f t="shared" si="6"/>
        <v>693.87360000000001</v>
      </c>
      <c r="P29" s="41">
        <f t="shared" si="6"/>
        <v>693.87360000000001</v>
      </c>
      <c r="Q29" s="41">
        <f t="shared" si="6"/>
        <v>179.06</v>
      </c>
      <c r="R29" s="41">
        <f t="shared" si="6"/>
        <v>681.10140000000001</v>
      </c>
      <c r="S29" s="42">
        <f t="shared" si="6"/>
        <v>684.68680000000006</v>
      </c>
      <c r="T29" s="43"/>
    </row>
    <row r="30" spans="1:30" ht="33.75" customHeight="1" thickBot="1" x14ac:dyDescent="0.3">
      <c r="A30" s="118" t="s">
        <v>16</v>
      </c>
      <c r="B30" s="44">
        <f>+(B25/B27)/7*1000</f>
        <v>125.59215233141371</v>
      </c>
      <c r="C30" s="45">
        <f t="shared" ref="C30:E30" si="7">+(C25/C27)/7*1000</f>
        <v>125.10321847643883</v>
      </c>
      <c r="D30" s="45">
        <f t="shared" si="7"/>
        <v>124.56036607142859</v>
      </c>
      <c r="E30" s="45">
        <f t="shared" si="7"/>
        <v>125.14034458004308</v>
      </c>
      <c r="F30" s="45">
        <f>+(F25/F27)/7*1000</f>
        <v>124.02352678571427</v>
      </c>
      <c r="G30" s="132">
        <f t="shared" ref="G30:J30" si="8">+(G25/G27)/7*1000</f>
        <v>123.23727678571427</v>
      </c>
      <c r="H30" s="44">
        <f t="shared" si="8"/>
        <v>128.13641624649861</v>
      </c>
      <c r="I30" s="45">
        <f t="shared" si="8"/>
        <v>125.18914285714285</v>
      </c>
      <c r="J30" s="45">
        <f t="shared" si="8"/>
        <v>126.16877678571431</v>
      </c>
      <c r="K30" s="45">
        <f>+(K25/K27)/7*1000</f>
        <v>129.36028356066046</v>
      </c>
      <c r="L30" s="45">
        <f t="shared" ref="L30:S30" si="9">+(L25/L27)/7*1000</f>
        <v>124.81600596014155</v>
      </c>
      <c r="M30" s="46">
        <f t="shared" si="9"/>
        <v>123.98767378785065</v>
      </c>
      <c r="N30" s="44">
        <f t="shared" si="9"/>
        <v>125.6215069483046</v>
      </c>
      <c r="O30" s="45">
        <f t="shared" si="9"/>
        <v>125.24485862324205</v>
      </c>
      <c r="P30" s="45">
        <f t="shared" si="9"/>
        <v>125.22085862324209</v>
      </c>
      <c r="Q30" s="45">
        <f t="shared" si="9"/>
        <v>125.86742857142858</v>
      </c>
      <c r="R30" s="45">
        <f t="shared" si="9"/>
        <v>122.96247248471373</v>
      </c>
      <c r="S30" s="46">
        <f t="shared" si="9"/>
        <v>123.2029008142117</v>
      </c>
      <c r="T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4"/>
      <c r="U37" s="3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54"/>
      <c r="U38" s="55"/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69">
        <v>78.51700000000001</v>
      </c>
      <c r="C39" s="69">
        <v>81.068599999999989</v>
      </c>
      <c r="D39" s="69">
        <v>79.3536</v>
      </c>
      <c r="E39" s="69">
        <v>25.060000000000002</v>
      </c>
      <c r="F39" s="69">
        <v>77.942399999999992</v>
      </c>
      <c r="G39" s="69">
        <v>76.531199999999984</v>
      </c>
      <c r="H39" s="89">
        <f t="shared" ref="H39:H46" si="10">SUM(B39:G39)</f>
        <v>418.47280000000001</v>
      </c>
      <c r="I39" s="50"/>
      <c r="J39" s="2"/>
      <c r="K39" s="80" t="s">
        <v>42</v>
      </c>
      <c r="L39" s="69">
        <v>7.9</v>
      </c>
      <c r="M39" s="69">
        <v>8</v>
      </c>
      <c r="N39" s="69">
        <v>8</v>
      </c>
      <c r="O39" s="69">
        <v>2.2999999999999998</v>
      </c>
      <c r="P39" s="69">
        <v>8.1</v>
      </c>
      <c r="Q39" s="69">
        <v>7.9</v>
      </c>
      <c r="R39" s="89">
        <f t="shared" ref="R39:R46" si="11">SUM(L39:Q39)</f>
        <v>42.199999999999996</v>
      </c>
      <c r="S39" s="50"/>
      <c r="T39" s="56"/>
      <c r="U39" s="55"/>
      <c r="V39" s="55"/>
      <c r="W39" s="2"/>
      <c r="X39" s="2"/>
      <c r="Y39" s="2"/>
      <c r="Z39" s="2"/>
    </row>
    <row r="40" spans="1:30" ht="33.75" customHeight="1" x14ac:dyDescent="0.25">
      <c r="A40" s="81" t="s">
        <v>34</v>
      </c>
      <c r="B40" s="69">
        <v>78.51700000000001</v>
      </c>
      <c r="C40" s="69">
        <v>81.068599999999989</v>
      </c>
      <c r="D40" s="69">
        <v>79.3536</v>
      </c>
      <c r="E40" s="69">
        <v>25.060000000000002</v>
      </c>
      <c r="F40" s="69">
        <v>77.942399999999992</v>
      </c>
      <c r="G40" s="69">
        <v>76.531199999999984</v>
      </c>
      <c r="H40" s="89">
        <f t="shared" si="10"/>
        <v>418.47280000000001</v>
      </c>
      <c r="I40" s="50"/>
      <c r="J40" s="2"/>
      <c r="K40" s="81" t="s">
        <v>34</v>
      </c>
      <c r="L40" s="69">
        <v>7.9</v>
      </c>
      <c r="M40" s="69">
        <v>8</v>
      </c>
      <c r="N40" s="69">
        <v>8</v>
      </c>
      <c r="O40" s="69">
        <v>2.2999999999999998</v>
      </c>
      <c r="P40" s="69">
        <v>8.1</v>
      </c>
      <c r="Q40" s="69">
        <v>7.9</v>
      </c>
      <c r="R40" s="89">
        <f t="shared" si="11"/>
        <v>42.199999999999996</v>
      </c>
      <c r="S40" s="50"/>
      <c r="T40" s="56"/>
      <c r="U40" s="55"/>
      <c r="V40" s="55"/>
      <c r="W40" s="2"/>
      <c r="X40" s="2"/>
      <c r="Y40" s="2"/>
      <c r="Z40" s="2"/>
    </row>
    <row r="41" spans="1:30" ht="33.75" customHeight="1" x14ac:dyDescent="0.25">
      <c r="A41" s="80" t="s">
        <v>35</v>
      </c>
      <c r="B41" s="69">
        <v>81.153199999999998</v>
      </c>
      <c r="C41" s="69">
        <v>82.649060000000006</v>
      </c>
      <c r="D41" s="69">
        <v>81.154559999999989</v>
      </c>
      <c r="E41" s="69">
        <v>25.115999999999996</v>
      </c>
      <c r="F41" s="69">
        <v>80.307839999999985</v>
      </c>
      <c r="G41" s="69">
        <v>79.438020000000009</v>
      </c>
      <c r="H41" s="89">
        <f t="shared" si="10"/>
        <v>429.81867999999997</v>
      </c>
      <c r="I41" s="50"/>
      <c r="J41" s="2"/>
      <c r="K41" s="80" t="s">
        <v>35</v>
      </c>
      <c r="L41" s="69">
        <v>8</v>
      </c>
      <c r="M41" s="69">
        <v>8</v>
      </c>
      <c r="N41" s="69">
        <v>8.1</v>
      </c>
      <c r="O41" s="69">
        <v>2.4</v>
      </c>
      <c r="P41" s="69">
        <v>8</v>
      </c>
      <c r="Q41" s="69">
        <v>7.9</v>
      </c>
      <c r="R41" s="89">
        <f t="shared" si="11"/>
        <v>42.4</v>
      </c>
      <c r="S41" s="50"/>
      <c r="T41" s="56"/>
      <c r="U41" s="55"/>
      <c r="V41" s="55"/>
      <c r="W41" s="2"/>
      <c r="X41" s="2"/>
      <c r="Y41" s="2"/>
      <c r="Z41" s="2"/>
    </row>
    <row r="42" spans="1:30" ht="33.75" customHeight="1" x14ac:dyDescent="0.25">
      <c r="A42" s="80" t="s">
        <v>36</v>
      </c>
      <c r="B42" s="69">
        <v>81.153199999999998</v>
      </c>
      <c r="C42" s="69">
        <v>82.649060000000006</v>
      </c>
      <c r="D42" s="69">
        <v>81.154559999999989</v>
      </c>
      <c r="E42" s="69">
        <v>25.115999999999996</v>
      </c>
      <c r="F42" s="69">
        <v>80.307839999999985</v>
      </c>
      <c r="G42" s="69">
        <v>79.438020000000009</v>
      </c>
      <c r="H42" s="89">
        <f t="shared" si="10"/>
        <v>429.81867999999997</v>
      </c>
      <c r="I42" s="50"/>
      <c r="J42" s="2"/>
      <c r="K42" s="80" t="s">
        <v>36</v>
      </c>
      <c r="L42" s="69">
        <v>8</v>
      </c>
      <c r="M42" s="69">
        <v>8</v>
      </c>
      <c r="N42" s="69">
        <v>8.1</v>
      </c>
      <c r="O42" s="69">
        <v>2.4</v>
      </c>
      <c r="P42" s="69">
        <v>8</v>
      </c>
      <c r="Q42" s="69">
        <v>8</v>
      </c>
      <c r="R42" s="89">
        <f t="shared" si="11"/>
        <v>42.5</v>
      </c>
      <c r="S42" s="50"/>
      <c r="T42" s="56"/>
      <c r="U42" s="55"/>
      <c r="V42" s="55"/>
      <c r="W42" s="2"/>
      <c r="X42" s="2"/>
      <c r="Y42" s="2"/>
      <c r="Z42" s="2"/>
    </row>
    <row r="43" spans="1:30" ht="33.75" customHeight="1" x14ac:dyDescent="0.25">
      <c r="A43" s="81" t="s">
        <v>37</v>
      </c>
      <c r="B43" s="69">
        <v>81.153199999999998</v>
      </c>
      <c r="C43" s="69">
        <v>82.649060000000006</v>
      </c>
      <c r="D43" s="69">
        <v>81.154559999999989</v>
      </c>
      <c r="E43" s="69">
        <v>25.115999999999996</v>
      </c>
      <c r="F43" s="69">
        <v>80.307839999999985</v>
      </c>
      <c r="G43" s="69">
        <v>79.438020000000009</v>
      </c>
      <c r="H43" s="89">
        <f t="shared" si="10"/>
        <v>429.81867999999997</v>
      </c>
      <c r="I43" s="50"/>
      <c r="J43" s="2"/>
      <c r="K43" s="81" t="s">
        <v>37</v>
      </c>
      <c r="L43" s="69">
        <v>8.1</v>
      </c>
      <c r="M43" s="69">
        <v>8.1</v>
      </c>
      <c r="N43" s="69">
        <v>8.1</v>
      </c>
      <c r="O43" s="69">
        <v>2.5</v>
      </c>
      <c r="P43" s="69">
        <v>8</v>
      </c>
      <c r="Q43" s="69">
        <v>8</v>
      </c>
      <c r="R43" s="89">
        <f t="shared" si="11"/>
        <v>42.8</v>
      </c>
      <c r="S43" s="50"/>
      <c r="T43" s="56"/>
      <c r="U43" s="55"/>
      <c r="V43" s="55"/>
      <c r="W43" s="2"/>
      <c r="X43" s="2"/>
      <c r="Y43" s="2"/>
      <c r="Z43" s="2"/>
    </row>
    <row r="44" spans="1:30" ht="33.75" customHeight="1" x14ac:dyDescent="0.25">
      <c r="A44" s="80" t="s">
        <v>38</v>
      </c>
      <c r="B44" s="69">
        <v>81.153199999999998</v>
      </c>
      <c r="C44" s="69">
        <v>82.649060000000006</v>
      </c>
      <c r="D44" s="69">
        <v>81.154559999999989</v>
      </c>
      <c r="E44" s="69">
        <v>25.115999999999996</v>
      </c>
      <c r="F44" s="69">
        <v>80.307839999999985</v>
      </c>
      <c r="G44" s="69">
        <v>79.438020000000009</v>
      </c>
      <c r="H44" s="89">
        <f t="shared" si="10"/>
        <v>429.81867999999997</v>
      </c>
      <c r="I44" s="50"/>
      <c r="J44" s="2"/>
      <c r="K44" s="80" t="s">
        <v>38</v>
      </c>
      <c r="L44" s="69">
        <v>8.1</v>
      </c>
      <c r="M44" s="69">
        <v>8.1</v>
      </c>
      <c r="N44" s="69">
        <v>8.1</v>
      </c>
      <c r="O44" s="69">
        <v>2.5</v>
      </c>
      <c r="P44" s="69">
        <v>8</v>
      </c>
      <c r="Q44" s="69">
        <v>7.8</v>
      </c>
      <c r="R44" s="89">
        <f t="shared" si="11"/>
        <v>42.599999999999994</v>
      </c>
      <c r="S44" s="50"/>
      <c r="T44" s="56"/>
      <c r="U44" s="55"/>
      <c r="V44" s="55"/>
      <c r="W44" s="2"/>
      <c r="X44" s="2"/>
      <c r="Y44" s="2"/>
      <c r="Z44" s="2"/>
    </row>
    <row r="45" spans="1:30" ht="33.75" customHeight="1" x14ac:dyDescent="0.25">
      <c r="A45" s="80" t="s">
        <v>33</v>
      </c>
      <c r="B45" s="69">
        <v>81.153199999999998</v>
      </c>
      <c r="C45" s="69">
        <v>82.649060000000006</v>
      </c>
      <c r="D45" s="69">
        <v>81.154559999999989</v>
      </c>
      <c r="E45" s="69">
        <v>25.115999999999996</v>
      </c>
      <c r="F45" s="69">
        <v>80.307839999999985</v>
      </c>
      <c r="G45" s="69">
        <v>79.438020000000009</v>
      </c>
      <c r="H45" s="89">
        <f t="shared" si="10"/>
        <v>429.81867999999997</v>
      </c>
      <c r="I45" s="50"/>
      <c r="J45" s="2"/>
      <c r="K45" s="80" t="s">
        <v>33</v>
      </c>
      <c r="L45" s="69">
        <v>8.1</v>
      </c>
      <c r="M45" s="69">
        <v>8.1</v>
      </c>
      <c r="N45" s="69">
        <v>8.1999999999999993</v>
      </c>
      <c r="O45" s="69">
        <v>2.5</v>
      </c>
      <c r="P45" s="69">
        <v>8.1</v>
      </c>
      <c r="Q45" s="69">
        <v>7.8</v>
      </c>
      <c r="R45" s="89">
        <f t="shared" si="11"/>
        <v>42.8</v>
      </c>
      <c r="S45" s="50"/>
      <c r="T45" s="56"/>
      <c r="U45" s="55"/>
      <c r="V45" s="55"/>
      <c r="W45" s="55"/>
      <c r="X45" s="55"/>
      <c r="Y45" s="2"/>
      <c r="Z45" s="2"/>
      <c r="AA45" s="2"/>
      <c r="AB45" s="2"/>
    </row>
    <row r="46" spans="1:30" ht="33.75" customHeight="1" x14ac:dyDescent="0.25">
      <c r="A46" s="81" t="s">
        <v>10</v>
      </c>
      <c r="B46" s="70">
        <f t="shared" ref="B46:G46" si="12">SUM(B39:B45)</f>
        <v>562.79999999999995</v>
      </c>
      <c r="C46" s="25">
        <f t="shared" si="12"/>
        <v>575.38250000000005</v>
      </c>
      <c r="D46" s="25">
        <f t="shared" si="12"/>
        <v>564.48</v>
      </c>
      <c r="E46" s="25">
        <f t="shared" si="12"/>
        <v>175.7</v>
      </c>
      <c r="F46" s="25">
        <f t="shared" si="12"/>
        <v>557.42399999999998</v>
      </c>
      <c r="G46" s="25">
        <f t="shared" si="12"/>
        <v>550.25249999999994</v>
      </c>
      <c r="H46" s="89">
        <f t="shared" si="10"/>
        <v>2986.0390000000002</v>
      </c>
      <c r="I46" s="56"/>
      <c r="K46" s="96" t="s">
        <v>10</v>
      </c>
      <c r="L46" s="70">
        <f>SUM(L39:L45)</f>
        <v>56.1</v>
      </c>
      <c r="M46" s="25">
        <f>SUM(M39:M45)</f>
        <v>56.300000000000004</v>
      </c>
      <c r="N46" s="25">
        <f>SUM(N39:N45)</f>
        <v>56.600000000000009</v>
      </c>
      <c r="O46" s="25">
        <f>SUM(O39:O45)</f>
        <v>16.899999999999999</v>
      </c>
      <c r="P46" s="25">
        <f t="shared" ref="P46:Q46" si="13">SUM(P39:P45)</f>
        <v>56.300000000000004</v>
      </c>
      <c r="Q46" s="25">
        <f t="shared" si="13"/>
        <v>55.3</v>
      </c>
      <c r="R46" s="89">
        <f t="shared" si="11"/>
        <v>297.5</v>
      </c>
      <c r="S46" s="56"/>
      <c r="T46" s="56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2" t="s">
        <v>12</v>
      </c>
      <c r="B47" s="71">
        <v>120</v>
      </c>
      <c r="C47" s="28">
        <v>122.5</v>
      </c>
      <c r="D47" s="28">
        <v>120</v>
      </c>
      <c r="E47" s="28">
        <v>125.5</v>
      </c>
      <c r="F47" s="28">
        <v>118.5</v>
      </c>
      <c r="G47" s="28">
        <v>117.5</v>
      </c>
      <c r="H47" s="90">
        <f>+((H46/H48)/7)*1000</f>
        <v>120.02729319077098</v>
      </c>
      <c r="I47" s="56"/>
      <c r="K47" s="119" t="s">
        <v>12</v>
      </c>
      <c r="L47" s="71">
        <v>133.5</v>
      </c>
      <c r="M47" s="28">
        <v>134</v>
      </c>
      <c r="N47" s="28">
        <v>132.5</v>
      </c>
      <c r="O47" s="28">
        <v>134</v>
      </c>
      <c r="P47" s="28">
        <v>132</v>
      </c>
      <c r="Q47" s="28">
        <v>130.5</v>
      </c>
      <c r="R47" s="90">
        <f>+((R46/R48)/7)*1000</f>
        <v>132.39875389408101</v>
      </c>
      <c r="S47" s="57"/>
      <c r="T47" s="143"/>
    </row>
    <row r="48" spans="1:30" ht="33.75" customHeight="1" x14ac:dyDescent="0.25">
      <c r="A48" s="83" t="s">
        <v>13</v>
      </c>
      <c r="B48" s="72">
        <v>670</v>
      </c>
      <c r="C48" s="32">
        <v>671</v>
      </c>
      <c r="D48" s="32">
        <v>672</v>
      </c>
      <c r="E48" s="32">
        <v>200</v>
      </c>
      <c r="F48" s="32">
        <v>672</v>
      </c>
      <c r="G48" s="32">
        <v>669</v>
      </c>
      <c r="H48" s="91">
        <f>SUM(B48:G48)</f>
        <v>3554</v>
      </c>
      <c r="I48" s="56"/>
      <c r="J48" s="58"/>
      <c r="K48" s="83" t="s">
        <v>13</v>
      </c>
      <c r="L48" s="94">
        <v>60</v>
      </c>
      <c r="M48" s="94">
        <v>60</v>
      </c>
      <c r="N48" s="94">
        <v>61</v>
      </c>
      <c r="O48" s="94">
        <v>18</v>
      </c>
      <c r="P48" s="94">
        <v>61</v>
      </c>
      <c r="Q48" s="94">
        <v>61</v>
      </c>
      <c r="R48" s="98">
        <f>SUM(L48:Q48)</f>
        <v>321</v>
      </c>
      <c r="S48" s="59"/>
      <c r="T48" s="59"/>
    </row>
    <row r="49" spans="1:43" ht="33.75" customHeight="1" x14ac:dyDescent="0.25">
      <c r="A49" s="84" t="s">
        <v>14</v>
      </c>
      <c r="B49" s="73">
        <f t="shared" ref="B49:G49" si="14">((B48*B47)*7/1000-B39-B40)/5</f>
        <v>81.153199999999998</v>
      </c>
      <c r="C49" s="36">
        <f t="shared" si="14"/>
        <v>82.649060000000006</v>
      </c>
      <c r="D49" s="36">
        <f t="shared" si="14"/>
        <v>81.154559999999989</v>
      </c>
      <c r="E49" s="36">
        <f t="shared" si="14"/>
        <v>25.115999999999996</v>
      </c>
      <c r="F49" s="36">
        <f t="shared" si="14"/>
        <v>80.307839999999985</v>
      </c>
      <c r="G49" s="36">
        <f t="shared" si="14"/>
        <v>79.438020000000009</v>
      </c>
      <c r="H49" s="92">
        <f>((H46*1000)/H48)/7</f>
        <v>120.02729319077096</v>
      </c>
      <c r="I49" s="56"/>
      <c r="K49" s="84" t="s">
        <v>14</v>
      </c>
      <c r="L49" s="73">
        <f t="shared" ref="L49:Q49" si="15">((L48*L47)*7/1000-L39-L40)/5</f>
        <v>8.0540000000000003</v>
      </c>
      <c r="M49" s="36">
        <f t="shared" si="15"/>
        <v>8.0560000000000009</v>
      </c>
      <c r="N49" s="36">
        <f t="shared" si="15"/>
        <v>8.1155000000000008</v>
      </c>
      <c r="O49" s="36">
        <f t="shared" si="15"/>
        <v>2.4567999999999999</v>
      </c>
      <c r="P49" s="36">
        <f t="shared" si="15"/>
        <v>8.0327999999999982</v>
      </c>
      <c r="Q49" s="36">
        <f t="shared" si="15"/>
        <v>7.984700000000001</v>
      </c>
      <c r="R49" s="99">
        <f>((R46*1000)/R48)/7</f>
        <v>132.39875389408101</v>
      </c>
      <c r="S49" s="59"/>
      <c r="T49" s="59"/>
    </row>
    <row r="50" spans="1:43" ht="33.75" customHeight="1" x14ac:dyDescent="0.25">
      <c r="A50" s="85" t="s">
        <v>15</v>
      </c>
      <c r="B50" s="74">
        <f t="shared" ref="B50:G50" si="16">((B48*B47)*7)/1000</f>
        <v>562.79999999999995</v>
      </c>
      <c r="C50" s="40">
        <f t="shared" si="16"/>
        <v>575.38250000000005</v>
      </c>
      <c r="D50" s="40">
        <f t="shared" si="16"/>
        <v>564.48</v>
      </c>
      <c r="E50" s="40">
        <f t="shared" si="16"/>
        <v>175.7</v>
      </c>
      <c r="F50" s="40">
        <f t="shared" si="16"/>
        <v>557.42399999999998</v>
      </c>
      <c r="G50" s="40">
        <f t="shared" si="16"/>
        <v>550.25250000000005</v>
      </c>
      <c r="H50" s="76"/>
      <c r="I50" s="56"/>
      <c r="K50" s="85" t="s">
        <v>15</v>
      </c>
      <c r="L50" s="74">
        <f>((L48*L47)*7)/1000</f>
        <v>56.07</v>
      </c>
      <c r="M50" s="40">
        <f>((M48*M47)*7)/1000</f>
        <v>56.28</v>
      </c>
      <c r="N50" s="40">
        <f>((N48*N47)*7)/1000</f>
        <v>56.577500000000001</v>
      </c>
      <c r="O50" s="40">
        <f>((O48*O47)*7)/1000</f>
        <v>16.884</v>
      </c>
      <c r="P50" s="40">
        <f t="shared" ref="P50:Q50" si="17">((P48*P47)*7)/1000</f>
        <v>56.363999999999997</v>
      </c>
      <c r="Q50" s="40">
        <f t="shared" si="17"/>
        <v>55.723500000000001</v>
      </c>
      <c r="R50" s="100"/>
    </row>
    <row r="51" spans="1:43" ht="33.75" customHeight="1" thickBot="1" x14ac:dyDescent="0.3">
      <c r="A51" s="86" t="s">
        <v>16</v>
      </c>
      <c r="B51" s="75">
        <f t="shared" ref="B51:G51" si="18">+(B46/B48)/7*1000</f>
        <v>120</v>
      </c>
      <c r="C51" s="45">
        <f t="shared" si="18"/>
        <v>122.50000000000001</v>
      </c>
      <c r="D51" s="45">
        <f t="shared" si="18"/>
        <v>120.00000000000001</v>
      </c>
      <c r="E51" s="45">
        <f t="shared" si="18"/>
        <v>125.5</v>
      </c>
      <c r="F51" s="45">
        <f t="shared" si="18"/>
        <v>118.50000000000001</v>
      </c>
      <c r="G51" s="45">
        <f t="shared" si="18"/>
        <v>117.49999999999999</v>
      </c>
      <c r="H51" s="93"/>
      <c r="I51" s="56"/>
      <c r="J51" s="48"/>
      <c r="K51" s="86" t="s">
        <v>16</v>
      </c>
      <c r="L51" s="75">
        <f>+(L46/L48)/7*1000</f>
        <v>133.57142857142858</v>
      </c>
      <c r="M51" s="45">
        <f>+(M46/M48)/7*1000</f>
        <v>134.04761904761907</v>
      </c>
      <c r="N51" s="45">
        <f>+(N46/N48)/7*1000</f>
        <v>132.55269320843095</v>
      </c>
      <c r="O51" s="45">
        <f>+(O46/O48)/7*1000</f>
        <v>134.12698412698413</v>
      </c>
      <c r="P51" s="45">
        <f t="shared" ref="P51:Q51" si="19">+(P46/P48)/7*1000</f>
        <v>131.85011709601875</v>
      </c>
      <c r="Q51" s="45">
        <f t="shared" si="19"/>
        <v>129.50819672131146</v>
      </c>
      <c r="R51" s="46"/>
      <c r="S51" s="49"/>
      <c r="T51" s="49"/>
    </row>
    <row r="52" spans="1:43" ht="33.75" customHeight="1" x14ac:dyDescent="0.25">
      <c r="A52" s="48"/>
      <c r="B52" s="178"/>
      <c r="C52" s="178"/>
      <c r="D52" s="178"/>
      <c r="E52" s="178"/>
      <c r="F52" s="178"/>
      <c r="G52" s="178"/>
      <c r="H52" s="48"/>
      <c r="I52" s="48"/>
      <c r="J52" s="48"/>
      <c r="K52" s="49"/>
      <c r="L52" s="49"/>
      <c r="M52" s="178"/>
      <c r="N52" s="178"/>
      <c r="O52" s="178"/>
      <c r="P52" s="178"/>
      <c r="Q52" s="178"/>
      <c r="R52" s="178"/>
      <c r="S52" s="49"/>
      <c r="T52" s="49"/>
      <c r="U52" s="2"/>
      <c r="V52" s="2"/>
      <c r="W52" s="2"/>
      <c r="X52" s="2"/>
      <c r="Y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43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50"/>
      <c r="W54" s="2"/>
      <c r="X54" s="2"/>
      <c r="Y54" s="2"/>
      <c r="Z54" s="2"/>
      <c r="AB54" s="2"/>
      <c r="AC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63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52"/>
      <c r="W56" s="52"/>
      <c r="X56" s="124"/>
      <c r="Y56" s="52"/>
      <c r="Z56" s="64"/>
      <c r="AA56" s="64"/>
      <c r="AB56" s="64"/>
      <c r="AC56" s="5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71">
        <v>9.8000000000000007</v>
      </c>
      <c r="C57" s="172">
        <v>9.9</v>
      </c>
      <c r="D57" s="172">
        <v>9.9</v>
      </c>
      <c r="E57" s="172">
        <v>2.4</v>
      </c>
      <c r="F57" s="172">
        <v>9.6999999999999993</v>
      </c>
      <c r="G57" s="173">
        <v>9.9</v>
      </c>
      <c r="H57" s="171">
        <v>10</v>
      </c>
      <c r="I57" s="172">
        <v>10</v>
      </c>
      <c r="J57" s="172">
        <v>9.8000000000000007</v>
      </c>
      <c r="K57" s="172">
        <v>2.7</v>
      </c>
      <c r="L57" s="172">
        <v>9.9</v>
      </c>
      <c r="M57" s="173">
        <v>9.9</v>
      </c>
      <c r="N57" s="167">
        <v>10</v>
      </c>
      <c r="O57" s="156">
        <v>9.8000000000000007</v>
      </c>
      <c r="P57" s="156">
        <v>9.8000000000000007</v>
      </c>
      <c r="Q57" s="156">
        <v>2.6</v>
      </c>
      <c r="R57" s="156">
        <v>9.9</v>
      </c>
      <c r="S57" s="157">
        <v>9.9</v>
      </c>
      <c r="T57" s="150">
        <f t="shared" ref="T57:T62" si="20">SUM(B57:S57)</f>
        <v>155.9</v>
      </c>
      <c r="U57" s="49"/>
      <c r="V57" s="50"/>
      <c r="W57" s="52"/>
      <c r="X57" s="124"/>
      <c r="Y57" s="52"/>
      <c r="Z57" s="64"/>
      <c r="AA57" s="64"/>
      <c r="AB57" s="64"/>
      <c r="AC57" s="52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39">
        <v>9.8000000000000007</v>
      </c>
      <c r="C58" s="40">
        <v>9.9</v>
      </c>
      <c r="D58" s="40">
        <v>9.9</v>
      </c>
      <c r="E58" s="40">
        <v>2.4</v>
      </c>
      <c r="F58" s="40">
        <v>9.6999999999999993</v>
      </c>
      <c r="G58" s="76">
        <v>9.9</v>
      </c>
      <c r="H58" s="39">
        <v>10</v>
      </c>
      <c r="I58" s="40">
        <v>10</v>
      </c>
      <c r="J58" s="40">
        <v>9.8000000000000007</v>
      </c>
      <c r="K58" s="40">
        <v>2.7</v>
      </c>
      <c r="L58" s="40">
        <v>9.9</v>
      </c>
      <c r="M58" s="76">
        <v>9.9</v>
      </c>
      <c r="N58" s="69">
        <v>10</v>
      </c>
      <c r="O58" s="21">
        <v>9.8000000000000007</v>
      </c>
      <c r="P58" s="21">
        <v>9.8000000000000007</v>
      </c>
      <c r="Q58" s="21">
        <v>2.6</v>
      </c>
      <c r="R58" s="21">
        <v>9.9</v>
      </c>
      <c r="S58" s="126">
        <v>9.9</v>
      </c>
      <c r="T58" s="150">
        <f t="shared" si="20"/>
        <v>155.9</v>
      </c>
      <c r="U58" s="49"/>
      <c r="V58" s="50"/>
      <c r="W58" s="52"/>
      <c r="X58" s="124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174">
        <v>10</v>
      </c>
      <c r="C59" s="175">
        <v>10</v>
      </c>
      <c r="D59" s="175">
        <v>9.9</v>
      </c>
      <c r="E59" s="175">
        <v>2.5</v>
      </c>
      <c r="F59" s="175">
        <v>9.9</v>
      </c>
      <c r="G59" s="176">
        <v>10</v>
      </c>
      <c r="H59" s="174">
        <v>10.1</v>
      </c>
      <c r="I59" s="175">
        <v>10.1</v>
      </c>
      <c r="J59" s="175">
        <v>10.1</v>
      </c>
      <c r="K59" s="175">
        <v>2.8</v>
      </c>
      <c r="L59" s="175">
        <v>10</v>
      </c>
      <c r="M59" s="176">
        <v>10</v>
      </c>
      <c r="N59" s="69">
        <v>10.1</v>
      </c>
      <c r="O59" s="21">
        <v>10</v>
      </c>
      <c r="P59" s="21">
        <v>9.9</v>
      </c>
      <c r="Q59" s="21">
        <v>2.6</v>
      </c>
      <c r="R59" s="21">
        <v>10.1</v>
      </c>
      <c r="S59" s="126">
        <v>10</v>
      </c>
      <c r="T59" s="150">
        <f t="shared" si="20"/>
        <v>158.09999999999997</v>
      </c>
      <c r="U59" s="49"/>
      <c r="V59" s="50"/>
      <c r="W59" s="52"/>
      <c r="X59" s="124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174">
        <v>10</v>
      </c>
      <c r="C60" s="175">
        <v>10</v>
      </c>
      <c r="D60" s="175">
        <v>9.9</v>
      </c>
      <c r="E60" s="175">
        <v>2.5</v>
      </c>
      <c r="F60" s="175">
        <v>9.9</v>
      </c>
      <c r="G60" s="176">
        <v>10.1</v>
      </c>
      <c r="H60" s="174">
        <v>10.1</v>
      </c>
      <c r="I60" s="175">
        <v>10.1</v>
      </c>
      <c r="J60" s="175">
        <v>10.1</v>
      </c>
      <c r="K60" s="175">
        <v>2.8</v>
      </c>
      <c r="L60" s="175">
        <v>10.1</v>
      </c>
      <c r="M60" s="176">
        <v>10</v>
      </c>
      <c r="N60" s="69">
        <v>10.1</v>
      </c>
      <c r="O60" s="21">
        <v>10.1</v>
      </c>
      <c r="P60" s="21">
        <v>10</v>
      </c>
      <c r="Q60" s="21">
        <v>2.6</v>
      </c>
      <c r="R60" s="21">
        <v>10.1</v>
      </c>
      <c r="S60" s="126">
        <v>10</v>
      </c>
      <c r="T60" s="150">
        <f t="shared" si="20"/>
        <v>158.49999999999994</v>
      </c>
      <c r="U60" s="49"/>
      <c r="V60" s="2"/>
      <c r="W60" s="52"/>
      <c r="X60" s="124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174">
        <v>10</v>
      </c>
      <c r="C61" s="175">
        <v>10</v>
      </c>
      <c r="D61" s="175">
        <v>9.9</v>
      </c>
      <c r="E61" s="175">
        <v>2.5</v>
      </c>
      <c r="F61" s="175">
        <v>9.9</v>
      </c>
      <c r="G61" s="176">
        <v>10.1</v>
      </c>
      <c r="H61" s="174">
        <v>10.199999999999999</v>
      </c>
      <c r="I61" s="175">
        <v>10.1</v>
      </c>
      <c r="J61" s="175">
        <v>10.1</v>
      </c>
      <c r="K61" s="175">
        <v>2.8</v>
      </c>
      <c r="L61" s="175">
        <v>10.1</v>
      </c>
      <c r="M61" s="176">
        <v>10</v>
      </c>
      <c r="N61" s="69">
        <v>10.199999999999999</v>
      </c>
      <c r="O61" s="21">
        <v>10.1</v>
      </c>
      <c r="P61" s="21">
        <v>10</v>
      </c>
      <c r="Q61" s="21">
        <v>2.6</v>
      </c>
      <c r="R61" s="21">
        <v>10.1</v>
      </c>
      <c r="S61" s="126">
        <v>10</v>
      </c>
      <c r="T61" s="150">
        <f t="shared" si="20"/>
        <v>158.69999999999996</v>
      </c>
      <c r="U61" s="49"/>
      <c r="V61" s="2"/>
      <c r="W61" s="52"/>
      <c r="X61" s="124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74">
        <v>10</v>
      </c>
      <c r="C62" s="175">
        <v>10</v>
      </c>
      <c r="D62" s="175">
        <v>10</v>
      </c>
      <c r="E62" s="175">
        <v>2.5</v>
      </c>
      <c r="F62" s="175">
        <v>9.9</v>
      </c>
      <c r="G62" s="176">
        <v>10.1</v>
      </c>
      <c r="H62" s="174">
        <v>10.199999999999999</v>
      </c>
      <c r="I62" s="175">
        <v>10.1</v>
      </c>
      <c r="J62" s="175">
        <v>10.199999999999999</v>
      </c>
      <c r="K62" s="175">
        <v>2.8</v>
      </c>
      <c r="L62" s="175">
        <v>10.1</v>
      </c>
      <c r="M62" s="176">
        <v>10</v>
      </c>
      <c r="N62" s="69">
        <v>10.199999999999999</v>
      </c>
      <c r="O62" s="21">
        <v>10.1</v>
      </c>
      <c r="P62" s="21">
        <v>10</v>
      </c>
      <c r="Q62" s="21">
        <v>2.7</v>
      </c>
      <c r="R62" s="21">
        <v>10.199999999999999</v>
      </c>
      <c r="S62" s="126">
        <v>10</v>
      </c>
      <c r="T62" s="150">
        <f t="shared" si="20"/>
        <v>159.09999999999997</v>
      </c>
      <c r="U62" s="49"/>
      <c r="V62" s="2"/>
      <c r="W62" s="52"/>
      <c r="X62" s="124"/>
      <c r="Y62" s="52"/>
      <c r="Z62" s="52"/>
      <c r="AA62" s="52"/>
      <c r="AB62" s="52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74">
        <v>10</v>
      </c>
      <c r="C63" s="175">
        <v>10</v>
      </c>
      <c r="D63" s="175">
        <v>10</v>
      </c>
      <c r="E63" s="175">
        <v>2.5</v>
      </c>
      <c r="F63" s="175">
        <v>10</v>
      </c>
      <c r="G63" s="176">
        <v>10.1</v>
      </c>
      <c r="H63" s="174">
        <v>10.199999999999999</v>
      </c>
      <c r="I63" s="175">
        <v>10.1</v>
      </c>
      <c r="J63" s="175">
        <v>10.199999999999999</v>
      </c>
      <c r="K63" s="175">
        <v>2.8</v>
      </c>
      <c r="L63" s="175">
        <v>10.1</v>
      </c>
      <c r="M63" s="176">
        <v>10.1</v>
      </c>
      <c r="N63" s="69">
        <v>10.199999999999999</v>
      </c>
      <c r="O63" s="21">
        <v>10.1</v>
      </c>
      <c r="P63" s="21">
        <v>10</v>
      </c>
      <c r="Q63" s="21">
        <v>2.7</v>
      </c>
      <c r="R63" s="21">
        <v>10.199999999999999</v>
      </c>
      <c r="S63" s="126">
        <v>10.1</v>
      </c>
      <c r="T63" s="150">
        <f>SUM(B63:S63)</f>
        <v>159.39999999999995</v>
      </c>
      <c r="U63" s="49"/>
      <c r="V63" s="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79" t="s">
        <v>10</v>
      </c>
      <c r="B64" s="168">
        <f t="shared" ref="B64:S64" si="21">SUM(B57:B63)</f>
        <v>69.599999999999994</v>
      </c>
      <c r="C64" s="169">
        <f t="shared" si="21"/>
        <v>69.8</v>
      </c>
      <c r="D64" s="169">
        <f t="shared" si="21"/>
        <v>69.5</v>
      </c>
      <c r="E64" s="169">
        <f t="shared" si="21"/>
        <v>17.3</v>
      </c>
      <c r="F64" s="169">
        <f t="shared" si="21"/>
        <v>69</v>
      </c>
      <c r="G64" s="170">
        <f t="shared" si="21"/>
        <v>70.2</v>
      </c>
      <c r="H64" s="168">
        <f t="shared" si="21"/>
        <v>70.800000000000011</v>
      </c>
      <c r="I64" s="169">
        <f t="shared" si="21"/>
        <v>70.5</v>
      </c>
      <c r="J64" s="169">
        <f t="shared" si="21"/>
        <v>70.300000000000011</v>
      </c>
      <c r="K64" s="169">
        <f t="shared" si="21"/>
        <v>19.400000000000002</v>
      </c>
      <c r="L64" s="169">
        <f t="shared" si="21"/>
        <v>70.2</v>
      </c>
      <c r="M64" s="170">
        <f t="shared" si="21"/>
        <v>69.899999999999991</v>
      </c>
      <c r="N64" s="70">
        <f t="shared" si="21"/>
        <v>70.800000000000011</v>
      </c>
      <c r="O64" s="25">
        <f t="shared" si="21"/>
        <v>70</v>
      </c>
      <c r="P64" s="25">
        <f t="shared" si="21"/>
        <v>69.5</v>
      </c>
      <c r="Q64" s="25">
        <f t="shared" si="21"/>
        <v>18.399999999999999</v>
      </c>
      <c r="R64" s="25">
        <f t="shared" si="21"/>
        <v>70.5</v>
      </c>
      <c r="S64" s="127">
        <f t="shared" si="21"/>
        <v>69.899999999999991</v>
      </c>
      <c r="T64" s="150">
        <f>SUM(B64:S64)</f>
        <v>1105.5999999999999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138</v>
      </c>
      <c r="C65" s="28">
        <v>136.5</v>
      </c>
      <c r="D65" s="28">
        <v>136</v>
      </c>
      <c r="E65" s="28">
        <v>138.5</v>
      </c>
      <c r="F65" s="28">
        <v>135</v>
      </c>
      <c r="G65" s="29">
        <v>135.5</v>
      </c>
      <c r="H65" s="27">
        <v>138.5</v>
      </c>
      <c r="I65" s="28">
        <v>138</v>
      </c>
      <c r="J65" s="28">
        <v>137.5</v>
      </c>
      <c r="K65" s="28">
        <v>138.5</v>
      </c>
      <c r="L65" s="28">
        <v>135.5</v>
      </c>
      <c r="M65" s="29">
        <v>135</v>
      </c>
      <c r="N65" s="71">
        <v>138.5</v>
      </c>
      <c r="O65" s="28">
        <v>137</v>
      </c>
      <c r="P65" s="28">
        <v>136</v>
      </c>
      <c r="Q65" s="28">
        <v>138</v>
      </c>
      <c r="R65" s="28">
        <v>136</v>
      </c>
      <c r="S65" s="128">
        <v>135</v>
      </c>
      <c r="T65" s="151">
        <f>+((T64/T66)/7)*1000</f>
        <v>136.62876915472069</v>
      </c>
      <c r="V65" s="14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72</v>
      </c>
      <c r="C66" s="145">
        <v>73</v>
      </c>
      <c r="D66" s="145">
        <v>73</v>
      </c>
      <c r="E66" s="145">
        <v>18</v>
      </c>
      <c r="F66" s="145">
        <v>73</v>
      </c>
      <c r="G66" s="147">
        <v>74</v>
      </c>
      <c r="H66" s="146">
        <v>73</v>
      </c>
      <c r="I66" s="145">
        <v>73</v>
      </c>
      <c r="J66" s="145">
        <v>73</v>
      </c>
      <c r="K66" s="145">
        <v>20</v>
      </c>
      <c r="L66" s="145">
        <v>74</v>
      </c>
      <c r="M66" s="147">
        <v>74</v>
      </c>
      <c r="N66" s="94">
        <v>73</v>
      </c>
      <c r="O66" s="145">
        <v>73</v>
      </c>
      <c r="P66" s="145">
        <v>73</v>
      </c>
      <c r="Q66" s="145">
        <v>19</v>
      </c>
      <c r="R66" s="145">
        <v>74</v>
      </c>
      <c r="S66" s="148">
        <v>74</v>
      </c>
      <c r="T66" s="152">
        <f>SUM(B66:S66)</f>
        <v>1156</v>
      </c>
      <c r="U66" s="144"/>
      <c r="V66" s="66"/>
      <c r="Z66" s="3"/>
      <c r="AA66" s="3"/>
      <c r="AB66" s="3"/>
      <c r="AC66" s="3"/>
      <c r="AD66" s="3"/>
    </row>
    <row r="67" spans="1:41" ht="33.75" customHeight="1" x14ac:dyDescent="0.25">
      <c r="A67" s="84" t="s">
        <v>14</v>
      </c>
      <c r="B67" s="35">
        <f t="shared" ref="B67:S67" si="22">((B66*B65)*7/1000-B57-B58)/5</f>
        <v>9.9904000000000028</v>
      </c>
      <c r="C67" s="36">
        <f t="shared" si="22"/>
        <v>9.9902999999999995</v>
      </c>
      <c r="D67" s="36">
        <f t="shared" si="22"/>
        <v>9.9391999999999996</v>
      </c>
      <c r="E67" s="36">
        <f t="shared" si="22"/>
        <v>2.5301999999999998</v>
      </c>
      <c r="F67" s="36">
        <f t="shared" si="22"/>
        <v>9.916999999999998</v>
      </c>
      <c r="G67" s="37">
        <f t="shared" si="22"/>
        <v>10.0778</v>
      </c>
      <c r="H67" s="35">
        <f t="shared" si="22"/>
        <v>10.1547</v>
      </c>
      <c r="I67" s="36">
        <f t="shared" si="22"/>
        <v>10.1036</v>
      </c>
      <c r="J67" s="36">
        <f t="shared" si="22"/>
        <v>10.132500000000002</v>
      </c>
      <c r="K67" s="36">
        <f t="shared" si="22"/>
        <v>2.7980000000000005</v>
      </c>
      <c r="L67" s="36">
        <f t="shared" si="22"/>
        <v>10.0778</v>
      </c>
      <c r="M67" s="37">
        <f t="shared" si="22"/>
        <v>10.026000000000002</v>
      </c>
      <c r="N67" s="73">
        <f t="shared" si="22"/>
        <v>10.1547</v>
      </c>
      <c r="O67" s="36">
        <f t="shared" si="22"/>
        <v>10.081400000000002</v>
      </c>
      <c r="P67" s="36">
        <f t="shared" si="22"/>
        <v>9.9792000000000005</v>
      </c>
      <c r="Q67" s="36">
        <f t="shared" si="22"/>
        <v>2.6307999999999998</v>
      </c>
      <c r="R67" s="36">
        <f t="shared" si="22"/>
        <v>10.1296</v>
      </c>
      <c r="S67" s="130">
        <f t="shared" si="22"/>
        <v>10.026000000000002</v>
      </c>
      <c r="T67" s="153">
        <f>((T64*1000)/T66)/7</f>
        <v>136.62876915472071</v>
      </c>
      <c r="Z67" s="3"/>
      <c r="AA67" s="3"/>
      <c r="AB67" s="3"/>
      <c r="AC67" s="3"/>
      <c r="AD67" s="3"/>
    </row>
    <row r="68" spans="1:41" ht="33.75" customHeight="1" x14ac:dyDescent="0.25">
      <c r="A68" s="85" t="s">
        <v>15</v>
      </c>
      <c r="B68" s="39">
        <f t="shared" ref="B68:M68" si="23">((B66*B65)*7)/1000</f>
        <v>69.552000000000007</v>
      </c>
      <c r="C68" s="40">
        <f t="shared" si="23"/>
        <v>69.751499999999993</v>
      </c>
      <c r="D68" s="40">
        <f t="shared" si="23"/>
        <v>69.495999999999995</v>
      </c>
      <c r="E68" s="40">
        <f t="shared" si="23"/>
        <v>17.451000000000001</v>
      </c>
      <c r="F68" s="40">
        <f t="shared" si="23"/>
        <v>68.984999999999999</v>
      </c>
      <c r="G68" s="76">
        <f t="shared" si="23"/>
        <v>70.188999999999993</v>
      </c>
      <c r="H68" s="39">
        <f t="shared" si="23"/>
        <v>70.773499999999999</v>
      </c>
      <c r="I68" s="40">
        <f t="shared" si="23"/>
        <v>70.518000000000001</v>
      </c>
      <c r="J68" s="40">
        <f t="shared" si="23"/>
        <v>70.262500000000003</v>
      </c>
      <c r="K68" s="40">
        <f t="shared" si="23"/>
        <v>19.39</v>
      </c>
      <c r="L68" s="40">
        <f t="shared" si="23"/>
        <v>70.188999999999993</v>
      </c>
      <c r="M68" s="76">
        <f t="shared" si="23"/>
        <v>69.930000000000007</v>
      </c>
      <c r="N68" s="74">
        <f>((N66*N65)*7)/1000</f>
        <v>70.773499999999999</v>
      </c>
      <c r="O68" s="40">
        <f>((O66*O65)*7)/1000</f>
        <v>70.007000000000005</v>
      </c>
      <c r="P68" s="40">
        <f>((P66*P65)*7)/1000</f>
        <v>69.495999999999995</v>
      </c>
      <c r="Q68" s="40">
        <f>((Q66*Q65)*7)/1000</f>
        <v>18.353999999999999</v>
      </c>
      <c r="R68" s="40">
        <f t="shared" ref="R68:S68" si="24">((R66*R65)*7)/1000</f>
        <v>70.447999999999993</v>
      </c>
      <c r="S68" s="131">
        <f t="shared" si="24"/>
        <v>69.930000000000007</v>
      </c>
      <c r="T68" s="85"/>
      <c r="U68" s="48"/>
      <c r="AD68" s="3"/>
    </row>
    <row r="69" spans="1:41" ht="33.75" customHeight="1" thickBot="1" x14ac:dyDescent="0.3">
      <c r="A69" s="86" t="s">
        <v>16</v>
      </c>
      <c r="B69" s="44">
        <f t="shared" ref="B69:M69" si="25">+(B64/B66)/7*1000</f>
        <v>138.09523809523807</v>
      </c>
      <c r="C69" s="45">
        <f t="shared" si="25"/>
        <v>136.5949119373777</v>
      </c>
      <c r="D69" s="45">
        <f t="shared" si="25"/>
        <v>136.00782778864971</v>
      </c>
      <c r="E69" s="45">
        <f t="shared" si="25"/>
        <v>137.30158730158732</v>
      </c>
      <c r="F69" s="45">
        <f t="shared" si="25"/>
        <v>135.0293542074364</v>
      </c>
      <c r="G69" s="46">
        <f t="shared" si="25"/>
        <v>135.52123552123555</v>
      </c>
      <c r="H69" s="44">
        <f t="shared" si="25"/>
        <v>138.55185909980432</v>
      </c>
      <c r="I69" s="45">
        <f t="shared" si="25"/>
        <v>137.96477495107632</v>
      </c>
      <c r="J69" s="45">
        <f t="shared" si="25"/>
        <v>137.57338551859101</v>
      </c>
      <c r="K69" s="45">
        <f t="shared" si="25"/>
        <v>138.57142857142858</v>
      </c>
      <c r="L69" s="45">
        <f t="shared" si="25"/>
        <v>135.52123552123555</v>
      </c>
      <c r="M69" s="46">
        <f t="shared" si="25"/>
        <v>134.94208494208493</v>
      </c>
      <c r="N69" s="75">
        <f>+(N64/N66)/7*1000</f>
        <v>138.55185909980432</v>
      </c>
      <c r="O69" s="45">
        <f>+(O64/O66)/7*1000</f>
        <v>136.98630136986301</v>
      </c>
      <c r="P69" s="45">
        <f>+(P64/P66)/7*1000</f>
        <v>136.00782778864971</v>
      </c>
      <c r="Q69" s="45">
        <f>+(Q64/Q66)/7*1000</f>
        <v>138.34586466165413</v>
      </c>
      <c r="R69" s="45">
        <f t="shared" ref="R69:S69" si="26">+(R64/R66)/7*1000</f>
        <v>136.10038610038612</v>
      </c>
      <c r="S69" s="132">
        <f t="shared" si="26"/>
        <v>134.94208494208493</v>
      </c>
      <c r="T69" s="154"/>
      <c r="AD69" s="3"/>
    </row>
    <row r="70" spans="1:41" ht="33.75" customHeight="1" x14ac:dyDescent="0.25"/>
    <row r="71" spans="1:41" ht="33.75" customHeight="1" x14ac:dyDescent="0.25">
      <c r="B71" s="52"/>
      <c r="C71" s="52"/>
      <c r="D71" s="52"/>
      <c r="E71" s="52"/>
      <c r="F71" s="52"/>
      <c r="G71" s="52"/>
      <c r="H71" s="52"/>
      <c r="I71" s="59"/>
    </row>
    <row r="72" spans="1:41" ht="33.75" customHeight="1" x14ac:dyDescent="0.25"/>
    <row r="73" spans="1:41" ht="33.75" customHeight="1" x14ac:dyDescent="0.25">
      <c r="A73" s="52"/>
      <c r="B73" s="65"/>
      <c r="C73" s="65"/>
      <c r="D73" s="65"/>
      <c r="E73" s="65"/>
      <c r="F73" s="65"/>
      <c r="G73" s="65"/>
      <c r="H73" s="52"/>
      <c r="I73" s="52"/>
      <c r="J73" s="52"/>
    </row>
    <row r="74" spans="1:41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1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1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1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1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R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Q238"/>
  <sheetViews>
    <sheetView topLeftCell="A46" zoomScale="30" zoomScaleNormal="30" workbookViewId="0">
      <selection activeCell="B66" sqref="B66:S66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0" width="26.28515625" style="16" bestFit="1" customWidth="1"/>
    <col min="11" max="12" width="33.42578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0" width="25.42578125" style="16" customWidth="1"/>
    <col min="21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72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94" t="s">
        <v>45</v>
      </c>
      <c r="I15" s="395"/>
      <c r="J15" s="395"/>
      <c r="K15" s="395"/>
      <c r="L15" s="395"/>
      <c r="M15" s="396"/>
      <c r="N15" s="397" t="s">
        <v>44</v>
      </c>
      <c r="O15" s="398"/>
      <c r="P15" s="398"/>
      <c r="Q15" s="398"/>
      <c r="R15" s="398"/>
      <c r="S15" s="399"/>
      <c r="T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33"/>
      <c r="H16" s="13"/>
      <c r="I16" s="12"/>
      <c r="J16" s="12"/>
      <c r="K16" s="18"/>
      <c r="L16" s="12"/>
      <c r="M16" s="14"/>
      <c r="N16" s="13"/>
      <c r="O16" s="12"/>
      <c r="P16" s="12"/>
      <c r="Q16" s="12"/>
      <c r="R16" s="12"/>
      <c r="S16" s="14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25">
        <v>6</v>
      </c>
      <c r="H17" s="11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99.739299999999972</v>
      </c>
      <c r="C18" s="21">
        <v>99.173100000000005</v>
      </c>
      <c r="D18" s="21">
        <v>98.611200000000025</v>
      </c>
      <c r="E18" s="21">
        <v>25.651100000000003</v>
      </c>
      <c r="F18" s="21">
        <v>98.304000000000002</v>
      </c>
      <c r="G18" s="126">
        <v>97.996799999999979</v>
      </c>
      <c r="H18" s="20">
        <v>99.220499999999987</v>
      </c>
      <c r="I18" s="21">
        <v>98.611200000000025</v>
      </c>
      <c r="J18" s="21">
        <v>99.302400000000006</v>
      </c>
      <c r="K18" s="21">
        <v>26.268000000000001</v>
      </c>
      <c r="L18" s="21">
        <v>98.176000000000002</v>
      </c>
      <c r="M18" s="22">
        <v>97.739899999999992</v>
      </c>
      <c r="N18" s="20">
        <v>99.381900000000002</v>
      </c>
      <c r="O18" s="21">
        <v>99.124800000000008</v>
      </c>
      <c r="P18" s="21">
        <v>99.124800000000008</v>
      </c>
      <c r="Q18" s="21">
        <v>25.580000000000002</v>
      </c>
      <c r="R18" s="21">
        <v>97.300200000000004</v>
      </c>
      <c r="S18" s="22">
        <v>97.812400000000011</v>
      </c>
      <c r="T18" s="23">
        <f t="shared" ref="T18:T25" si="0">SUM(B18:S18)</f>
        <v>1557.1176000000003</v>
      </c>
      <c r="V18" s="2"/>
      <c r="W18" s="17"/>
    </row>
    <row r="19" spans="1:30" ht="39.950000000000003" customHeight="1" x14ac:dyDescent="0.25">
      <c r="A19" s="113" t="s">
        <v>34</v>
      </c>
      <c r="B19" s="20">
        <v>102.277</v>
      </c>
      <c r="C19" s="21">
        <v>101.7042</v>
      </c>
      <c r="D19" s="21">
        <v>100.9588</v>
      </c>
      <c r="E19" s="21">
        <v>25.911199999999997</v>
      </c>
      <c r="F19" s="21">
        <v>100.8605</v>
      </c>
      <c r="G19" s="126">
        <v>100.68479999999998</v>
      </c>
      <c r="H19" s="20">
        <v>100.2915</v>
      </c>
      <c r="I19" s="21">
        <v>99.786699999999996</v>
      </c>
      <c r="J19" s="21">
        <v>100.08399999999999</v>
      </c>
      <c r="K19" s="21">
        <v>26.135999999999999</v>
      </c>
      <c r="L19" s="21">
        <v>99.479900000000001</v>
      </c>
      <c r="M19" s="22">
        <v>99.124100000000013</v>
      </c>
      <c r="N19" s="20">
        <v>100.69259999999998</v>
      </c>
      <c r="O19" s="21">
        <v>100.4372</v>
      </c>
      <c r="P19" s="21">
        <v>100.30709999999999</v>
      </c>
      <c r="Q19" s="21">
        <v>25.472100000000005</v>
      </c>
      <c r="R19" s="21">
        <v>98.688000000000002</v>
      </c>
      <c r="S19" s="22">
        <v>99.124800000000008</v>
      </c>
      <c r="T19" s="23">
        <f t="shared" si="0"/>
        <v>1582.0205000000003</v>
      </c>
      <c r="V19" s="2"/>
      <c r="W19" s="17"/>
    </row>
    <row r="20" spans="1:30" ht="39.75" customHeight="1" x14ac:dyDescent="0.25">
      <c r="A20" s="112" t="s">
        <v>35</v>
      </c>
      <c r="B20" s="20">
        <v>102.277</v>
      </c>
      <c r="C20" s="21">
        <v>104.61879999999999</v>
      </c>
      <c r="D20" s="21">
        <v>100.9588</v>
      </c>
      <c r="E20" s="21">
        <v>25.911199999999997</v>
      </c>
      <c r="F20" s="21">
        <v>103.8518</v>
      </c>
      <c r="G20" s="126">
        <v>100.68479999999998</v>
      </c>
      <c r="H20" s="20">
        <v>101.51549999999999</v>
      </c>
      <c r="I20" s="21">
        <v>101.244</v>
      </c>
      <c r="J20" s="21">
        <v>101.45920000000002</v>
      </c>
      <c r="K20" s="21">
        <v>26.433</v>
      </c>
      <c r="L20" s="21">
        <v>100.9372</v>
      </c>
      <c r="M20" s="22">
        <v>100.58520000000001</v>
      </c>
      <c r="N20" s="20">
        <v>102.08040000000001</v>
      </c>
      <c r="O20" s="21">
        <v>101.904</v>
      </c>
      <c r="P20" s="21">
        <v>101.77200000000001</v>
      </c>
      <c r="Q20" s="21">
        <v>25.806999999999999</v>
      </c>
      <c r="R20" s="21">
        <v>100.23</v>
      </c>
      <c r="S20" s="22">
        <v>100.6688</v>
      </c>
      <c r="T20" s="23">
        <f t="shared" si="0"/>
        <v>1602.9386999999999</v>
      </c>
      <c r="V20" s="2"/>
      <c r="W20" s="17"/>
    </row>
    <row r="21" spans="1:30" ht="39.950000000000003" customHeight="1" x14ac:dyDescent="0.25">
      <c r="A21" s="112" t="s">
        <v>36</v>
      </c>
      <c r="B21" s="20">
        <v>105.12229999999998</v>
      </c>
      <c r="C21" s="21">
        <v>104.61879999999999</v>
      </c>
      <c r="D21" s="21">
        <v>103.9462</v>
      </c>
      <c r="E21" s="21">
        <v>26.656000000000002</v>
      </c>
      <c r="F21" s="21">
        <v>103.8518</v>
      </c>
      <c r="G21" s="126">
        <v>100.68479999999998</v>
      </c>
      <c r="H21" s="20">
        <v>102.816</v>
      </c>
      <c r="I21" s="21">
        <v>102.85469999999999</v>
      </c>
      <c r="J21" s="21">
        <v>102.98720000000002</v>
      </c>
      <c r="K21" s="21">
        <v>26.769599999999997</v>
      </c>
      <c r="L21" s="21">
        <v>102.5479</v>
      </c>
      <c r="M21" s="22">
        <v>102.277</v>
      </c>
      <c r="N21" s="20">
        <v>103.69949999999999</v>
      </c>
      <c r="O21" s="21">
        <v>103.52520000000001</v>
      </c>
      <c r="P21" s="21">
        <v>103.39109999999998</v>
      </c>
      <c r="Q21" s="21">
        <v>26.240399999999998</v>
      </c>
      <c r="R21" s="21">
        <v>101.92620000000001</v>
      </c>
      <c r="S21" s="22">
        <v>102.36720000000001</v>
      </c>
      <c r="T21" s="23">
        <f t="shared" si="0"/>
        <v>1626.2819</v>
      </c>
      <c r="V21" s="2"/>
      <c r="W21" s="17"/>
    </row>
    <row r="22" spans="1:30" ht="39.950000000000003" customHeight="1" x14ac:dyDescent="0.25">
      <c r="A22" s="113" t="s">
        <v>37</v>
      </c>
      <c r="B22" s="20">
        <v>105.12229999999998</v>
      </c>
      <c r="C22" s="21">
        <v>104.61879999999999</v>
      </c>
      <c r="D22" s="21">
        <v>103.9462</v>
      </c>
      <c r="E22" s="21">
        <v>26.656000000000002</v>
      </c>
      <c r="F22" s="21">
        <v>103.8518</v>
      </c>
      <c r="G22" s="126">
        <v>103.67999999999999</v>
      </c>
      <c r="H22" s="20">
        <v>104.26950000000001</v>
      </c>
      <c r="I22" s="21">
        <v>104.5421</v>
      </c>
      <c r="J22" s="21">
        <v>104.66800000000001</v>
      </c>
      <c r="K22" s="21">
        <v>27.145800000000001</v>
      </c>
      <c r="L22" s="21">
        <v>104.312</v>
      </c>
      <c r="M22" s="22">
        <v>104.04570000000002</v>
      </c>
      <c r="N22" s="20">
        <v>105.39570000000001</v>
      </c>
      <c r="O22" s="21">
        <v>105.22360000000002</v>
      </c>
      <c r="P22" s="21">
        <v>105.0873</v>
      </c>
      <c r="Q22" s="21">
        <v>26.634399999999999</v>
      </c>
      <c r="R22" s="21">
        <v>103.7766</v>
      </c>
      <c r="S22" s="22">
        <v>104.22</v>
      </c>
      <c r="T22" s="23">
        <f t="shared" si="0"/>
        <v>1647.1957999999997</v>
      </c>
      <c r="V22" s="2"/>
      <c r="W22" s="17"/>
    </row>
    <row r="23" spans="1:30" ht="39.950000000000003" customHeight="1" x14ac:dyDescent="0.25">
      <c r="A23" s="112" t="s">
        <v>38</v>
      </c>
      <c r="B23" s="20">
        <v>108.35210000000002</v>
      </c>
      <c r="C23" s="21">
        <v>104.61879999999999</v>
      </c>
      <c r="D23" s="21">
        <v>103.9462</v>
      </c>
      <c r="E23" s="21">
        <v>27.498800000000006</v>
      </c>
      <c r="F23" s="21">
        <v>103.8518</v>
      </c>
      <c r="G23" s="126">
        <v>103.67999999999999</v>
      </c>
      <c r="H23" s="20">
        <v>105.87599999999999</v>
      </c>
      <c r="I23" s="21">
        <v>106.45960000000001</v>
      </c>
      <c r="J23" s="21">
        <v>106.50160000000001</v>
      </c>
      <c r="K23" s="21">
        <v>27.145800000000001</v>
      </c>
      <c r="L23" s="21">
        <v>106.2295</v>
      </c>
      <c r="M23" s="22">
        <v>106.04510000000002</v>
      </c>
      <c r="N23" s="20">
        <v>107.24609999999998</v>
      </c>
      <c r="O23" s="21">
        <v>107.15360000000001</v>
      </c>
      <c r="P23" s="21">
        <v>107.01480000000001</v>
      </c>
      <c r="Q23" s="21">
        <v>27.067800000000005</v>
      </c>
      <c r="R23" s="21">
        <v>105.7812</v>
      </c>
      <c r="S23" s="22">
        <v>106.22720000000001</v>
      </c>
      <c r="T23" s="23">
        <f t="shared" si="0"/>
        <v>1670.6960000000001</v>
      </c>
      <c r="V23" s="2"/>
      <c r="W23" s="17"/>
    </row>
    <row r="24" spans="1:30" ht="39.950000000000003" customHeight="1" x14ac:dyDescent="0.25">
      <c r="A24" s="112" t="s">
        <v>33</v>
      </c>
      <c r="B24" s="20">
        <v>108.35210000000002</v>
      </c>
      <c r="C24" s="21">
        <v>104.61879999999999</v>
      </c>
      <c r="D24" s="21">
        <v>103.9462</v>
      </c>
      <c r="E24" s="21">
        <v>27.498800000000006</v>
      </c>
      <c r="F24" s="21">
        <v>103.8518</v>
      </c>
      <c r="G24" s="126">
        <v>103.67999999999999</v>
      </c>
      <c r="H24" s="20">
        <v>105.87599999999999</v>
      </c>
      <c r="I24" s="21">
        <v>106.45960000000001</v>
      </c>
      <c r="J24" s="21">
        <v>106.50160000000001</v>
      </c>
      <c r="K24" s="21">
        <v>27.145800000000001</v>
      </c>
      <c r="L24" s="21">
        <v>106.2295</v>
      </c>
      <c r="M24" s="22">
        <v>106.04510000000002</v>
      </c>
      <c r="N24" s="20">
        <v>107.24609999999998</v>
      </c>
      <c r="O24" s="21">
        <v>107.15360000000001</v>
      </c>
      <c r="P24" s="21">
        <v>107.01480000000001</v>
      </c>
      <c r="Q24" s="21">
        <v>27.067800000000005</v>
      </c>
      <c r="R24" s="21">
        <v>105.7812</v>
      </c>
      <c r="S24" s="22">
        <v>106.22720000000001</v>
      </c>
      <c r="T24" s="23">
        <f t="shared" si="0"/>
        <v>1670.6960000000001</v>
      </c>
      <c r="V24" s="2"/>
    </row>
    <row r="25" spans="1:30" ht="41.45" customHeight="1" x14ac:dyDescent="0.25">
      <c r="A25" s="113" t="s">
        <v>10</v>
      </c>
      <c r="B25" s="24">
        <f>SUM(B18:B24)</f>
        <v>731.24210000000005</v>
      </c>
      <c r="C25" s="25">
        <f t="shared" ref="C25:E25" si="1">SUM(C18:C24)</f>
        <v>723.97129999999981</v>
      </c>
      <c r="D25" s="25">
        <f t="shared" si="1"/>
        <v>716.31359999999995</v>
      </c>
      <c r="E25" s="25">
        <f t="shared" si="1"/>
        <v>185.78310000000005</v>
      </c>
      <c r="F25" s="25">
        <f>SUM(F18:F24)</f>
        <v>718.4235000000001</v>
      </c>
      <c r="G25" s="127">
        <f t="shared" ref="G25:J25" si="2">SUM(G18:G24)</f>
        <v>711.09119999999984</v>
      </c>
      <c r="H25" s="24">
        <f t="shared" si="2"/>
        <v>719.8649999999999</v>
      </c>
      <c r="I25" s="25">
        <f t="shared" si="2"/>
        <v>719.9579</v>
      </c>
      <c r="J25" s="25">
        <f t="shared" si="2"/>
        <v>721.50400000000013</v>
      </c>
      <c r="K25" s="25">
        <f>SUM(K18:K24)</f>
        <v>187.04400000000001</v>
      </c>
      <c r="L25" s="25">
        <f t="shared" ref="L25:M25" si="3">SUM(L18:L24)</f>
        <v>717.91200000000003</v>
      </c>
      <c r="M25" s="26">
        <f t="shared" si="3"/>
        <v>715.86210000000005</v>
      </c>
      <c r="N25" s="24">
        <f>SUM(N18:N24)</f>
        <v>725.74229999999989</v>
      </c>
      <c r="O25" s="25">
        <f t="shared" ref="O25:S25" si="4">SUM(O18:O24)</f>
        <v>724.52200000000005</v>
      </c>
      <c r="P25" s="25">
        <f t="shared" si="4"/>
        <v>723.71190000000001</v>
      </c>
      <c r="Q25" s="25">
        <f t="shared" si="4"/>
        <v>183.86950000000002</v>
      </c>
      <c r="R25" s="25">
        <f t="shared" si="4"/>
        <v>713.48340000000007</v>
      </c>
      <c r="S25" s="26">
        <f t="shared" si="4"/>
        <v>716.64760000000012</v>
      </c>
      <c r="T25" s="23">
        <f t="shared" si="0"/>
        <v>11356.946500000002</v>
      </c>
    </row>
    <row r="26" spans="1:30" s="2" customFormat="1" ht="36.75" customHeight="1" x14ac:dyDescent="0.25">
      <c r="A26" s="114" t="s">
        <v>12</v>
      </c>
      <c r="B26" s="27">
        <v>140.9</v>
      </c>
      <c r="C26" s="28">
        <v>136.4</v>
      </c>
      <c r="D26" s="28">
        <v>135.69999999999999</v>
      </c>
      <c r="E26" s="28">
        <v>140.30000000000001</v>
      </c>
      <c r="F26" s="28">
        <v>135.4</v>
      </c>
      <c r="G26" s="128">
        <v>135</v>
      </c>
      <c r="H26" s="27">
        <v>138.4</v>
      </c>
      <c r="I26" s="28">
        <v>138.80000000000001</v>
      </c>
      <c r="J26" s="28">
        <v>139.4</v>
      </c>
      <c r="K26" s="28">
        <v>137.1</v>
      </c>
      <c r="L26" s="28">
        <v>138.5</v>
      </c>
      <c r="M26" s="29">
        <v>137.9</v>
      </c>
      <c r="N26" s="27">
        <v>139.1</v>
      </c>
      <c r="O26" s="28">
        <v>138.80000000000001</v>
      </c>
      <c r="P26" s="28">
        <v>138.80000000000001</v>
      </c>
      <c r="Q26" s="28">
        <v>137.4</v>
      </c>
      <c r="R26" s="28">
        <v>137.19999999999999</v>
      </c>
      <c r="S26" s="29">
        <v>137.6</v>
      </c>
      <c r="T26" s="30">
        <f>+((T25/T27)/7)*1000</f>
        <v>133.89625555594858</v>
      </c>
    </row>
    <row r="27" spans="1:30" s="2" customFormat="1" ht="33" customHeight="1" x14ac:dyDescent="0.25">
      <c r="A27" s="115" t="s">
        <v>13</v>
      </c>
      <c r="B27" s="31">
        <v>769</v>
      </c>
      <c r="C27" s="32">
        <v>767</v>
      </c>
      <c r="D27" s="32">
        <v>766</v>
      </c>
      <c r="E27" s="32">
        <v>196</v>
      </c>
      <c r="F27" s="32">
        <v>767</v>
      </c>
      <c r="G27" s="129">
        <v>768</v>
      </c>
      <c r="H27" s="31">
        <v>765</v>
      </c>
      <c r="I27" s="32">
        <v>767</v>
      </c>
      <c r="J27" s="32">
        <v>764</v>
      </c>
      <c r="K27" s="32">
        <v>198</v>
      </c>
      <c r="L27" s="32">
        <v>767</v>
      </c>
      <c r="M27" s="129">
        <v>769</v>
      </c>
      <c r="N27" s="31">
        <v>771</v>
      </c>
      <c r="O27" s="32">
        <v>772</v>
      </c>
      <c r="P27" s="32">
        <v>771</v>
      </c>
      <c r="Q27" s="32">
        <v>197</v>
      </c>
      <c r="R27" s="32">
        <v>771</v>
      </c>
      <c r="S27" s="33">
        <v>772</v>
      </c>
      <c r="T27" s="34">
        <f>SUM(B27:S27)</f>
        <v>12117</v>
      </c>
      <c r="U27" s="2">
        <f>((T25*1000)/T27)/7</f>
        <v>133.89625555594858</v>
      </c>
    </row>
    <row r="28" spans="1:30" s="2" customFormat="1" ht="33" customHeight="1" x14ac:dyDescent="0.25">
      <c r="A28" s="116" t="s">
        <v>14</v>
      </c>
      <c r="B28" s="35">
        <f t="shared" ref="B28:S28" si="5">((B27*B26)*7/1000)/7</f>
        <v>108.35210000000002</v>
      </c>
      <c r="C28" s="36">
        <f t="shared" si="5"/>
        <v>104.61879999999999</v>
      </c>
      <c r="D28" s="36">
        <f t="shared" si="5"/>
        <v>103.9462</v>
      </c>
      <c r="E28" s="36">
        <f t="shared" si="5"/>
        <v>27.498800000000006</v>
      </c>
      <c r="F28" s="36">
        <f t="shared" si="5"/>
        <v>103.8518</v>
      </c>
      <c r="G28" s="130">
        <f t="shared" si="5"/>
        <v>103.67999999999999</v>
      </c>
      <c r="H28" s="35">
        <f t="shared" si="5"/>
        <v>105.87599999999999</v>
      </c>
      <c r="I28" s="36">
        <f t="shared" si="5"/>
        <v>106.45960000000001</v>
      </c>
      <c r="J28" s="36">
        <f t="shared" si="5"/>
        <v>106.50160000000001</v>
      </c>
      <c r="K28" s="36">
        <f t="shared" si="5"/>
        <v>27.145800000000001</v>
      </c>
      <c r="L28" s="36">
        <f t="shared" si="5"/>
        <v>106.2295</v>
      </c>
      <c r="M28" s="37">
        <f t="shared" si="5"/>
        <v>106.04510000000002</v>
      </c>
      <c r="N28" s="35">
        <f t="shared" si="5"/>
        <v>107.24609999999998</v>
      </c>
      <c r="O28" s="36">
        <f t="shared" si="5"/>
        <v>107.15360000000001</v>
      </c>
      <c r="P28" s="36">
        <f t="shared" si="5"/>
        <v>107.01480000000001</v>
      </c>
      <c r="Q28" s="36">
        <f t="shared" si="5"/>
        <v>27.067800000000005</v>
      </c>
      <c r="R28" s="36">
        <f t="shared" si="5"/>
        <v>105.7812</v>
      </c>
      <c r="S28" s="37">
        <f t="shared" si="5"/>
        <v>106.22720000000001</v>
      </c>
      <c r="T28" s="38"/>
    </row>
    <row r="29" spans="1:30" ht="33.75" customHeight="1" x14ac:dyDescent="0.25">
      <c r="A29" s="117" t="s">
        <v>15</v>
      </c>
      <c r="B29" s="39">
        <f>((B27*B26)*7)/1000</f>
        <v>758.46470000000011</v>
      </c>
      <c r="C29" s="40">
        <f>((C27*C26)*7)/1000</f>
        <v>732.33159999999998</v>
      </c>
      <c r="D29" s="40">
        <f t="shared" ref="D29:S29" si="6">((D27*D26)*7)/1000</f>
        <v>727.62340000000006</v>
      </c>
      <c r="E29" s="40">
        <f t="shared" si="6"/>
        <v>192.49160000000003</v>
      </c>
      <c r="F29" s="40">
        <f t="shared" si="6"/>
        <v>726.96259999999995</v>
      </c>
      <c r="G29" s="131">
        <f t="shared" si="6"/>
        <v>725.76</v>
      </c>
      <c r="H29" s="39">
        <f t="shared" si="6"/>
        <v>741.13199999999995</v>
      </c>
      <c r="I29" s="40">
        <f t="shared" si="6"/>
        <v>745.21720000000005</v>
      </c>
      <c r="J29" s="40">
        <f t="shared" si="6"/>
        <v>745.51120000000003</v>
      </c>
      <c r="K29" s="40">
        <f t="shared" si="6"/>
        <v>190.0206</v>
      </c>
      <c r="L29" s="40">
        <f t="shared" si="6"/>
        <v>743.60649999999998</v>
      </c>
      <c r="M29" s="76">
        <f t="shared" si="6"/>
        <v>742.31570000000011</v>
      </c>
      <c r="N29" s="177">
        <f t="shared" si="6"/>
        <v>750.72269999999992</v>
      </c>
      <c r="O29" s="41">
        <f t="shared" si="6"/>
        <v>750.07520000000011</v>
      </c>
      <c r="P29" s="41">
        <f t="shared" si="6"/>
        <v>749.10360000000003</v>
      </c>
      <c r="Q29" s="41">
        <f t="shared" si="6"/>
        <v>189.47460000000004</v>
      </c>
      <c r="R29" s="41">
        <f t="shared" si="6"/>
        <v>740.46839999999997</v>
      </c>
      <c r="S29" s="42">
        <f t="shared" si="6"/>
        <v>743.59040000000005</v>
      </c>
      <c r="T29" s="43"/>
    </row>
    <row r="30" spans="1:30" ht="33.75" customHeight="1" thickBot="1" x14ac:dyDescent="0.3">
      <c r="A30" s="118" t="s">
        <v>16</v>
      </c>
      <c r="B30" s="44">
        <f>+(B25/B27)/7*1000</f>
        <v>135.84285714285716</v>
      </c>
      <c r="C30" s="45">
        <f t="shared" ref="C30:E30" si="7">+(C25/C27)/7*1000</f>
        <v>134.8428571428571</v>
      </c>
      <c r="D30" s="45">
        <f t="shared" si="7"/>
        <v>133.59074972025363</v>
      </c>
      <c r="E30" s="45">
        <f t="shared" si="7"/>
        <v>135.41042274052481</v>
      </c>
      <c r="F30" s="45">
        <f>+(F25/F27)/7*1000</f>
        <v>133.80955485192774</v>
      </c>
      <c r="G30" s="132">
        <f t="shared" ref="G30:J30" si="8">+(G25/G27)/7*1000</f>
        <v>132.27142857142854</v>
      </c>
      <c r="H30" s="44">
        <f t="shared" si="8"/>
        <v>134.42857142857139</v>
      </c>
      <c r="I30" s="45">
        <f t="shared" si="8"/>
        <v>134.09534363941142</v>
      </c>
      <c r="J30" s="45">
        <f t="shared" si="8"/>
        <v>134.91099476439791</v>
      </c>
      <c r="K30" s="45">
        <f>+(K25/K27)/7*1000</f>
        <v>134.95238095238096</v>
      </c>
      <c r="L30" s="45">
        <f t="shared" ref="L30:S30" si="9">+(L25/L27)/7*1000</f>
        <v>133.71428571428572</v>
      </c>
      <c r="M30" s="46">
        <f t="shared" si="9"/>
        <v>132.98571428571429</v>
      </c>
      <c r="N30" s="44">
        <f t="shared" si="9"/>
        <v>134.47142857142856</v>
      </c>
      <c r="O30" s="45">
        <f t="shared" si="9"/>
        <v>134.07142857142858</v>
      </c>
      <c r="P30" s="45">
        <f t="shared" si="9"/>
        <v>134.09521956642581</v>
      </c>
      <c r="Q30" s="45">
        <f t="shared" si="9"/>
        <v>133.33538796229152</v>
      </c>
      <c r="R30" s="45">
        <f t="shared" si="9"/>
        <v>132.20000000000002</v>
      </c>
      <c r="S30" s="46">
        <f t="shared" si="9"/>
        <v>132.61428571428573</v>
      </c>
      <c r="T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4"/>
      <c r="U37" s="3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54"/>
      <c r="U38" s="55"/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69">
        <v>81.153199999999998</v>
      </c>
      <c r="C39" s="69">
        <v>82.649060000000006</v>
      </c>
      <c r="D39" s="69">
        <v>81.154559999999989</v>
      </c>
      <c r="E39" s="69">
        <v>25.115999999999996</v>
      </c>
      <c r="F39" s="69">
        <v>80.307839999999985</v>
      </c>
      <c r="G39" s="69">
        <v>79.438020000000009</v>
      </c>
      <c r="H39" s="89">
        <f t="shared" ref="H39:H46" si="10">SUM(B39:G39)</f>
        <v>429.81867999999997</v>
      </c>
      <c r="I39" s="50"/>
      <c r="J39" s="2"/>
      <c r="K39" s="80" t="s">
        <v>42</v>
      </c>
      <c r="L39" s="69">
        <v>8.1</v>
      </c>
      <c r="M39" s="69">
        <v>8.1</v>
      </c>
      <c r="N39" s="69">
        <v>8.1999999999999993</v>
      </c>
      <c r="O39" s="69">
        <v>2.5</v>
      </c>
      <c r="P39" s="69">
        <v>8.1</v>
      </c>
      <c r="Q39" s="69">
        <v>7.8</v>
      </c>
      <c r="R39" s="89">
        <f t="shared" ref="R39:R46" si="11">SUM(L39:Q39)</f>
        <v>42.8</v>
      </c>
      <c r="S39" s="50"/>
      <c r="T39" s="56"/>
      <c r="U39" s="55"/>
      <c r="V39" s="55"/>
      <c r="W39" s="2"/>
      <c r="X39" s="2"/>
      <c r="Y39" s="2"/>
      <c r="Z39" s="2"/>
    </row>
    <row r="40" spans="1:30" ht="33.75" customHeight="1" x14ac:dyDescent="0.25">
      <c r="A40" s="81" t="s">
        <v>34</v>
      </c>
      <c r="B40" s="69">
        <v>81.153199999999998</v>
      </c>
      <c r="C40" s="69">
        <v>82.649060000000006</v>
      </c>
      <c r="D40" s="69">
        <v>81.154559999999989</v>
      </c>
      <c r="E40" s="69">
        <v>25.115999999999996</v>
      </c>
      <c r="F40" s="69">
        <v>80.307839999999985</v>
      </c>
      <c r="G40" s="69">
        <v>79.438020000000009</v>
      </c>
      <c r="H40" s="89">
        <f t="shared" si="10"/>
        <v>429.81867999999997</v>
      </c>
      <c r="I40" s="50"/>
      <c r="J40" s="2"/>
      <c r="K40" s="81" t="s">
        <v>34</v>
      </c>
      <c r="L40" s="69">
        <v>8.1</v>
      </c>
      <c r="M40" s="69">
        <v>8.1</v>
      </c>
      <c r="N40" s="69">
        <v>8.1999999999999993</v>
      </c>
      <c r="O40" s="69">
        <v>2.5</v>
      </c>
      <c r="P40" s="69">
        <v>8.1</v>
      </c>
      <c r="Q40" s="69">
        <v>7.8</v>
      </c>
      <c r="R40" s="89">
        <f t="shared" si="11"/>
        <v>42.8</v>
      </c>
      <c r="S40" s="50"/>
      <c r="T40" s="56"/>
      <c r="U40" s="55"/>
      <c r="V40" s="55"/>
      <c r="W40" s="2"/>
      <c r="X40" s="2"/>
      <c r="Y40" s="2"/>
      <c r="Z40" s="2"/>
    </row>
    <row r="41" spans="1:30" ht="33.75" customHeight="1" x14ac:dyDescent="0.25">
      <c r="A41" s="80" t="s">
        <v>35</v>
      </c>
      <c r="B41" s="69">
        <v>82.443720000000013</v>
      </c>
      <c r="C41" s="69">
        <v>84.835075999999987</v>
      </c>
      <c r="D41" s="69">
        <v>83.256575999999995</v>
      </c>
      <c r="E41" s="69">
        <v>25.793600000000005</v>
      </c>
      <c r="F41" s="69">
        <v>81.713663999999994</v>
      </c>
      <c r="G41" s="69">
        <v>80.280791999999991</v>
      </c>
      <c r="H41" s="89">
        <f t="shared" si="10"/>
        <v>438.32342800000004</v>
      </c>
      <c r="I41" s="50"/>
      <c r="J41" s="2"/>
      <c r="K41" s="80" t="s">
        <v>35</v>
      </c>
      <c r="L41" s="69">
        <v>8.1999999999999993</v>
      </c>
      <c r="M41" s="69">
        <v>8.1999999999999993</v>
      </c>
      <c r="N41" s="69">
        <v>8.1999999999999993</v>
      </c>
      <c r="O41" s="69">
        <v>2.4</v>
      </c>
      <c r="P41" s="69">
        <v>8.3000000000000007</v>
      </c>
      <c r="Q41" s="69">
        <v>8</v>
      </c>
      <c r="R41" s="89">
        <f t="shared" si="11"/>
        <v>43.3</v>
      </c>
      <c r="S41" s="50"/>
      <c r="T41" s="56"/>
      <c r="U41" s="55"/>
      <c r="V41" s="55"/>
      <c r="W41" s="2"/>
      <c r="X41" s="2"/>
      <c r="Y41" s="2"/>
      <c r="Z41" s="2"/>
    </row>
    <row r="42" spans="1:30" ht="33.75" customHeight="1" x14ac:dyDescent="0.25">
      <c r="A42" s="80" t="s">
        <v>36</v>
      </c>
      <c r="B42" s="69">
        <v>83.616220000000027</v>
      </c>
      <c r="C42" s="69">
        <v>84.835075999999987</v>
      </c>
      <c r="D42" s="69">
        <v>83.256575999999995</v>
      </c>
      <c r="E42" s="69">
        <v>25.793600000000005</v>
      </c>
      <c r="F42" s="69">
        <v>82.88966400000001</v>
      </c>
      <c r="G42" s="69">
        <v>80.864417000000003</v>
      </c>
      <c r="H42" s="89">
        <f t="shared" si="10"/>
        <v>441.25555300000008</v>
      </c>
      <c r="I42" s="50"/>
      <c r="J42" s="2"/>
      <c r="K42" s="80" t="s">
        <v>36</v>
      </c>
      <c r="L42" s="69">
        <v>8.1999999999999993</v>
      </c>
      <c r="M42" s="69">
        <v>8.3000000000000007</v>
      </c>
      <c r="N42" s="69">
        <v>8.1999999999999993</v>
      </c>
      <c r="O42" s="69">
        <v>2.4</v>
      </c>
      <c r="P42" s="69">
        <v>8.3000000000000007</v>
      </c>
      <c r="Q42" s="69">
        <v>8</v>
      </c>
      <c r="R42" s="89">
        <f t="shared" si="11"/>
        <v>43.4</v>
      </c>
      <c r="S42" s="50"/>
      <c r="T42" s="56"/>
      <c r="U42" s="55"/>
      <c r="V42" s="55"/>
      <c r="W42" s="2"/>
      <c r="X42" s="2"/>
      <c r="Y42" s="2"/>
      <c r="Z42" s="2"/>
    </row>
    <row r="43" spans="1:30" ht="33.75" customHeight="1" x14ac:dyDescent="0.25">
      <c r="A43" s="81" t="s">
        <v>37</v>
      </c>
      <c r="B43" s="69">
        <v>83.616220000000027</v>
      </c>
      <c r="C43" s="69">
        <v>84.835075999999987</v>
      </c>
      <c r="D43" s="69">
        <v>83.256575999999995</v>
      </c>
      <c r="E43" s="69">
        <v>25.793600000000005</v>
      </c>
      <c r="F43" s="69">
        <v>82.88966400000001</v>
      </c>
      <c r="G43" s="69">
        <v>80.864417000000003</v>
      </c>
      <c r="H43" s="89">
        <f t="shared" si="10"/>
        <v>441.25555300000008</v>
      </c>
      <c r="I43" s="50"/>
      <c r="J43" s="2"/>
      <c r="K43" s="81" t="s">
        <v>37</v>
      </c>
      <c r="L43" s="69">
        <v>8.1999999999999993</v>
      </c>
      <c r="M43" s="69">
        <v>8.3000000000000007</v>
      </c>
      <c r="N43" s="69">
        <v>8.1999999999999993</v>
      </c>
      <c r="O43" s="69">
        <v>2.4</v>
      </c>
      <c r="P43" s="69">
        <v>8.3000000000000007</v>
      </c>
      <c r="Q43" s="69">
        <v>8.1</v>
      </c>
      <c r="R43" s="89">
        <f t="shared" si="11"/>
        <v>43.5</v>
      </c>
      <c r="S43" s="50"/>
      <c r="T43" s="56"/>
      <c r="U43" s="55"/>
      <c r="V43" s="55"/>
      <c r="W43" s="2"/>
      <c r="X43" s="2"/>
      <c r="Y43" s="2"/>
      <c r="Z43" s="2"/>
    </row>
    <row r="44" spans="1:30" ht="33.75" customHeight="1" x14ac:dyDescent="0.25">
      <c r="A44" s="80" t="s">
        <v>38</v>
      </c>
      <c r="B44" s="69">
        <v>83.616220000000027</v>
      </c>
      <c r="C44" s="69">
        <v>84.835075999999987</v>
      </c>
      <c r="D44" s="69">
        <v>83.9328</v>
      </c>
      <c r="E44" s="69">
        <v>25.793600000000005</v>
      </c>
      <c r="F44" s="69">
        <v>82.88966400000001</v>
      </c>
      <c r="G44" s="69">
        <v>81.173900000000003</v>
      </c>
      <c r="H44" s="89">
        <f t="shared" si="10"/>
        <v>442.24126000000001</v>
      </c>
      <c r="I44" s="50"/>
      <c r="J44" s="2"/>
      <c r="K44" s="80" t="s">
        <v>38</v>
      </c>
      <c r="L44" s="69">
        <v>8.1999999999999993</v>
      </c>
      <c r="M44" s="69">
        <v>8.3000000000000007</v>
      </c>
      <c r="N44" s="69">
        <v>8.3000000000000007</v>
      </c>
      <c r="O44" s="69">
        <v>2.5</v>
      </c>
      <c r="P44" s="69">
        <v>8.3000000000000007</v>
      </c>
      <c r="Q44" s="69">
        <v>8.1</v>
      </c>
      <c r="R44" s="89">
        <f t="shared" si="11"/>
        <v>43.7</v>
      </c>
      <c r="S44" s="50"/>
      <c r="T44" s="56"/>
      <c r="U44" s="55"/>
      <c r="V44" s="55"/>
      <c r="W44" s="2"/>
      <c r="X44" s="2"/>
      <c r="Y44" s="2"/>
      <c r="Z44" s="2"/>
    </row>
    <row r="45" spans="1:30" ht="33.75" customHeight="1" x14ac:dyDescent="0.25">
      <c r="A45" s="80" t="s">
        <v>33</v>
      </c>
      <c r="B45" s="69">
        <v>83.616220000000027</v>
      </c>
      <c r="C45" s="69">
        <v>84.835075999999987</v>
      </c>
      <c r="D45" s="69">
        <v>83.9328</v>
      </c>
      <c r="E45" s="69">
        <v>25.793600000000005</v>
      </c>
      <c r="F45" s="69">
        <v>82.88966400000001</v>
      </c>
      <c r="G45" s="69">
        <v>81.173900000000003</v>
      </c>
      <c r="H45" s="89">
        <f t="shared" si="10"/>
        <v>442.24126000000001</v>
      </c>
      <c r="I45" s="50"/>
      <c r="J45" s="2"/>
      <c r="K45" s="80" t="s">
        <v>33</v>
      </c>
      <c r="L45" s="69">
        <v>8.3000000000000007</v>
      </c>
      <c r="M45" s="69">
        <v>8.3000000000000007</v>
      </c>
      <c r="N45" s="69">
        <v>8.3000000000000007</v>
      </c>
      <c r="O45" s="69">
        <v>2.5</v>
      </c>
      <c r="P45" s="69">
        <v>8.3000000000000007</v>
      </c>
      <c r="Q45" s="69">
        <v>8.1</v>
      </c>
      <c r="R45" s="89">
        <f t="shared" si="11"/>
        <v>43.800000000000004</v>
      </c>
      <c r="S45" s="50"/>
      <c r="T45" s="56"/>
      <c r="U45" s="55"/>
      <c r="V45" s="55"/>
      <c r="W45" s="55"/>
      <c r="X45" s="55"/>
      <c r="Y45" s="2"/>
      <c r="Z45" s="2"/>
      <c r="AA45" s="2"/>
      <c r="AB45" s="2"/>
    </row>
    <row r="46" spans="1:30" ht="33.75" customHeight="1" x14ac:dyDescent="0.25">
      <c r="A46" s="81" t="s">
        <v>10</v>
      </c>
      <c r="B46" s="70">
        <f t="shared" ref="B46:G46" si="12">SUM(B39:B45)</f>
        <v>579.21500000000003</v>
      </c>
      <c r="C46" s="25">
        <f t="shared" si="12"/>
        <v>589.47349999999983</v>
      </c>
      <c r="D46" s="25">
        <f t="shared" si="12"/>
        <v>579.94444799999997</v>
      </c>
      <c r="E46" s="25">
        <f t="shared" si="12"/>
        <v>179.2</v>
      </c>
      <c r="F46" s="25">
        <f t="shared" si="12"/>
        <v>573.88800000000003</v>
      </c>
      <c r="G46" s="25">
        <f t="shared" si="12"/>
        <v>563.23346600000002</v>
      </c>
      <c r="H46" s="89">
        <f t="shared" si="10"/>
        <v>3064.9544139999998</v>
      </c>
      <c r="I46" s="56"/>
      <c r="K46" s="96" t="s">
        <v>10</v>
      </c>
      <c r="L46" s="70">
        <f>SUM(L39:L45)</f>
        <v>57.3</v>
      </c>
      <c r="M46" s="25">
        <f>SUM(M39:M45)</f>
        <v>57.599999999999994</v>
      </c>
      <c r="N46" s="25">
        <f>SUM(N39:N45)</f>
        <v>57.599999999999994</v>
      </c>
      <c r="O46" s="25">
        <f>SUM(O39:O45)</f>
        <v>17.200000000000003</v>
      </c>
      <c r="P46" s="25">
        <f t="shared" ref="P46:Q46" si="13">SUM(P39:P45)</f>
        <v>57.699999999999989</v>
      </c>
      <c r="Q46" s="25">
        <f t="shared" si="13"/>
        <v>55.900000000000006</v>
      </c>
      <c r="R46" s="89">
        <f t="shared" si="11"/>
        <v>303.29999999999995</v>
      </c>
      <c r="S46" s="56"/>
      <c r="T46" s="56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2" t="s">
        <v>12</v>
      </c>
      <c r="B47" s="71">
        <v>123.5</v>
      </c>
      <c r="C47" s="28">
        <v>125.5</v>
      </c>
      <c r="D47" s="28">
        <v>124.9</v>
      </c>
      <c r="E47" s="28">
        <v>122.6</v>
      </c>
      <c r="F47" s="28">
        <v>122.6</v>
      </c>
      <c r="G47" s="28">
        <v>121.7</v>
      </c>
      <c r="H47" s="90">
        <f>+((H46/H48)/7)*1000</f>
        <v>123.26875860682109</v>
      </c>
      <c r="I47" s="56"/>
      <c r="K47" s="119" t="s">
        <v>12</v>
      </c>
      <c r="L47" s="71">
        <v>136.5</v>
      </c>
      <c r="M47" s="28">
        <v>137</v>
      </c>
      <c r="N47" s="28">
        <v>135</v>
      </c>
      <c r="O47" s="28">
        <v>136.5</v>
      </c>
      <c r="P47" s="28">
        <v>135</v>
      </c>
      <c r="Q47" s="28">
        <v>133</v>
      </c>
      <c r="R47" s="90">
        <f>+((R46/R48)/7)*1000</f>
        <v>135.40178571428569</v>
      </c>
      <c r="S47" s="57"/>
      <c r="T47" s="143"/>
    </row>
    <row r="48" spans="1:30" ht="33.75" customHeight="1" x14ac:dyDescent="0.25">
      <c r="A48" s="83" t="s">
        <v>13</v>
      </c>
      <c r="B48" s="72">
        <v>670</v>
      </c>
      <c r="C48" s="32">
        <v>671</v>
      </c>
      <c r="D48" s="32">
        <v>672</v>
      </c>
      <c r="E48" s="32">
        <v>200</v>
      </c>
      <c r="F48" s="32">
        <v>672</v>
      </c>
      <c r="G48" s="32">
        <v>667</v>
      </c>
      <c r="H48" s="91">
        <f>SUM(B48:G48)</f>
        <v>3552</v>
      </c>
      <c r="I48" s="56"/>
      <c r="J48" s="58"/>
      <c r="K48" s="83" t="s">
        <v>13</v>
      </c>
      <c r="L48" s="94">
        <v>60</v>
      </c>
      <c r="M48" s="94">
        <v>60</v>
      </c>
      <c r="N48" s="94">
        <v>61</v>
      </c>
      <c r="O48" s="94">
        <v>18</v>
      </c>
      <c r="P48" s="94">
        <v>61</v>
      </c>
      <c r="Q48" s="94">
        <v>60</v>
      </c>
      <c r="R48" s="98">
        <f>SUM(L48:Q48)</f>
        <v>320</v>
      </c>
      <c r="S48" s="59"/>
      <c r="T48" s="59"/>
    </row>
    <row r="49" spans="1:43" ht="33.75" customHeight="1" x14ac:dyDescent="0.25">
      <c r="A49" s="84" t="s">
        <v>14</v>
      </c>
      <c r="B49" s="73">
        <f t="shared" ref="B49:G49" si="14">((B48*B47)*7/1000)/7</f>
        <v>82.745000000000005</v>
      </c>
      <c r="C49" s="36">
        <f t="shared" si="14"/>
        <v>84.210499999999996</v>
      </c>
      <c r="D49" s="36">
        <f t="shared" si="14"/>
        <v>83.9328</v>
      </c>
      <c r="E49" s="36">
        <f t="shared" si="14"/>
        <v>24.52</v>
      </c>
      <c r="F49" s="36">
        <f t="shared" si="14"/>
        <v>82.387200000000007</v>
      </c>
      <c r="G49" s="36">
        <f t="shared" si="14"/>
        <v>81.173900000000003</v>
      </c>
      <c r="H49" s="92">
        <f>((H46*1000)/H48)/7</f>
        <v>123.26875860682109</v>
      </c>
      <c r="I49" s="56"/>
      <c r="K49" s="84" t="s">
        <v>14</v>
      </c>
      <c r="L49" s="73">
        <f t="shared" ref="L49:Q49" si="15">((L48*L47)*7/1000-L39-L40)/5</f>
        <v>8.2259999999999991</v>
      </c>
      <c r="M49" s="36">
        <f t="shared" si="15"/>
        <v>8.2679999999999989</v>
      </c>
      <c r="N49" s="36">
        <f t="shared" si="15"/>
        <v>8.2490000000000006</v>
      </c>
      <c r="O49" s="36">
        <f t="shared" si="15"/>
        <v>2.4398000000000004</v>
      </c>
      <c r="P49" s="36">
        <f t="shared" si="15"/>
        <v>8.2889999999999997</v>
      </c>
      <c r="Q49" s="36">
        <f t="shared" si="15"/>
        <v>8.0520000000000014</v>
      </c>
      <c r="R49" s="99">
        <f>((R46*1000)/R48)/7</f>
        <v>135.40178571428569</v>
      </c>
      <c r="S49" s="59"/>
      <c r="T49" s="59"/>
    </row>
    <row r="50" spans="1:43" ht="33.75" customHeight="1" x14ac:dyDescent="0.25">
      <c r="A50" s="85" t="s">
        <v>15</v>
      </c>
      <c r="B50" s="74">
        <f t="shared" ref="B50:G50" si="16">((B48*B47)*7)/1000</f>
        <v>579.21500000000003</v>
      </c>
      <c r="C50" s="40">
        <f t="shared" si="16"/>
        <v>589.47349999999994</v>
      </c>
      <c r="D50" s="40">
        <f t="shared" si="16"/>
        <v>587.52959999999996</v>
      </c>
      <c r="E50" s="40">
        <f t="shared" si="16"/>
        <v>171.64</v>
      </c>
      <c r="F50" s="40">
        <f t="shared" si="16"/>
        <v>576.71040000000005</v>
      </c>
      <c r="G50" s="40">
        <f t="shared" si="16"/>
        <v>568.21730000000002</v>
      </c>
      <c r="H50" s="76"/>
      <c r="I50" s="56"/>
      <c r="K50" s="85" t="s">
        <v>15</v>
      </c>
      <c r="L50" s="74">
        <f>((L48*L47)*7)/1000</f>
        <v>57.33</v>
      </c>
      <c r="M50" s="40">
        <f>((M48*M47)*7)/1000</f>
        <v>57.54</v>
      </c>
      <c r="N50" s="40">
        <f>((N48*N47)*7)/1000</f>
        <v>57.645000000000003</v>
      </c>
      <c r="O50" s="40">
        <f>((O48*O47)*7)/1000</f>
        <v>17.199000000000002</v>
      </c>
      <c r="P50" s="40">
        <f t="shared" ref="P50:Q50" si="17">((P48*P47)*7)/1000</f>
        <v>57.645000000000003</v>
      </c>
      <c r="Q50" s="40">
        <f t="shared" si="17"/>
        <v>55.86</v>
      </c>
      <c r="R50" s="100"/>
    </row>
    <row r="51" spans="1:43" ht="33.75" customHeight="1" thickBot="1" x14ac:dyDescent="0.3">
      <c r="A51" s="86" t="s">
        <v>16</v>
      </c>
      <c r="B51" s="75">
        <f t="shared" ref="B51:G51" si="18">+(B46/B48)/7*1000</f>
        <v>123.50000000000001</v>
      </c>
      <c r="C51" s="45">
        <f t="shared" si="18"/>
        <v>125.49999999999997</v>
      </c>
      <c r="D51" s="45">
        <f t="shared" si="18"/>
        <v>123.28751020408161</v>
      </c>
      <c r="E51" s="45">
        <f t="shared" si="18"/>
        <v>127.99999999999997</v>
      </c>
      <c r="F51" s="45">
        <f t="shared" si="18"/>
        <v>122.00000000000001</v>
      </c>
      <c r="G51" s="45">
        <f t="shared" si="18"/>
        <v>120.63256928678518</v>
      </c>
      <c r="H51" s="93"/>
      <c r="I51" s="56"/>
      <c r="J51" s="48"/>
      <c r="K51" s="86" t="s">
        <v>16</v>
      </c>
      <c r="L51" s="75">
        <f>+(L46/L48)/7*1000</f>
        <v>136.42857142857142</v>
      </c>
      <c r="M51" s="45">
        <f>+(M46/M48)/7*1000</f>
        <v>137.14285714285711</v>
      </c>
      <c r="N51" s="45">
        <f>+(N46/N48)/7*1000</f>
        <v>134.89461358313818</v>
      </c>
      <c r="O51" s="45">
        <f>+(O46/O48)/7*1000</f>
        <v>136.50793650793653</v>
      </c>
      <c r="P51" s="45">
        <f t="shared" ref="P51:Q51" si="19">+(P46/P48)/7*1000</f>
        <v>135.12880562060886</v>
      </c>
      <c r="Q51" s="45">
        <f t="shared" si="19"/>
        <v>133.0952380952381</v>
      </c>
      <c r="R51" s="46"/>
      <c r="S51" s="49"/>
      <c r="T51" s="49"/>
    </row>
    <row r="52" spans="1:43" ht="33.75" customHeight="1" x14ac:dyDescent="0.25">
      <c r="A52" s="48"/>
      <c r="B52" s="178"/>
      <c r="C52" s="178"/>
      <c r="D52" s="178"/>
      <c r="E52" s="178"/>
      <c r="F52" s="178"/>
      <c r="G52" s="178"/>
      <c r="H52" s="48"/>
      <c r="I52" s="48"/>
      <c r="J52" s="48"/>
      <c r="K52" s="49"/>
      <c r="L52" s="49"/>
      <c r="M52" s="178"/>
      <c r="N52" s="178"/>
      <c r="O52" s="178"/>
      <c r="P52" s="178"/>
      <c r="Q52" s="178"/>
      <c r="R52" s="178"/>
      <c r="S52" s="49"/>
      <c r="T52" s="49"/>
      <c r="U52" s="2"/>
      <c r="V52" s="2"/>
      <c r="W52" s="2"/>
      <c r="X52" s="2"/>
      <c r="Y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43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50"/>
      <c r="W54" s="2"/>
      <c r="X54" s="2"/>
      <c r="Y54" s="2"/>
      <c r="Z54" s="2"/>
      <c r="AB54" s="2"/>
      <c r="AC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63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52"/>
      <c r="W56" s="52"/>
      <c r="X56" s="124"/>
      <c r="Y56" s="52"/>
      <c r="Z56" s="64"/>
      <c r="AA56" s="64"/>
      <c r="AB56" s="64"/>
      <c r="AC56" s="5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71">
        <v>9.8000000000000007</v>
      </c>
      <c r="C57" s="172">
        <v>10</v>
      </c>
      <c r="D57" s="172">
        <v>10</v>
      </c>
      <c r="E57" s="172">
        <v>2.2999999999999998</v>
      </c>
      <c r="F57" s="172">
        <v>10</v>
      </c>
      <c r="G57" s="173">
        <v>10.1</v>
      </c>
      <c r="H57" s="171">
        <v>10.199999999999999</v>
      </c>
      <c r="I57" s="172">
        <v>10.1</v>
      </c>
      <c r="J57" s="172">
        <v>10.199999999999999</v>
      </c>
      <c r="K57" s="172">
        <v>2.8</v>
      </c>
      <c r="L57" s="172">
        <v>10.1</v>
      </c>
      <c r="M57" s="173">
        <v>10.1</v>
      </c>
      <c r="N57" s="167">
        <v>10.199999999999999</v>
      </c>
      <c r="O57" s="156">
        <v>10.1</v>
      </c>
      <c r="P57" s="156">
        <v>10</v>
      </c>
      <c r="Q57" s="156">
        <v>2.7</v>
      </c>
      <c r="R57" s="156">
        <v>10.199999999999999</v>
      </c>
      <c r="S57" s="157">
        <v>10.1</v>
      </c>
      <c r="T57" s="158">
        <f>SUM(B57:S57)</f>
        <v>158.99999999999997</v>
      </c>
      <c r="U57" s="49"/>
      <c r="V57" s="50"/>
      <c r="W57" s="52"/>
      <c r="X57" s="124"/>
      <c r="Y57" s="52"/>
      <c r="Z57" s="64"/>
      <c r="AA57" s="64"/>
      <c r="AB57" s="64"/>
      <c r="AC57" s="52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39">
        <v>9.8000000000000007</v>
      </c>
      <c r="C58" s="40">
        <v>10</v>
      </c>
      <c r="D58" s="40">
        <v>10</v>
      </c>
      <c r="E58" s="40">
        <v>2.2999999999999998</v>
      </c>
      <c r="F58" s="40">
        <v>10</v>
      </c>
      <c r="G58" s="76">
        <v>10.1</v>
      </c>
      <c r="H58" s="39">
        <v>10.199999999999999</v>
      </c>
      <c r="I58" s="40">
        <v>10.1</v>
      </c>
      <c r="J58" s="40">
        <v>10.199999999999999</v>
      </c>
      <c r="K58" s="40">
        <v>2.8</v>
      </c>
      <c r="L58" s="40">
        <v>10.1</v>
      </c>
      <c r="M58" s="76">
        <v>10.1</v>
      </c>
      <c r="N58" s="69">
        <v>10.199999999999999</v>
      </c>
      <c r="O58" s="21">
        <v>10.1</v>
      </c>
      <c r="P58" s="21">
        <v>10</v>
      </c>
      <c r="Q58" s="21">
        <v>2.7</v>
      </c>
      <c r="R58" s="21">
        <v>10.199999999999999</v>
      </c>
      <c r="S58" s="126">
        <v>10.1</v>
      </c>
      <c r="T58" s="158">
        <f t="shared" ref="T58:T63" si="20">SUM(B58:S58)</f>
        <v>158.99999999999997</v>
      </c>
      <c r="U58" s="49"/>
      <c r="V58" s="50"/>
      <c r="W58" s="52"/>
      <c r="X58" s="124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174">
        <v>10.1</v>
      </c>
      <c r="C59" s="175">
        <v>10.3</v>
      </c>
      <c r="D59" s="175">
        <v>10.199999999999999</v>
      </c>
      <c r="E59" s="175">
        <v>2.4</v>
      </c>
      <c r="F59" s="175">
        <v>10.1</v>
      </c>
      <c r="G59" s="176">
        <v>10.3</v>
      </c>
      <c r="H59" s="174">
        <v>10.4</v>
      </c>
      <c r="I59" s="175">
        <v>10.4</v>
      </c>
      <c r="J59" s="175">
        <v>10.3</v>
      </c>
      <c r="K59" s="175">
        <v>2.8</v>
      </c>
      <c r="L59" s="175">
        <v>10.3</v>
      </c>
      <c r="M59" s="176">
        <v>10.199999999999999</v>
      </c>
      <c r="N59" s="69">
        <v>10.4</v>
      </c>
      <c r="O59" s="21">
        <v>10.3</v>
      </c>
      <c r="P59" s="21">
        <v>10.199999999999999</v>
      </c>
      <c r="Q59" s="21">
        <v>2.7</v>
      </c>
      <c r="R59" s="21">
        <v>10.3</v>
      </c>
      <c r="S59" s="126">
        <v>10.3</v>
      </c>
      <c r="T59" s="158">
        <f t="shared" si="20"/>
        <v>162</v>
      </c>
      <c r="U59" s="49"/>
      <c r="V59" s="50"/>
      <c r="W59" s="52"/>
      <c r="X59" s="124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174">
        <v>10.1</v>
      </c>
      <c r="C60" s="175">
        <v>10.3</v>
      </c>
      <c r="D60" s="175">
        <v>10.199999999999999</v>
      </c>
      <c r="E60" s="175">
        <v>2.4</v>
      </c>
      <c r="F60" s="175">
        <v>10.1</v>
      </c>
      <c r="G60" s="176">
        <v>10.199999999999999</v>
      </c>
      <c r="H60" s="174">
        <v>10.4</v>
      </c>
      <c r="I60" s="175">
        <v>10.4</v>
      </c>
      <c r="J60" s="175">
        <v>10.3</v>
      </c>
      <c r="K60" s="175">
        <v>2.8</v>
      </c>
      <c r="L60" s="175">
        <v>10.199999999999999</v>
      </c>
      <c r="M60" s="176">
        <v>10.199999999999999</v>
      </c>
      <c r="N60" s="69">
        <v>10.4</v>
      </c>
      <c r="O60" s="21">
        <v>10.3</v>
      </c>
      <c r="P60" s="21">
        <v>10.199999999999999</v>
      </c>
      <c r="Q60" s="21">
        <v>2.7</v>
      </c>
      <c r="R60" s="21">
        <v>10.3</v>
      </c>
      <c r="S60" s="126">
        <v>10.3</v>
      </c>
      <c r="T60" s="158">
        <f t="shared" si="20"/>
        <v>161.80000000000001</v>
      </c>
      <c r="U60" s="49"/>
      <c r="V60" s="2"/>
      <c r="W60" s="52"/>
      <c r="X60" s="124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174">
        <v>10.1</v>
      </c>
      <c r="C61" s="175">
        <v>10.3</v>
      </c>
      <c r="D61" s="175">
        <v>10.199999999999999</v>
      </c>
      <c r="E61" s="175">
        <v>2.4</v>
      </c>
      <c r="F61" s="175">
        <v>10.1</v>
      </c>
      <c r="G61" s="176">
        <v>10.199999999999999</v>
      </c>
      <c r="H61" s="174">
        <v>10.4</v>
      </c>
      <c r="I61" s="175">
        <v>10.4</v>
      </c>
      <c r="J61" s="175">
        <v>10.3</v>
      </c>
      <c r="K61" s="175">
        <v>2.8</v>
      </c>
      <c r="L61" s="175">
        <v>10.199999999999999</v>
      </c>
      <c r="M61" s="176">
        <v>10.199999999999999</v>
      </c>
      <c r="N61" s="69">
        <v>10.4</v>
      </c>
      <c r="O61" s="21">
        <v>10.3</v>
      </c>
      <c r="P61" s="21">
        <v>10.199999999999999</v>
      </c>
      <c r="Q61" s="21">
        <v>2.7</v>
      </c>
      <c r="R61" s="21">
        <v>10.3</v>
      </c>
      <c r="S61" s="126">
        <v>10.3</v>
      </c>
      <c r="T61" s="158">
        <f t="shared" si="20"/>
        <v>161.80000000000001</v>
      </c>
      <c r="U61" s="49"/>
      <c r="V61" s="2"/>
      <c r="W61" s="52"/>
      <c r="X61" s="124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74">
        <v>10.1</v>
      </c>
      <c r="C62" s="175">
        <v>10.3</v>
      </c>
      <c r="D62" s="175">
        <v>10.199999999999999</v>
      </c>
      <c r="E62" s="175">
        <v>2.4</v>
      </c>
      <c r="F62" s="175">
        <v>10.1</v>
      </c>
      <c r="G62" s="176">
        <v>10.199999999999999</v>
      </c>
      <c r="H62" s="174">
        <v>10.4</v>
      </c>
      <c r="I62" s="175">
        <v>10.4</v>
      </c>
      <c r="J62" s="175">
        <v>10.3</v>
      </c>
      <c r="K62" s="175">
        <v>2.8</v>
      </c>
      <c r="L62" s="175">
        <v>10.3</v>
      </c>
      <c r="M62" s="176">
        <v>10.199999999999999</v>
      </c>
      <c r="N62" s="69">
        <v>10.4</v>
      </c>
      <c r="O62" s="21">
        <v>10.3</v>
      </c>
      <c r="P62" s="21">
        <v>10.199999999999999</v>
      </c>
      <c r="Q62" s="21">
        <v>2.7</v>
      </c>
      <c r="R62" s="21">
        <v>10.3</v>
      </c>
      <c r="S62" s="126">
        <v>10.3</v>
      </c>
      <c r="T62" s="158">
        <f t="shared" si="20"/>
        <v>161.9</v>
      </c>
      <c r="U62" s="49"/>
      <c r="V62" s="2"/>
      <c r="W62" s="52"/>
      <c r="X62" s="124"/>
      <c r="Y62" s="52"/>
      <c r="Z62" s="52"/>
      <c r="AA62" s="52"/>
      <c r="AB62" s="52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74">
        <v>10.1</v>
      </c>
      <c r="C63" s="175">
        <v>10.3</v>
      </c>
      <c r="D63" s="175">
        <v>10.199999999999999</v>
      </c>
      <c r="E63" s="175">
        <v>2.4</v>
      </c>
      <c r="F63" s="175">
        <v>10.1</v>
      </c>
      <c r="G63" s="176">
        <v>10.199999999999999</v>
      </c>
      <c r="H63" s="174">
        <v>10.4</v>
      </c>
      <c r="I63" s="175">
        <v>10.4</v>
      </c>
      <c r="J63" s="175">
        <v>10.3</v>
      </c>
      <c r="K63" s="175">
        <v>2.8</v>
      </c>
      <c r="L63" s="175">
        <v>10.3</v>
      </c>
      <c r="M63" s="176">
        <v>10.199999999999999</v>
      </c>
      <c r="N63" s="69">
        <v>10.4</v>
      </c>
      <c r="O63" s="21">
        <v>10.3</v>
      </c>
      <c r="P63" s="21">
        <v>10.199999999999999</v>
      </c>
      <c r="Q63" s="21">
        <v>2.7</v>
      </c>
      <c r="R63" s="21">
        <v>10.3</v>
      </c>
      <c r="S63" s="126">
        <v>10.3</v>
      </c>
      <c r="T63" s="158">
        <f t="shared" si="20"/>
        <v>161.9</v>
      </c>
      <c r="U63" s="49"/>
      <c r="V63" s="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79" t="s">
        <v>10</v>
      </c>
      <c r="B64" s="168">
        <f t="shared" ref="B64:S64" si="21">SUM(B57:B63)</f>
        <v>70.100000000000009</v>
      </c>
      <c r="C64" s="169">
        <f t="shared" si="21"/>
        <v>71.5</v>
      </c>
      <c r="D64" s="169">
        <f t="shared" si="21"/>
        <v>71</v>
      </c>
      <c r="E64" s="169">
        <f t="shared" si="21"/>
        <v>16.600000000000001</v>
      </c>
      <c r="F64" s="169">
        <f t="shared" si="21"/>
        <v>70.5</v>
      </c>
      <c r="G64" s="170">
        <f t="shared" si="21"/>
        <v>71.300000000000011</v>
      </c>
      <c r="H64" s="168">
        <f t="shared" si="21"/>
        <v>72.399999999999991</v>
      </c>
      <c r="I64" s="169">
        <f t="shared" si="21"/>
        <v>72.2</v>
      </c>
      <c r="J64" s="169">
        <f t="shared" si="21"/>
        <v>71.899999999999991</v>
      </c>
      <c r="K64" s="169">
        <f t="shared" si="21"/>
        <v>19.600000000000001</v>
      </c>
      <c r="L64" s="169">
        <f t="shared" si="21"/>
        <v>71.5</v>
      </c>
      <c r="M64" s="170">
        <f t="shared" si="21"/>
        <v>71.2</v>
      </c>
      <c r="N64" s="70">
        <f t="shared" si="21"/>
        <v>72.399999999999991</v>
      </c>
      <c r="O64" s="25">
        <f t="shared" si="21"/>
        <v>71.699999999999989</v>
      </c>
      <c r="P64" s="25">
        <f t="shared" si="21"/>
        <v>71</v>
      </c>
      <c r="Q64" s="25">
        <f t="shared" si="21"/>
        <v>18.899999999999999</v>
      </c>
      <c r="R64" s="25">
        <f t="shared" si="21"/>
        <v>71.899999999999991</v>
      </c>
      <c r="S64" s="127">
        <f t="shared" si="21"/>
        <v>71.699999999999989</v>
      </c>
      <c r="T64" s="150">
        <f>SUM(B64:S64)</f>
        <v>1127.4000000000001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141</v>
      </c>
      <c r="C65" s="28">
        <v>139.5</v>
      </c>
      <c r="D65" s="28">
        <v>139</v>
      </c>
      <c r="E65" s="28">
        <v>141.5</v>
      </c>
      <c r="F65" s="28">
        <v>137.5</v>
      </c>
      <c r="G65" s="29">
        <v>137.5</v>
      </c>
      <c r="H65" s="27">
        <v>141.5</v>
      </c>
      <c r="I65" s="28">
        <v>141</v>
      </c>
      <c r="J65" s="28">
        <v>140.5</v>
      </c>
      <c r="K65" s="28">
        <v>141.5</v>
      </c>
      <c r="L65" s="28">
        <v>138</v>
      </c>
      <c r="M65" s="29">
        <v>137.5</v>
      </c>
      <c r="N65" s="71">
        <v>141.5</v>
      </c>
      <c r="O65" s="28">
        <v>140</v>
      </c>
      <c r="P65" s="28">
        <v>139</v>
      </c>
      <c r="Q65" s="28">
        <v>140.5</v>
      </c>
      <c r="R65" s="28">
        <v>139</v>
      </c>
      <c r="S65" s="128">
        <v>138</v>
      </c>
      <c r="T65" s="151">
        <f>+((T64/T66)/7)*1000</f>
        <v>139.56424857638029</v>
      </c>
      <c r="V65" s="14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71</v>
      </c>
      <c r="C66" s="145">
        <v>73</v>
      </c>
      <c r="D66" s="145">
        <v>73</v>
      </c>
      <c r="E66" s="145">
        <v>17</v>
      </c>
      <c r="F66" s="145">
        <v>73</v>
      </c>
      <c r="G66" s="147">
        <v>74</v>
      </c>
      <c r="H66" s="146">
        <v>73</v>
      </c>
      <c r="I66" s="145">
        <v>73</v>
      </c>
      <c r="J66" s="145">
        <v>73</v>
      </c>
      <c r="K66" s="145">
        <v>20</v>
      </c>
      <c r="L66" s="145">
        <v>74</v>
      </c>
      <c r="M66" s="147">
        <v>74</v>
      </c>
      <c r="N66" s="94">
        <v>73</v>
      </c>
      <c r="O66" s="145">
        <v>73</v>
      </c>
      <c r="P66" s="145">
        <v>73</v>
      </c>
      <c r="Q66" s="145">
        <v>19</v>
      </c>
      <c r="R66" s="145">
        <v>74</v>
      </c>
      <c r="S66" s="148">
        <v>74</v>
      </c>
      <c r="T66" s="152">
        <f>SUM(B66:S66)</f>
        <v>1154</v>
      </c>
      <c r="U66" s="144"/>
      <c r="V66" s="66"/>
      <c r="Z66" s="3"/>
      <c r="AA66" s="3"/>
      <c r="AB66" s="3"/>
      <c r="AC66" s="3"/>
      <c r="AD66" s="3"/>
    </row>
    <row r="67" spans="1:41" ht="33.75" customHeight="1" x14ac:dyDescent="0.25">
      <c r="A67" s="84" t="s">
        <v>14</v>
      </c>
      <c r="B67" s="35">
        <f t="shared" ref="B67:S67" si="22">((B66*B65)*7/1000-B57-B58)/5</f>
        <v>10.095400000000001</v>
      </c>
      <c r="C67" s="36">
        <f t="shared" si="22"/>
        <v>10.256899999999998</v>
      </c>
      <c r="D67" s="36">
        <f t="shared" si="22"/>
        <v>10.2058</v>
      </c>
      <c r="E67" s="36">
        <f t="shared" si="22"/>
        <v>2.4476999999999998</v>
      </c>
      <c r="F67" s="36">
        <f t="shared" si="22"/>
        <v>10.0525</v>
      </c>
      <c r="G67" s="37">
        <f t="shared" si="22"/>
        <v>10.204999999999998</v>
      </c>
      <c r="H67" s="35">
        <f t="shared" si="22"/>
        <v>10.3813</v>
      </c>
      <c r="I67" s="36">
        <f t="shared" si="22"/>
        <v>10.370200000000001</v>
      </c>
      <c r="J67" s="36">
        <f t="shared" si="22"/>
        <v>10.2791</v>
      </c>
      <c r="K67" s="36">
        <f t="shared" si="22"/>
        <v>2.8419999999999996</v>
      </c>
      <c r="L67" s="36">
        <f t="shared" si="22"/>
        <v>10.256799999999998</v>
      </c>
      <c r="M67" s="37">
        <f t="shared" si="22"/>
        <v>10.204999999999998</v>
      </c>
      <c r="N67" s="73">
        <f t="shared" si="22"/>
        <v>10.3813</v>
      </c>
      <c r="O67" s="36">
        <f t="shared" si="22"/>
        <v>10.268000000000001</v>
      </c>
      <c r="P67" s="36">
        <f t="shared" si="22"/>
        <v>10.2058</v>
      </c>
      <c r="Q67" s="36">
        <f t="shared" si="22"/>
        <v>2.6573000000000002</v>
      </c>
      <c r="R67" s="36">
        <f t="shared" si="22"/>
        <v>10.320399999999998</v>
      </c>
      <c r="S67" s="130">
        <f t="shared" si="22"/>
        <v>10.256799999999998</v>
      </c>
      <c r="T67" s="153">
        <f>((T64*1000)/T66)/7</f>
        <v>139.56424857638029</v>
      </c>
      <c r="Z67" s="3"/>
      <c r="AA67" s="3"/>
      <c r="AB67" s="3"/>
      <c r="AC67" s="3"/>
      <c r="AD67" s="3"/>
    </row>
    <row r="68" spans="1:41" ht="33.75" customHeight="1" x14ac:dyDescent="0.25">
      <c r="A68" s="85" t="s">
        <v>15</v>
      </c>
      <c r="B68" s="39">
        <f t="shared" ref="B68:M68" si="23">((B66*B65)*7)/1000</f>
        <v>70.076999999999998</v>
      </c>
      <c r="C68" s="40">
        <f t="shared" si="23"/>
        <v>71.284499999999994</v>
      </c>
      <c r="D68" s="40">
        <f t="shared" si="23"/>
        <v>71.028999999999996</v>
      </c>
      <c r="E68" s="40">
        <f t="shared" si="23"/>
        <v>16.8385</v>
      </c>
      <c r="F68" s="40">
        <f t="shared" si="23"/>
        <v>70.262500000000003</v>
      </c>
      <c r="G68" s="76">
        <f t="shared" si="23"/>
        <v>71.224999999999994</v>
      </c>
      <c r="H68" s="39">
        <f t="shared" si="23"/>
        <v>72.3065</v>
      </c>
      <c r="I68" s="40">
        <f t="shared" si="23"/>
        <v>72.051000000000002</v>
      </c>
      <c r="J68" s="40">
        <f t="shared" si="23"/>
        <v>71.795500000000004</v>
      </c>
      <c r="K68" s="40">
        <f t="shared" si="23"/>
        <v>19.809999999999999</v>
      </c>
      <c r="L68" s="40">
        <f t="shared" si="23"/>
        <v>71.483999999999995</v>
      </c>
      <c r="M68" s="76">
        <f t="shared" si="23"/>
        <v>71.224999999999994</v>
      </c>
      <c r="N68" s="74">
        <f>((N66*N65)*7)/1000</f>
        <v>72.3065</v>
      </c>
      <c r="O68" s="40">
        <f>((O66*O65)*7)/1000</f>
        <v>71.540000000000006</v>
      </c>
      <c r="P68" s="40">
        <f>((P66*P65)*7)/1000</f>
        <v>71.028999999999996</v>
      </c>
      <c r="Q68" s="40">
        <f>((Q66*Q65)*7)/1000</f>
        <v>18.686499999999999</v>
      </c>
      <c r="R68" s="40">
        <f t="shared" ref="R68:S68" si="24">((R66*R65)*7)/1000</f>
        <v>72.001999999999995</v>
      </c>
      <c r="S68" s="131">
        <f t="shared" si="24"/>
        <v>71.483999999999995</v>
      </c>
      <c r="T68" s="85"/>
      <c r="U68" s="48"/>
      <c r="AD68" s="3"/>
    </row>
    <row r="69" spans="1:41" ht="33.75" customHeight="1" thickBot="1" x14ac:dyDescent="0.3">
      <c r="A69" s="86" t="s">
        <v>16</v>
      </c>
      <c r="B69" s="44">
        <f t="shared" ref="B69:M69" si="25">+(B64/B66)/7*1000</f>
        <v>141.046277665996</v>
      </c>
      <c r="C69" s="45">
        <f t="shared" si="25"/>
        <v>139.92172211350294</v>
      </c>
      <c r="D69" s="45">
        <f t="shared" si="25"/>
        <v>138.94324853228963</v>
      </c>
      <c r="E69" s="45">
        <f t="shared" si="25"/>
        <v>139.49579831932775</v>
      </c>
      <c r="F69" s="45">
        <f t="shared" si="25"/>
        <v>137.96477495107632</v>
      </c>
      <c r="G69" s="46">
        <f t="shared" si="25"/>
        <v>137.64478764478767</v>
      </c>
      <c r="H69" s="44">
        <f t="shared" si="25"/>
        <v>141.68297455968687</v>
      </c>
      <c r="I69" s="45">
        <f t="shared" si="25"/>
        <v>141.29158512720159</v>
      </c>
      <c r="J69" s="45">
        <f t="shared" si="25"/>
        <v>140.70450097847356</v>
      </c>
      <c r="K69" s="45">
        <f t="shared" si="25"/>
        <v>140</v>
      </c>
      <c r="L69" s="45">
        <f t="shared" si="25"/>
        <v>138.03088803088804</v>
      </c>
      <c r="M69" s="46">
        <f t="shared" si="25"/>
        <v>137.45173745173747</v>
      </c>
      <c r="N69" s="75">
        <f>+(N64/N66)/7*1000</f>
        <v>141.68297455968687</v>
      </c>
      <c r="O69" s="45">
        <f>+(O64/O66)/7*1000</f>
        <v>140.31311154598822</v>
      </c>
      <c r="P69" s="45">
        <f>+(P64/P66)/7*1000</f>
        <v>138.94324853228963</v>
      </c>
      <c r="Q69" s="45">
        <f>+(Q64/Q66)/7*1000</f>
        <v>142.10526315789471</v>
      </c>
      <c r="R69" s="45">
        <f t="shared" ref="R69:S69" si="26">+(R64/R66)/7*1000</f>
        <v>138.80308880308877</v>
      </c>
      <c r="S69" s="132">
        <f t="shared" si="26"/>
        <v>138.4169884169884</v>
      </c>
      <c r="T69" s="154"/>
      <c r="AD69" s="3"/>
    </row>
    <row r="70" spans="1:41" ht="33.75" customHeight="1" x14ac:dyDescent="0.25"/>
    <row r="71" spans="1:41" ht="33.75" customHeight="1" x14ac:dyDescent="0.25">
      <c r="B71" s="52"/>
      <c r="C71" s="52"/>
      <c r="D71" s="52"/>
      <c r="E71" s="52"/>
      <c r="F71" s="52"/>
      <c r="G71" s="52"/>
      <c r="H71" s="52"/>
      <c r="I71" s="59"/>
    </row>
    <row r="72" spans="1:41" ht="33.75" customHeight="1" x14ac:dyDescent="0.25"/>
    <row r="73" spans="1:41" ht="33.75" customHeight="1" x14ac:dyDescent="0.25">
      <c r="A73" s="52"/>
      <c r="B73" s="65"/>
      <c r="C73" s="65"/>
      <c r="D73" s="65"/>
      <c r="E73" s="65"/>
      <c r="F73" s="65"/>
      <c r="G73" s="65"/>
      <c r="H73" s="52"/>
      <c r="I73" s="52"/>
      <c r="J73" s="52"/>
    </row>
    <row r="74" spans="1:41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1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1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1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1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B36:H36"/>
    <mergeCell ref="L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Q238"/>
  <sheetViews>
    <sheetView topLeftCell="A47" zoomScale="30" zoomScaleNormal="30" workbookViewId="0">
      <selection activeCell="B57" sqref="B57:S63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0" width="26.28515625" style="16" bestFit="1" customWidth="1"/>
    <col min="11" max="12" width="33.42578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0" width="25.42578125" style="16" customWidth="1"/>
    <col min="21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73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94" t="s">
        <v>45</v>
      </c>
      <c r="I15" s="395"/>
      <c r="J15" s="395"/>
      <c r="K15" s="395"/>
      <c r="L15" s="395"/>
      <c r="M15" s="396"/>
      <c r="N15" s="397" t="s">
        <v>44</v>
      </c>
      <c r="O15" s="398"/>
      <c r="P15" s="398"/>
      <c r="Q15" s="398"/>
      <c r="R15" s="398"/>
      <c r="S15" s="399"/>
      <c r="T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33"/>
      <c r="H16" s="13"/>
      <c r="I16" s="12"/>
      <c r="J16" s="12"/>
      <c r="K16" s="18"/>
      <c r="L16" s="12"/>
      <c r="M16" s="14"/>
      <c r="N16" s="13"/>
      <c r="O16" s="12"/>
      <c r="P16" s="12"/>
      <c r="Q16" s="12"/>
      <c r="R16" s="12"/>
      <c r="S16" s="14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25">
        <v>6</v>
      </c>
      <c r="H17" s="11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108.35210000000002</v>
      </c>
      <c r="C18" s="21">
        <v>107.13720000000001</v>
      </c>
      <c r="D18" s="21">
        <v>105.9156</v>
      </c>
      <c r="E18" s="21">
        <v>27.498800000000006</v>
      </c>
      <c r="F18" s="21">
        <v>106.66740000000001</v>
      </c>
      <c r="G18" s="126">
        <v>103.67999999999999</v>
      </c>
      <c r="H18" s="20">
        <v>107.21339999999999</v>
      </c>
      <c r="I18" s="21">
        <v>107.32260000000001</v>
      </c>
      <c r="J18" s="21">
        <v>106.50160000000001</v>
      </c>
      <c r="K18" s="21">
        <v>27.145800000000001</v>
      </c>
      <c r="L18" s="21">
        <v>107.51820000000001</v>
      </c>
      <c r="M18" s="22">
        <v>106.7154</v>
      </c>
      <c r="N18" s="20">
        <v>107.97539999999999</v>
      </c>
      <c r="O18" s="21">
        <v>108.73660000000002</v>
      </c>
      <c r="P18" s="21">
        <v>107.01480000000001</v>
      </c>
      <c r="Q18" s="21">
        <v>27.067800000000005</v>
      </c>
      <c r="R18" s="21">
        <v>105.7812</v>
      </c>
      <c r="S18" s="22">
        <v>106.34740000000001</v>
      </c>
      <c r="T18" s="23">
        <f t="shared" ref="T18:T25" si="0">SUM(B18:S18)</f>
        <v>1684.5912999999998</v>
      </c>
      <c r="V18" s="2"/>
      <c r="W18" s="17"/>
    </row>
    <row r="19" spans="1:30" ht="39.950000000000003" customHeight="1" x14ac:dyDescent="0.25">
      <c r="A19" s="113" t="s">
        <v>34</v>
      </c>
      <c r="B19" s="20">
        <v>108.35210000000002</v>
      </c>
      <c r="C19" s="21">
        <v>107.13720000000001</v>
      </c>
      <c r="D19" s="21">
        <v>105.9156</v>
      </c>
      <c r="E19" s="21">
        <v>27.498800000000006</v>
      </c>
      <c r="F19" s="21">
        <v>106.66740000000001</v>
      </c>
      <c r="G19" s="126">
        <v>103.67999999999999</v>
      </c>
      <c r="H19" s="20">
        <v>107.21339999999999</v>
      </c>
      <c r="I19" s="21">
        <v>107.32260000000001</v>
      </c>
      <c r="J19" s="21">
        <v>106.50160000000001</v>
      </c>
      <c r="K19" s="21">
        <v>27.145800000000001</v>
      </c>
      <c r="L19" s="21">
        <v>107.51820000000001</v>
      </c>
      <c r="M19" s="22">
        <v>106.7154</v>
      </c>
      <c r="N19" s="20">
        <v>107.97539999999999</v>
      </c>
      <c r="O19" s="21">
        <v>108.73660000000002</v>
      </c>
      <c r="P19" s="21">
        <v>107.01480000000001</v>
      </c>
      <c r="Q19" s="21">
        <v>27.067800000000005</v>
      </c>
      <c r="R19" s="21">
        <v>105.7812</v>
      </c>
      <c r="S19" s="22">
        <v>106.34740000000001</v>
      </c>
      <c r="T19" s="23">
        <f t="shared" si="0"/>
        <v>1684.5912999999998</v>
      </c>
      <c r="V19" s="2"/>
      <c r="W19" s="17"/>
    </row>
    <row r="20" spans="1:30" ht="39.75" customHeight="1" x14ac:dyDescent="0.25">
      <c r="A20" s="112" t="s">
        <v>35</v>
      </c>
      <c r="B20" s="20">
        <v>108.35210000000002</v>
      </c>
      <c r="C20" s="21">
        <v>107.13720000000001</v>
      </c>
      <c r="D20" s="21">
        <v>105.9156</v>
      </c>
      <c r="E20" s="21">
        <v>27.2182</v>
      </c>
      <c r="F20" s="21">
        <v>106.66740000000001</v>
      </c>
      <c r="G20" s="126">
        <v>103.67999999999999</v>
      </c>
      <c r="H20" s="20">
        <v>107.21339999999999</v>
      </c>
      <c r="I20" s="21">
        <v>109.44779999999999</v>
      </c>
      <c r="J20" s="21">
        <v>106.50160000000001</v>
      </c>
      <c r="K20" s="21">
        <v>27.145800000000001</v>
      </c>
      <c r="L20" s="21">
        <v>109.72799999999999</v>
      </c>
      <c r="M20" s="22">
        <v>108.9165</v>
      </c>
      <c r="N20" s="20">
        <v>107.97539999999999</v>
      </c>
      <c r="O20" s="21">
        <v>110.88979999999999</v>
      </c>
      <c r="P20" s="21">
        <v>108.59520000000002</v>
      </c>
      <c r="Q20" s="21">
        <v>27.198399999999999</v>
      </c>
      <c r="R20" s="21">
        <v>106.96000000000001</v>
      </c>
      <c r="S20" s="22">
        <v>108.6972</v>
      </c>
      <c r="T20" s="23">
        <f t="shared" si="0"/>
        <v>1698.2396000000001</v>
      </c>
      <c r="V20" s="2"/>
      <c r="W20" s="17"/>
    </row>
    <row r="21" spans="1:30" ht="39.950000000000003" customHeight="1" x14ac:dyDescent="0.25">
      <c r="A21" s="112" t="s">
        <v>36</v>
      </c>
      <c r="B21" s="20">
        <v>111.3075</v>
      </c>
      <c r="C21" s="21">
        <v>107.13720000000001</v>
      </c>
      <c r="D21" s="21">
        <v>105.9156</v>
      </c>
      <c r="E21" s="21">
        <v>28.149399999999996</v>
      </c>
      <c r="F21" s="21">
        <v>106.66740000000001</v>
      </c>
      <c r="G21" s="126">
        <v>106.43849999999999</v>
      </c>
      <c r="H21" s="20">
        <v>109.04219999999999</v>
      </c>
      <c r="I21" s="21">
        <v>109.44779999999999</v>
      </c>
      <c r="J21" s="21">
        <v>107.80149999999999</v>
      </c>
      <c r="K21" s="21">
        <v>27.412200000000002</v>
      </c>
      <c r="L21" s="21">
        <v>112.16639999999998</v>
      </c>
      <c r="M21" s="22">
        <v>108.9165</v>
      </c>
      <c r="N21" s="20">
        <v>110.10900000000001</v>
      </c>
      <c r="O21" s="21">
        <v>113.3506</v>
      </c>
      <c r="P21" s="21">
        <v>110.7456</v>
      </c>
      <c r="Q21" s="21">
        <v>27.198399999999999</v>
      </c>
      <c r="R21" s="21">
        <v>109.32839999999999</v>
      </c>
      <c r="S21" s="22">
        <v>108.6972</v>
      </c>
      <c r="T21" s="23">
        <f t="shared" si="0"/>
        <v>1719.8314</v>
      </c>
      <c r="V21" s="2"/>
      <c r="W21" s="17"/>
    </row>
    <row r="22" spans="1:30" ht="39.950000000000003" customHeight="1" x14ac:dyDescent="0.25">
      <c r="A22" s="113" t="s">
        <v>37</v>
      </c>
      <c r="B22" s="20">
        <v>115.20899999999999</v>
      </c>
      <c r="C22" s="21">
        <v>110.71860000000001</v>
      </c>
      <c r="D22" s="21">
        <v>109.54440000000001</v>
      </c>
      <c r="E22" s="21">
        <v>28.149399999999996</v>
      </c>
      <c r="F22" s="21">
        <v>110.32979999999999</v>
      </c>
      <c r="G22" s="126">
        <v>106.43849999999999</v>
      </c>
      <c r="H22" s="20">
        <v>111.0234</v>
      </c>
      <c r="I22" s="21">
        <v>111.87660000000001</v>
      </c>
      <c r="J22" s="21">
        <v>110.11100000000002</v>
      </c>
      <c r="K22" s="21">
        <v>27.412200000000002</v>
      </c>
      <c r="L22" s="21">
        <v>114.9858</v>
      </c>
      <c r="M22" s="22">
        <v>111.49710000000002</v>
      </c>
      <c r="N22" s="20">
        <v>112.4712</v>
      </c>
      <c r="O22" s="21">
        <v>116.119</v>
      </c>
      <c r="P22" s="21">
        <v>113.20320000000002</v>
      </c>
      <c r="Q22" s="21">
        <v>27.714099999999998</v>
      </c>
      <c r="R22" s="21">
        <v>111.926</v>
      </c>
      <c r="S22" s="22">
        <v>108.6972</v>
      </c>
      <c r="T22" s="23">
        <f t="shared" si="0"/>
        <v>1757.4264999999998</v>
      </c>
      <c r="V22" s="2"/>
      <c r="W22" s="17"/>
    </row>
    <row r="23" spans="1:30" ht="39.950000000000003" customHeight="1" x14ac:dyDescent="0.25">
      <c r="A23" s="112" t="s">
        <v>38</v>
      </c>
      <c r="B23" s="20">
        <v>115.20899999999999</v>
      </c>
      <c r="C23" s="21">
        <v>110.71860000000001</v>
      </c>
      <c r="D23" s="21">
        <v>109.54440000000001</v>
      </c>
      <c r="E23" s="21">
        <v>28.149399999999996</v>
      </c>
      <c r="F23" s="21">
        <v>110.32979999999999</v>
      </c>
      <c r="G23" s="126">
        <v>110.1772</v>
      </c>
      <c r="H23" s="20">
        <v>111.0234</v>
      </c>
      <c r="I23" s="21">
        <v>111.87660000000001</v>
      </c>
      <c r="J23" s="21">
        <v>112.71850000000002</v>
      </c>
      <c r="K23" s="21">
        <v>27.412200000000002</v>
      </c>
      <c r="L23" s="21">
        <v>118.0338</v>
      </c>
      <c r="M23" s="22">
        <v>114.30539999999999</v>
      </c>
      <c r="N23" s="20">
        <v>112.4712</v>
      </c>
      <c r="O23" s="21">
        <v>119.19500000000001</v>
      </c>
      <c r="P23" s="21">
        <v>113.20320000000002</v>
      </c>
      <c r="Q23" s="21">
        <v>28.306199999999993</v>
      </c>
      <c r="R23" s="21">
        <v>114.82920000000001</v>
      </c>
      <c r="S23" s="22">
        <v>111.19859999999998</v>
      </c>
      <c r="T23" s="23">
        <f t="shared" si="0"/>
        <v>1778.7016999999998</v>
      </c>
      <c r="V23" s="2"/>
      <c r="W23" s="17"/>
    </row>
    <row r="24" spans="1:30" ht="39.950000000000003" customHeight="1" x14ac:dyDescent="0.25">
      <c r="A24" s="112" t="s">
        <v>33</v>
      </c>
      <c r="B24" s="20">
        <v>119.4165</v>
      </c>
      <c r="C24" s="21">
        <v>114.6048</v>
      </c>
      <c r="D24" s="21">
        <v>113.47559999999999</v>
      </c>
      <c r="E24" s="21">
        <v>29.158199999999997</v>
      </c>
      <c r="F24" s="21">
        <v>114.45</v>
      </c>
      <c r="G24" s="126">
        <v>110.1772</v>
      </c>
      <c r="H24" s="20">
        <v>113.23320000000001</v>
      </c>
      <c r="I24" s="21">
        <v>114.60900000000001</v>
      </c>
      <c r="J24" s="21">
        <v>112.71850000000002</v>
      </c>
      <c r="K24" s="21">
        <v>27.858399999999996</v>
      </c>
      <c r="L24" s="21">
        <v>118.0338</v>
      </c>
      <c r="M24" s="22">
        <v>114.30539999999999</v>
      </c>
      <c r="N24" s="20">
        <v>115.21439999999998</v>
      </c>
      <c r="O24" s="21">
        <v>119.19500000000001</v>
      </c>
      <c r="P24" s="21">
        <v>115.96799999999999</v>
      </c>
      <c r="Q24" s="21">
        <v>28.306199999999993</v>
      </c>
      <c r="R24" s="21">
        <v>114.82920000000001</v>
      </c>
      <c r="S24" s="22">
        <v>114.00320000000001</v>
      </c>
      <c r="T24" s="23">
        <f t="shared" si="0"/>
        <v>1809.5566000000003</v>
      </c>
      <c r="V24" s="2"/>
    </row>
    <row r="25" spans="1:30" ht="41.45" customHeight="1" x14ac:dyDescent="0.25">
      <c r="A25" s="113" t="s">
        <v>10</v>
      </c>
      <c r="B25" s="24">
        <f>SUM(B18:B24)</f>
        <v>786.19830000000002</v>
      </c>
      <c r="C25" s="25">
        <f t="shared" ref="C25:E25" si="1">SUM(C18:C24)</f>
        <v>764.59080000000006</v>
      </c>
      <c r="D25" s="25">
        <f t="shared" si="1"/>
        <v>756.22680000000003</v>
      </c>
      <c r="E25" s="25">
        <f t="shared" si="1"/>
        <v>195.82219999999998</v>
      </c>
      <c r="F25" s="25">
        <f>SUM(F18:F24)</f>
        <v>761.77920000000006</v>
      </c>
      <c r="G25" s="127">
        <f t="shared" ref="G25:J25" si="2">SUM(G18:G24)</f>
        <v>744.27139999999986</v>
      </c>
      <c r="H25" s="24">
        <f t="shared" si="2"/>
        <v>765.9624</v>
      </c>
      <c r="I25" s="25">
        <f t="shared" si="2"/>
        <v>771.90300000000013</v>
      </c>
      <c r="J25" s="25">
        <f t="shared" si="2"/>
        <v>762.85430000000019</v>
      </c>
      <c r="K25" s="25">
        <f>SUM(K18:K24)</f>
        <v>191.5324</v>
      </c>
      <c r="L25" s="25">
        <f t="shared" ref="L25:M25" si="3">SUM(L18:L24)</f>
        <v>787.9842000000001</v>
      </c>
      <c r="M25" s="26">
        <f t="shared" si="3"/>
        <v>771.37169999999992</v>
      </c>
      <c r="N25" s="24">
        <f>SUM(N18:N24)</f>
        <v>774.19199999999989</v>
      </c>
      <c r="O25" s="25">
        <f t="shared" ref="O25:S25" si="4">SUM(O18:O24)</f>
        <v>796.22260000000017</v>
      </c>
      <c r="P25" s="25">
        <f t="shared" si="4"/>
        <v>775.74480000000005</v>
      </c>
      <c r="Q25" s="25">
        <f t="shared" si="4"/>
        <v>192.85889999999998</v>
      </c>
      <c r="R25" s="25">
        <f t="shared" si="4"/>
        <v>769.43520000000001</v>
      </c>
      <c r="S25" s="26">
        <f t="shared" si="4"/>
        <v>763.98819999999989</v>
      </c>
      <c r="T25" s="23">
        <f t="shared" si="0"/>
        <v>12132.938399999999</v>
      </c>
    </row>
    <row r="26" spans="1:30" s="2" customFormat="1" ht="36.75" customHeight="1" x14ac:dyDescent="0.25">
      <c r="A26" s="114" t="s">
        <v>12</v>
      </c>
      <c r="B26" s="27">
        <v>156.1</v>
      </c>
      <c r="C26" s="28">
        <v>150.4</v>
      </c>
      <c r="D26" s="28">
        <v>150.1</v>
      </c>
      <c r="E26" s="28">
        <v>150.30000000000001</v>
      </c>
      <c r="F26" s="28">
        <v>150</v>
      </c>
      <c r="G26" s="128">
        <v>144.4</v>
      </c>
      <c r="H26" s="27">
        <v>148.6</v>
      </c>
      <c r="I26" s="28">
        <v>151</v>
      </c>
      <c r="J26" s="28">
        <v>151.30000000000001</v>
      </c>
      <c r="K26" s="28">
        <v>143.6</v>
      </c>
      <c r="L26" s="28">
        <v>154.9</v>
      </c>
      <c r="M26" s="29">
        <v>150.6</v>
      </c>
      <c r="N26" s="27">
        <v>151.19999999999999</v>
      </c>
      <c r="O26" s="28">
        <v>155</v>
      </c>
      <c r="P26" s="28">
        <v>151</v>
      </c>
      <c r="Q26" s="28">
        <v>148.19999999999999</v>
      </c>
      <c r="R26" s="28">
        <v>150.30000000000001</v>
      </c>
      <c r="S26" s="29">
        <v>150.4</v>
      </c>
      <c r="T26" s="30">
        <f>+((T25/T27)/7)*1000</f>
        <v>144.48790549230694</v>
      </c>
    </row>
    <row r="27" spans="1:30" s="2" customFormat="1" ht="33" customHeight="1" x14ac:dyDescent="0.25">
      <c r="A27" s="115" t="s">
        <v>13</v>
      </c>
      <c r="B27" s="31">
        <v>765</v>
      </c>
      <c r="C27" s="32">
        <v>762</v>
      </c>
      <c r="D27" s="32">
        <v>756</v>
      </c>
      <c r="E27" s="32">
        <v>194</v>
      </c>
      <c r="F27" s="32">
        <v>763</v>
      </c>
      <c r="G27" s="129">
        <v>763</v>
      </c>
      <c r="H27" s="31">
        <v>762</v>
      </c>
      <c r="I27" s="32">
        <v>759</v>
      </c>
      <c r="J27" s="32">
        <v>745</v>
      </c>
      <c r="K27" s="32">
        <v>194</v>
      </c>
      <c r="L27" s="32">
        <v>762</v>
      </c>
      <c r="M27" s="129">
        <v>759</v>
      </c>
      <c r="N27" s="31">
        <v>762</v>
      </c>
      <c r="O27" s="32">
        <v>769</v>
      </c>
      <c r="P27" s="32">
        <v>768</v>
      </c>
      <c r="Q27" s="32">
        <v>191</v>
      </c>
      <c r="R27" s="32">
        <v>764</v>
      </c>
      <c r="S27" s="33">
        <v>758</v>
      </c>
      <c r="T27" s="34">
        <f>SUM(B27:S27)</f>
        <v>11996</v>
      </c>
      <c r="U27" s="2">
        <f>((T25*1000)/T27)/7</f>
        <v>144.48790549230694</v>
      </c>
    </row>
    <row r="28" spans="1:30" s="2" customFormat="1" ht="33" customHeight="1" x14ac:dyDescent="0.25">
      <c r="A28" s="116" t="s">
        <v>14</v>
      </c>
      <c r="B28" s="35">
        <f t="shared" ref="B28:S28" si="5">((B27*B26)*7/1000)/7</f>
        <v>119.4165</v>
      </c>
      <c r="C28" s="36">
        <f t="shared" si="5"/>
        <v>114.6048</v>
      </c>
      <c r="D28" s="36">
        <f t="shared" si="5"/>
        <v>113.47559999999999</v>
      </c>
      <c r="E28" s="36">
        <f t="shared" si="5"/>
        <v>29.158199999999997</v>
      </c>
      <c r="F28" s="36">
        <f t="shared" si="5"/>
        <v>114.45</v>
      </c>
      <c r="G28" s="130">
        <f t="shared" si="5"/>
        <v>110.1772</v>
      </c>
      <c r="H28" s="35">
        <f t="shared" si="5"/>
        <v>113.23320000000001</v>
      </c>
      <c r="I28" s="36">
        <f t="shared" si="5"/>
        <v>114.60900000000001</v>
      </c>
      <c r="J28" s="36">
        <f t="shared" si="5"/>
        <v>112.71850000000002</v>
      </c>
      <c r="K28" s="36">
        <f t="shared" si="5"/>
        <v>27.858399999999996</v>
      </c>
      <c r="L28" s="36">
        <f t="shared" si="5"/>
        <v>118.0338</v>
      </c>
      <c r="M28" s="37">
        <f t="shared" si="5"/>
        <v>114.30539999999999</v>
      </c>
      <c r="N28" s="35">
        <f t="shared" si="5"/>
        <v>115.21439999999998</v>
      </c>
      <c r="O28" s="36">
        <f t="shared" si="5"/>
        <v>119.19500000000001</v>
      </c>
      <c r="P28" s="36">
        <f t="shared" si="5"/>
        <v>115.96799999999999</v>
      </c>
      <c r="Q28" s="36">
        <f t="shared" si="5"/>
        <v>28.306199999999993</v>
      </c>
      <c r="R28" s="36">
        <f t="shared" si="5"/>
        <v>114.82920000000001</v>
      </c>
      <c r="S28" s="37">
        <f t="shared" si="5"/>
        <v>114.00320000000001</v>
      </c>
      <c r="T28" s="38"/>
    </row>
    <row r="29" spans="1:30" ht="33.75" customHeight="1" x14ac:dyDescent="0.25">
      <c r="A29" s="117" t="s">
        <v>15</v>
      </c>
      <c r="B29" s="39">
        <f>((B27*B26)*7)/1000</f>
        <v>835.91549999999995</v>
      </c>
      <c r="C29" s="40">
        <f>((C27*C26)*7)/1000</f>
        <v>802.23360000000002</v>
      </c>
      <c r="D29" s="40">
        <f t="shared" ref="D29:S29" si="6">((D27*D26)*7)/1000</f>
        <v>794.3291999999999</v>
      </c>
      <c r="E29" s="40">
        <f t="shared" si="6"/>
        <v>204.10739999999998</v>
      </c>
      <c r="F29" s="40">
        <f t="shared" si="6"/>
        <v>801.15</v>
      </c>
      <c r="G29" s="131">
        <f t="shared" si="6"/>
        <v>771.24040000000002</v>
      </c>
      <c r="H29" s="39">
        <f t="shared" si="6"/>
        <v>792.63240000000008</v>
      </c>
      <c r="I29" s="40">
        <f t="shared" si="6"/>
        <v>802.26300000000003</v>
      </c>
      <c r="J29" s="40">
        <f t="shared" si="6"/>
        <v>789.0295000000001</v>
      </c>
      <c r="K29" s="40">
        <f t="shared" si="6"/>
        <v>195.00879999999998</v>
      </c>
      <c r="L29" s="40">
        <f t="shared" si="6"/>
        <v>826.23659999999995</v>
      </c>
      <c r="M29" s="76">
        <f t="shared" si="6"/>
        <v>800.13779999999997</v>
      </c>
      <c r="N29" s="177">
        <f t="shared" si="6"/>
        <v>806.50079999999991</v>
      </c>
      <c r="O29" s="41">
        <f t="shared" si="6"/>
        <v>834.36500000000001</v>
      </c>
      <c r="P29" s="41">
        <f t="shared" si="6"/>
        <v>811.77599999999995</v>
      </c>
      <c r="Q29" s="41">
        <f t="shared" si="6"/>
        <v>198.14339999999996</v>
      </c>
      <c r="R29" s="41">
        <f t="shared" si="6"/>
        <v>803.8044000000001</v>
      </c>
      <c r="S29" s="42">
        <f t="shared" si="6"/>
        <v>798.02240000000006</v>
      </c>
      <c r="T29" s="43"/>
    </row>
    <row r="30" spans="1:30" ht="33.75" customHeight="1" thickBot="1" x14ac:dyDescent="0.3">
      <c r="A30" s="118" t="s">
        <v>16</v>
      </c>
      <c r="B30" s="44">
        <f>+(B25/B27)/7*1000</f>
        <v>146.81574229691876</v>
      </c>
      <c r="C30" s="45">
        <f t="shared" ref="C30:E30" si="7">+(C25/C27)/7*1000</f>
        <v>143.34285714285716</v>
      </c>
      <c r="D30" s="45">
        <f t="shared" si="7"/>
        <v>142.9</v>
      </c>
      <c r="E30" s="45">
        <f t="shared" si="7"/>
        <v>144.19896907216494</v>
      </c>
      <c r="F30" s="45">
        <f>+(F25/F27)/7*1000</f>
        <v>142.62857142857143</v>
      </c>
      <c r="G30" s="132">
        <f t="shared" ref="G30:J30" si="8">+(G25/G27)/7*1000</f>
        <v>139.35057105410971</v>
      </c>
      <c r="H30" s="44">
        <f t="shared" si="8"/>
        <v>143.6</v>
      </c>
      <c r="I30" s="45">
        <f t="shared" si="8"/>
        <v>145.28571428571431</v>
      </c>
      <c r="J30" s="45">
        <f t="shared" si="8"/>
        <v>146.28078619367213</v>
      </c>
      <c r="K30" s="45">
        <f>+(K25/K27)/7*1000</f>
        <v>141.040058910162</v>
      </c>
      <c r="L30" s="45">
        <f t="shared" ref="L30:S30" si="9">+(L25/L27)/7*1000</f>
        <v>147.72857142857146</v>
      </c>
      <c r="M30" s="46">
        <f t="shared" si="9"/>
        <v>145.18571428571428</v>
      </c>
      <c r="N30" s="44">
        <f t="shared" si="9"/>
        <v>145.14285714285711</v>
      </c>
      <c r="O30" s="45">
        <f t="shared" si="9"/>
        <v>147.91428571428574</v>
      </c>
      <c r="P30" s="45">
        <f t="shared" si="9"/>
        <v>144.29776785714287</v>
      </c>
      <c r="Q30" s="45">
        <f t="shared" si="9"/>
        <v>144.24749439042634</v>
      </c>
      <c r="R30" s="45">
        <f t="shared" si="9"/>
        <v>143.87344801795064</v>
      </c>
      <c r="S30" s="46">
        <f t="shared" si="9"/>
        <v>143.98571428571424</v>
      </c>
      <c r="T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4"/>
      <c r="U37" s="3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54"/>
      <c r="U38" s="55"/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69">
        <v>83.616220000000027</v>
      </c>
      <c r="C39" s="69">
        <v>84.835075999999987</v>
      </c>
      <c r="D39" s="69">
        <v>83.9328</v>
      </c>
      <c r="E39" s="69">
        <v>25.793600000000005</v>
      </c>
      <c r="F39" s="69">
        <v>82.88966400000001</v>
      </c>
      <c r="G39" s="69">
        <v>81.173900000000003</v>
      </c>
      <c r="H39" s="89">
        <f t="shared" ref="H39:H46" si="10">SUM(B39:G39)</f>
        <v>442.24126000000001</v>
      </c>
      <c r="I39" s="50"/>
      <c r="J39" s="2"/>
      <c r="K39" s="80" t="s">
        <v>42</v>
      </c>
      <c r="L39" s="69">
        <v>8.3000000000000007</v>
      </c>
      <c r="M39" s="69">
        <v>8.3000000000000007</v>
      </c>
      <c r="N39" s="69">
        <v>8.3000000000000007</v>
      </c>
      <c r="O39" s="69">
        <v>2.2999999999999998</v>
      </c>
      <c r="P39" s="69">
        <v>8.3000000000000007</v>
      </c>
      <c r="Q39" s="69">
        <v>8.1</v>
      </c>
      <c r="R39" s="89">
        <f t="shared" ref="R39:R46" si="11">SUM(L39:Q39)</f>
        <v>43.6</v>
      </c>
      <c r="S39" s="50"/>
      <c r="T39" s="56"/>
      <c r="U39" s="55"/>
      <c r="V39" s="55"/>
      <c r="W39" s="2"/>
      <c r="X39" s="2"/>
      <c r="Y39" s="2"/>
      <c r="Z39" s="2"/>
    </row>
    <row r="40" spans="1:30" ht="33.75" customHeight="1" x14ac:dyDescent="0.25">
      <c r="A40" s="81" t="s">
        <v>34</v>
      </c>
      <c r="B40" s="69">
        <v>83.616220000000027</v>
      </c>
      <c r="C40" s="69">
        <v>84.835075999999987</v>
      </c>
      <c r="D40" s="69">
        <v>83.9328</v>
      </c>
      <c r="E40" s="69">
        <v>25.793600000000005</v>
      </c>
      <c r="F40" s="69">
        <v>82.88966400000001</v>
      </c>
      <c r="G40" s="69">
        <v>81.173900000000003</v>
      </c>
      <c r="H40" s="89">
        <f t="shared" si="10"/>
        <v>442.24126000000001</v>
      </c>
      <c r="I40" s="50"/>
      <c r="J40" s="2"/>
      <c r="K40" s="81" t="s">
        <v>34</v>
      </c>
      <c r="L40" s="69">
        <v>8.3000000000000007</v>
      </c>
      <c r="M40" s="69">
        <v>8.3000000000000007</v>
      </c>
      <c r="N40" s="69">
        <v>8.3000000000000007</v>
      </c>
      <c r="O40" s="69">
        <v>2.2999999999999998</v>
      </c>
      <c r="P40" s="69">
        <v>8.3000000000000007</v>
      </c>
      <c r="Q40" s="69">
        <v>8.1</v>
      </c>
      <c r="R40" s="89">
        <f t="shared" si="11"/>
        <v>43.6</v>
      </c>
      <c r="S40" s="50"/>
      <c r="T40" s="56"/>
      <c r="U40" s="55"/>
      <c r="V40" s="55"/>
      <c r="W40" s="2"/>
      <c r="X40" s="2"/>
      <c r="Y40" s="2"/>
      <c r="Z40" s="2"/>
    </row>
    <row r="41" spans="1:30" ht="33.75" customHeight="1" x14ac:dyDescent="0.25">
      <c r="A41" s="80" t="s">
        <v>35</v>
      </c>
      <c r="B41" s="69">
        <v>83.616220000000027</v>
      </c>
      <c r="C41" s="69">
        <v>84.835075999999987</v>
      </c>
      <c r="D41" s="69">
        <v>83.9328</v>
      </c>
      <c r="E41" s="69">
        <v>25.793600000000005</v>
      </c>
      <c r="F41" s="69">
        <v>82.88966400000001</v>
      </c>
      <c r="G41" s="69">
        <v>81.173900000000003</v>
      </c>
      <c r="H41" s="89">
        <f t="shared" si="10"/>
        <v>442.24126000000001</v>
      </c>
      <c r="I41" s="50"/>
      <c r="J41" s="2"/>
      <c r="K41" s="80" t="s">
        <v>35</v>
      </c>
      <c r="L41" s="69">
        <v>8.4</v>
      </c>
      <c r="M41" s="69">
        <v>8.4</v>
      </c>
      <c r="N41" s="69">
        <v>8.4</v>
      </c>
      <c r="O41" s="69">
        <v>2.4</v>
      </c>
      <c r="P41" s="69">
        <v>8.4</v>
      </c>
      <c r="Q41" s="69">
        <v>8.1</v>
      </c>
      <c r="R41" s="89">
        <f t="shared" si="11"/>
        <v>44.1</v>
      </c>
      <c r="S41" s="50"/>
      <c r="T41" s="56"/>
      <c r="U41" s="55"/>
      <c r="V41" s="55"/>
      <c r="W41" s="2"/>
      <c r="X41" s="2"/>
      <c r="Y41" s="2"/>
      <c r="Z41" s="2"/>
    </row>
    <row r="42" spans="1:30" ht="33.75" customHeight="1" x14ac:dyDescent="0.25">
      <c r="A42" s="80" t="s">
        <v>36</v>
      </c>
      <c r="B42" s="69">
        <v>83.616220000000027</v>
      </c>
      <c r="C42" s="69">
        <v>85.7</v>
      </c>
      <c r="D42" s="69">
        <v>86</v>
      </c>
      <c r="E42" s="69">
        <v>25.793600000000005</v>
      </c>
      <c r="F42" s="69">
        <v>84.7</v>
      </c>
      <c r="G42" s="69">
        <v>81.173900000000003</v>
      </c>
      <c r="H42" s="89">
        <f t="shared" si="10"/>
        <v>446.98372000000006</v>
      </c>
      <c r="I42" s="50"/>
      <c r="J42" s="2"/>
      <c r="K42" s="80" t="s">
        <v>36</v>
      </c>
      <c r="L42" s="69">
        <v>8.4</v>
      </c>
      <c r="M42" s="69">
        <v>8.4</v>
      </c>
      <c r="N42" s="69">
        <v>8.4</v>
      </c>
      <c r="O42" s="69">
        <v>2.4</v>
      </c>
      <c r="P42" s="69">
        <v>8.4</v>
      </c>
      <c r="Q42" s="69">
        <v>8.1999999999999993</v>
      </c>
      <c r="R42" s="89">
        <f t="shared" si="11"/>
        <v>44.2</v>
      </c>
      <c r="S42" s="50"/>
      <c r="T42" s="56"/>
      <c r="U42" s="55"/>
      <c r="V42" s="55"/>
      <c r="W42" s="2"/>
      <c r="X42" s="2"/>
      <c r="Y42" s="2"/>
      <c r="Z42" s="2"/>
    </row>
    <row r="43" spans="1:30" ht="33.75" customHeight="1" x14ac:dyDescent="0.25">
      <c r="A43" s="81" t="s">
        <v>37</v>
      </c>
      <c r="B43" s="69">
        <v>83.616220000000027</v>
      </c>
      <c r="C43" s="69">
        <v>85.7</v>
      </c>
      <c r="D43" s="69">
        <v>86</v>
      </c>
      <c r="E43" s="69">
        <v>25.793600000000005</v>
      </c>
      <c r="F43" s="69">
        <v>84.7</v>
      </c>
      <c r="G43" s="69">
        <v>83.5</v>
      </c>
      <c r="H43" s="89">
        <f t="shared" si="10"/>
        <v>449.30982000000006</v>
      </c>
      <c r="I43" s="50"/>
      <c r="J43" s="2"/>
      <c r="K43" s="81" t="s">
        <v>37</v>
      </c>
      <c r="L43" s="69">
        <v>8.4</v>
      </c>
      <c r="M43" s="69">
        <v>8.4</v>
      </c>
      <c r="N43" s="69">
        <v>8.5</v>
      </c>
      <c r="O43" s="69">
        <v>2.4</v>
      </c>
      <c r="P43" s="69">
        <v>8.5</v>
      </c>
      <c r="Q43" s="69">
        <v>8.1999999999999993</v>
      </c>
      <c r="R43" s="89">
        <f t="shared" si="11"/>
        <v>44.400000000000006</v>
      </c>
      <c r="S43" s="50"/>
      <c r="T43" s="56"/>
      <c r="U43" s="55"/>
      <c r="V43" s="55"/>
      <c r="W43" s="2"/>
      <c r="X43" s="2"/>
      <c r="Y43" s="2"/>
      <c r="Z43" s="2"/>
    </row>
    <row r="44" spans="1:30" ht="33.75" customHeight="1" x14ac:dyDescent="0.25">
      <c r="A44" s="80" t="s">
        <v>38</v>
      </c>
      <c r="B44" s="69">
        <v>85.7</v>
      </c>
      <c r="C44" s="69">
        <v>85.7</v>
      </c>
      <c r="D44" s="69">
        <v>86</v>
      </c>
      <c r="E44" s="69">
        <v>25.793600000000005</v>
      </c>
      <c r="F44" s="69">
        <v>84.7</v>
      </c>
      <c r="G44" s="69">
        <v>83.5</v>
      </c>
      <c r="H44" s="89">
        <f t="shared" si="10"/>
        <v>451.39359999999999</v>
      </c>
      <c r="I44" s="50"/>
      <c r="J44" s="2"/>
      <c r="K44" s="80" t="s">
        <v>38</v>
      </c>
      <c r="L44" s="69">
        <v>8.4</v>
      </c>
      <c r="M44" s="69">
        <v>8.5</v>
      </c>
      <c r="N44" s="69">
        <v>8.5</v>
      </c>
      <c r="O44" s="69">
        <v>2.4</v>
      </c>
      <c r="P44" s="69">
        <v>8.5</v>
      </c>
      <c r="Q44" s="69">
        <v>8.1999999999999993</v>
      </c>
      <c r="R44" s="89">
        <f t="shared" si="11"/>
        <v>44.5</v>
      </c>
      <c r="S44" s="50"/>
      <c r="T44" s="56"/>
      <c r="U44" s="55"/>
      <c r="V44" s="55"/>
      <c r="W44" s="2"/>
      <c r="X44" s="2"/>
      <c r="Y44" s="2"/>
      <c r="Z44" s="2"/>
    </row>
    <row r="45" spans="1:30" ht="33.75" customHeight="1" x14ac:dyDescent="0.25">
      <c r="A45" s="80" t="s">
        <v>33</v>
      </c>
      <c r="B45" s="69">
        <v>85.7</v>
      </c>
      <c r="C45" s="69">
        <v>85.7</v>
      </c>
      <c r="D45" s="69">
        <v>88.5</v>
      </c>
      <c r="E45" s="69">
        <v>25.793600000000005</v>
      </c>
      <c r="F45" s="69">
        <v>87.4</v>
      </c>
      <c r="G45" s="69">
        <v>83.5</v>
      </c>
      <c r="H45" s="89">
        <f t="shared" si="10"/>
        <v>456.59360000000004</v>
      </c>
      <c r="I45" s="50"/>
      <c r="J45" s="2"/>
      <c r="K45" s="80" t="s">
        <v>33</v>
      </c>
      <c r="L45" s="69">
        <v>8.4</v>
      </c>
      <c r="M45" s="69">
        <v>8.5</v>
      </c>
      <c r="N45" s="69">
        <v>8.5</v>
      </c>
      <c r="O45" s="69">
        <v>2.4</v>
      </c>
      <c r="P45" s="69">
        <v>8.5</v>
      </c>
      <c r="Q45" s="69">
        <v>8.1999999999999993</v>
      </c>
      <c r="R45" s="89">
        <f t="shared" si="11"/>
        <v>44.5</v>
      </c>
      <c r="S45" s="50"/>
      <c r="T45" s="56"/>
      <c r="U45" s="55"/>
      <c r="V45" s="55"/>
      <c r="W45" s="55"/>
      <c r="X45" s="55"/>
      <c r="Y45" s="2"/>
      <c r="Z45" s="2"/>
      <c r="AA45" s="2"/>
      <c r="AB45" s="2"/>
    </row>
    <row r="46" spans="1:30" ht="33.75" customHeight="1" x14ac:dyDescent="0.25">
      <c r="A46" s="81" t="s">
        <v>10</v>
      </c>
      <c r="B46" s="70">
        <f t="shared" ref="B46:G46" si="12">SUM(B39:B45)</f>
        <v>589.48110000000008</v>
      </c>
      <c r="C46" s="25">
        <f t="shared" si="12"/>
        <v>597.30522799999994</v>
      </c>
      <c r="D46" s="25">
        <f t="shared" si="12"/>
        <v>598.29840000000002</v>
      </c>
      <c r="E46" s="25">
        <f t="shared" si="12"/>
        <v>180.55520000000001</v>
      </c>
      <c r="F46" s="25">
        <f t="shared" si="12"/>
        <v>590.168992</v>
      </c>
      <c r="G46" s="25">
        <f t="shared" si="12"/>
        <v>575.19560000000001</v>
      </c>
      <c r="H46" s="89">
        <f t="shared" si="10"/>
        <v>3131.0045200000004</v>
      </c>
      <c r="I46" s="56"/>
      <c r="K46" s="96" t="s">
        <v>10</v>
      </c>
      <c r="L46" s="70">
        <f>SUM(L39:L45)</f>
        <v>58.599999999999994</v>
      </c>
      <c r="M46" s="25">
        <f>SUM(M39:M45)</f>
        <v>58.8</v>
      </c>
      <c r="N46" s="25">
        <f>SUM(N39:N45)</f>
        <v>58.9</v>
      </c>
      <c r="O46" s="25">
        <f>SUM(O39:O45)</f>
        <v>16.600000000000001</v>
      </c>
      <c r="P46" s="25">
        <f t="shared" ref="P46:Q46" si="13">SUM(P39:P45)</f>
        <v>58.9</v>
      </c>
      <c r="Q46" s="25">
        <f t="shared" si="13"/>
        <v>57.100000000000009</v>
      </c>
      <c r="R46" s="89">
        <f t="shared" si="11"/>
        <v>308.89999999999998</v>
      </c>
      <c r="S46" s="56"/>
      <c r="T46" s="56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2" t="s">
        <v>12</v>
      </c>
      <c r="B47" s="71">
        <v>127.9</v>
      </c>
      <c r="C47" s="28">
        <v>127.9</v>
      </c>
      <c r="D47" s="28">
        <v>132.1</v>
      </c>
      <c r="E47" s="28">
        <v>126.2</v>
      </c>
      <c r="F47" s="28">
        <v>130.30000000000001</v>
      </c>
      <c r="G47" s="28">
        <v>125.4</v>
      </c>
      <c r="H47" s="90">
        <f>+((H46/H48)/7)*1000</f>
        <v>126.10272342824925</v>
      </c>
      <c r="I47" s="56"/>
      <c r="K47" s="119" t="s">
        <v>12</v>
      </c>
      <c r="L47" s="71">
        <v>139.5</v>
      </c>
      <c r="M47" s="28">
        <v>140</v>
      </c>
      <c r="N47" s="28">
        <v>138</v>
      </c>
      <c r="O47" s="28">
        <v>139.5</v>
      </c>
      <c r="P47" s="28">
        <v>138</v>
      </c>
      <c r="Q47" s="28">
        <v>136</v>
      </c>
      <c r="R47" s="90">
        <f>+((R46/R48)/7)*1000</f>
        <v>138.33407971339005</v>
      </c>
      <c r="S47" s="57"/>
      <c r="T47" s="143"/>
    </row>
    <row r="48" spans="1:30" ht="33.75" customHeight="1" x14ac:dyDescent="0.25">
      <c r="A48" s="83" t="s">
        <v>13</v>
      </c>
      <c r="B48" s="72">
        <v>670</v>
      </c>
      <c r="C48" s="32">
        <v>670</v>
      </c>
      <c r="D48" s="32">
        <v>670</v>
      </c>
      <c r="E48" s="32">
        <v>200</v>
      </c>
      <c r="F48" s="32">
        <v>671</v>
      </c>
      <c r="G48" s="32">
        <v>666</v>
      </c>
      <c r="H48" s="91">
        <f>SUM(B48:G48)</f>
        <v>3547</v>
      </c>
      <c r="I48" s="56"/>
      <c r="J48" s="58"/>
      <c r="K48" s="83" t="s">
        <v>13</v>
      </c>
      <c r="L48" s="94">
        <v>60</v>
      </c>
      <c r="M48" s="94">
        <v>60</v>
      </c>
      <c r="N48" s="94">
        <v>61</v>
      </c>
      <c r="O48" s="94">
        <v>17</v>
      </c>
      <c r="P48" s="94">
        <v>61</v>
      </c>
      <c r="Q48" s="94">
        <v>60</v>
      </c>
      <c r="R48" s="98">
        <f>SUM(L48:Q48)</f>
        <v>319</v>
      </c>
      <c r="S48" s="59"/>
      <c r="T48" s="59"/>
    </row>
    <row r="49" spans="1:43" ht="33.75" customHeight="1" x14ac:dyDescent="0.25">
      <c r="A49" s="84" t="s">
        <v>14</v>
      </c>
      <c r="B49" s="73">
        <f t="shared" ref="B49:G49" si="14">((B48*B47)*7/1000)/7</f>
        <v>85.692999999999998</v>
      </c>
      <c r="C49" s="36">
        <f t="shared" si="14"/>
        <v>85.692999999999998</v>
      </c>
      <c r="D49" s="36">
        <f t="shared" si="14"/>
        <v>88.506999999999991</v>
      </c>
      <c r="E49" s="36">
        <f t="shared" si="14"/>
        <v>25.240000000000002</v>
      </c>
      <c r="F49" s="36">
        <f t="shared" si="14"/>
        <v>87.431299999999993</v>
      </c>
      <c r="G49" s="36">
        <f t="shared" si="14"/>
        <v>83.516400000000004</v>
      </c>
      <c r="H49" s="92">
        <f>((H46*1000)/H48)/7</f>
        <v>126.10272342824923</v>
      </c>
      <c r="I49" s="56"/>
      <c r="K49" s="84" t="s">
        <v>14</v>
      </c>
      <c r="L49" s="73">
        <f t="shared" ref="L49:Q49" si="15">((L48*L47)*7/1000-L39-L40)/5</f>
        <v>8.3980000000000015</v>
      </c>
      <c r="M49" s="36">
        <f t="shared" si="15"/>
        <v>8.4400000000000013</v>
      </c>
      <c r="N49" s="36">
        <f t="shared" si="15"/>
        <v>8.4652000000000012</v>
      </c>
      <c r="O49" s="36">
        <f t="shared" si="15"/>
        <v>2.4000999999999997</v>
      </c>
      <c r="P49" s="36">
        <f t="shared" si="15"/>
        <v>8.4652000000000012</v>
      </c>
      <c r="Q49" s="36">
        <f t="shared" si="15"/>
        <v>8.1839999999999993</v>
      </c>
      <c r="R49" s="99">
        <f>((R46*1000)/R48)/7</f>
        <v>138.33407971339005</v>
      </c>
      <c r="S49" s="59"/>
      <c r="T49" s="59"/>
    </row>
    <row r="50" spans="1:43" ht="33.75" customHeight="1" x14ac:dyDescent="0.25">
      <c r="A50" s="85" t="s">
        <v>15</v>
      </c>
      <c r="B50" s="74">
        <f t="shared" ref="B50:G50" si="16">((B48*B47)*7)/1000</f>
        <v>599.851</v>
      </c>
      <c r="C50" s="40">
        <f t="shared" si="16"/>
        <v>599.851</v>
      </c>
      <c r="D50" s="40">
        <f t="shared" si="16"/>
        <v>619.54899999999998</v>
      </c>
      <c r="E50" s="40">
        <f t="shared" si="16"/>
        <v>176.68</v>
      </c>
      <c r="F50" s="40">
        <f t="shared" si="16"/>
        <v>612.01909999999998</v>
      </c>
      <c r="G50" s="40">
        <f t="shared" si="16"/>
        <v>584.61480000000006</v>
      </c>
      <c r="H50" s="76"/>
      <c r="I50" s="56"/>
      <c r="K50" s="85" t="s">
        <v>15</v>
      </c>
      <c r="L50" s="74">
        <f>((L48*L47)*7)/1000</f>
        <v>58.59</v>
      </c>
      <c r="M50" s="40">
        <f>((M48*M47)*7)/1000</f>
        <v>58.8</v>
      </c>
      <c r="N50" s="40">
        <f>((N48*N47)*7)/1000</f>
        <v>58.926000000000002</v>
      </c>
      <c r="O50" s="40">
        <f>((O48*O47)*7)/1000</f>
        <v>16.6005</v>
      </c>
      <c r="P50" s="40">
        <f t="shared" ref="P50:Q50" si="17">((P48*P47)*7)/1000</f>
        <v>58.926000000000002</v>
      </c>
      <c r="Q50" s="40">
        <f t="shared" si="17"/>
        <v>57.12</v>
      </c>
      <c r="R50" s="100"/>
    </row>
    <row r="51" spans="1:43" ht="33.75" customHeight="1" thickBot="1" x14ac:dyDescent="0.3">
      <c r="A51" s="86" t="s">
        <v>16</v>
      </c>
      <c r="B51" s="75">
        <f t="shared" ref="B51:G51" si="18">+(B46/B48)/7*1000</f>
        <v>125.68893390191899</v>
      </c>
      <c r="C51" s="45">
        <f t="shared" si="18"/>
        <v>127.35719147121533</v>
      </c>
      <c r="D51" s="45">
        <f t="shared" si="18"/>
        <v>127.56895522388059</v>
      </c>
      <c r="E51" s="45">
        <f t="shared" si="18"/>
        <v>128.96799999999999</v>
      </c>
      <c r="F51" s="45">
        <f t="shared" si="18"/>
        <v>125.64807153502235</v>
      </c>
      <c r="G51" s="45">
        <f t="shared" si="18"/>
        <v>123.37957957957958</v>
      </c>
      <c r="H51" s="93"/>
      <c r="I51" s="56"/>
      <c r="J51" s="48"/>
      <c r="K51" s="86" t="s">
        <v>16</v>
      </c>
      <c r="L51" s="75">
        <f>+(L46/L48)/7*1000</f>
        <v>139.52380952380952</v>
      </c>
      <c r="M51" s="45">
        <f>+(M46/M48)/7*1000</f>
        <v>139.99999999999997</v>
      </c>
      <c r="N51" s="45">
        <f>+(N46/N48)/7*1000</f>
        <v>137.93911007025761</v>
      </c>
      <c r="O51" s="45">
        <f>+(O46/O48)/7*1000</f>
        <v>139.49579831932775</v>
      </c>
      <c r="P51" s="45">
        <f t="shared" ref="P51:Q51" si="19">+(P46/P48)/7*1000</f>
        <v>137.93911007025761</v>
      </c>
      <c r="Q51" s="45">
        <f t="shared" si="19"/>
        <v>135.95238095238096</v>
      </c>
      <c r="R51" s="46"/>
      <c r="S51" s="49"/>
      <c r="T51" s="49"/>
    </row>
    <row r="52" spans="1:43" ht="33.75" customHeight="1" x14ac:dyDescent="0.25">
      <c r="A52" s="48"/>
      <c r="B52" s="178"/>
      <c r="C52" s="178"/>
      <c r="D52" s="178"/>
      <c r="E52" s="178"/>
      <c r="F52" s="178"/>
      <c r="G52" s="178"/>
      <c r="H52" s="48"/>
      <c r="I52" s="48"/>
      <c r="J52" s="48"/>
      <c r="K52" s="49"/>
      <c r="L52" s="49"/>
      <c r="M52" s="178"/>
      <c r="N52" s="178"/>
      <c r="O52" s="178"/>
      <c r="P52" s="178"/>
      <c r="Q52" s="178"/>
      <c r="R52" s="178"/>
      <c r="S52" s="49"/>
      <c r="T52" s="49"/>
      <c r="U52" s="2"/>
      <c r="V52" s="2"/>
      <c r="W52" s="2"/>
      <c r="X52" s="2"/>
      <c r="Y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43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50"/>
      <c r="W54" s="2"/>
      <c r="X54" s="2"/>
      <c r="Y54" s="2"/>
      <c r="Z54" s="2"/>
      <c r="AB54" s="2"/>
      <c r="AC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63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52"/>
      <c r="W56" s="52"/>
      <c r="X56" s="124"/>
      <c r="Y56" s="52"/>
      <c r="Z56" s="64"/>
      <c r="AA56" s="64"/>
      <c r="AB56" s="64"/>
      <c r="AC56" s="5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71">
        <v>10.1</v>
      </c>
      <c r="C57" s="172">
        <v>10</v>
      </c>
      <c r="D57" s="172">
        <v>10.199999999999999</v>
      </c>
      <c r="E57" s="172">
        <v>2.2000000000000002</v>
      </c>
      <c r="F57" s="172">
        <v>10.1</v>
      </c>
      <c r="G57" s="173">
        <v>10.199999999999999</v>
      </c>
      <c r="H57" s="171">
        <v>10.4</v>
      </c>
      <c r="I57" s="172">
        <v>10.4</v>
      </c>
      <c r="J57" s="172">
        <v>10.3</v>
      </c>
      <c r="K57" s="172">
        <v>2.8</v>
      </c>
      <c r="L57" s="172">
        <v>10.1</v>
      </c>
      <c r="M57" s="173">
        <v>10.199999999999999</v>
      </c>
      <c r="N57" s="167">
        <v>10.4</v>
      </c>
      <c r="O57" s="156">
        <v>10.3</v>
      </c>
      <c r="P57" s="156">
        <v>10.199999999999999</v>
      </c>
      <c r="Q57" s="156">
        <v>2.7</v>
      </c>
      <c r="R57" s="156">
        <v>10.3</v>
      </c>
      <c r="S57" s="157">
        <v>10.3</v>
      </c>
      <c r="T57" s="158">
        <f>SUM(B57:S57)</f>
        <v>161.19999999999999</v>
      </c>
      <c r="U57" s="49"/>
      <c r="V57" s="50"/>
      <c r="W57" s="52"/>
      <c r="X57" s="124"/>
      <c r="Y57" s="52"/>
      <c r="Z57" s="64"/>
      <c r="AA57" s="64"/>
      <c r="AB57" s="64"/>
      <c r="AC57" s="52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39">
        <v>10.1</v>
      </c>
      <c r="C58" s="40">
        <v>10</v>
      </c>
      <c r="D58" s="40">
        <v>10.199999999999999</v>
      </c>
      <c r="E58" s="40">
        <v>2.2000000000000002</v>
      </c>
      <c r="F58" s="40">
        <v>10.1</v>
      </c>
      <c r="G58" s="76">
        <v>10.199999999999999</v>
      </c>
      <c r="H58" s="39">
        <v>10.4</v>
      </c>
      <c r="I58" s="40">
        <v>10.4</v>
      </c>
      <c r="J58" s="40">
        <v>10.3</v>
      </c>
      <c r="K58" s="40">
        <v>2.8</v>
      </c>
      <c r="L58" s="40">
        <v>10.1</v>
      </c>
      <c r="M58" s="76">
        <v>10.199999999999999</v>
      </c>
      <c r="N58" s="69">
        <v>10.4</v>
      </c>
      <c r="O58" s="21">
        <v>10.3</v>
      </c>
      <c r="P58" s="21">
        <v>10.199999999999999</v>
      </c>
      <c r="Q58" s="21">
        <v>2.7</v>
      </c>
      <c r="R58" s="21">
        <v>10.3</v>
      </c>
      <c r="S58" s="126">
        <v>10.3</v>
      </c>
      <c r="T58" s="158">
        <f t="shared" ref="T58:T63" si="20">SUM(B58:S58)</f>
        <v>161.19999999999999</v>
      </c>
      <c r="U58" s="49"/>
      <c r="V58" s="50"/>
      <c r="W58" s="52"/>
      <c r="X58" s="124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174">
        <v>10.199999999999999</v>
      </c>
      <c r="C59" s="175">
        <v>10.1</v>
      </c>
      <c r="D59" s="175">
        <v>10.4</v>
      </c>
      <c r="E59" s="175">
        <v>2.2999999999999998</v>
      </c>
      <c r="F59" s="175">
        <v>10.3</v>
      </c>
      <c r="G59" s="176">
        <v>10.5</v>
      </c>
      <c r="H59" s="174">
        <v>10.6</v>
      </c>
      <c r="I59" s="175">
        <v>10.5</v>
      </c>
      <c r="J59" s="175">
        <v>10.5</v>
      </c>
      <c r="K59" s="175">
        <v>2.9</v>
      </c>
      <c r="L59" s="175">
        <v>10.3</v>
      </c>
      <c r="M59" s="176">
        <v>10.5</v>
      </c>
      <c r="N59" s="69">
        <v>10.6</v>
      </c>
      <c r="O59" s="21">
        <v>10.5</v>
      </c>
      <c r="P59" s="21">
        <v>10.4</v>
      </c>
      <c r="Q59" s="21">
        <v>2.7</v>
      </c>
      <c r="R59" s="21">
        <v>10.6</v>
      </c>
      <c r="S59" s="126">
        <v>10.5</v>
      </c>
      <c r="T59" s="158">
        <f t="shared" si="20"/>
        <v>164.39999999999998</v>
      </c>
      <c r="U59" s="49"/>
      <c r="V59" s="50"/>
      <c r="W59" s="52"/>
      <c r="X59" s="124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174">
        <v>10.199999999999999</v>
      </c>
      <c r="C60" s="175">
        <v>10.1</v>
      </c>
      <c r="D60" s="175">
        <v>10.4</v>
      </c>
      <c r="E60" s="175">
        <v>2.2999999999999998</v>
      </c>
      <c r="F60" s="175">
        <v>10.4</v>
      </c>
      <c r="G60" s="176">
        <v>10.5</v>
      </c>
      <c r="H60" s="174">
        <v>10.6</v>
      </c>
      <c r="I60" s="175">
        <v>10.5</v>
      </c>
      <c r="J60" s="175">
        <v>10.5</v>
      </c>
      <c r="K60" s="175">
        <v>2.9</v>
      </c>
      <c r="L60" s="175">
        <v>10.4</v>
      </c>
      <c r="M60" s="176">
        <v>10.5</v>
      </c>
      <c r="N60" s="69">
        <v>10.6</v>
      </c>
      <c r="O60" s="21">
        <v>10.5</v>
      </c>
      <c r="P60" s="21">
        <v>10.4</v>
      </c>
      <c r="Q60" s="21">
        <v>2.7</v>
      </c>
      <c r="R60" s="21">
        <v>10.6</v>
      </c>
      <c r="S60" s="126">
        <v>10.5</v>
      </c>
      <c r="T60" s="158">
        <f t="shared" si="20"/>
        <v>164.59999999999997</v>
      </c>
      <c r="U60" s="49"/>
      <c r="V60" s="2"/>
      <c r="W60" s="52"/>
      <c r="X60" s="124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174">
        <v>10.3</v>
      </c>
      <c r="C61" s="175">
        <v>10.199999999999999</v>
      </c>
      <c r="D61" s="175">
        <v>10.4</v>
      </c>
      <c r="E61" s="175">
        <v>2.4</v>
      </c>
      <c r="F61" s="175">
        <v>10.4</v>
      </c>
      <c r="G61" s="176">
        <v>10.5</v>
      </c>
      <c r="H61" s="174">
        <v>10.6</v>
      </c>
      <c r="I61" s="175">
        <v>10.6</v>
      </c>
      <c r="J61" s="175">
        <v>10.5</v>
      </c>
      <c r="K61" s="175">
        <v>2.9</v>
      </c>
      <c r="L61" s="175">
        <v>10.4</v>
      </c>
      <c r="M61" s="176">
        <v>10.5</v>
      </c>
      <c r="N61" s="69">
        <v>10.6</v>
      </c>
      <c r="O61" s="21">
        <v>10.5</v>
      </c>
      <c r="P61" s="21">
        <v>10.4</v>
      </c>
      <c r="Q61" s="21">
        <v>2.7</v>
      </c>
      <c r="R61" s="21">
        <v>10.6</v>
      </c>
      <c r="S61" s="126">
        <v>10.5</v>
      </c>
      <c r="T61" s="158">
        <f t="shared" si="20"/>
        <v>165</v>
      </c>
      <c r="U61" s="49"/>
      <c r="V61" s="2"/>
      <c r="W61" s="52"/>
      <c r="X61" s="124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74">
        <v>10.3</v>
      </c>
      <c r="C62" s="175">
        <v>10.199999999999999</v>
      </c>
      <c r="D62" s="175">
        <v>10.4</v>
      </c>
      <c r="E62" s="175">
        <v>2.4</v>
      </c>
      <c r="F62" s="175">
        <v>10.4</v>
      </c>
      <c r="G62" s="176">
        <v>10.5</v>
      </c>
      <c r="H62" s="174">
        <v>10.6</v>
      </c>
      <c r="I62" s="175">
        <v>10.6</v>
      </c>
      <c r="J62" s="175">
        <v>10.6</v>
      </c>
      <c r="K62" s="175">
        <v>2.9</v>
      </c>
      <c r="L62" s="175">
        <v>10.4</v>
      </c>
      <c r="M62" s="176">
        <v>10.5</v>
      </c>
      <c r="N62" s="69">
        <v>10.6</v>
      </c>
      <c r="O62" s="21">
        <v>10.5</v>
      </c>
      <c r="P62" s="21">
        <v>10.4</v>
      </c>
      <c r="Q62" s="21">
        <v>2.8</v>
      </c>
      <c r="R62" s="21">
        <v>10.6</v>
      </c>
      <c r="S62" s="126">
        <v>10.6</v>
      </c>
      <c r="T62" s="158">
        <f t="shared" si="20"/>
        <v>165.29999999999998</v>
      </c>
      <c r="U62" s="49"/>
      <c r="V62" s="2"/>
      <c r="W62" s="52"/>
      <c r="X62" s="124"/>
      <c r="Y62" s="52"/>
      <c r="Z62" s="52"/>
      <c r="AA62" s="52"/>
      <c r="AB62" s="52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74">
        <v>10.3</v>
      </c>
      <c r="C63" s="175">
        <v>10.199999999999999</v>
      </c>
      <c r="D63" s="175">
        <v>10.5</v>
      </c>
      <c r="E63" s="175">
        <v>2.4</v>
      </c>
      <c r="F63" s="175">
        <v>10.4</v>
      </c>
      <c r="G63" s="176">
        <v>10.6</v>
      </c>
      <c r="H63" s="174">
        <v>10.6</v>
      </c>
      <c r="I63" s="175">
        <v>10.6</v>
      </c>
      <c r="J63" s="175">
        <v>10.6</v>
      </c>
      <c r="K63" s="175">
        <v>3</v>
      </c>
      <c r="L63" s="175">
        <v>10.4</v>
      </c>
      <c r="M63" s="176">
        <v>10.6</v>
      </c>
      <c r="N63" s="69">
        <v>10.6</v>
      </c>
      <c r="O63" s="21">
        <v>10.5</v>
      </c>
      <c r="P63" s="21">
        <v>10.5</v>
      </c>
      <c r="Q63" s="21">
        <v>2.8</v>
      </c>
      <c r="R63" s="21">
        <v>10.6</v>
      </c>
      <c r="S63" s="126">
        <v>10.6</v>
      </c>
      <c r="T63" s="158">
        <f t="shared" si="20"/>
        <v>165.79999999999998</v>
      </c>
      <c r="U63" s="49"/>
      <c r="V63" s="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79" t="s">
        <v>10</v>
      </c>
      <c r="B64" s="168">
        <f t="shared" ref="B64:S64" si="21">SUM(B57:B63)</f>
        <v>71.499999999999986</v>
      </c>
      <c r="C64" s="169">
        <f t="shared" si="21"/>
        <v>70.800000000000011</v>
      </c>
      <c r="D64" s="169">
        <f t="shared" si="21"/>
        <v>72.5</v>
      </c>
      <c r="E64" s="169">
        <f t="shared" si="21"/>
        <v>16.2</v>
      </c>
      <c r="F64" s="169">
        <f t="shared" si="21"/>
        <v>72.099999999999994</v>
      </c>
      <c r="G64" s="170">
        <f t="shared" si="21"/>
        <v>73</v>
      </c>
      <c r="H64" s="168">
        <f t="shared" si="21"/>
        <v>73.8</v>
      </c>
      <c r="I64" s="169">
        <f t="shared" si="21"/>
        <v>73.599999999999994</v>
      </c>
      <c r="J64" s="169">
        <f t="shared" si="21"/>
        <v>73.3</v>
      </c>
      <c r="K64" s="169">
        <f t="shared" si="21"/>
        <v>20.2</v>
      </c>
      <c r="L64" s="169">
        <f t="shared" si="21"/>
        <v>72.099999999999994</v>
      </c>
      <c r="M64" s="170">
        <f t="shared" si="21"/>
        <v>73</v>
      </c>
      <c r="N64" s="70">
        <f t="shared" si="21"/>
        <v>73.8</v>
      </c>
      <c r="O64" s="25">
        <f t="shared" si="21"/>
        <v>73.099999999999994</v>
      </c>
      <c r="P64" s="25">
        <f t="shared" si="21"/>
        <v>72.5</v>
      </c>
      <c r="Q64" s="25">
        <f t="shared" si="21"/>
        <v>19.100000000000001</v>
      </c>
      <c r="R64" s="25">
        <f t="shared" si="21"/>
        <v>73.600000000000009</v>
      </c>
      <c r="S64" s="127">
        <f t="shared" si="21"/>
        <v>73.3</v>
      </c>
      <c r="T64" s="150">
        <f>SUM(B64:S64)</f>
        <v>1147.5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144</v>
      </c>
      <c r="C65" s="28">
        <v>142.5</v>
      </c>
      <c r="D65" s="28">
        <v>142</v>
      </c>
      <c r="E65" s="28">
        <v>144.5</v>
      </c>
      <c r="F65" s="28">
        <v>141</v>
      </c>
      <c r="G65" s="29">
        <v>141</v>
      </c>
      <c r="H65" s="27">
        <v>144.5</v>
      </c>
      <c r="I65" s="28">
        <v>144</v>
      </c>
      <c r="J65" s="28">
        <v>143.5</v>
      </c>
      <c r="K65" s="28">
        <v>144.5</v>
      </c>
      <c r="L65" s="28">
        <v>141</v>
      </c>
      <c r="M65" s="29">
        <v>141</v>
      </c>
      <c r="N65" s="71">
        <v>144.5</v>
      </c>
      <c r="O65" s="28">
        <v>143</v>
      </c>
      <c r="P65" s="28">
        <v>142</v>
      </c>
      <c r="Q65" s="28">
        <v>143.5</v>
      </c>
      <c r="R65" s="28">
        <v>142</v>
      </c>
      <c r="S65" s="128">
        <v>141.5</v>
      </c>
      <c r="T65" s="151">
        <f>+((T64/T66)/7)*1000</f>
        <v>142.54658385093168</v>
      </c>
      <c r="V65" s="14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71</v>
      </c>
      <c r="C66" s="145">
        <v>71</v>
      </c>
      <c r="D66" s="145">
        <v>73</v>
      </c>
      <c r="E66" s="145">
        <v>16</v>
      </c>
      <c r="F66" s="145">
        <v>73</v>
      </c>
      <c r="G66" s="147">
        <v>74</v>
      </c>
      <c r="H66" s="146">
        <v>73</v>
      </c>
      <c r="I66" s="145">
        <v>73</v>
      </c>
      <c r="J66" s="145">
        <v>73</v>
      </c>
      <c r="K66" s="145">
        <v>20</v>
      </c>
      <c r="L66" s="145">
        <v>73</v>
      </c>
      <c r="M66" s="147">
        <v>74</v>
      </c>
      <c r="N66" s="94">
        <v>73</v>
      </c>
      <c r="O66" s="145">
        <v>73</v>
      </c>
      <c r="P66" s="145">
        <v>73</v>
      </c>
      <c r="Q66" s="145">
        <v>19</v>
      </c>
      <c r="R66" s="145">
        <v>74</v>
      </c>
      <c r="S66" s="148">
        <v>74</v>
      </c>
      <c r="T66" s="152">
        <f>SUM(B66:S66)</f>
        <v>1150</v>
      </c>
      <c r="U66" s="144"/>
      <c r="V66" s="66"/>
      <c r="Z66" s="3"/>
      <c r="AA66" s="3"/>
      <c r="AB66" s="3"/>
      <c r="AC66" s="3"/>
      <c r="AD66" s="3"/>
    </row>
    <row r="67" spans="1:41" ht="33.75" customHeight="1" x14ac:dyDescent="0.25">
      <c r="A67" s="84" t="s">
        <v>14</v>
      </c>
      <c r="B67" s="35">
        <f t="shared" ref="B67:S67" si="22">((B66*B65)*7/1000-B57-B58)/5</f>
        <v>10.273599999999998</v>
      </c>
      <c r="C67" s="36">
        <f t="shared" si="22"/>
        <v>10.1645</v>
      </c>
      <c r="D67" s="36">
        <f t="shared" si="22"/>
        <v>10.432399999999998</v>
      </c>
      <c r="E67" s="36">
        <f t="shared" si="22"/>
        <v>2.3568000000000007</v>
      </c>
      <c r="F67" s="36">
        <f t="shared" si="22"/>
        <v>10.370200000000001</v>
      </c>
      <c r="G67" s="37">
        <f t="shared" si="22"/>
        <v>10.527599999999998</v>
      </c>
      <c r="H67" s="35">
        <f t="shared" si="22"/>
        <v>10.607900000000001</v>
      </c>
      <c r="I67" s="36">
        <f t="shared" si="22"/>
        <v>10.556800000000001</v>
      </c>
      <c r="J67" s="36">
        <f t="shared" si="22"/>
        <v>10.545700000000002</v>
      </c>
      <c r="K67" s="36">
        <f t="shared" si="22"/>
        <v>2.9259999999999997</v>
      </c>
      <c r="L67" s="36">
        <f t="shared" si="22"/>
        <v>10.370200000000001</v>
      </c>
      <c r="M67" s="37">
        <f t="shared" si="22"/>
        <v>10.527599999999998</v>
      </c>
      <c r="N67" s="73">
        <f t="shared" si="22"/>
        <v>10.607900000000001</v>
      </c>
      <c r="O67" s="36">
        <f t="shared" si="22"/>
        <v>10.4946</v>
      </c>
      <c r="P67" s="36">
        <f t="shared" si="22"/>
        <v>10.432399999999998</v>
      </c>
      <c r="Q67" s="36">
        <f t="shared" si="22"/>
        <v>2.7371000000000003</v>
      </c>
      <c r="R67" s="36">
        <f t="shared" si="22"/>
        <v>10.591200000000001</v>
      </c>
      <c r="S67" s="130">
        <f t="shared" si="22"/>
        <v>10.539400000000001</v>
      </c>
      <c r="T67" s="153">
        <f>((T64*1000)/T66)/7</f>
        <v>142.54658385093168</v>
      </c>
      <c r="Z67" s="3"/>
      <c r="AA67" s="3"/>
      <c r="AB67" s="3"/>
      <c r="AC67" s="3"/>
      <c r="AD67" s="3"/>
    </row>
    <row r="68" spans="1:41" ht="33.75" customHeight="1" x14ac:dyDescent="0.25">
      <c r="A68" s="85" t="s">
        <v>15</v>
      </c>
      <c r="B68" s="39">
        <f t="shared" ref="B68:M68" si="23">((B66*B65)*7)/1000</f>
        <v>71.567999999999998</v>
      </c>
      <c r="C68" s="40">
        <f t="shared" si="23"/>
        <v>70.822500000000005</v>
      </c>
      <c r="D68" s="40">
        <f t="shared" si="23"/>
        <v>72.561999999999998</v>
      </c>
      <c r="E68" s="40">
        <f t="shared" si="23"/>
        <v>16.184000000000001</v>
      </c>
      <c r="F68" s="40">
        <f t="shared" si="23"/>
        <v>72.051000000000002</v>
      </c>
      <c r="G68" s="76">
        <f t="shared" si="23"/>
        <v>73.037999999999997</v>
      </c>
      <c r="H68" s="39">
        <f t="shared" si="23"/>
        <v>73.839500000000001</v>
      </c>
      <c r="I68" s="40">
        <f t="shared" si="23"/>
        <v>73.584000000000003</v>
      </c>
      <c r="J68" s="40">
        <f t="shared" si="23"/>
        <v>73.328500000000005</v>
      </c>
      <c r="K68" s="40">
        <f t="shared" si="23"/>
        <v>20.23</v>
      </c>
      <c r="L68" s="40">
        <f t="shared" si="23"/>
        <v>72.051000000000002</v>
      </c>
      <c r="M68" s="76">
        <f t="shared" si="23"/>
        <v>73.037999999999997</v>
      </c>
      <c r="N68" s="74">
        <f>((N66*N65)*7)/1000</f>
        <v>73.839500000000001</v>
      </c>
      <c r="O68" s="40">
        <f>((O66*O65)*7)/1000</f>
        <v>73.072999999999993</v>
      </c>
      <c r="P68" s="40">
        <f>((P66*P65)*7)/1000</f>
        <v>72.561999999999998</v>
      </c>
      <c r="Q68" s="40">
        <f>((Q66*Q65)*7)/1000</f>
        <v>19.0855</v>
      </c>
      <c r="R68" s="40">
        <f t="shared" ref="R68:S68" si="24">((R66*R65)*7)/1000</f>
        <v>73.555999999999997</v>
      </c>
      <c r="S68" s="131">
        <f t="shared" si="24"/>
        <v>73.296999999999997</v>
      </c>
      <c r="T68" s="85"/>
      <c r="U68" s="48"/>
      <c r="AD68" s="3"/>
    </row>
    <row r="69" spans="1:41" ht="33.75" customHeight="1" thickBot="1" x14ac:dyDescent="0.3">
      <c r="A69" s="86" t="s">
        <v>16</v>
      </c>
      <c r="B69" s="44">
        <f t="shared" ref="B69:M69" si="25">+(B64/B66)/7*1000</f>
        <v>143.86317907444666</v>
      </c>
      <c r="C69" s="45">
        <f t="shared" si="25"/>
        <v>142.45472837022135</v>
      </c>
      <c r="D69" s="45">
        <f t="shared" si="25"/>
        <v>141.87866927592955</v>
      </c>
      <c r="E69" s="45">
        <f t="shared" si="25"/>
        <v>144.64285714285714</v>
      </c>
      <c r="F69" s="45">
        <f t="shared" si="25"/>
        <v>141.09589041095887</v>
      </c>
      <c r="G69" s="46">
        <f t="shared" si="25"/>
        <v>140.92664092664091</v>
      </c>
      <c r="H69" s="44">
        <f t="shared" si="25"/>
        <v>144.42270058708414</v>
      </c>
      <c r="I69" s="45">
        <f t="shared" si="25"/>
        <v>144.0313111545988</v>
      </c>
      <c r="J69" s="45">
        <f t="shared" si="25"/>
        <v>143.44422700587083</v>
      </c>
      <c r="K69" s="45">
        <f t="shared" si="25"/>
        <v>144.28571428571431</v>
      </c>
      <c r="L69" s="45">
        <f t="shared" si="25"/>
        <v>141.09589041095887</v>
      </c>
      <c r="M69" s="46">
        <f t="shared" si="25"/>
        <v>140.92664092664091</v>
      </c>
      <c r="N69" s="75">
        <f>+(N64/N66)/7*1000</f>
        <v>144.42270058708414</v>
      </c>
      <c r="O69" s="45">
        <f>+(O64/O66)/7*1000</f>
        <v>143.05283757338549</v>
      </c>
      <c r="P69" s="45">
        <f>+(P64/P66)/7*1000</f>
        <v>141.87866927592955</v>
      </c>
      <c r="Q69" s="45">
        <f>+(Q64/Q66)/7*1000</f>
        <v>143.60902255639098</v>
      </c>
      <c r="R69" s="45">
        <f t="shared" ref="R69:S69" si="26">+(R64/R66)/7*1000</f>
        <v>142.0849420849421</v>
      </c>
      <c r="S69" s="132">
        <f t="shared" si="26"/>
        <v>141.50579150579151</v>
      </c>
      <c r="T69" s="154"/>
      <c r="AD69" s="3"/>
    </row>
    <row r="70" spans="1:41" ht="33.75" customHeight="1" x14ac:dyDescent="0.25"/>
    <row r="71" spans="1:41" ht="33.75" customHeight="1" x14ac:dyDescent="0.25">
      <c r="B71" s="52"/>
      <c r="C71" s="52"/>
      <c r="D71" s="52"/>
      <c r="E71" s="52"/>
      <c r="F71" s="52"/>
      <c r="G71" s="52"/>
      <c r="H71" s="52"/>
      <c r="I71" s="59"/>
    </row>
    <row r="72" spans="1:41" ht="33.75" customHeight="1" x14ac:dyDescent="0.25"/>
    <row r="73" spans="1:41" ht="33.75" customHeight="1" x14ac:dyDescent="0.25">
      <c r="A73" s="52"/>
      <c r="B73" s="65"/>
      <c r="C73" s="65"/>
      <c r="D73" s="65"/>
      <c r="E73" s="65"/>
      <c r="F73" s="65"/>
      <c r="G73" s="65"/>
      <c r="H73" s="52"/>
      <c r="I73" s="52"/>
      <c r="J73" s="52"/>
    </row>
    <row r="74" spans="1:41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1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1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1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1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R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Q238"/>
  <sheetViews>
    <sheetView topLeftCell="A6" zoomScale="30" zoomScaleNormal="30" workbookViewId="0">
      <selection activeCell="V69" sqref="V69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0" width="26.28515625" style="16" bestFit="1" customWidth="1"/>
    <col min="11" max="12" width="33.42578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0" width="25.42578125" style="16" customWidth="1"/>
    <col min="21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74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94" t="s">
        <v>45</v>
      </c>
      <c r="I15" s="395"/>
      <c r="J15" s="395"/>
      <c r="K15" s="395"/>
      <c r="L15" s="395"/>
      <c r="M15" s="396"/>
      <c r="N15" s="397" t="s">
        <v>44</v>
      </c>
      <c r="O15" s="398"/>
      <c r="P15" s="398"/>
      <c r="Q15" s="398"/>
      <c r="R15" s="398"/>
      <c r="S15" s="399"/>
      <c r="T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33"/>
      <c r="H16" s="13"/>
      <c r="I16" s="12"/>
      <c r="J16" s="12"/>
      <c r="K16" s="18"/>
      <c r="L16" s="12"/>
      <c r="M16" s="14"/>
      <c r="N16" s="13"/>
      <c r="O16" s="12"/>
      <c r="P16" s="12"/>
      <c r="Q16" s="12"/>
      <c r="R16" s="12"/>
      <c r="S16" s="14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25">
        <v>6</v>
      </c>
      <c r="H17" s="11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119.4</v>
      </c>
      <c r="C18" s="21">
        <v>114.6</v>
      </c>
      <c r="D18" s="21">
        <v>117.7</v>
      </c>
      <c r="E18" s="21">
        <v>29.2</v>
      </c>
      <c r="F18" s="21">
        <v>114.5</v>
      </c>
      <c r="G18" s="126">
        <v>114.1</v>
      </c>
      <c r="H18" s="20">
        <v>115.1</v>
      </c>
      <c r="I18" s="21">
        <v>114.6</v>
      </c>
      <c r="J18" s="21">
        <v>112.7</v>
      </c>
      <c r="K18" s="21">
        <v>27.9</v>
      </c>
      <c r="L18" s="21">
        <v>118</v>
      </c>
      <c r="M18" s="22">
        <v>114.3</v>
      </c>
      <c r="N18" s="20">
        <v>118</v>
      </c>
      <c r="O18" s="21">
        <v>122.8</v>
      </c>
      <c r="P18" s="21">
        <v>116</v>
      </c>
      <c r="Q18" s="21">
        <v>28.3</v>
      </c>
      <c r="R18" s="21">
        <v>114.8</v>
      </c>
      <c r="S18" s="22">
        <v>114</v>
      </c>
      <c r="T18" s="23">
        <f t="shared" ref="T18:T25" si="0">SUM(B18:S18)</f>
        <v>1826</v>
      </c>
      <c r="V18" s="2"/>
      <c r="W18" s="17"/>
    </row>
    <row r="19" spans="1:30" ht="39.950000000000003" customHeight="1" x14ac:dyDescent="0.25">
      <c r="A19" s="113" t="s">
        <v>34</v>
      </c>
      <c r="B19" s="20">
        <v>119.4</v>
      </c>
      <c r="C19" s="21">
        <v>114.6</v>
      </c>
      <c r="D19" s="21">
        <v>117.7</v>
      </c>
      <c r="E19" s="21">
        <v>29.2</v>
      </c>
      <c r="F19" s="21">
        <v>114.5</v>
      </c>
      <c r="G19" s="126">
        <v>114.1</v>
      </c>
      <c r="H19" s="20">
        <v>115.1</v>
      </c>
      <c r="I19" s="21">
        <v>114.6</v>
      </c>
      <c r="J19" s="21">
        <v>112.7</v>
      </c>
      <c r="K19" s="21">
        <v>27.9</v>
      </c>
      <c r="L19" s="21">
        <v>118</v>
      </c>
      <c r="M19" s="22">
        <v>114.3</v>
      </c>
      <c r="N19" s="20">
        <v>118</v>
      </c>
      <c r="O19" s="21">
        <v>122.8</v>
      </c>
      <c r="P19" s="21">
        <v>116</v>
      </c>
      <c r="Q19" s="21">
        <v>28.3</v>
      </c>
      <c r="R19" s="21">
        <v>114.8</v>
      </c>
      <c r="S19" s="22">
        <v>114</v>
      </c>
      <c r="T19" s="23">
        <f t="shared" si="0"/>
        <v>1826</v>
      </c>
      <c r="V19" s="2"/>
      <c r="W19" s="17"/>
    </row>
    <row r="20" spans="1:30" ht="39.75" customHeight="1" x14ac:dyDescent="0.25">
      <c r="A20" s="112" t="s">
        <v>35</v>
      </c>
      <c r="B20" s="20">
        <v>123.7</v>
      </c>
      <c r="C20" s="21">
        <v>118.6</v>
      </c>
      <c r="D20" s="21">
        <v>122.4</v>
      </c>
      <c r="E20" s="21">
        <v>29.6</v>
      </c>
      <c r="F20" s="21">
        <v>118.9</v>
      </c>
      <c r="G20" s="126">
        <v>114.1</v>
      </c>
      <c r="H20" s="20">
        <v>117.9</v>
      </c>
      <c r="I20" s="21">
        <v>117.6</v>
      </c>
      <c r="J20" s="21">
        <v>115.2</v>
      </c>
      <c r="K20" s="21">
        <v>28.5</v>
      </c>
      <c r="L20" s="21">
        <v>120.9</v>
      </c>
      <c r="M20" s="22">
        <v>117.3</v>
      </c>
      <c r="N20" s="20">
        <v>118</v>
      </c>
      <c r="O20" s="21">
        <v>122.8</v>
      </c>
      <c r="P20" s="21">
        <v>118.6</v>
      </c>
      <c r="Q20" s="21">
        <v>28.3</v>
      </c>
      <c r="R20" s="21">
        <v>117.9</v>
      </c>
      <c r="S20" s="22">
        <v>114</v>
      </c>
      <c r="T20" s="23">
        <f t="shared" si="0"/>
        <v>1864.3</v>
      </c>
      <c r="V20" s="2"/>
      <c r="W20" s="17"/>
    </row>
    <row r="21" spans="1:30" ht="39.950000000000003" customHeight="1" x14ac:dyDescent="0.25">
      <c r="A21" s="112" t="s">
        <v>36</v>
      </c>
      <c r="B21" s="20">
        <v>123.7</v>
      </c>
      <c r="C21" s="21">
        <v>118.6</v>
      </c>
      <c r="D21" s="21">
        <v>122.4</v>
      </c>
      <c r="E21" s="21">
        <v>30.8</v>
      </c>
      <c r="F21" s="21">
        <v>118.9</v>
      </c>
      <c r="G21" s="126">
        <v>118.6</v>
      </c>
      <c r="H21" s="20">
        <v>117.9</v>
      </c>
      <c r="I21" s="21">
        <v>117.6</v>
      </c>
      <c r="J21" s="21">
        <v>118.6</v>
      </c>
      <c r="K21" s="21">
        <v>28.5</v>
      </c>
      <c r="L21" s="21">
        <v>122.7</v>
      </c>
      <c r="M21" s="22">
        <v>117.3</v>
      </c>
      <c r="N21" s="20">
        <v>121.6</v>
      </c>
      <c r="O21" s="21">
        <v>124.7</v>
      </c>
      <c r="P21" s="21">
        <v>118.6</v>
      </c>
      <c r="Q21" s="21">
        <v>29.2</v>
      </c>
      <c r="R21" s="21">
        <v>121.8</v>
      </c>
      <c r="S21" s="22">
        <v>117</v>
      </c>
      <c r="T21" s="23">
        <f t="shared" si="0"/>
        <v>1888.5</v>
      </c>
      <c r="V21" s="2"/>
      <c r="W21" s="17"/>
    </row>
    <row r="22" spans="1:30" ht="39.950000000000003" customHeight="1" x14ac:dyDescent="0.25">
      <c r="A22" s="113" t="s">
        <v>37</v>
      </c>
      <c r="B22" s="20">
        <v>123.7</v>
      </c>
      <c r="C22" s="21">
        <v>118.6</v>
      </c>
      <c r="D22" s="21">
        <v>122.4</v>
      </c>
      <c r="E22" s="21">
        <v>30.8</v>
      </c>
      <c r="F22" s="21">
        <v>118.9</v>
      </c>
      <c r="G22" s="126">
        <v>118.6</v>
      </c>
      <c r="H22" s="20">
        <v>117.9</v>
      </c>
      <c r="I22" s="21">
        <v>117.6</v>
      </c>
      <c r="J22" s="21">
        <v>118.6</v>
      </c>
      <c r="K22" s="21">
        <v>28.5</v>
      </c>
      <c r="L22" s="21">
        <v>122.7</v>
      </c>
      <c r="M22" s="22">
        <v>117.3</v>
      </c>
      <c r="N22" s="20">
        <v>121.6</v>
      </c>
      <c r="O22" s="21">
        <v>124.7</v>
      </c>
      <c r="P22" s="21">
        <v>118.6</v>
      </c>
      <c r="Q22" s="21">
        <v>29.2</v>
      </c>
      <c r="R22" s="21">
        <v>121.8</v>
      </c>
      <c r="S22" s="22">
        <v>117</v>
      </c>
      <c r="T22" s="23">
        <f t="shared" si="0"/>
        <v>1888.5</v>
      </c>
      <c r="V22" s="2"/>
      <c r="W22" s="17"/>
    </row>
    <row r="23" spans="1:30" ht="39.950000000000003" customHeight="1" x14ac:dyDescent="0.25">
      <c r="A23" s="112" t="s">
        <v>38</v>
      </c>
      <c r="B23" s="20">
        <v>123.7</v>
      </c>
      <c r="C23" s="21">
        <v>123.2</v>
      </c>
      <c r="D23" s="21">
        <v>122.4</v>
      </c>
      <c r="E23" s="21">
        <v>30.8</v>
      </c>
      <c r="F23" s="21">
        <v>118.9</v>
      </c>
      <c r="G23" s="126">
        <v>118.6</v>
      </c>
      <c r="H23" s="20">
        <v>117.9</v>
      </c>
      <c r="I23" s="21">
        <v>121.2</v>
      </c>
      <c r="J23" s="21">
        <v>120.3</v>
      </c>
      <c r="K23" s="21">
        <v>29.1</v>
      </c>
      <c r="L23" s="21">
        <v>122.7</v>
      </c>
      <c r="M23" s="22">
        <v>121</v>
      </c>
      <c r="N23" s="20">
        <v>121.6</v>
      </c>
      <c r="O23" s="21">
        <v>124.7</v>
      </c>
      <c r="P23" s="21">
        <v>122.2</v>
      </c>
      <c r="Q23" s="21">
        <v>29.2</v>
      </c>
      <c r="R23" s="21">
        <v>121.8</v>
      </c>
      <c r="S23" s="22">
        <v>117</v>
      </c>
      <c r="T23" s="23">
        <f t="shared" si="0"/>
        <v>1906.3</v>
      </c>
      <c r="V23" s="2"/>
      <c r="W23" s="17"/>
    </row>
    <row r="24" spans="1:30" ht="39.950000000000003" customHeight="1" x14ac:dyDescent="0.25">
      <c r="A24" s="112" t="s">
        <v>33</v>
      </c>
      <c r="B24" s="20">
        <v>123.68229999999998</v>
      </c>
      <c r="C24" s="21">
        <v>123.196</v>
      </c>
      <c r="D24" s="21">
        <v>122.38549999999999</v>
      </c>
      <c r="E24" s="21">
        <v>30.798999999999999</v>
      </c>
      <c r="F24" s="21">
        <v>123.68229999999998</v>
      </c>
      <c r="G24" s="126">
        <v>123.5202</v>
      </c>
      <c r="H24" s="20">
        <v>121.2042</v>
      </c>
      <c r="I24" s="21">
        <v>121.21229999999998</v>
      </c>
      <c r="J24" s="21">
        <v>120.2782</v>
      </c>
      <c r="K24" s="21">
        <v>29.070199999999996</v>
      </c>
      <c r="L24" s="21">
        <v>122.7097</v>
      </c>
      <c r="M24" s="22">
        <v>120.9768</v>
      </c>
      <c r="N24" s="20">
        <v>123.35809999999999</v>
      </c>
      <c r="O24" s="21">
        <v>124.6549</v>
      </c>
      <c r="P24" s="21">
        <v>122.17049999999998</v>
      </c>
      <c r="Q24" s="21">
        <v>29.502199999999998</v>
      </c>
      <c r="R24" s="21">
        <v>123.68229999999998</v>
      </c>
      <c r="S24" s="22">
        <v>120.8172</v>
      </c>
      <c r="T24" s="23">
        <f t="shared" si="0"/>
        <v>1926.9018999999996</v>
      </c>
      <c r="V24" s="2"/>
    </row>
    <row r="25" spans="1:30" ht="41.45" customHeight="1" x14ac:dyDescent="0.25">
      <c r="A25" s="113" t="s">
        <v>10</v>
      </c>
      <c r="B25" s="24">
        <f>SUM(B18:B24)</f>
        <v>857.28229999999996</v>
      </c>
      <c r="C25" s="25">
        <f t="shared" ref="C25:E25" si="1">SUM(C18:C24)</f>
        <v>831.39600000000007</v>
      </c>
      <c r="D25" s="25">
        <f t="shared" si="1"/>
        <v>847.38549999999998</v>
      </c>
      <c r="E25" s="25">
        <f t="shared" si="1"/>
        <v>211.19900000000001</v>
      </c>
      <c r="F25" s="25">
        <f>SUM(F18:F24)</f>
        <v>828.28229999999985</v>
      </c>
      <c r="G25" s="127">
        <f t="shared" ref="G25:J25" si="2">SUM(G18:G24)</f>
        <v>821.62020000000007</v>
      </c>
      <c r="H25" s="24">
        <f t="shared" si="2"/>
        <v>823.00419999999997</v>
      </c>
      <c r="I25" s="25">
        <f t="shared" si="2"/>
        <v>824.41230000000007</v>
      </c>
      <c r="J25" s="25">
        <f t="shared" si="2"/>
        <v>818.37819999999999</v>
      </c>
      <c r="K25" s="25">
        <f>SUM(K18:K24)</f>
        <v>199.47020000000001</v>
      </c>
      <c r="L25" s="25">
        <f t="shared" ref="L25:M25" si="3">SUM(L18:L24)</f>
        <v>847.7097</v>
      </c>
      <c r="M25" s="26">
        <f t="shared" si="3"/>
        <v>822.47680000000003</v>
      </c>
      <c r="N25" s="24">
        <f>SUM(N18:N24)</f>
        <v>842.1581000000001</v>
      </c>
      <c r="O25" s="25">
        <f t="shared" ref="O25:S25" si="4">SUM(O18:O24)</f>
        <v>867.1549</v>
      </c>
      <c r="P25" s="25">
        <f t="shared" si="4"/>
        <v>832.17050000000006</v>
      </c>
      <c r="Q25" s="25">
        <f t="shared" si="4"/>
        <v>202.00219999999999</v>
      </c>
      <c r="R25" s="25">
        <f t="shared" si="4"/>
        <v>836.58229999999992</v>
      </c>
      <c r="S25" s="26">
        <f t="shared" si="4"/>
        <v>813.81719999999996</v>
      </c>
      <c r="T25" s="23">
        <f t="shared" si="0"/>
        <v>13126.501900000001</v>
      </c>
    </row>
    <row r="26" spans="1:30" s="2" customFormat="1" ht="36.75" customHeight="1" x14ac:dyDescent="0.25">
      <c r="A26" s="114" t="s">
        <v>12</v>
      </c>
      <c r="B26" s="27">
        <v>162.1</v>
      </c>
      <c r="C26" s="28">
        <v>162.1</v>
      </c>
      <c r="D26" s="28">
        <v>162.1</v>
      </c>
      <c r="E26" s="28">
        <v>162.1</v>
      </c>
      <c r="F26" s="28">
        <v>162.1</v>
      </c>
      <c r="G26" s="128">
        <v>162.1</v>
      </c>
      <c r="H26" s="27">
        <v>159.9</v>
      </c>
      <c r="I26" s="28">
        <v>159.69999999999999</v>
      </c>
      <c r="J26" s="28">
        <v>162.1</v>
      </c>
      <c r="K26" s="28">
        <v>152.19999999999999</v>
      </c>
      <c r="L26" s="28">
        <v>162.1</v>
      </c>
      <c r="M26" s="29">
        <v>159.6</v>
      </c>
      <c r="N26" s="27">
        <v>162.1</v>
      </c>
      <c r="O26" s="28">
        <v>162.1</v>
      </c>
      <c r="P26" s="28">
        <v>159.69999999999999</v>
      </c>
      <c r="Q26" s="28">
        <v>162.1</v>
      </c>
      <c r="R26" s="28">
        <v>162.1</v>
      </c>
      <c r="S26" s="29">
        <v>159.6</v>
      </c>
      <c r="T26" s="30">
        <f>+((T25/T27)/7)*1000</f>
        <v>156.85609009977892</v>
      </c>
    </row>
    <row r="27" spans="1:30" s="2" customFormat="1" ht="33" customHeight="1" x14ac:dyDescent="0.25">
      <c r="A27" s="115" t="s">
        <v>13</v>
      </c>
      <c r="B27" s="31">
        <v>763</v>
      </c>
      <c r="C27" s="32">
        <v>760</v>
      </c>
      <c r="D27" s="32">
        <v>755</v>
      </c>
      <c r="E27" s="32">
        <v>190</v>
      </c>
      <c r="F27" s="32">
        <v>763</v>
      </c>
      <c r="G27" s="129">
        <v>762</v>
      </c>
      <c r="H27" s="31">
        <v>758</v>
      </c>
      <c r="I27" s="32">
        <v>759</v>
      </c>
      <c r="J27" s="32">
        <v>742</v>
      </c>
      <c r="K27" s="32">
        <v>191</v>
      </c>
      <c r="L27" s="32">
        <v>757</v>
      </c>
      <c r="M27" s="129">
        <v>758</v>
      </c>
      <c r="N27" s="31">
        <v>761</v>
      </c>
      <c r="O27" s="32">
        <v>769</v>
      </c>
      <c r="P27" s="32">
        <v>765</v>
      </c>
      <c r="Q27" s="32">
        <v>182</v>
      </c>
      <c r="R27" s="32">
        <v>763</v>
      </c>
      <c r="S27" s="33">
        <v>757</v>
      </c>
      <c r="T27" s="34">
        <f>SUM(B27:S27)</f>
        <v>11955</v>
      </c>
      <c r="U27" s="2">
        <f>((T25*1000)/T27)/7</f>
        <v>156.85609009977892</v>
      </c>
    </row>
    <row r="28" spans="1:30" s="2" customFormat="1" ht="33" customHeight="1" x14ac:dyDescent="0.25">
      <c r="A28" s="116" t="s">
        <v>14</v>
      </c>
      <c r="B28" s="35">
        <f t="shared" ref="B28:S28" si="5">((B27*B26)*7/1000)/7</f>
        <v>123.68229999999998</v>
      </c>
      <c r="C28" s="36">
        <f t="shared" si="5"/>
        <v>123.196</v>
      </c>
      <c r="D28" s="36">
        <f t="shared" si="5"/>
        <v>122.38549999999999</v>
      </c>
      <c r="E28" s="36">
        <f t="shared" si="5"/>
        <v>30.798999999999999</v>
      </c>
      <c r="F28" s="36">
        <f t="shared" si="5"/>
        <v>123.68229999999998</v>
      </c>
      <c r="G28" s="130">
        <f t="shared" si="5"/>
        <v>123.5202</v>
      </c>
      <c r="H28" s="35">
        <f t="shared" si="5"/>
        <v>121.2042</v>
      </c>
      <c r="I28" s="36">
        <f t="shared" si="5"/>
        <v>121.21229999999998</v>
      </c>
      <c r="J28" s="36">
        <f t="shared" si="5"/>
        <v>120.2782</v>
      </c>
      <c r="K28" s="36">
        <f t="shared" si="5"/>
        <v>29.070199999999996</v>
      </c>
      <c r="L28" s="36">
        <f t="shared" si="5"/>
        <v>122.7097</v>
      </c>
      <c r="M28" s="37">
        <f t="shared" si="5"/>
        <v>120.9768</v>
      </c>
      <c r="N28" s="35">
        <f t="shared" si="5"/>
        <v>123.35809999999999</v>
      </c>
      <c r="O28" s="36">
        <f t="shared" si="5"/>
        <v>124.6549</v>
      </c>
      <c r="P28" s="36">
        <f t="shared" si="5"/>
        <v>122.17049999999998</v>
      </c>
      <c r="Q28" s="36">
        <f t="shared" si="5"/>
        <v>29.502199999999998</v>
      </c>
      <c r="R28" s="36">
        <f t="shared" si="5"/>
        <v>123.68229999999998</v>
      </c>
      <c r="S28" s="37">
        <f t="shared" si="5"/>
        <v>120.8172</v>
      </c>
      <c r="T28" s="38"/>
    </row>
    <row r="29" spans="1:30" ht="33.75" customHeight="1" x14ac:dyDescent="0.25">
      <c r="A29" s="117" t="s">
        <v>15</v>
      </c>
      <c r="B29" s="39">
        <f>((B27*B26)*7)/1000</f>
        <v>865.77609999999993</v>
      </c>
      <c r="C29" s="40">
        <f>((C27*C26)*7)/1000</f>
        <v>862.37199999999996</v>
      </c>
      <c r="D29" s="40">
        <f t="shared" ref="D29:S29" si="6">((D27*D26)*7)/1000</f>
        <v>856.69849999999997</v>
      </c>
      <c r="E29" s="40">
        <f t="shared" si="6"/>
        <v>215.59299999999999</v>
      </c>
      <c r="F29" s="40">
        <f t="shared" si="6"/>
        <v>865.77609999999993</v>
      </c>
      <c r="G29" s="131">
        <f t="shared" si="6"/>
        <v>864.64139999999998</v>
      </c>
      <c r="H29" s="39">
        <f t="shared" si="6"/>
        <v>848.42939999999999</v>
      </c>
      <c r="I29" s="40">
        <f t="shared" si="6"/>
        <v>848.48609999999985</v>
      </c>
      <c r="J29" s="40">
        <f t="shared" si="6"/>
        <v>841.94740000000002</v>
      </c>
      <c r="K29" s="40">
        <f t="shared" si="6"/>
        <v>203.49139999999997</v>
      </c>
      <c r="L29" s="40">
        <f t="shared" si="6"/>
        <v>858.96789999999999</v>
      </c>
      <c r="M29" s="76">
        <f t="shared" si="6"/>
        <v>846.83759999999995</v>
      </c>
      <c r="N29" s="177">
        <f t="shared" si="6"/>
        <v>863.50669999999991</v>
      </c>
      <c r="O29" s="41">
        <f t="shared" si="6"/>
        <v>872.58429999999998</v>
      </c>
      <c r="P29" s="41">
        <f t="shared" si="6"/>
        <v>855.19349999999986</v>
      </c>
      <c r="Q29" s="41">
        <f t="shared" si="6"/>
        <v>206.5154</v>
      </c>
      <c r="R29" s="41">
        <f t="shared" si="6"/>
        <v>865.77609999999993</v>
      </c>
      <c r="S29" s="42">
        <f t="shared" si="6"/>
        <v>845.72040000000004</v>
      </c>
      <c r="T29" s="43"/>
    </row>
    <row r="30" spans="1:30" ht="33.75" customHeight="1" thickBot="1" x14ac:dyDescent="0.3">
      <c r="A30" s="118" t="s">
        <v>16</v>
      </c>
      <c r="B30" s="44">
        <f>+(B25/B27)/7*1000</f>
        <v>160.50969855832238</v>
      </c>
      <c r="C30" s="45">
        <f t="shared" ref="C30:E30" si="7">+(C25/C27)/7*1000</f>
        <v>156.27744360902258</v>
      </c>
      <c r="D30" s="45">
        <f t="shared" si="7"/>
        <v>160.33784295175022</v>
      </c>
      <c r="E30" s="45">
        <f t="shared" si="7"/>
        <v>158.79624060150377</v>
      </c>
      <c r="F30" s="45">
        <f>+(F25/F27)/7*1000</f>
        <v>155.08000374461707</v>
      </c>
      <c r="G30" s="132">
        <f t="shared" ref="G30:J30" si="8">+(G25/G27)/7*1000</f>
        <v>154.03453318335212</v>
      </c>
      <c r="H30" s="44">
        <f t="shared" si="8"/>
        <v>155.10821711270259</v>
      </c>
      <c r="I30" s="45">
        <f t="shared" si="8"/>
        <v>155.16888763410506</v>
      </c>
      <c r="J30" s="45">
        <f t="shared" si="8"/>
        <v>157.56222564497497</v>
      </c>
      <c r="K30" s="45">
        <f>+(K25/K27)/7*1000</f>
        <v>149.19237097980553</v>
      </c>
      <c r="L30" s="45">
        <f t="shared" ref="L30:S30" si="9">+(L25/L27)/7*1000</f>
        <v>159.97541045480278</v>
      </c>
      <c r="M30" s="46">
        <f t="shared" si="9"/>
        <v>155.00882020354314</v>
      </c>
      <c r="N30" s="44">
        <f t="shared" si="9"/>
        <v>158.09237844940867</v>
      </c>
      <c r="O30" s="45">
        <f t="shared" si="9"/>
        <v>161.09138027122421</v>
      </c>
      <c r="P30" s="45">
        <f t="shared" si="9"/>
        <v>155.40065359477123</v>
      </c>
      <c r="Q30" s="45">
        <f t="shared" si="9"/>
        <v>158.55745682888539</v>
      </c>
      <c r="R30" s="45">
        <f t="shared" si="9"/>
        <v>156.63401984647069</v>
      </c>
      <c r="S30" s="46">
        <f t="shared" si="9"/>
        <v>153.579392338177</v>
      </c>
      <c r="T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4"/>
      <c r="U37" s="3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54"/>
      <c r="U38" s="55"/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69">
        <v>85.7</v>
      </c>
      <c r="C39" s="69">
        <v>88.3</v>
      </c>
      <c r="D39" s="69">
        <v>88.5</v>
      </c>
      <c r="E39" s="69">
        <v>25.8</v>
      </c>
      <c r="F39" s="69">
        <v>87.4</v>
      </c>
      <c r="G39" s="69">
        <v>83.5</v>
      </c>
      <c r="H39" s="89">
        <f t="shared" ref="H39:H46" si="10">SUM(B39:G39)</f>
        <v>459.20000000000005</v>
      </c>
      <c r="I39" s="50"/>
      <c r="J39" s="2"/>
      <c r="K39" s="80" t="s">
        <v>42</v>
      </c>
      <c r="L39" s="69">
        <v>8.4</v>
      </c>
      <c r="M39" s="69">
        <v>8.5</v>
      </c>
      <c r="N39" s="69">
        <v>8.5</v>
      </c>
      <c r="O39" s="69">
        <v>2.4</v>
      </c>
      <c r="P39" s="69">
        <v>8.5</v>
      </c>
      <c r="Q39" s="69">
        <v>8.1999999999999993</v>
      </c>
      <c r="R39" s="89">
        <f t="shared" ref="R39:R46" si="11">SUM(L39:Q39)</f>
        <v>44.5</v>
      </c>
      <c r="S39" s="50"/>
      <c r="T39" s="56"/>
      <c r="U39" s="55"/>
      <c r="V39" s="55"/>
      <c r="W39" s="2"/>
      <c r="X39" s="2"/>
      <c r="Y39" s="2"/>
      <c r="Z39" s="2"/>
    </row>
    <row r="40" spans="1:30" ht="33.75" customHeight="1" x14ac:dyDescent="0.25">
      <c r="A40" s="81" t="s">
        <v>34</v>
      </c>
      <c r="B40" s="69">
        <v>85.7</v>
      </c>
      <c r="C40" s="69">
        <v>88.3</v>
      </c>
      <c r="D40" s="69">
        <v>88.5</v>
      </c>
      <c r="E40" s="69">
        <v>25.8</v>
      </c>
      <c r="F40" s="69">
        <v>87.4</v>
      </c>
      <c r="G40" s="69">
        <v>83.5</v>
      </c>
      <c r="H40" s="89">
        <f t="shared" si="10"/>
        <v>459.20000000000005</v>
      </c>
      <c r="I40" s="50"/>
      <c r="J40" s="2"/>
      <c r="K40" s="81" t="s">
        <v>34</v>
      </c>
      <c r="L40" s="69">
        <v>8.4</v>
      </c>
      <c r="M40" s="69">
        <v>8.5</v>
      </c>
      <c r="N40" s="69">
        <v>8.5</v>
      </c>
      <c r="O40" s="69">
        <v>2.4</v>
      </c>
      <c r="P40" s="69">
        <v>8.5</v>
      </c>
      <c r="Q40" s="69">
        <v>8.1999999999999993</v>
      </c>
      <c r="R40" s="89">
        <f t="shared" si="11"/>
        <v>44.5</v>
      </c>
      <c r="S40" s="50"/>
      <c r="T40" s="56"/>
      <c r="U40" s="55"/>
      <c r="V40" s="55"/>
      <c r="W40" s="2"/>
      <c r="X40" s="2"/>
      <c r="Y40" s="2"/>
      <c r="Z40" s="2"/>
    </row>
    <row r="41" spans="1:30" ht="33.75" customHeight="1" x14ac:dyDescent="0.25">
      <c r="A41" s="80" t="s">
        <v>35</v>
      </c>
      <c r="B41" s="69">
        <v>85.7</v>
      </c>
      <c r="C41" s="69">
        <v>88.3</v>
      </c>
      <c r="D41" s="69">
        <v>88.5</v>
      </c>
      <c r="E41" s="69">
        <v>25.9</v>
      </c>
      <c r="F41" s="69">
        <v>87.4</v>
      </c>
      <c r="G41" s="69">
        <v>86.2</v>
      </c>
      <c r="H41" s="89">
        <f t="shared" si="10"/>
        <v>461.99999999999994</v>
      </c>
      <c r="I41" s="50"/>
      <c r="J41" s="2"/>
      <c r="K41" s="80" t="s">
        <v>35</v>
      </c>
      <c r="L41" s="69">
        <v>8.4</v>
      </c>
      <c r="M41" s="69">
        <v>8.4</v>
      </c>
      <c r="N41" s="69">
        <v>8.5</v>
      </c>
      <c r="O41" s="69">
        <v>2.4</v>
      </c>
      <c r="P41" s="69">
        <v>8.5</v>
      </c>
      <c r="Q41" s="69">
        <v>8.1999999999999993</v>
      </c>
      <c r="R41" s="89">
        <f t="shared" si="11"/>
        <v>44.400000000000006</v>
      </c>
      <c r="S41" s="50"/>
      <c r="T41" s="56"/>
      <c r="U41" s="55"/>
      <c r="V41" s="55"/>
      <c r="W41" s="2"/>
      <c r="X41" s="2"/>
      <c r="Y41" s="2"/>
      <c r="Z41" s="2"/>
    </row>
    <row r="42" spans="1:30" ht="33.75" customHeight="1" x14ac:dyDescent="0.25">
      <c r="A42" s="80" t="s">
        <v>36</v>
      </c>
      <c r="B42" s="69">
        <v>88.3</v>
      </c>
      <c r="C42" s="69">
        <v>91.3</v>
      </c>
      <c r="D42" s="69">
        <v>91.3</v>
      </c>
      <c r="E42" s="69">
        <v>25.9</v>
      </c>
      <c r="F42" s="69">
        <v>87.4</v>
      </c>
      <c r="G42" s="69">
        <v>86.2</v>
      </c>
      <c r="H42" s="89">
        <f t="shared" si="10"/>
        <v>470.39999999999992</v>
      </c>
      <c r="I42" s="50"/>
      <c r="J42" s="2"/>
      <c r="K42" s="80" t="s">
        <v>36</v>
      </c>
      <c r="L42" s="69">
        <v>8.5</v>
      </c>
      <c r="M42" s="69">
        <v>8.4</v>
      </c>
      <c r="N42" s="69">
        <v>8.5</v>
      </c>
      <c r="O42" s="69">
        <v>2.4</v>
      </c>
      <c r="P42" s="69">
        <v>8.5</v>
      </c>
      <c r="Q42" s="69">
        <v>8.1999999999999993</v>
      </c>
      <c r="R42" s="89">
        <f t="shared" si="11"/>
        <v>44.5</v>
      </c>
      <c r="S42" s="50"/>
      <c r="T42" s="56"/>
      <c r="U42" s="55"/>
      <c r="V42" s="55"/>
      <c r="W42" s="2"/>
      <c r="X42" s="2"/>
      <c r="Y42" s="2"/>
      <c r="Z42" s="2"/>
    </row>
    <row r="43" spans="1:30" ht="33.75" customHeight="1" x14ac:dyDescent="0.25">
      <c r="A43" s="81" t="s">
        <v>37</v>
      </c>
      <c r="B43" s="69">
        <v>88.3</v>
      </c>
      <c r="C43" s="69">
        <v>91.3</v>
      </c>
      <c r="D43" s="69">
        <v>91.3</v>
      </c>
      <c r="E43" s="69">
        <v>25.9</v>
      </c>
      <c r="F43" s="69">
        <v>87.4</v>
      </c>
      <c r="G43" s="69">
        <v>86.2</v>
      </c>
      <c r="H43" s="89">
        <f t="shared" si="10"/>
        <v>470.39999999999992</v>
      </c>
      <c r="I43" s="50"/>
      <c r="J43" s="2"/>
      <c r="K43" s="81" t="s">
        <v>37</v>
      </c>
      <c r="L43" s="69">
        <v>8.5</v>
      </c>
      <c r="M43" s="69">
        <v>8.4</v>
      </c>
      <c r="N43" s="69">
        <v>8.5</v>
      </c>
      <c r="O43" s="69">
        <v>2.4</v>
      </c>
      <c r="P43" s="69">
        <v>8.5</v>
      </c>
      <c r="Q43" s="69">
        <v>8.3000000000000007</v>
      </c>
      <c r="R43" s="89">
        <f t="shared" si="11"/>
        <v>44.599999999999994</v>
      </c>
      <c r="S43" s="50"/>
      <c r="T43" s="56"/>
      <c r="U43" s="55"/>
      <c r="V43" s="55"/>
      <c r="W43" s="2"/>
      <c r="X43" s="2"/>
      <c r="Y43" s="2"/>
      <c r="Z43" s="2"/>
    </row>
    <row r="44" spans="1:30" ht="33.75" customHeight="1" x14ac:dyDescent="0.25">
      <c r="A44" s="80" t="s">
        <v>38</v>
      </c>
      <c r="B44" s="69">
        <v>88.3</v>
      </c>
      <c r="C44" s="69">
        <v>91.3</v>
      </c>
      <c r="D44" s="69">
        <v>91.3</v>
      </c>
      <c r="E44" s="69">
        <v>26.8</v>
      </c>
      <c r="F44" s="69">
        <v>90.2</v>
      </c>
      <c r="G44" s="69">
        <v>89.3</v>
      </c>
      <c r="H44" s="89">
        <f t="shared" si="10"/>
        <v>477.2</v>
      </c>
      <c r="I44" s="50"/>
      <c r="J44" s="2"/>
      <c r="K44" s="80" t="s">
        <v>38</v>
      </c>
      <c r="L44" s="69">
        <v>8.5</v>
      </c>
      <c r="M44" s="69">
        <v>8.5</v>
      </c>
      <c r="N44" s="69">
        <v>8.5</v>
      </c>
      <c r="O44" s="69">
        <v>2.4</v>
      </c>
      <c r="P44" s="69">
        <v>8.5</v>
      </c>
      <c r="Q44" s="69">
        <v>8.3000000000000007</v>
      </c>
      <c r="R44" s="89">
        <f t="shared" si="11"/>
        <v>44.7</v>
      </c>
      <c r="S44" s="50"/>
      <c r="T44" s="56"/>
      <c r="U44" s="55"/>
      <c r="V44" s="55"/>
      <c r="W44" s="2"/>
      <c r="X44" s="2"/>
      <c r="Y44" s="2"/>
      <c r="Z44" s="2"/>
    </row>
    <row r="45" spans="1:30" ht="33.75" customHeight="1" x14ac:dyDescent="0.25">
      <c r="A45" s="80" t="s">
        <v>33</v>
      </c>
      <c r="B45" s="69">
        <v>88.306000000000026</v>
      </c>
      <c r="C45" s="69">
        <v>94.537000000000006</v>
      </c>
      <c r="D45" s="69">
        <v>91.3185</v>
      </c>
      <c r="E45" s="69">
        <v>26.845100000000002</v>
      </c>
      <c r="F45" s="69">
        <v>90.248100000000008</v>
      </c>
      <c r="G45" s="69">
        <v>89.309500000000028</v>
      </c>
      <c r="H45" s="89">
        <f t="shared" si="10"/>
        <v>480.56420000000008</v>
      </c>
      <c r="I45" s="50"/>
      <c r="J45" s="2"/>
      <c r="K45" s="80" t="s">
        <v>33</v>
      </c>
      <c r="L45" s="69">
        <v>8.5</v>
      </c>
      <c r="M45" s="69">
        <v>8.5</v>
      </c>
      <c r="N45" s="69">
        <v>8.6</v>
      </c>
      <c r="O45" s="69">
        <v>2.4</v>
      </c>
      <c r="P45" s="69">
        <v>8.6</v>
      </c>
      <c r="Q45" s="69">
        <v>8.3000000000000007</v>
      </c>
      <c r="R45" s="89">
        <f t="shared" si="11"/>
        <v>44.900000000000006</v>
      </c>
      <c r="S45" s="50"/>
      <c r="T45" s="56"/>
      <c r="U45" s="55"/>
      <c r="V45" s="55"/>
      <c r="W45" s="55"/>
      <c r="X45" s="55"/>
      <c r="Y45" s="2"/>
      <c r="Z45" s="2"/>
      <c r="AA45" s="2"/>
      <c r="AB45" s="2"/>
    </row>
    <row r="46" spans="1:30" ht="33.75" customHeight="1" x14ac:dyDescent="0.25">
      <c r="A46" s="81" t="s">
        <v>10</v>
      </c>
      <c r="B46" s="70">
        <f t="shared" ref="B46:G46" si="12">SUM(B39:B45)</f>
        <v>610.30600000000004</v>
      </c>
      <c r="C46" s="25">
        <f t="shared" si="12"/>
        <v>633.33699999999999</v>
      </c>
      <c r="D46" s="25">
        <f t="shared" si="12"/>
        <v>630.71849999999995</v>
      </c>
      <c r="E46" s="25">
        <f t="shared" si="12"/>
        <v>182.94510000000002</v>
      </c>
      <c r="F46" s="25">
        <f t="shared" si="12"/>
        <v>617.44810000000007</v>
      </c>
      <c r="G46" s="25">
        <f t="shared" si="12"/>
        <v>604.20950000000005</v>
      </c>
      <c r="H46" s="89">
        <f t="shared" si="10"/>
        <v>3278.9641999999999</v>
      </c>
      <c r="I46" s="56"/>
      <c r="K46" s="96" t="s">
        <v>10</v>
      </c>
      <c r="L46" s="70">
        <f>SUM(L39:L45)</f>
        <v>59.2</v>
      </c>
      <c r="M46" s="25">
        <f>SUM(M39:M45)</f>
        <v>59.199999999999996</v>
      </c>
      <c r="N46" s="25">
        <f>SUM(N39:N45)</f>
        <v>59.6</v>
      </c>
      <c r="O46" s="25">
        <f>SUM(O39:O45)</f>
        <v>16.8</v>
      </c>
      <c r="P46" s="25">
        <f t="shared" ref="P46:Q46" si="13">SUM(P39:P45)</f>
        <v>59.6</v>
      </c>
      <c r="Q46" s="25">
        <f t="shared" si="13"/>
        <v>57.699999999999989</v>
      </c>
      <c r="R46" s="89">
        <f t="shared" si="11"/>
        <v>312.10000000000002</v>
      </c>
      <c r="S46" s="56"/>
      <c r="T46" s="56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2" t="s">
        <v>12</v>
      </c>
      <c r="B47" s="71">
        <v>131.80000000000001</v>
      </c>
      <c r="C47" s="28">
        <v>141.1</v>
      </c>
      <c r="D47" s="28">
        <v>136.5</v>
      </c>
      <c r="E47" s="28">
        <v>134.9</v>
      </c>
      <c r="F47" s="28">
        <v>134.9</v>
      </c>
      <c r="G47" s="28">
        <v>134.30000000000001</v>
      </c>
      <c r="H47" s="90">
        <f>+((H46/H48)/7)*1000</f>
        <v>132.24829394208277</v>
      </c>
      <c r="I47" s="56"/>
      <c r="K47" s="119" t="s">
        <v>12</v>
      </c>
      <c r="L47" s="71">
        <v>141</v>
      </c>
      <c r="M47" s="28">
        <v>141</v>
      </c>
      <c r="N47" s="28">
        <v>139.5</v>
      </c>
      <c r="O47" s="28">
        <v>141</v>
      </c>
      <c r="P47" s="28">
        <v>139.5</v>
      </c>
      <c r="Q47" s="28">
        <v>137.5</v>
      </c>
      <c r="R47" s="90">
        <f>+((R46/R48)/7)*1000</f>
        <v>139.76712942230185</v>
      </c>
      <c r="S47" s="57"/>
      <c r="T47" s="143"/>
    </row>
    <row r="48" spans="1:30" ht="33.75" customHeight="1" x14ac:dyDescent="0.25">
      <c r="A48" s="83" t="s">
        <v>13</v>
      </c>
      <c r="B48" s="72">
        <v>670</v>
      </c>
      <c r="C48" s="32">
        <v>670</v>
      </c>
      <c r="D48" s="32">
        <v>669</v>
      </c>
      <c r="E48" s="32">
        <v>199</v>
      </c>
      <c r="F48" s="32">
        <v>669</v>
      </c>
      <c r="G48" s="32">
        <v>665</v>
      </c>
      <c r="H48" s="91">
        <f>SUM(B48:G48)</f>
        <v>3542</v>
      </c>
      <c r="I48" s="56"/>
      <c r="J48" s="58"/>
      <c r="K48" s="83" t="s">
        <v>13</v>
      </c>
      <c r="L48" s="94">
        <v>60</v>
      </c>
      <c r="M48" s="94">
        <v>60</v>
      </c>
      <c r="N48" s="94">
        <v>61</v>
      </c>
      <c r="O48" s="94">
        <v>17</v>
      </c>
      <c r="P48" s="94">
        <v>61</v>
      </c>
      <c r="Q48" s="94">
        <v>60</v>
      </c>
      <c r="R48" s="98">
        <f>SUM(L48:Q48)</f>
        <v>319</v>
      </c>
      <c r="S48" s="59"/>
      <c r="T48" s="59"/>
    </row>
    <row r="49" spans="1:43" ht="33.75" customHeight="1" x14ac:dyDescent="0.25">
      <c r="A49" s="84" t="s">
        <v>14</v>
      </c>
      <c r="B49" s="73">
        <f t="shared" ref="B49:G49" si="14">((B48*B47)*7/1000)/7</f>
        <v>88.306000000000026</v>
      </c>
      <c r="C49" s="36">
        <f t="shared" si="14"/>
        <v>94.537000000000006</v>
      </c>
      <c r="D49" s="36">
        <f t="shared" si="14"/>
        <v>91.3185</v>
      </c>
      <c r="E49" s="36">
        <f t="shared" si="14"/>
        <v>26.845100000000002</v>
      </c>
      <c r="F49" s="36">
        <f t="shared" si="14"/>
        <v>90.248100000000008</v>
      </c>
      <c r="G49" s="36">
        <f t="shared" si="14"/>
        <v>89.309500000000028</v>
      </c>
      <c r="H49" s="92">
        <f>((H46*1000)/H48)/7</f>
        <v>132.24829394208274</v>
      </c>
      <c r="I49" s="56"/>
      <c r="K49" s="84" t="s">
        <v>14</v>
      </c>
      <c r="L49" s="73">
        <f t="shared" ref="L49:Q49" si="15">((L48*L47)*7/1000-L39-L40)/5</f>
        <v>8.484</v>
      </c>
      <c r="M49" s="36">
        <f t="shared" si="15"/>
        <v>8.4439999999999991</v>
      </c>
      <c r="N49" s="36">
        <f t="shared" si="15"/>
        <v>8.5132999999999992</v>
      </c>
      <c r="O49" s="36">
        <f t="shared" si="15"/>
        <v>2.3957999999999999</v>
      </c>
      <c r="P49" s="36">
        <f t="shared" si="15"/>
        <v>8.5132999999999992</v>
      </c>
      <c r="Q49" s="36">
        <f t="shared" si="15"/>
        <v>8.27</v>
      </c>
      <c r="R49" s="99">
        <f>((R46*1000)/R48)/7</f>
        <v>139.76712942230182</v>
      </c>
      <c r="S49" s="59"/>
      <c r="T49" s="59"/>
    </row>
    <row r="50" spans="1:43" ht="33.75" customHeight="1" x14ac:dyDescent="0.25">
      <c r="A50" s="85" t="s">
        <v>15</v>
      </c>
      <c r="B50" s="74">
        <f t="shared" ref="B50:G50" si="16">((B48*B47)*7)/1000</f>
        <v>618.14200000000017</v>
      </c>
      <c r="C50" s="40">
        <f t="shared" si="16"/>
        <v>661.75900000000001</v>
      </c>
      <c r="D50" s="40">
        <f t="shared" si="16"/>
        <v>639.22950000000003</v>
      </c>
      <c r="E50" s="40">
        <f t="shared" si="16"/>
        <v>187.91570000000002</v>
      </c>
      <c r="F50" s="40">
        <f t="shared" si="16"/>
        <v>631.73670000000004</v>
      </c>
      <c r="G50" s="40">
        <f t="shared" si="16"/>
        <v>625.16650000000016</v>
      </c>
      <c r="H50" s="76"/>
      <c r="I50" s="56"/>
      <c r="K50" s="85" t="s">
        <v>15</v>
      </c>
      <c r="L50" s="74">
        <f>((L48*L47)*7)/1000</f>
        <v>59.22</v>
      </c>
      <c r="M50" s="40">
        <f>((M48*M47)*7)/1000</f>
        <v>59.22</v>
      </c>
      <c r="N50" s="40">
        <f>((N48*N47)*7)/1000</f>
        <v>59.566499999999998</v>
      </c>
      <c r="O50" s="40">
        <f>((O48*O47)*7)/1000</f>
        <v>16.779</v>
      </c>
      <c r="P50" s="40">
        <f t="shared" ref="P50:Q50" si="17">((P48*P47)*7)/1000</f>
        <v>59.566499999999998</v>
      </c>
      <c r="Q50" s="40">
        <f t="shared" si="17"/>
        <v>57.75</v>
      </c>
      <c r="R50" s="100"/>
    </row>
    <row r="51" spans="1:43" ht="33.75" customHeight="1" thickBot="1" x14ac:dyDescent="0.3">
      <c r="A51" s="86" t="s">
        <v>16</v>
      </c>
      <c r="B51" s="75">
        <f t="shared" ref="B51:G51" si="18">+(B46/B48)/7*1000</f>
        <v>130.12921108742006</v>
      </c>
      <c r="C51" s="45">
        <f t="shared" si="18"/>
        <v>135.03987206823027</v>
      </c>
      <c r="D51" s="45">
        <f t="shared" si="18"/>
        <v>134.68257527226137</v>
      </c>
      <c r="E51" s="45">
        <f t="shared" si="18"/>
        <v>131.33173007896627</v>
      </c>
      <c r="F51" s="45">
        <f t="shared" si="18"/>
        <v>131.84883621610081</v>
      </c>
      <c r="G51" s="45">
        <f t="shared" si="18"/>
        <v>129.79795918367347</v>
      </c>
      <c r="H51" s="93"/>
      <c r="I51" s="56"/>
      <c r="J51" s="48"/>
      <c r="K51" s="86" t="s">
        <v>16</v>
      </c>
      <c r="L51" s="75">
        <f>+(L46/L48)/7*1000</f>
        <v>140.95238095238096</v>
      </c>
      <c r="M51" s="45">
        <f>+(M46/M48)/7*1000</f>
        <v>140.95238095238093</v>
      </c>
      <c r="N51" s="45">
        <f>+(N46/N48)/7*1000</f>
        <v>139.5784543325527</v>
      </c>
      <c r="O51" s="45">
        <f>+(O46/O48)/7*1000</f>
        <v>141.1764705882353</v>
      </c>
      <c r="P51" s="45">
        <f t="shared" ref="P51:Q51" si="19">+(P46/P48)/7*1000</f>
        <v>139.5784543325527</v>
      </c>
      <c r="Q51" s="45">
        <f t="shared" si="19"/>
        <v>137.38095238095235</v>
      </c>
      <c r="R51" s="46"/>
      <c r="S51" s="49"/>
      <c r="T51" s="49"/>
    </row>
    <row r="52" spans="1:43" ht="33.75" customHeight="1" x14ac:dyDescent="0.25">
      <c r="A52" s="48"/>
      <c r="B52" s="178"/>
      <c r="C52" s="178"/>
      <c r="D52" s="178"/>
      <c r="E52" s="178"/>
      <c r="F52" s="178"/>
      <c r="G52" s="178"/>
      <c r="H52" s="48"/>
      <c r="I52" s="48"/>
      <c r="J52" s="48"/>
      <c r="K52" s="49"/>
      <c r="L52" s="49"/>
      <c r="M52" s="178"/>
      <c r="N52" s="178"/>
      <c r="O52" s="178"/>
      <c r="P52" s="178"/>
      <c r="Q52" s="178"/>
      <c r="R52" s="178"/>
      <c r="S52" s="49"/>
      <c r="T52" s="49"/>
      <c r="U52" s="2"/>
      <c r="V52" s="2"/>
      <c r="W52" s="2"/>
      <c r="X52" s="2"/>
      <c r="Y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43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50"/>
      <c r="W54" s="2"/>
      <c r="X54" s="2"/>
      <c r="Y54" s="2"/>
      <c r="Z54" s="2"/>
      <c r="AB54" s="2"/>
      <c r="AC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63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52"/>
      <c r="W56" s="52"/>
      <c r="X56" s="124"/>
      <c r="Y56" s="52"/>
      <c r="Z56" s="64"/>
      <c r="AA56" s="64"/>
      <c r="AB56" s="64"/>
      <c r="AC56" s="5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71">
        <v>10.3</v>
      </c>
      <c r="C57" s="172">
        <v>10.199999999999999</v>
      </c>
      <c r="D57" s="172">
        <v>10.5</v>
      </c>
      <c r="E57" s="172">
        <v>2.4</v>
      </c>
      <c r="F57" s="172">
        <v>10.4</v>
      </c>
      <c r="G57" s="173">
        <v>10.6</v>
      </c>
      <c r="H57" s="171">
        <v>10.6</v>
      </c>
      <c r="I57" s="172">
        <v>10.6</v>
      </c>
      <c r="J57" s="172">
        <v>10.6</v>
      </c>
      <c r="K57" s="156">
        <v>3</v>
      </c>
      <c r="L57" s="172">
        <v>10.4</v>
      </c>
      <c r="M57" s="173">
        <v>10.6</v>
      </c>
      <c r="N57" s="167">
        <v>10.6</v>
      </c>
      <c r="O57" s="156">
        <v>10.5</v>
      </c>
      <c r="P57" s="156">
        <v>10.5</v>
      </c>
      <c r="Q57" s="156">
        <v>2.8</v>
      </c>
      <c r="R57" s="156">
        <v>10.6</v>
      </c>
      <c r="S57" s="157">
        <v>10.6</v>
      </c>
      <c r="T57" s="158">
        <f>SUM(B57:S57)</f>
        <v>165.79999999999998</v>
      </c>
      <c r="U57" s="49"/>
      <c r="V57" s="50"/>
      <c r="W57" s="52"/>
      <c r="X57" s="124"/>
      <c r="Y57" s="52"/>
      <c r="Z57" s="64"/>
      <c r="AA57" s="64"/>
      <c r="AB57" s="64"/>
      <c r="AC57" s="52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39">
        <v>10.3</v>
      </c>
      <c r="C58" s="40">
        <v>10.199999999999999</v>
      </c>
      <c r="D58" s="40">
        <v>10.5</v>
      </c>
      <c r="E58" s="40">
        <v>2.4</v>
      </c>
      <c r="F58" s="40">
        <v>10.4</v>
      </c>
      <c r="G58" s="76">
        <v>10.6</v>
      </c>
      <c r="H58" s="39">
        <v>10.6</v>
      </c>
      <c r="I58" s="40">
        <v>10.6</v>
      </c>
      <c r="J58" s="40">
        <v>10.6</v>
      </c>
      <c r="K58" s="179">
        <v>3</v>
      </c>
      <c r="L58" s="40">
        <v>10.4</v>
      </c>
      <c r="M58" s="76">
        <v>10.6</v>
      </c>
      <c r="N58" s="69">
        <v>10.6</v>
      </c>
      <c r="O58" s="21">
        <v>10.5</v>
      </c>
      <c r="P58" s="21">
        <v>10.5</v>
      </c>
      <c r="Q58" s="21">
        <v>2.8</v>
      </c>
      <c r="R58" s="21">
        <v>10.6</v>
      </c>
      <c r="S58" s="126">
        <v>10.6</v>
      </c>
      <c r="T58" s="158">
        <f t="shared" ref="T58:T63" si="20">SUM(B58:S58)</f>
        <v>165.79999999999998</v>
      </c>
      <c r="U58" s="49"/>
      <c r="V58" s="50"/>
      <c r="W58" s="52"/>
      <c r="X58" s="124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174">
        <v>10.3</v>
      </c>
      <c r="C59" s="175">
        <v>10.199999999999999</v>
      </c>
      <c r="D59" s="175">
        <v>10.5</v>
      </c>
      <c r="E59" s="175">
        <v>2.2999999999999998</v>
      </c>
      <c r="F59" s="175">
        <v>10.4</v>
      </c>
      <c r="G59" s="176">
        <v>10.5</v>
      </c>
      <c r="H59" s="174">
        <v>10.7</v>
      </c>
      <c r="I59" s="175">
        <v>10.6</v>
      </c>
      <c r="J59" s="175">
        <v>10.5</v>
      </c>
      <c r="K59" s="175">
        <v>2.9</v>
      </c>
      <c r="L59" s="175">
        <v>10.4</v>
      </c>
      <c r="M59" s="176">
        <v>10.5</v>
      </c>
      <c r="N59" s="69">
        <v>10.7</v>
      </c>
      <c r="O59" s="21">
        <v>10.6</v>
      </c>
      <c r="P59" s="21">
        <v>10.5</v>
      </c>
      <c r="Q59" s="21">
        <v>2.7</v>
      </c>
      <c r="R59" s="21">
        <v>10.6</v>
      </c>
      <c r="S59" s="126">
        <v>10.5</v>
      </c>
      <c r="T59" s="158">
        <f t="shared" si="20"/>
        <v>165.39999999999998</v>
      </c>
      <c r="U59" s="49"/>
      <c r="V59" s="50"/>
      <c r="W59" s="52"/>
      <c r="X59" s="124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174">
        <v>10.3</v>
      </c>
      <c r="C60" s="175">
        <v>10.199999999999999</v>
      </c>
      <c r="D60" s="175">
        <v>10.5</v>
      </c>
      <c r="E60" s="175">
        <v>2.2999999999999998</v>
      </c>
      <c r="F60" s="175">
        <v>10.4</v>
      </c>
      <c r="G60" s="176">
        <v>10.5</v>
      </c>
      <c r="H60" s="174">
        <v>10.7</v>
      </c>
      <c r="I60" s="175">
        <v>10.6</v>
      </c>
      <c r="J60" s="175">
        <v>10.6</v>
      </c>
      <c r="K60" s="175">
        <v>2.9</v>
      </c>
      <c r="L60" s="175">
        <v>10.4</v>
      </c>
      <c r="M60" s="176">
        <v>10.5</v>
      </c>
      <c r="N60" s="69">
        <v>10.7</v>
      </c>
      <c r="O60" s="21">
        <v>10.6</v>
      </c>
      <c r="P60" s="21">
        <v>10.5</v>
      </c>
      <c r="Q60" s="21">
        <v>2.7</v>
      </c>
      <c r="R60" s="21">
        <v>10.7</v>
      </c>
      <c r="S60" s="126">
        <v>10.6</v>
      </c>
      <c r="T60" s="158">
        <f t="shared" si="20"/>
        <v>165.69999999999996</v>
      </c>
      <c r="U60" s="49"/>
      <c r="V60" s="2"/>
      <c r="W60" s="52"/>
      <c r="X60" s="124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174">
        <v>10.3</v>
      </c>
      <c r="C61" s="175">
        <v>10.199999999999999</v>
      </c>
      <c r="D61" s="175">
        <v>10.5</v>
      </c>
      <c r="E61" s="175">
        <v>2.2999999999999998</v>
      </c>
      <c r="F61" s="175">
        <v>10.4</v>
      </c>
      <c r="G61" s="176">
        <v>10.6</v>
      </c>
      <c r="H61" s="174">
        <v>10.7</v>
      </c>
      <c r="I61" s="175">
        <v>10.6</v>
      </c>
      <c r="J61" s="175">
        <v>10.6</v>
      </c>
      <c r="K61" s="175">
        <v>2.9</v>
      </c>
      <c r="L61" s="175">
        <v>10.5</v>
      </c>
      <c r="M61" s="176">
        <v>10.6</v>
      </c>
      <c r="N61" s="69">
        <v>10.7</v>
      </c>
      <c r="O61" s="21">
        <v>10.6</v>
      </c>
      <c r="P61" s="21">
        <v>10.3</v>
      </c>
      <c r="Q61" s="21">
        <v>2.8</v>
      </c>
      <c r="R61" s="21">
        <v>10.7</v>
      </c>
      <c r="S61" s="126">
        <v>10.6</v>
      </c>
      <c r="T61" s="158">
        <f t="shared" si="20"/>
        <v>165.9</v>
      </c>
      <c r="U61" s="49"/>
      <c r="V61" s="2"/>
      <c r="W61" s="52"/>
      <c r="X61" s="124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74">
        <v>10.4</v>
      </c>
      <c r="C62" s="175">
        <v>10.199999999999999</v>
      </c>
      <c r="D62" s="175">
        <v>10.5</v>
      </c>
      <c r="E62" s="175">
        <v>2.2999999999999998</v>
      </c>
      <c r="F62" s="175">
        <v>10.5</v>
      </c>
      <c r="G62" s="176">
        <v>10.6</v>
      </c>
      <c r="H62" s="174">
        <v>10.8</v>
      </c>
      <c r="I62" s="175">
        <v>10.7</v>
      </c>
      <c r="J62" s="175">
        <v>10.6</v>
      </c>
      <c r="K62" s="175">
        <v>2.9</v>
      </c>
      <c r="L62" s="175">
        <v>10.5</v>
      </c>
      <c r="M62" s="176">
        <v>10.6</v>
      </c>
      <c r="N62" s="69">
        <v>10.8</v>
      </c>
      <c r="O62" s="21">
        <v>10.6</v>
      </c>
      <c r="P62" s="21">
        <v>10.3</v>
      </c>
      <c r="Q62" s="21">
        <v>2.8</v>
      </c>
      <c r="R62" s="21">
        <v>10.7</v>
      </c>
      <c r="S62" s="126">
        <v>10.6</v>
      </c>
      <c r="T62" s="158">
        <f t="shared" si="20"/>
        <v>166.4</v>
      </c>
      <c r="U62" s="49"/>
      <c r="V62" s="2"/>
      <c r="W62" s="52"/>
      <c r="X62" s="124"/>
      <c r="Y62" s="52"/>
      <c r="Z62" s="52"/>
      <c r="AA62" s="52"/>
      <c r="AB62" s="52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74">
        <v>10.4</v>
      </c>
      <c r="C63" s="175">
        <v>10.3</v>
      </c>
      <c r="D63" s="175">
        <v>10.6</v>
      </c>
      <c r="E63" s="175">
        <v>2.4</v>
      </c>
      <c r="F63" s="175">
        <v>10.5</v>
      </c>
      <c r="G63" s="176">
        <v>10.6</v>
      </c>
      <c r="H63" s="174">
        <v>10.8</v>
      </c>
      <c r="I63" s="175">
        <v>10.7</v>
      </c>
      <c r="J63" s="175">
        <v>10.6</v>
      </c>
      <c r="K63" s="175">
        <v>2.9</v>
      </c>
      <c r="L63" s="175">
        <v>10.5</v>
      </c>
      <c r="M63" s="176">
        <v>10.6</v>
      </c>
      <c r="N63" s="69">
        <v>10.8</v>
      </c>
      <c r="O63" s="21">
        <v>10.7</v>
      </c>
      <c r="P63" s="21">
        <v>10.4</v>
      </c>
      <c r="Q63" s="21">
        <v>2.8</v>
      </c>
      <c r="R63" s="21">
        <v>10.7</v>
      </c>
      <c r="S63" s="126">
        <v>10.6</v>
      </c>
      <c r="T63" s="158">
        <f t="shared" si="20"/>
        <v>166.9</v>
      </c>
      <c r="U63" s="49"/>
      <c r="V63" s="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79" t="s">
        <v>10</v>
      </c>
      <c r="B64" s="168">
        <f t="shared" ref="B64:S64" si="21">SUM(B57:B63)</f>
        <v>72.3</v>
      </c>
      <c r="C64" s="169">
        <f t="shared" si="21"/>
        <v>71.5</v>
      </c>
      <c r="D64" s="169">
        <f t="shared" si="21"/>
        <v>73.599999999999994</v>
      </c>
      <c r="E64" s="169">
        <f t="shared" si="21"/>
        <v>16.399999999999999</v>
      </c>
      <c r="F64" s="169">
        <f t="shared" si="21"/>
        <v>73</v>
      </c>
      <c r="G64" s="170">
        <f t="shared" si="21"/>
        <v>74</v>
      </c>
      <c r="H64" s="168">
        <f t="shared" si="21"/>
        <v>74.899999999999991</v>
      </c>
      <c r="I64" s="169">
        <f t="shared" si="21"/>
        <v>74.400000000000006</v>
      </c>
      <c r="J64" s="169">
        <f t="shared" si="21"/>
        <v>74.099999999999994</v>
      </c>
      <c r="K64" s="169">
        <f t="shared" si="21"/>
        <v>20.5</v>
      </c>
      <c r="L64" s="169">
        <f t="shared" si="21"/>
        <v>73.099999999999994</v>
      </c>
      <c r="M64" s="170">
        <f t="shared" si="21"/>
        <v>74</v>
      </c>
      <c r="N64" s="70">
        <f t="shared" si="21"/>
        <v>74.899999999999991</v>
      </c>
      <c r="O64" s="25">
        <f t="shared" si="21"/>
        <v>74.100000000000009</v>
      </c>
      <c r="P64" s="25">
        <f t="shared" si="21"/>
        <v>73</v>
      </c>
      <c r="Q64" s="25">
        <f t="shared" si="21"/>
        <v>19.400000000000002</v>
      </c>
      <c r="R64" s="25">
        <f t="shared" si="21"/>
        <v>74.600000000000009</v>
      </c>
      <c r="S64" s="127">
        <f t="shared" si="21"/>
        <v>74.099999999999994</v>
      </c>
      <c r="T64" s="150">
        <f>SUM(B64:S64)</f>
        <v>1161.8999999999999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145.5</v>
      </c>
      <c r="C65" s="28">
        <v>144</v>
      </c>
      <c r="D65" s="28">
        <v>144</v>
      </c>
      <c r="E65" s="28">
        <v>146.5</v>
      </c>
      <c r="F65" s="28">
        <v>143</v>
      </c>
      <c r="G65" s="29">
        <v>143</v>
      </c>
      <c r="H65" s="27">
        <v>146.5</v>
      </c>
      <c r="I65" s="28">
        <v>145.5</v>
      </c>
      <c r="J65" s="28">
        <v>145</v>
      </c>
      <c r="K65" s="28">
        <v>146</v>
      </c>
      <c r="L65" s="28">
        <v>143</v>
      </c>
      <c r="M65" s="29">
        <v>143</v>
      </c>
      <c r="N65" s="71">
        <v>146.5</v>
      </c>
      <c r="O65" s="28">
        <v>145</v>
      </c>
      <c r="P65" s="28">
        <v>144</v>
      </c>
      <c r="Q65" s="28">
        <v>145.5</v>
      </c>
      <c r="R65" s="28">
        <v>144</v>
      </c>
      <c r="S65" s="128">
        <v>143</v>
      </c>
      <c r="T65" s="151">
        <f>+((T64/T66)/7)*1000</f>
        <v>144.33540372670808</v>
      </c>
      <c r="V65" s="14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71</v>
      </c>
      <c r="C66" s="145">
        <v>71</v>
      </c>
      <c r="D66" s="145">
        <v>73</v>
      </c>
      <c r="E66" s="145">
        <v>16</v>
      </c>
      <c r="F66" s="145">
        <v>73</v>
      </c>
      <c r="G66" s="147">
        <v>74</v>
      </c>
      <c r="H66" s="146">
        <v>73</v>
      </c>
      <c r="I66" s="145">
        <v>73</v>
      </c>
      <c r="J66" s="145">
        <v>73</v>
      </c>
      <c r="K66" s="145">
        <v>20</v>
      </c>
      <c r="L66" s="145">
        <v>73</v>
      </c>
      <c r="M66" s="147">
        <v>74</v>
      </c>
      <c r="N66" s="94">
        <v>73</v>
      </c>
      <c r="O66" s="145">
        <v>73</v>
      </c>
      <c r="P66" s="145">
        <v>73</v>
      </c>
      <c r="Q66" s="145">
        <v>19</v>
      </c>
      <c r="R66" s="145">
        <v>74</v>
      </c>
      <c r="S66" s="148">
        <v>74</v>
      </c>
      <c r="T66" s="152">
        <f>SUM(B66:S66)</f>
        <v>1150</v>
      </c>
      <c r="U66" s="144"/>
      <c r="V66" s="66"/>
      <c r="Z66" s="3"/>
      <c r="AA66" s="3"/>
      <c r="AB66" s="3"/>
      <c r="AC66" s="3"/>
      <c r="AD66" s="3"/>
    </row>
    <row r="67" spans="1:41" ht="33.75" customHeight="1" x14ac:dyDescent="0.25">
      <c r="A67" s="84" t="s">
        <v>14</v>
      </c>
      <c r="B67" s="35">
        <f t="shared" ref="B67:S67" si="22">((B66*B65)*7/1000-B57-B58)/5</f>
        <v>10.342700000000002</v>
      </c>
      <c r="C67" s="36">
        <f t="shared" si="22"/>
        <v>10.233599999999999</v>
      </c>
      <c r="D67" s="36">
        <f t="shared" si="22"/>
        <v>10.5168</v>
      </c>
      <c r="E67" s="36">
        <f t="shared" si="22"/>
        <v>2.3216000000000001</v>
      </c>
      <c r="F67" s="36">
        <f t="shared" si="22"/>
        <v>10.454599999999999</v>
      </c>
      <c r="G67" s="37">
        <f t="shared" si="22"/>
        <v>10.5748</v>
      </c>
      <c r="H67" s="35">
        <f t="shared" si="22"/>
        <v>10.732300000000002</v>
      </c>
      <c r="I67" s="36">
        <f t="shared" si="22"/>
        <v>10.630099999999999</v>
      </c>
      <c r="J67" s="36">
        <f t="shared" si="22"/>
        <v>10.578999999999999</v>
      </c>
      <c r="K67" s="36">
        <f t="shared" si="22"/>
        <v>2.8880000000000003</v>
      </c>
      <c r="L67" s="36">
        <f t="shared" si="22"/>
        <v>10.454599999999999</v>
      </c>
      <c r="M67" s="37">
        <f t="shared" si="22"/>
        <v>10.5748</v>
      </c>
      <c r="N67" s="73">
        <f t="shared" si="22"/>
        <v>10.732300000000002</v>
      </c>
      <c r="O67" s="36">
        <f t="shared" si="22"/>
        <v>10.619</v>
      </c>
      <c r="P67" s="36">
        <f t="shared" si="22"/>
        <v>10.5168</v>
      </c>
      <c r="Q67" s="36">
        <f t="shared" si="22"/>
        <v>2.7503000000000002</v>
      </c>
      <c r="R67" s="36">
        <f t="shared" si="22"/>
        <v>10.6784</v>
      </c>
      <c r="S67" s="130">
        <f t="shared" si="22"/>
        <v>10.5748</v>
      </c>
      <c r="T67" s="153">
        <f>((T64*1000)/T66)/7</f>
        <v>144.33540372670805</v>
      </c>
      <c r="Z67" s="3"/>
      <c r="AA67" s="3"/>
      <c r="AB67" s="3"/>
      <c r="AC67" s="3"/>
      <c r="AD67" s="3"/>
    </row>
    <row r="68" spans="1:41" ht="33.75" customHeight="1" x14ac:dyDescent="0.25">
      <c r="A68" s="85" t="s">
        <v>15</v>
      </c>
      <c r="B68" s="39">
        <f t="shared" ref="B68:M68" si="23">((B66*B65)*7)/1000</f>
        <v>72.313500000000005</v>
      </c>
      <c r="C68" s="40">
        <f t="shared" si="23"/>
        <v>71.567999999999998</v>
      </c>
      <c r="D68" s="40">
        <f t="shared" si="23"/>
        <v>73.584000000000003</v>
      </c>
      <c r="E68" s="40">
        <f t="shared" si="23"/>
        <v>16.408000000000001</v>
      </c>
      <c r="F68" s="40">
        <f t="shared" si="23"/>
        <v>73.072999999999993</v>
      </c>
      <c r="G68" s="76">
        <f t="shared" si="23"/>
        <v>74.073999999999998</v>
      </c>
      <c r="H68" s="39">
        <f t="shared" si="23"/>
        <v>74.861500000000007</v>
      </c>
      <c r="I68" s="40">
        <f t="shared" si="23"/>
        <v>74.350499999999997</v>
      </c>
      <c r="J68" s="40">
        <f t="shared" si="23"/>
        <v>74.094999999999999</v>
      </c>
      <c r="K68" s="40">
        <f t="shared" si="23"/>
        <v>20.440000000000001</v>
      </c>
      <c r="L68" s="40">
        <f t="shared" si="23"/>
        <v>73.072999999999993</v>
      </c>
      <c r="M68" s="76">
        <f t="shared" si="23"/>
        <v>74.073999999999998</v>
      </c>
      <c r="N68" s="74">
        <f>((N66*N65)*7)/1000</f>
        <v>74.861500000000007</v>
      </c>
      <c r="O68" s="40">
        <f>((O66*O65)*7)/1000</f>
        <v>74.094999999999999</v>
      </c>
      <c r="P68" s="40">
        <f>((P66*P65)*7)/1000</f>
        <v>73.584000000000003</v>
      </c>
      <c r="Q68" s="40">
        <f>((Q66*Q65)*7)/1000</f>
        <v>19.351500000000001</v>
      </c>
      <c r="R68" s="40">
        <f t="shared" ref="R68:S68" si="24">((R66*R65)*7)/1000</f>
        <v>74.591999999999999</v>
      </c>
      <c r="S68" s="131">
        <f t="shared" si="24"/>
        <v>74.073999999999998</v>
      </c>
      <c r="T68" s="85"/>
      <c r="U68" s="48"/>
      <c r="AD68" s="3"/>
    </row>
    <row r="69" spans="1:41" ht="33.75" customHeight="1" thickBot="1" x14ac:dyDescent="0.3">
      <c r="A69" s="86" t="s">
        <v>16</v>
      </c>
      <c r="B69" s="44">
        <f t="shared" ref="B69:M69" si="25">+(B64/B66)/7*1000</f>
        <v>145.47283702213278</v>
      </c>
      <c r="C69" s="45">
        <f t="shared" si="25"/>
        <v>143.86317907444669</v>
      </c>
      <c r="D69" s="45">
        <f t="shared" si="25"/>
        <v>144.0313111545988</v>
      </c>
      <c r="E69" s="45">
        <f t="shared" si="25"/>
        <v>146.42857142857142</v>
      </c>
      <c r="F69" s="45">
        <f t="shared" si="25"/>
        <v>142.85714285714286</v>
      </c>
      <c r="G69" s="46">
        <f t="shared" si="25"/>
        <v>142.85714285714286</v>
      </c>
      <c r="H69" s="44">
        <f t="shared" si="25"/>
        <v>146.57534246575341</v>
      </c>
      <c r="I69" s="45">
        <f t="shared" si="25"/>
        <v>145.59686888454013</v>
      </c>
      <c r="J69" s="45">
        <f t="shared" si="25"/>
        <v>145.0097847358121</v>
      </c>
      <c r="K69" s="45">
        <f t="shared" si="25"/>
        <v>146.42857142857142</v>
      </c>
      <c r="L69" s="45">
        <f t="shared" si="25"/>
        <v>143.05283757338549</v>
      </c>
      <c r="M69" s="46">
        <f t="shared" si="25"/>
        <v>142.85714285714286</v>
      </c>
      <c r="N69" s="75">
        <f>+(N64/N66)/7*1000</f>
        <v>146.57534246575341</v>
      </c>
      <c r="O69" s="45">
        <f>+(O64/O66)/7*1000</f>
        <v>145.00978473581213</v>
      </c>
      <c r="P69" s="45">
        <f>+(P64/P66)/7*1000</f>
        <v>142.85714285714286</v>
      </c>
      <c r="Q69" s="45">
        <f>+(Q64/Q66)/7*1000</f>
        <v>145.86466165413535</v>
      </c>
      <c r="R69" s="45">
        <f t="shared" ref="R69:S69" si="26">+(R64/R66)/7*1000</f>
        <v>144.01544401544402</v>
      </c>
      <c r="S69" s="132">
        <f t="shared" si="26"/>
        <v>143.05019305019303</v>
      </c>
      <c r="T69" s="154"/>
      <c r="AD69" s="3"/>
    </row>
    <row r="70" spans="1:41" ht="33.75" customHeight="1" x14ac:dyDescent="0.25"/>
    <row r="71" spans="1:41" ht="33.75" customHeight="1" x14ac:dyDescent="0.25">
      <c r="B71" s="52"/>
      <c r="C71" s="52"/>
      <c r="D71" s="52"/>
      <c r="E71" s="52"/>
      <c r="F71" s="52"/>
      <c r="G71" s="52"/>
      <c r="H71" s="52"/>
      <c r="I71" s="59"/>
    </row>
    <row r="72" spans="1:41" ht="33.75" customHeight="1" x14ac:dyDescent="0.25"/>
    <row r="73" spans="1:41" ht="33.75" customHeight="1" x14ac:dyDescent="0.25">
      <c r="A73" s="52"/>
      <c r="B73" s="65"/>
      <c r="C73" s="65"/>
      <c r="D73" s="65"/>
      <c r="E73" s="65"/>
      <c r="F73" s="65"/>
      <c r="G73" s="65"/>
      <c r="H73" s="52"/>
      <c r="I73" s="52"/>
      <c r="J73" s="52"/>
    </row>
    <row r="74" spans="1:41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1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1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1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1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B36:H36"/>
    <mergeCell ref="L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Q238"/>
  <sheetViews>
    <sheetView zoomScale="30" zoomScaleNormal="30" workbookViewId="0">
      <selection activeCell="T26" sqref="T26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0" width="26.28515625" style="16" bestFit="1" customWidth="1"/>
    <col min="11" max="12" width="33.42578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0" width="25.42578125" style="16" customWidth="1"/>
    <col min="21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75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94" t="s">
        <v>45</v>
      </c>
      <c r="I15" s="395"/>
      <c r="J15" s="395"/>
      <c r="K15" s="395"/>
      <c r="L15" s="395"/>
      <c r="M15" s="396"/>
      <c r="N15" s="397" t="s">
        <v>44</v>
      </c>
      <c r="O15" s="398"/>
      <c r="P15" s="398"/>
      <c r="Q15" s="398"/>
      <c r="R15" s="398"/>
      <c r="S15" s="399"/>
      <c r="T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33"/>
      <c r="H16" s="13"/>
      <c r="I16" s="12"/>
      <c r="J16" s="12"/>
      <c r="K16" s="18"/>
      <c r="L16" s="12"/>
      <c r="M16" s="14"/>
      <c r="N16" s="13"/>
      <c r="O16" s="12"/>
      <c r="P16" s="12"/>
      <c r="Q16" s="12"/>
      <c r="R16" s="12"/>
      <c r="S16" s="14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25">
        <v>6</v>
      </c>
      <c r="H17" s="11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123.68229999999998</v>
      </c>
      <c r="C18" s="21">
        <v>123.196</v>
      </c>
      <c r="D18" s="21">
        <v>122.38549999999999</v>
      </c>
      <c r="E18" s="21">
        <v>30.798999999999999</v>
      </c>
      <c r="F18" s="21">
        <v>123.68229999999998</v>
      </c>
      <c r="G18" s="126">
        <v>123.5202</v>
      </c>
      <c r="H18" s="20">
        <v>121.2042</v>
      </c>
      <c r="I18" s="21">
        <v>121.21229999999998</v>
      </c>
      <c r="J18" s="21">
        <v>120.2782</v>
      </c>
      <c r="K18" s="21">
        <v>29.070199999999996</v>
      </c>
      <c r="L18" s="21">
        <v>122.7097</v>
      </c>
      <c r="M18" s="22">
        <v>120.9768</v>
      </c>
      <c r="N18" s="20">
        <v>123.35809999999999</v>
      </c>
      <c r="O18" s="21">
        <v>124.6549</v>
      </c>
      <c r="P18" s="21">
        <v>122.17049999999998</v>
      </c>
      <c r="Q18" s="21">
        <v>29.502199999999998</v>
      </c>
      <c r="R18" s="21">
        <v>123.68229999999998</v>
      </c>
      <c r="S18" s="22">
        <v>120.8172</v>
      </c>
      <c r="T18" s="23">
        <f t="shared" ref="T18:T25" si="0">SUM(B18:S18)</f>
        <v>1926.9018999999996</v>
      </c>
      <c r="V18" s="2"/>
      <c r="W18" s="17"/>
    </row>
    <row r="19" spans="1:30" ht="39.950000000000003" customHeight="1" x14ac:dyDescent="0.25">
      <c r="A19" s="113" t="s">
        <v>34</v>
      </c>
      <c r="B19" s="20">
        <v>123.68229999999998</v>
      </c>
      <c r="C19" s="21">
        <v>123.196</v>
      </c>
      <c r="D19" s="21">
        <v>122.38549999999999</v>
      </c>
      <c r="E19" s="21">
        <v>30.798999999999999</v>
      </c>
      <c r="F19" s="21">
        <v>123.68229999999998</v>
      </c>
      <c r="G19" s="126">
        <v>123.5202</v>
      </c>
      <c r="H19" s="20">
        <v>121.2042</v>
      </c>
      <c r="I19" s="21">
        <v>122.4</v>
      </c>
      <c r="J19" s="21">
        <v>120.2782</v>
      </c>
      <c r="K19" s="21">
        <v>29.070199999999996</v>
      </c>
      <c r="L19" s="21">
        <v>122.7097</v>
      </c>
      <c r="M19" s="22">
        <v>120.9768</v>
      </c>
      <c r="N19" s="20">
        <v>123.35809999999999</v>
      </c>
      <c r="O19" s="21">
        <v>124.6549</v>
      </c>
      <c r="P19" s="21">
        <v>122.17049999999998</v>
      </c>
      <c r="Q19" s="21">
        <v>29.502199999999998</v>
      </c>
      <c r="R19" s="21">
        <v>123.68229999999998</v>
      </c>
      <c r="S19" s="22">
        <v>120.8172</v>
      </c>
      <c r="T19" s="23">
        <f t="shared" si="0"/>
        <v>1928.0895999999996</v>
      </c>
      <c r="V19" s="2"/>
      <c r="W19" s="17"/>
    </row>
    <row r="20" spans="1:30" ht="39.75" customHeight="1" x14ac:dyDescent="0.25">
      <c r="A20" s="112" t="s">
        <v>35</v>
      </c>
      <c r="B20" s="20">
        <v>123.5</v>
      </c>
      <c r="C20" s="21">
        <v>122.7</v>
      </c>
      <c r="D20" s="21">
        <v>122.4</v>
      </c>
      <c r="E20" s="21">
        <v>30.3</v>
      </c>
      <c r="F20" s="21">
        <v>123.5</v>
      </c>
      <c r="G20" s="126">
        <v>122.9</v>
      </c>
      <c r="H20" s="20">
        <v>120.9</v>
      </c>
      <c r="I20" s="21">
        <v>122.4</v>
      </c>
      <c r="J20" s="21">
        <v>120.3</v>
      </c>
      <c r="K20" s="21">
        <v>28.3</v>
      </c>
      <c r="L20" s="21">
        <v>122.7</v>
      </c>
      <c r="M20" s="22">
        <v>121</v>
      </c>
      <c r="N20" s="20">
        <v>123.2</v>
      </c>
      <c r="O20" s="21">
        <v>124.5</v>
      </c>
      <c r="P20" s="21">
        <v>123.5</v>
      </c>
      <c r="Q20" s="21">
        <v>28.9</v>
      </c>
      <c r="R20" s="21">
        <v>123.5</v>
      </c>
      <c r="S20" s="22">
        <v>122.4</v>
      </c>
      <c r="T20" s="23">
        <f t="shared" si="0"/>
        <v>1926.9000000000003</v>
      </c>
      <c r="V20" s="2"/>
      <c r="W20" s="17"/>
    </row>
    <row r="21" spans="1:30" ht="39.950000000000003" customHeight="1" x14ac:dyDescent="0.25">
      <c r="A21" s="112" t="s">
        <v>36</v>
      </c>
      <c r="B21" s="20">
        <v>123.5</v>
      </c>
      <c r="C21" s="21">
        <v>122.7</v>
      </c>
      <c r="D21" s="21">
        <v>122.4</v>
      </c>
      <c r="E21" s="21">
        <v>30.3</v>
      </c>
      <c r="F21" s="21">
        <v>123.5</v>
      </c>
      <c r="G21" s="126">
        <v>122.9</v>
      </c>
      <c r="H21" s="20">
        <v>120.9</v>
      </c>
      <c r="I21" s="21">
        <v>122.4</v>
      </c>
      <c r="J21" s="21">
        <v>120.3</v>
      </c>
      <c r="K21" s="21">
        <v>28.3</v>
      </c>
      <c r="L21" s="21">
        <v>122.7</v>
      </c>
      <c r="M21" s="22">
        <v>121</v>
      </c>
      <c r="N21" s="20">
        <v>123.2</v>
      </c>
      <c r="O21" s="21">
        <v>124.5</v>
      </c>
      <c r="P21" s="21">
        <v>123.5</v>
      </c>
      <c r="Q21" s="21">
        <v>28.9</v>
      </c>
      <c r="R21" s="21">
        <v>123.5</v>
      </c>
      <c r="S21" s="22">
        <v>122.4</v>
      </c>
      <c r="T21" s="23">
        <f t="shared" si="0"/>
        <v>1926.9000000000003</v>
      </c>
      <c r="V21" s="2"/>
      <c r="W21" s="17"/>
    </row>
    <row r="22" spans="1:30" ht="39.950000000000003" customHeight="1" x14ac:dyDescent="0.25">
      <c r="A22" s="113" t="s">
        <v>37</v>
      </c>
      <c r="B22" s="20">
        <v>123.5</v>
      </c>
      <c r="C22" s="21">
        <v>122.7</v>
      </c>
      <c r="D22" s="21">
        <v>122.4</v>
      </c>
      <c r="E22" s="21">
        <v>30.3</v>
      </c>
      <c r="F22" s="21">
        <v>123.5</v>
      </c>
      <c r="G22" s="126">
        <v>122.9</v>
      </c>
      <c r="H22" s="20">
        <v>122.5</v>
      </c>
      <c r="I22" s="21">
        <v>122.4</v>
      </c>
      <c r="J22" s="21">
        <v>120.3</v>
      </c>
      <c r="K22" s="21">
        <v>29.1</v>
      </c>
      <c r="L22" s="21">
        <v>122.7</v>
      </c>
      <c r="M22" s="22">
        <v>122.8</v>
      </c>
      <c r="N22" s="20">
        <v>123.2</v>
      </c>
      <c r="O22" s="21">
        <v>124.5</v>
      </c>
      <c r="P22" s="21">
        <v>123.5</v>
      </c>
      <c r="Q22" s="21">
        <v>28.9</v>
      </c>
      <c r="R22" s="21">
        <v>123.5</v>
      </c>
      <c r="S22" s="22">
        <v>122.4</v>
      </c>
      <c r="T22" s="23">
        <f t="shared" si="0"/>
        <v>1931.1000000000001</v>
      </c>
      <c r="V22" s="2"/>
      <c r="W22" s="17"/>
    </row>
    <row r="23" spans="1:30" ht="39.950000000000003" customHeight="1" x14ac:dyDescent="0.25">
      <c r="A23" s="112" t="s">
        <v>38</v>
      </c>
      <c r="B23" s="20">
        <v>123.5</v>
      </c>
      <c r="C23" s="21">
        <v>122.7</v>
      </c>
      <c r="D23" s="21">
        <v>122.4</v>
      </c>
      <c r="E23" s="21">
        <v>30.3</v>
      </c>
      <c r="F23" s="21">
        <v>123.5</v>
      </c>
      <c r="G23" s="126">
        <v>122.9</v>
      </c>
      <c r="H23" s="20">
        <v>122.5</v>
      </c>
      <c r="I23" s="21">
        <v>122.4</v>
      </c>
      <c r="J23" s="21">
        <v>120.3</v>
      </c>
      <c r="K23" s="21">
        <v>29.1</v>
      </c>
      <c r="L23" s="21">
        <v>122.7</v>
      </c>
      <c r="M23" s="22">
        <v>122.8</v>
      </c>
      <c r="N23" s="20">
        <v>123.2</v>
      </c>
      <c r="O23" s="21">
        <v>124.5</v>
      </c>
      <c r="P23" s="21">
        <v>123.5</v>
      </c>
      <c r="Q23" s="21">
        <v>28.9</v>
      </c>
      <c r="R23" s="21">
        <v>123.5</v>
      </c>
      <c r="S23" s="22">
        <v>122.4</v>
      </c>
      <c r="T23" s="23">
        <f t="shared" si="0"/>
        <v>1931.1000000000001</v>
      </c>
      <c r="V23" s="2"/>
      <c r="W23" s="17"/>
    </row>
    <row r="24" spans="1:30" ht="39.950000000000003" customHeight="1" x14ac:dyDescent="0.25">
      <c r="A24" s="112" t="s">
        <v>33</v>
      </c>
      <c r="B24" s="20">
        <v>123.5</v>
      </c>
      <c r="C24" s="21">
        <v>122.7</v>
      </c>
      <c r="D24" s="21">
        <v>122.4</v>
      </c>
      <c r="E24" s="21">
        <v>30.3</v>
      </c>
      <c r="F24" s="21">
        <v>123.5</v>
      </c>
      <c r="G24" s="126">
        <v>122.9</v>
      </c>
      <c r="H24" s="20">
        <v>122.5</v>
      </c>
      <c r="I24" s="21">
        <v>122.4</v>
      </c>
      <c r="J24" s="21">
        <v>120.3</v>
      </c>
      <c r="K24" s="21">
        <v>29.5</v>
      </c>
      <c r="L24" s="21">
        <v>122.7</v>
      </c>
      <c r="M24" s="22">
        <v>122.8</v>
      </c>
      <c r="N24" s="20">
        <v>123.2</v>
      </c>
      <c r="O24" s="21">
        <v>124.5</v>
      </c>
      <c r="P24" s="21">
        <v>123.5</v>
      </c>
      <c r="Q24" s="21">
        <v>28.9</v>
      </c>
      <c r="R24" s="21">
        <v>123.5</v>
      </c>
      <c r="S24" s="22">
        <v>122.4</v>
      </c>
      <c r="T24" s="23">
        <f t="shared" si="0"/>
        <v>1931.5000000000002</v>
      </c>
      <c r="V24" s="2"/>
    </row>
    <row r="25" spans="1:30" ht="41.45" customHeight="1" x14ac:dyDescent="0.25">
      <c r="A25" s="113" t="s">
        <v>10</v>
      </c>
      <c r="B25" s="24">
        <f>SUM(B18:B24)</f>
        <v>864.8646</v>
      </c>
      <c r="C25" s="25">
        <f t="shared" ref="C25:E25" si="1">SUM(C18:C24)</f>
        <v>859.89200000000005</v>
      </c>
      <c r="D25" s="25">
        <f t="shared" si="1"/>
        <v>856.77099999999996</v>
      </c>
      <c r="E25" s="25">
        <f t="shared" si="1"/>
        <v>213.09800000000001</v>
      </c>
      <c r="F25" s="25">
        <f>SUM(F18:F24)</f>
        <v>864.8646</v>
      </c>
      <c r="G25" s="127">
        <f t="shared" ref="G25:J25" si="2">SUM(G18:G24)</f>
        <v>861.54039999999998</v>
      </c>
      <c r="H25" s="24">
        <f t="shared" si="2"/>
        <v>851.70839999999998</v>
      </c>
      <c r="I25" s="25">
        <f t="shared" si="2"/>
        <v>855.61229999999989</v>
      </c>
      <c r="J25" s="25">
        <f t="shared" si="2"/>
        <v>842.05639999999994</v>
      </c>
      <c r="K25" s="25">
        <f>SUM(K18:K24)</f>
        <v>202.44039999999998</v>
      </c>
      <c r="L25" s="25">
        <f t="shared" ref="L25:M25" si="3">SUM(L18:L24)</f>
        <v>858.91940000000011</v>
      </c>
      <c r="M25" s="26">
        <f t="shared" si="3"/>
        <v>852.35359999999991</v>
      </c>
      <c r="N25" s="24">
        <f>SUM(N18:N24)</f>
        <v>862.71620000000007</v>
      </c>
      <c r="O25" s="25">
        <f t="shared" ref="O25:S25" si="4">SUM(O18:O24)</f>
        <v>871.8098</v>
      </c>
      <c r="P25" s="25">
        <f t="shared" si="4"/>
        <v>861.84099999999989</v>
      </c>
      <c r="Q25" s="25">
        <f t="shared" si="4"/>
        <v>203.5044</v>
      </c>
      <c r="R25" s="25">
        <f t="shared" si="4"/>
        <v>864.8646</v>
      </c>
      <c r="S25" s="26">
        <f t="shared" si="4"/>
        <v>853.63439999999991</v>
      </c>
      <c r="T25" s="23">
        <f t="shared" si="0"/>
        <v>13502.491500000004</v>
      </c>
    </row>
    <row r="26" spans="1:30" s="2" customFormat="1" ht="36.75" customHeight="1" x14ac:dyDescent="0.25">
      <c r="A26" s="114" t="s">
        <v>12</v>
      </c>
      <c r="B26" s="27">
        <v>162.1</v>
      </c>
      <c r="C26" s="28">
        <v>162.1</v>
      </c>
      <c r="D26" s="28">
        <v>162.1</v>
      </c>
      <c r="E26" s="28">
        <v>162.1</v>
      </c>
      <c r="F26" s="28">
        <v>162.1</v>
      </c>
      <c r="G26" s="128">
        <v>162.1</v>
      </c>
      <c r="H26" s="27">
        <v>162.1</v>
      </c>
      <c r="I26" s="28">
        <v>162.1</v>
      </c>
      <c r="J26" s="28">
        <v>162.1</v>
      </c>
      <c r="K26" s="28">
        <v>152.19999999999999</v>
      </c>
      <c r="L26" s="28">
        <v>162.1</v>
      </c>
      <c r="M26" s="128">
        <v>162.1</v>
      </c>
      <c r="N26" s="27">
        <v>162.1</v>
      </c>
      <c r="O26" s="28">
        <v>162.1</v>
      </c>
      <c r="P26" s="28">
        <v>162.1</v>
      </c>
      <c r="Q26" s="28">
        <v>162.1</v>
      </c>
      <c r="R26" s="28">
        <v>162.1</v>
      </c>
      <c r="S26" s="128">
        <v>162.1</v>
      </c>
      <c r="T26" s="30">
        <f>+((T25/T27)/7)*1000</f>
        <v>161.87708603078698</v>
      </c>
    </row>
    <row r="27" spans="1:30" s="2" customFormat="1" ht="33" customHeight="1" x14ac:dyDescent="0.25">
      <c r="A27" s="115" t="s">
        <v>13</v>
      </c>
      <c r="B27" s="31">
        <v>762</v>
      </c>
      <c r="C27" s="32">
        <v>757</v>
      </c>
      <c r="D27" s="32">
        <v>755</v>
      </c>
      <c r="E27" s="32">
        <v>187</v>
      </c>
      <c r="F27" s="32">
        <v>762</v>
      </c>
      <c r="G27" s="129">
        <v>758</v>
      </c>
      <c r="H27" s="31">
        <v>756</v>
      </c>
      <c r="I27" s="32">
        <v>755</v>
      </c>
      <c r="J27" s="32">
        <v>742</v>
      </c>
      <c r="K27" s="32">
        <v>182</v>
      </c>
      <c r="L27" s="32">
        <v>757</v>
      </c>
      <c r="M27" s="129">
        <v>758</v>
      </c>
      <c r="N27" s="31">
        <v>760</v>
      </c>
      <c r="O27" s="32">
        <v>768</v>
      </c>
      <c r="P27" s="32">
        <v>762</v>
      </c>
      <c r="Q27" s="32">
        <v>178</v>
      </c>
      <c r="R27" s="32">
        <v>762</v>
      </c>
      <c r="S27" s="33">
        <v>755</v>
      </c>
      <c r="T27" s="34">
        <f>SUM(B27:S27)</f>
        <v>11916</v>
      </c>
      <c r="U27" s="2">
        <f>((T25*1000)/T27)/7</f>
        <v>161.87708603078698</v>
      </c>
    </row>
    <row r="28" spans="1:30" s="2" customFormat="1" ht="33" customHeight="1" x14ac:dyDescent="0.25">
      <c r="A28" s="116" t="s">
        <v>14</v>
      </c>
      <c r="B28" s="35">
        <f t="shared" ref="B28:S28" si="5">((B27*B26)*7/1000)/7</f>
        <v>123.5202</v>
      </c>
      <c r="C28" s="36">
        <f t="shared" si="5"/>
        <v>122.7097</v>
      </c>
      <c r="D28" s="36">
        <f t="shared" si="5"/>
        <v>122.38549999999999</v>
      </c>
      <c r="E28" s="36">
        <f t="shared" si="5"/>
        <v>30.3127</v>
      </c>
      <c r="F28" s="36">
        <f t="shared" si="5"/>
        <v>123.5202</v>
      </c>
      <c r="G28" s="130">
        <f t="shared" si="5"/>
        <v>122.87179999999999</v>
      </c>
      <c r="H28" s="35">
        <f t="shared" si="5"/>
        <v>122.54759999999999</v>
      </c>
      <c r="I28" s="36">
        <f t="shared" si="5"/>
        <v>122.38549999999999</v>
      </c>
      <c r="J28" s="36">
        <f t="shared" si="5"/>
        <v>120.2782</v>
      </c>
      <c r="K28" s="36">
        <f t="shared" si="5"/>
        <v>27.700399999999998</v>
      </c>
      <c r="L28" s="36">
        <f t="shared" si="5"/>
        <v>122.7097</v>
      </c>
      <c r="M28" s="37">
        <f t="shared" si="5"/>
        <v>122.87179999999999</v>
      </c>
      <c r="N28" s="35">
        <f t="shared" si="5"/>
        <v>123.196</v>
      </c>
      <c r="O28" s="36">
        <f t="shared" si="5"/>
        <v>124.49279999999997</v>
      </c>
      <c r="P28" s="36">
        <f t="shared" si="5"/>
        <v>123.5202</v>
      </c>
      <c r="Q28" s="36">
        <f t="shared" si="5"/>
        <v>28.853800000000003</v>
      </c>
      <c r="R28" s="36">
        <f t="shared" si="5"/>
        <v>123.5202</v>
      </c>
      <c r="S28" s="37">
        <f t="shared" si="5"/>
        <v>122.38549999999999</v>
      </c>
      <c r="T28" s="38"/>
    </row>
    <row r="29" spans="1:30" ht="33.75" customHeight="1" x14ac:dyDescent="0.25">
      <c r="A29" s="117" t="s">
        <v>15</v>
      </c>
      <c r="B29" s="39">
        <f>((B27*B26)*7)/1000</f>
        <v>864.64139999999998</v>
      </c>
      <c r="C29" s="40">
        <f>((C27*C26)*7)/1000</f>
        <v>858.96789999999999</v>
      </c>
      <c r="D29" s="40">
        <f t="shared" ref="D29:S29" si="6">((D27*D26)*7)/1000</f>
        <v>856.69849999999997</v>
      </c>
      <c r="E29" s="40">
        <f t="shared" si="6"/>
        <v>212.18889999999999</v>
      </c>
      <c r="F29" s="40">
        <f t="shared" si="6"/>
        <v>864.64139999999998</v>
      </c>
      <c r="G29" s="131">
        <f t="shared" si="6"/>
        <v>860.10259999999994</v>
      </c>
      <c r="H29" s="39">
        <f t="shared" si="6"/>
        <v>857.83319999999992</v>
      </c>
      <c r="I29" s="40">
        <f t="shared" si="6"/>
        <v>856.69849999999997</v>
      </c>
      <c r="J29" s="40">
        <f t="shared" si="6"/>
        <v>841.94740000000002</v>
      </c>
      <c r="K29" s="40">
        <f t="shared" si="6"/>
        <v>193.90279999999998</v>
      </c>
      <c r="L29" s="40">
        <f t="shared" si="6"/>
        <v>858.96789999999999</v>
      </c>
      <c r="M29" s="76">
        <f t="shared" si="6"/>
        <v>860.10259999999994</v>
      </c>
      <c r="N29" s="177">
        <f t="shared" si="6"/>
        <v>862.37199999999996</v>
      </c>
      <c r="O29" s="41">
        <f t="shared" si="6"/>
        <v>871.4495999999998</v>
      </c>
      <c r="P29" s="41">
        <f t="shared" si="6"/>
        <v>864.64139999999998</v>
      </c>
      <c r="Q29" s="41">
        <f t="shared" si="6"/>
        <v>201.97660000000002</v>
      </c>
      <c r="R29" s="41">
        <f t="shared" si="6"/>
        <v>864.64139999999998</v>
      </c>
      <c r="S29" s="42">
        <f t="shared" si="6"/>
        <v>856.69849999999997</v>
      </c>
      <c r="T29" s="43"/>
    </row>
    <row r="30" spans="1:30" ht="33.75" customHeight="1" thickBot="1" x14ac:dyDescent="0.3">
      <c r="A30" s="118" t="s">
        <v>16</v>
      </c>
      <c r="B30" s="44">
        <f>+(B25/B27)/7*1000</f>
        <v>162.14184476940383</v>
      </c>
      <c r="C30" s="45">
        <f t="shared" ref="C30:E30" si="7">+(C25/C27)/7*1000</f>
        <v>162.27439139460276</v>
      </c>
      <c r="D30" s="45">
        <f t="shared" si="7"/>
        <v>162.11371807000947</v>
      </c>
      <c r="E30" s="45">
        <f t="shared" si="7"/>
        <v>162.79449961802905</v>
      </c>
      <c r="F30" s="45">
        <f>+(F25/F27)/7*1000</f>
        <v>162.14184476940383</v>
      </c>
      <c r="G30" s="132">
        <f t="shared" ref="G30:J30" si="8">+(G25/G27)/7*1000</f>
        <v>162.37097625329812</v>
      </c>
      <c r="H30" s="44">
        <f t="shared" si="8"/>
        <v>160.94263038548755</v>
      </c>
      <c r="I30" s="45">
        <f t="shared" si="8"/>
        <v>161.89447492904446</v>
      </c>
      <c r="J30" s="45">
        <f t="shared" si="8"/>
        <v>162.12098575279165</v>
      </c>
      <c r="K30" s="45">
        <f>+(K25/K27)/7*1000</f>
        <v>158.90141287284143</v>
      </c>
      <c r="L30" s="45">
        <f t="shared" ref="L30:S30" si="9">+(L25/L27)/7*1000</f>
        <v>162.09084732968486</v>
      </c>
      <c r="M30" s="46">
        <f t="shared" si="9"/>
        <v>160.63957783641158</v>
      </c>
      <c r="N30" s="44">
        <f t="shared" si="9"/>
        <v>162.16469924812029</v>
      </c>
      <c r="O30" s="45">
        <f t="shared" si="9"/>
        <v>162.16700148809522</v>
      </c>
      <c r="P30" s="45">
        <f t="shared" si="9"/>
        <v>161.57499062617171</v>
      </c>
      <c r="Q30" s="45">
        <f t="shared" si="9"/>
        <v>163.32616372391652</v>
      </c>
      <c r="R30" s="45">
        <f t="shared" si="9"/>
        <v>162.14184476940383</v>
      </c>
      <c r="S30" s="46">
        <f t="shared" si="9"/>
        <v>161.52022705771049</v>
      </c>
      <c r="T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4"/>
      <c r="U37" s="3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54"/>
      <c r="U38" s="55"/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69">
        <v>88.306000000000026</v>
      </c>
      <c r="C39" s="69">
        <v>94.537000000000006</v>
      </c>
      <c r="D39" s="69">
        <v>91.3185</v>
      </c>
      <c r="E39" s="69">
        <v>26.845100000000002</v>
      </c>
      <c r="F39" s="69">
        <v>90.248100000000008</v>
      </c>
      <c r="G39" s="69">
        <v>89.309500000000028</v>
      </c>
      <c r="H39" s="89">
        <f t="shared" ref="H39:H46" si="10">SUM(B39:G39)</f>
        <v>480.56420000000008</v>
      </c>
      <c r="I39" s="50"/>
      <c r="J39" s="2"/>
      <c r="K39" s="80" t="s">
        <v>42</v>
      </c>
      <c r="L39" s="69">
        <v>8.5</v>
      </c>
      <c r="M39" s="69">
        <v>8.5</v>
      </c>
      <c r="N39" s="69">
        <v>8.6</v>
      </c>
      <c r="O39" s="69">
        <v>2.4</v>
      </c>
      <c r="P39" s="69">
        <v>8.6</v>
      </c>
      <c r="Q39" s="69">
        <v>8.3000000000000007</v>
      </c>
      <c r="R39" s="89">
        <f t="shared" ref="R39:R46" si="11">SUM(L39:Q39)</f>
        <v>44.900000000000006</v>
      </c>
      <c r="S39" s="50"/>
      <c r="T39" s="56"/>
      <c r="U39" s="55"/>
      <c r="V39" s="55"/>
      <c r="W39" s="2"/>
      <c r="X39" s="2"/>
      <c r="Y39" s="2"/>
      <c r="Z39" s="2"/>
    </row>
    <row r="40" spans="1:30" ht="33.75" customHeight="1" x14ac:dyDescent="0.25">
      <c r="A40" s="81" t="s">
        <v>34</v>
      </c>
      <c r="B40" s="69">
        <v>90.8</v>
      </c>
      <c r="C40" s="69">
        <v>94.5</v>
      </c>
      <c r="D40" s="69">
        <v>94.4</v>
      </c>
      <c r="E40" s="69">
        <v>26.9</v>
      </c>
      <c r="F40" s="69">
        <v>93.6</v>
      </c>
      <c r="G40" s="69">
        <v>89.3</v>
      </c>
      <c r="H40" s="89">
        <f t="shared" si="10"/>
        <v>489.50000000000006</v>
      </c>
      <c r="I40" s="50"/>
      <c r="J40" s="2"/>
      <c r="K40" s="81" t="s">
        <v>34</v>
      </c>
      <c r="L40" s="69">
        <v>8.5</v>
      </c>
      <c r="M40" s="69">
        <v>8.5</v>
      </c>
      <c r="N40" s="69">
        <v>8.6</v>
      </c>
      <c r="O40" s="69">
        <v>2.4</v>
      </c>
      <c r="P40" s="69">
        <v>8.6</v>
      </c>
      <c r="Q40" s="69">
        <v>8.3000000000000007</v>
      </c>
      <c r="R40" s="89">
        <f t="shared" si="11"/>
        <v>44.900000000000006</v>
      </c>
      <c r="S40" s="50"/>
      <c r="T40" s="56"/>
      <c r="U40" s="55"/>
      <c r="V40" s="55"/>
      <c r="W40" s="2"/>
      <c r="X40" s="2"/>
      <c r="Y40" s="2"/>
      <c r="Z40" s="2"/>
    </row>
    <row r="41" spans="1:30" ht="33.75" customHeight="1" x14ac:dyDescent="0.25">
      <c r="A41" s="80" t="s">
        <v>35</v>
      </c>
      <c r="B41" s="69">
        <v>90.8</v>
      </c>
      <c r="C41" s="69">
        <v>94.5</v>
      </c>
      <c r="D41" s="69">
        <v>94.4</v>
      </c>
      <c r="E41" s="69">
        <v>26.9</v>
      </c>
      <c r="F41" s="69">
        <v>93.6</v>
      </c>
      <c r="G41" s="69">
        <v>89.3</v>
      </c>
      <c r="H41" s="89">
        <f t="shared" si="10"/>
        <v>489.50000000000006</v>
      </c>
      <c r="I41" s="50"/>
      <c r="J41" s="2"/>
      <c r="K41" s="80" t="s">
        <v>35</v>
      </c>
      <c r="L41" s="69">
        <v>8.5</v>
      </c>
      <c r="M41" s="69">
        <v>8.5</v>
      </c>
      <c r="N41" s="69">
        <v>8.6</v>
      </c>
      <c r="O41" s="69">
        <v>2.4</v>
      </c>
      <c r="P41" s="69">
        <v>8.6</v>
      </c>
      <c r="Q41" s="69">
        <v>8.3000000000000007</v>
      </c>
      <c r="R41" s="89">
        <f t="shared" si="11"/>
        <v>44.900000000000006</v>
      </c>
      <c r="S41" s="50"/>
      <c r="T41" s="56"/>
      <c r="U41" s="55"/>
      <c r="V41" s="55"/>
      <c r="W41" s="2"/>
      <c r="X41" s="2"/>
      <c r="Y41" s="2"/>
      <c r="Z41" s="2"/>
    </row>
    <row r="42" spans="1:30" ht="33.75" customHeight="1" x14ac:dyDescent="0.25">
      <c r="A42" s="80" t="s">
        <v>36</v>
      </c>
      <c r="B42" s="69">
        <v>90.8</v>
      </c>
      <c r="C42" s="69">
        <v>94.5</v>
      </c>
      <c r="D42" s="69">
        <v>94.4</v>
      </c>
      <c r="E42" s="69">
        <v>26.9</v>
      </c>
      <c r="F42" s="69">
        <v>93.6</v>
      </c>
      <c r="G42" s="69">
        <v>89.3</v>
      </c>
      <c r="H42" s="89">
        <f t="shared" si="10"/>
        <v>489.50000000000006</v>
      </c>
      <c r="I42" s="50"/>
      <c r="J42" s="2"/>
      <c r="K42" s="80" t="s">
        <v>36</v>
      </c>
      <c r="L42" s="69">
        <v>8.6</v>
      </c>
      <c r="M42" s="69">
        <v>8.6</v>
      </c>
      <c r="N42" s="69">
        <v>8.6</v>
      </c>
      <c r="O42" s="69">
        <v>2.4</v>
      </c>
      <c r="P42" s="69">
        <v>8.6</v>
      </c>
      <c r="Q42" s="69">
        <v>8.4</v>
      </c>
      <c r="R42" s="89">
        <f t="shared" si="11"/>
        <v>45.199999999999996</v>
      </c>
      <c r="S42" s="50"/>
      <c r="T42" s="56"/>
      <c r="U42" s="55"/>
      <c r="V42" s="55"/>
      <c r="W42" s="2"/>
      <c r="X42" s="2"/>
      <c r="Y42" s="2"/>
      <c r="Z42" s="2"/>
    </row>
    <row r="43" spans="1:30" ht="33.75" customHeight="1" x14ac:dyDescent="0.25">
      <c r="A43" s="81" t="s">
        <v>37</v>
      </c>
      <c r="B43" s="69">
        <v>94.113700000000009</v>
      </c>
      <c r="C43" s="69">
        <v>98.155000000000001</v>
      </c>
      <c r="D43" s="69">
        <v>97.928799999999995</v>
      </c>
      <c r="E43" s="69">
        <v>27.993600000000004</v>
      </c>
      <c r="F43" s="69">
        <v>97.394400000000005</v>
      </c>
      <c r="G43" s="69">
        <v>92.415200000000013</v>
      </c>
      <c r="H43" s="89">
        <f t="shared" si="10"/>
        <v>508.00070000000005</v>
      </c>
      <c r="I43" s="50"/>
      <c r="J43" s="2"/>
      <c r="K43" s="81" t="s">
        <v>37</v>
      </c>
      <c r="L43" s="69">
        <v>8.6</v>
      </c>
      <c r="M43" s="69">
        <v>8.6</v>
      </c>
      <c r="N43" s="69">
        <v>8.6</v>
      </c>
      <c r="O43" s="69">
        <v>2.5</v>
      </c>
      <c r="P43" s="69">
        <v>8.6</v>
      </c>
      <c r="Q43" s="69">
        <v>8.4</v>
      </c>
      <c r="R43" s="89">
        <f t="shared" si="11"/>
        <v>45.3</v>
      </c>
      <c r="S43" s="50"/>
      <c r="T43" s="56"/>
      <c r="U43" s="55"/>
      <c r="V43" s="55"/>
      <c r="W43" s="2"/>
      <c r="X43" s="2"/>
      <c r="Y43" s="2"/>
      <c r="Z43" s="2"/>
    </row>
    <row r="44" spans="1:30" ht="33.75" customHeight="1" x14ac:dyDescent="0.25">
      <c r="A44" s="80" t="s">
        <v>38</v>
      </c>
      <c r="B44" s="69">
        <v>94.113700000000009</v>
      </c>
      <c r="C44" s="69">
        <v>102.04100000000003</v>
      </c>
      <c r="D44" s="69">
        <v>101.80319999999999</v>
      </c>
      <c r="E44" s="69">
        <v>29.184000000000001</v>
      </c>
      <c r="F44" s="69">
        <v>101.53599999999999</v>
      </c>
      <c r="G44" s="69">
        <v>96.320999999999998</v>
      </c>
      <c r="H44" s="89">
        <f t="shared" si="10"/>
        <v>524.99890000000005</v>
      </c>
      <c r="I44" s="50"/>
      <c r="J44" s="2"/>
      <c r="K44" s="80" t="s">
        <v>38</v>
      </c>
      <c r="L44" s="69">
        <v>8.6</v>
      </c>
      <c r="M44" s="69">
        <v>8.6</v>
      </c>
      <c r="N44" s="69">
        <v>8.6</v>
      </c>
      <c r="O44" s="69">
        <v>2.5</v>
      </c>
      <c r="P44" s="69">
        <v>8.6999999999999993</v>
      </c>
      <c r="Q44" s="69">
        <v>8.4</v>
      </c>
      <c r="R44" s="89">
        <f t="shared" si="11"/>
        <v>45.4</v>
      </c>
      <c r="S44" s="50"/>
      <c r="T44" s="56"/>
      <c r="U44" s="55"/>
      <c r="V44" s="55"/>
      <c r="W44" s="2"/>
      <c r="X44" s="2"/>
      <c r="Y44" s="2"/>
      <c r="Z44" s="2"/>
    </row>
    <row r="45" spans="1:30" ht="33.75" customHeight="1" x14ac:dyDescent="0.25">
      <c r="A45" s="80" t="s">
        <v>33</v>
      </c>
      <c r="B45" s="69"/>
      <c r="C45" s="69"/>
      <c r="D45" s="69"/>
      <c r="E45" s="69"/>
      <c r="F45" s="69"/>
      <c r="G45" s="69"/>
      <c r="H45" s="89">
        <f t="shared" si="10"/>
        <v>0</v>
      </c>
      <c r="I45" s="50"/>
      <c r="J45" s="2"/>
      <c r="K45" s="80" t="s">
        <v>33</v>
      </c>
      <c r="L45" s="69">
        <v>8.6</v>
      </c>
      <c r="M45" s="69">
        <v>8.6999999999999993</v>
      </c>
      <c r="N45" s="69">
        <v>8.6</v>
      </c>
      <c r="O45" s="69">
        <v>2.5</v>
      </c>
      <c r="P45" s="69">
        <v>8.6999999999999993</v>
      </c>
      <c r="Q45" s="69">
        <v>8.5</v>
      </c>
      <c r="R45" s="89">
        <f t="shared" si="11"/>
        <v>45.599999999999994</v>
      </c>
      <c r="S45" s="50"/>
      <c r="T45" s="56"/>
      <c r="U45" s="55"/>
      <c r="V45" s="55"/>
      <c r="W45" s="55"/>
      <c r="X45" s="55"/>
      <c r="Y45" s="2"/>
      <c r="Z45" s="2"/>
      <c r="AA45" s="2"/>
      <c r="AB45" s="2"/>
    </row>
    <row r="46" spans="1:30" ht="33.75" customHeight="1" x14ac:dyDescent="0.25">
      <c r="A46" s="81" t="s">
        <v>10</v>
      </c>
      <c r="B46" s="70">
        <f t="shared" ref="B46:G46" si="12">SUM(B39:B45)</f>
        <v>548.93340000000001</v>
      </c>
      <c r="C46" s="25">
        <f t="shared" si="12"/>
        <v>578.23300000000006</v>
      </c>
      <c r="D46" s="25">
        <f t="shared" si="12"/>
        <v>574.25049999999999</v>
      </c>
      <c r="E46" s="25">
        <f t="shared" si="12"/>
        <v>164.7227</v>
      </c>
      <c r="F46" s="25">
        <f t="shared" si="12"/>
        <v>569.97849999999994</v>
      </c>
      <c r="G46" s="25">
        <f t="shared" si="12"/>
        <v>545.9457000000001</v>
      </c>
      <c r="H46" s="89">
        <f t="shared" si="10"/>
        <v>2982.0638000000004</v>
      </c>
      <c r="I46" s="56"/>
      <c r="K46" s="96" t="s">
        <v>10</v>
      </c>
      <c r="L46" s="70">
        <f>SUM(L39:L45)</f>
        <v>59.900000000000006</v>
      </c>
      <c r="M46" s="25">
        <f>SUM(M39:M45)</f>
        <v>60</v>
      </c>
      <c r="N46" s="25">
        <f>SUM(N39:N45)</f>
        <v>60.2</v>
      </c>
      <c r="O46" s="25">
        <f>SUM(O39:O45)</f>
        <v>17.100000000000001</v>
      </c>
      <c r="P46" s="25">
        <f t="shared" ref="P46:Q46" si="13">SUM(P39:P45)</f>
        <v>60.400000000000006</v>
      </c>
      <c r="Q46" s="25">
        <f t="shared" si="13"/>
        <v>58.6</v>
      </c>
      <c r="R46" s="89">
        <f t="shared" si="11"/>
        <v>316.20000000000005</v>
      </c>
      <c r="S46" s="56"/>
      <c r="T46" s="56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2" t="s">
        <v>12</v>
      </c>
      <c r="B47" s="71">
        <v>141.1</v>
      </c>
      <c r="C47" s="28">
        <v>152.30000000000001</v>
      </c>
      <c r="D47" s="28">
        <v>152.4</v>
      </c>
      <c r="E47" s="28">
        <v>152</v>
      </c>
      <c r="F47" s="28">
        <v>152</v>
      </c>
      <c r="G47" s="28">
        <v>145.5</v>
      </c>
      <c r="H47" s="90">
        <f>+((H46/H48)/7)*1000</f>
        <v>120.78511887885294</v>
      </c>
      <c r="I47" s="56"/>
      <c r="K47" s="119" t="s">
        <v>12</v>
      </c>
      <c r="L47" s="71">
        <v>142.5</v>
      </c>
      <c r="M47" s="28">
        <v>143</v>
      </c>
      <c r="N47" s="28">
        <v>141</v>
      </c>
      <c r="O47" s="28">
        <v>143</v>
      </c>
      <c r="P47" s="28">
        <v>141.5</v>
      </c>
      <c r="Q47" s="28">
        <v>139.5</v>
      </c>
      <c r="R47" s="90">
        <f>+((R46/R48)/7)*1000</f>
        <v>141.60322436184509</v>
      </c>
      <c r="S47" s="57"/>
      <c r="T47" s="143"/>
    </row>
    <row r="48" spans="1:30" ht="33.75" customHeight="1" x14ac:dyDescent="0.25">
      <c r="A48" s="83" t="s">
        <v>13</v>
      </c>
      <c r="B48" s="72">
        <v>667</v>
      </c>
      <c r="C48" s="32">
        <v>670</v>
      </c>
      <c r="D48" s="32">
        <v>668</v>
      </c>
      <c r="E48" s="32">
        <v>192</v>
      </c>
      <c r="F48" s="32">
        <v>668</v>
      </c>
      <c r="G48" s="32">
        <v>662</v>
      </c>
      <c r="H48" s="91">
        <f>SUM(B48:G48)</f>
        <v>3527</v>
      </c>
      <c r="I48" s="56"/>
      <c r="J48" s="58"/>
      <c r="K48" s="83" t="s">
        <v>13</v>
      </c>
      <c r="L48" s="94">
        <v>60</v>
      </c>
      <c r="M48" s="94">
        <v>60</v>
      </c>
      <c r="N48" s="94">
        <v>61</v>
      </c>
      <c r="O48" s="94">
        <v>17</v>
      </c>
      <c r="P48" s="94">
        <v>61</v>
      </c>
      <c r="Q48" s="94">
        <v>60</v>
      </c>
      <c r="R48" s="98">
        <f>SUM(L48:Q48)</f>
        <v>319</v>
      </c>
      <c r="S48" s="59"/>
      <c r="T48" s="59"/>
    </row>
    <row r="49" spans="1:43" ht="33.75" customHeight="1" x14ac:dyDescent="0.25">
      <c r="A49" s="84" t="s">
        <v>14</v>
      </c>
      <c r="B49" s="73">
        <f t="shared" ref="B49:G49" si="14">((B48*B47)*7/1000)/7</f>
        <v>94.113700000000009</v>
      </c>
      <c r="C49" s="36">
        <f t="shared" si="14"/>
        <v>102.04100000000003</v>
      </c>
      <c r="D49" s="36">
        <f t="shared" si="14"/>
        <v>101.80319999999999</v>
      </c>
      <c r="E49" s="36">
        <f t="shared" si="14"/>
        <v>29.184000000000001</v>
      </c>
      <c r="F49" s="36">
        <f t="shared" si="14"/>
        <v>101.53599999999999</v>
      </c>
      <c r="G49" s="36">
        <f t="shared" si="14"/>
        <v>96.320999999999998</v>
      </c>
      <c r="H49" s="92">
        <f>((H46*1000)/H48)/7</f>
        <v>120.78511887885294</v>
      </c>
      <c r="I49" s="56"/>
      <c r="K49" s="84" t="s">
        <v>14</v>
      </c>
      <c r="L49" s="73">
        <f t="shared" ref="L49:Q49" si="15">((L48*L47)*7/1000-L39-L40-L41)/4</f>
        <v>8.5875000000000004</v>
      </c>
      <c r="M49" s="36">
        <f t="shared" si="15"/>
        <v>8.64</v>
      </c>
      <c r="N49" s="36">
        <f t="shared" si="15"/>
        <v>8.6017499999999991</v>
      </c>
      <c r="O49" s="36">
        <f t="shared" si="15"/>
        <v>2.4542499999999996</v>
      </c>
      <c r="P49" s="36">
        <f t="shared" si="15"/>
        <v>8.6551249999999982</v>
      </c>
      <c r="Q49" s="36">
        <f t="shared" si="15"/>
        <v>8.422500000000003</v>
      </c>
      <c r="R49" s="99">
        <f>((R46*1000)/R48)/7</f>
        <v>141.60322436184509</v>
      </c>
      <c r="S49" s="59"/>
      <c r="T49" s="59"/>
    </row>
    <row r="50" spans="1:43" ht="33.75" customHeight="1" x14ac:dyDescent="0.25">
      <c r="A50" s="85" t="s">
        <v>15</v>
      </c>
      <c r="B50" s="74">
        <f t="shared" ref="B50:G50" si="16">((B48*B47)*7)/1000</f>
        <v>658.79590000000007</v>
      </c>
      <c r="C50" s="40">
        <f t="shared" si="16"/>
        <v>714.28700000000015</v>
      </c>
      <c r="D50" s="40">
        <f t="shared" si="16"/>
        <v>712.62239999999997</v>
      </c>
      <c r="E50" s="40">
        <f t="shared" si="16"/>
        <v>204.28800000000001</v>
      </c>
      <c r="F50" s="40">
        <f t="shared" si="16"/>
        <v>710.75199999999995</v>
      </c>
      <c r="G50" s="40">
        <f t="shared" si="16"/>
        <v>674.24699999999996</v>
      </c>
      <c r="H50" s="76"/>
      <c r="I50" s="56"/>
      <c r="K50" s="85" t="s">
        <v>15</v>
      </c>
      <c r="L50" s="74">
        <f>((L48*L47)*7)/1000</f>
        <v>59.85</v>
      </c>
      <c r="M50" s="40">
        <f>((M48*M47)*7)/1000</f>
        <v>60.06</v>
      </c>
      <c r="N50" s="40">
        <f>((N48*N47)*7)/1000</f>
        <v>60.207000000000001</v>
      </c>
      <c r="O50" s="40">
        <f>((O48*O47)*7)/1000</f>
        <v>17.016999999999999</v>
      </c>
      <c r="P50" s="40">
        <f t="shared" ref="P50:Q50" si="17">((P48*P47)*7)/1000</f>
        <v>60.420499999999997</v>
      </c>
      <c r="Q50" s="40">
        <f t="shared" si="17"/>
        <v>58.59</v>
      </c>
      <c r="R50" s="100"/>
    </row>
    <row r="51" spans="1:43" ht="33.75" customHeight="1" thickBot="1" x14ac:dyDescent="0.3">
      <c r="A51" s="86" t="s">
        <v>16</v>
      </c>
      <c r="B51" s="75">
        <f t="shared" ref="B51:G51" si="18">+(B46/B48)/7*1000</f>
        <v>117.56980081387879</v>
      </c>
      <c r="C51" s="45">
        <f t="shared" si="18"/>
        <v>123.29061833688701</v>
      </c>
      <c r="D51" s="45">
        <f t="shared" si="18"/>
        <v>122.8080624465355</v>
      </c>
      <c r="E51" s="45">
        <f t="shared" si="18"/>
        <v>122.56153273809524</v>
      </c>
      <c r="F51" s="45">
        <f t="shared" si="18"/>
        <v>121.8944610778443</v>
      </c>
      <c r="G51" s="45">
        <f t="shared" si="18"/>
        <v>117.81305567544241</v>
      </c>
      <c r="H51" s="93"/>
      <c r="I51" s="56"/>
      <c r="J51" s="48"/>
      <c r="K51" s="86" t="s">
        <v>16</v>
      </c>
      <c r="L51" s="75">
        <f>+(L46/L48)/7*1000</f>
        <v>142.61904761904762</v>
      </c>
      <c r="M51" s="45">
        <f>+(M46/M48)/7*1000</f>
        <v>142.85714285714286</v>
      </c>
      <c r="N51" s="45">
        <f>+(N46/N48)/7*1000</f>
        <v>140.98360655737704</v>
      </c>
      <c r="O51" s="45">
        <f>+(O46/O48)/7*1000</f>
        <v>143.69747899159663</v>
      </c>
      <c r="P51" s="45">
        <f t="shared" ref="P51:Q51" si="19">+(P46/P48)/7*1000</f>
        <v>141.45199063231854</v>
      </c>
      <c r="Q51" s="45">
        <f t="shared" si="19"/>
        <v>139.52380952380952</v>
      </c>
      <c r="R51" s="46"/>
      <c r="S51" s="49"/>
      <c r="T51" s="49"/>
    </row>
    <row r="52" spans="1:43" ht="33.75" customHeight="1" x14ac:dyDescent="0.25">
      <c r="A52" s="48"/>
      <c r="B52" s="178"/>
      <c r="C52" s="178"/>
      <c r="D52" s="178"/>
      <c r="E52" s="178"/>
      <c r="F52" s="178"/>
      <c r="G52" s="178"/>
      <c r="H52" s="48"/>
      <c r="I52" s="48"/>
      <c r="J52" s="48"/>
      <c r="K52" s="49"/>
      <c r="L52" s="49"/>
      <c r="M52" s="178"/>
      <c r="N52" s="178"/>
      <c r="O52" s="178"/>
      <c r="P52" s="178"/>
      <c r="Q52" s="178"/>
      <c r="R52" s="178"/>
      <c r="S52" s="49"/>
      <c r="T52" s="49"/>
      <c r="U52" s="2"/>
      <c r="V52" s="2"/>
      <c r="W52" s="2"/>
      <c r="X52" s="2"/>
      <c r="Y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43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50"/>
      <c r="W54" s="2"/>
      <c r="X54" s="2"/>
      <c r="Y54" s="2"/>
      <c r="Z54" s="2"/>
      <c r="AB54" s="2"/>
      <c r="AC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63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52"/>
      <c r="W56" s="52"/>
      <c r="X56" s="124"/>
      <c r="Y56" s="52"/>
      <c r="Z56" s="64"/>
      <c r="AA56" s="64"/>
      <c r="AB56" s="64"/>
      <c r="AC56" s="5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71">
        <v>10.4</v>
      </c>
      <c r="C57" s="172">
        <v>10.3</v>
      </c>
      <c r="D57" s="172">
        <v>10.6</v>
      </c>
      <c r="E57" s="172">
        <v>2.4</v>
      </c>
      <c r="F57" s="172">
        <v>10.5</v>
      </c>
      <c r="G57" s="173">
        <v>10.6</v>
      </c>
      <c r="H57" s="171">
        <v>10.8</v>
      </c>
      <c r="I57" s="172">
        <v>10.7</v>
      </c>
      <c r="J57" s="172">
        <v>10.6</v>
      </c>
      <c r="K57" s="156">
        <v>2.9</v>
      </c>
      <c r="L57" s="172">
        <v>10.5</v>
      </c>
      <c r="M57" s="173">
        <v>10.6</v>
      </c>
      <c r="N57" s="167">
        <v>10.8</v>
      </c>
      <c r="O57" s="156">
        <v>10.7</v>
      </c>
      <c r="P57" s="156">
        <v>10.4</v>
      </c>
      <c r="Q57" s="156">
        <v>2.8</v>
      </c>
      <c r="R57" s="156">
        <v>10.7</v>
      </c>
      <c r="S57" s="157">
        <v>10.6</v>
      </c>
      <c r="T57" s="158">
        <f>SUM(B57:S57)</f>
        <v>166.9</v>
      </c>
      <c r="U57" s="49"/>
      <c r="V57" s="50"/>
      <c r="W57" s="52"/>
      <c r="X57" s="124"/>
      <c r="Y57" s="52"/>
      <c r="Z57" s="64"/>
      <c r="AA57" s="64"/>
      <c r="AB57" s="64"/>
      <c r="AC57" s="52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39">
        <v>10.4</v>
      </c>
      <c r="C58" s="40">
        <v>10.3</v>
      </c>
      <c r="D58" s="40">
        <v>10.6</v>
      </c>
      <c r="E58" s="40">
        <v>2.4</v>
      </c>
      <c r="F58" s="40">
        <v>10.5</v>
      </c>
      <c r="G58" s="76">
        <v>10.6</v>
      </c>
      <c r="H58" s="39">
        <v>10.8</v>
      </c>
      <c r="I58" s="40">
        <v>10.7</v>
      </c>
      <c r="J58" s="40">
        <v>10.6</v>
      </c>
      <c r="K58" s="179">
        <v>2.9</v>
      </c>
      <c r="L58" s="40">
        <v>10.5</v>
      </c>
      <c r="M58" s="76">
        <v>10.6</v>
      </c>
      <c r="N58" s="69">
        <v>10.8</v>
      </c>
      <c r="O58" s="21">
        <v>10.7</v>
      </c>
      <c r="P58" s="21">
        <v>10.4</v>
      </c>
      <c r="Q58" s="21">
        <v>2.8</v>
      </c>
      <c r="R58" s="21">
        <v>10.7</v>
      </c>
      <c r="S58" s="126">
        <v>10.6</v>
      </c>
      <c r="T58" s="158">
        <f t="shared" ref="T58:T63" si="20">SUM(B58:S58)</f>
        <v>166.9</v>
      </c>
      <c r="U58" s="49"/>
      <c r="V58" s="50"/>
      <c r="W58" s="52"/>
      <c r="X58" s="124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39">
        <v>10.4</v>
      </c>
      <c r="C59" s="40">
        <v>10.3</v>
      </c>
      <c r="D59" s="40">
        <v>10.6</v>
      </c>
      <c r="E59" s="40">
        <v>2.4</v>
      </c>
      <c r="F59" s="40">
        <v>10.5</v>
      </c>
      <c r="G59" s="76">
        <v>10.6</v>
      </c>
      <c r="H59" s="39">
        <v>10.8</v>
      </c>
      <c r="I59" s="40">
        <v>10.7</v>
      </c>
      <c r="J59" s="40">
        <v>10.6</v>
      </c>
      <c r="K59" s="179">
        <v>2.9</v>
      </c>
      <c r="L59" s="40">
        <v>10.5</v>
      </c>
      <c r="M59" s="76">
        <v>10.6</v>
      </c>
      <c r="N59" s="69">
        <v>10.8</v>
      </c>
      <c r="O59" s="21">
        <v>10.7</v>
      </c>
      <c r="P59" s="21">
        <v>10.4</v>
      </c>
      <c r="Q59" s="21">
        <v>2.8</v>
      </c>
      <c r="R59" s="21">
        <v>10.7</v>
      </c>
      <c r="S59" s="126">
        <v>10.6</v>
      </c>
      <c r="T59" s="158">
        <f t="shared" si="20"/>
        <v>166.9</v>
      </c>
      <c r="U59" s="49"/>
      <c r="V59" s="50"/>
      <c r="W59" s="52"/>
      <c r="X59" s="124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174">
        <v>10.4</v>
      </c>
      <c r="C60" s="175">
        <v>10.4</v>
      </c>
      <c r="D60" s="175">
        <v>10.6</v>
      </c>
      <c r="E60" s="175">
        <v>2.2999999999999998</v>
      </c>
      <c r="F60" s="175">
        <v>10.6</v>
      </c>
      <c r="G60" s="176">
        <v>10.8</v>
      </c>
      <c r="H60" s="174">
        <v>10.8</v>
      </c>
      <c r="I60" s="175">
        <v>10.7</v>
      </c>
      <c r="J60" s="175">
        <v>10.7</v>
      </c>
      <c r="K60" s="175">
        <v>3</v>
      </c>
      <c r="L60" s="175">
        <v>10.6</v>
      </c>
      <c r="M60" s="176">
        <v>10.7</v>
      </c>
      <c r="N60" s="69">
        <v>10.8</v>
      </c>
      <c r="O60" s="21">
        <v>10.7</v>
      </c>
      <c r="P60" s="21">
        <v>10.5</v>
      </c>
      <c r="Q60" s="21">
        <v>2.8</v>
      </c>
      <c r="R60" s="21">
        <v>10.8</v>
      </c>
      <c r="S60" s="126">
        <v>10.8</v>
      </c>
      <c r="T60" s="158">
        <f t="shared" si="20"/>
        <v>168.00000000000003</v>
      </c>
      <c r="U60" s="49"/>
      <c r="V60" s="2"/>
      <c r="W60" s="52"/>
      <c r="X60" s="124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174">
        <v>10.5</v>
      </c>
      <c r="C61" s="175">
        <v>10.4</v>
      </c>
      <c r="D61" s="175">
        <v>10.6</v>
      </c>
      <c r="E61" s="175">
        <v>2.2999999999999998</v>
      </c>
      <c r="F61" s="175">
        <v>10.6</v>
      </c>
      <c r="G61" s="176">
        <v>10.8</v>
      </c>
      <c r="H61" s="174">
        <v>10.6</v>
      </c>
      <c r="I61" s="175">
        <v>10.7</v>
      </c>
      <c r="J61" s="175">
        <v>10.7</v>
      </c>
      <c r="K61" s="175">
        <v>3</v>
      </c>
      <c r="L61" s="175">
        <v>10.6</v>
      </c>
      <c r="M61" s="176">
        <v>10.7</v>
      </c>
      <c r="N61" s="69">
        <v>10.8</v>
      </c>
      <c r="O61" s="21">
        <v>10.7</v>
      </c>
      <c r="P61" s="21">
        <v>10.5</v>
      </c>
      <c r="Q61" s="21">
        <v>2.8</v>
      </c>
      <c r="R61" s="21">
        <v>10.8</v>
      </c>
      <c r="S61" s="126">
        <v>10.8</v>
      </c>
      <c r="T61" s="158">
        <f t="shared" si="20"/>
        <v>167.90000000000003</v>
      </c>
      <c r="U61" s="49"/>
      <c r="V61" s="2"/>
      <c r="W61" s="52"/>
      <c r="X61" s="124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74">
        <v>10.5</v>
      </c>
      <c r="C62" s="175">
        <v>10.4</v>
      </c>
      <c r="D62" s="175">
        <v>10.7</v>
      </c>
      <c r="E62" s="175">
        <v>2.4</v>
      </c>
      <c r="F62" s="175">
        <v>10.7</v>
      </c>
      <c r="G62" s="176">
        <v>10.8</v>
      </c>
      <c r="H62" s="174">
        <v>10.6</v>
      </c>
      <c r="I62" s="175">
        <v>10.8</v>
      </c>
      <c r="J62" s="175">
        <v>10.8</v>
      </c>
      <c r="K62" s="175">
        <v>3</v>
      </c>
      <c r="L62" s="175">
        <v>10.7</v>
      </c>
      <c r="M62" s="176">
        <v>10.8</v>
      </c>
      <c r="N62" s="69">
        <v>10.8</v>
      </c>
      <c r="O62" s="21">
        <v>10.7</v>
      </c>
      <c r="P62" s="21">
        <v>10.6</v>
      </c>
      <c r="Q62" s="21">
        <v>2.8</v>
      </c>
      <c r="R62" s="21">
        <v>10.8</v>
      </c>
      <c r="S62" s="126">
        <v>10.8</v>
      </c>
      <c r="T62" s="158">
        <f t="shared" si="20"/>
        <v>168.70000000000002</v>
      </c>
      <c r="U62" s="49"/>
      <c r="V62" s="2"/>
      <c r="W62" s="52"/>
      <c r="X62" s="124"/>
      <c r="Y62" s="52"/>
      <c r="Z62" s="52"/>
      <c r="AA62" s="52"/>
      <c r="AB62" s="52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74">
        <v>10.5</v>
      </c>
      <c r="C63" s="175">
        <v>10.4</v>
      </c>
      <c r="D63" s="175">
        <v>10.7</v>
      </c>
      <c r="E63" s="175">
        <v>2.4</v>
      </c>
      <c r="F63" s="175">
        <v>10.7</v>
      </c>
      <c r="G63" s="176">
        <v>10.9</v>
      </c>
      <c r="H63" s="174">
        <v>10.7</v>
      </c>
      <c r="I63" s="175">
        <v>10.8</v>
      </c>
      <c r="J63" s="175">
        <v>10.8</v>
      </c>
      <c r="K63" s="175">
        <v>3</v>
      </c>
      <c r="L63" s="175">
        <v>10.7</v>
      </c>
      <c r="M63" s="176">
        <v>10.8</v>
      </c>
      <c r="N63" s="69">
        <v>10.8</v>
      </c>
      <c r="O63" s="21">
        <v>10.7</v>
      </c>
      <c r="P63" s="21">
        <v>10.6</v>
      </c>
      <c r="Q63" s="21">
        <v>2.8</v>
      </c>
      <c r="R63" s="21">
        <v>10.8</v>
      </c>
      <c r="S63" s="126">
        <v>10.9</v>
      </c>
      <c r="T63" s="158">
        <f t="shared" si="20"/>
        <v>169</v>
      </c>
      <c r="U63" s="49"/>
      <c r="V63" s="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79" t="s">
        <v>10</v>
      </c>
      <c r="B64" s="168">
        <f t="shared" ref="B64:S64" si="21">SUM(B57:B63)</f>
        <v>73.099999999999994</v>
      </c>
      <c r="C64" s="169">
        <f t="shared" si="21"/>
        <v>72.5</v>
      </c>
      <c r="D64" s="169">
        <f t="shared" si="21"/>
        <v>74.400000000000006</v>
      </c>
      <c r="E64" s="169">
        <f t="shared" si="21"/>
        <v>16.600000000000001</v>
      </c>
      <c r="F64" s="169">
        <f t="shared" si="21"/>
        <v>74.100000000000009</v>
      </c>
      <c r="G64" s="170">
        <f t="shared" si="21"/>
        <v>75.099999999999994</v>
      </c>
      <c r="H64" s="168">
        <f t="shared" si="21"/>
        <v>75.100000000000009</v>
      </c>
      <c r="I64" s="169">
        <f t="shared" si="21"/>
        <v>75.099999999999994</v>
      </c>
      <c r="J64" s="169">
        <f t="shared" si="21"/>
        <v>74.8</v>
      </c>
      <c r="K64" s="169">
        <f t="shared" si="21"/>
        <v>20.7</v>
      </c>
      <c r="L64" s="169">
        <f t="shared" si="21"/>
        <v>74.100000000000009</v>
      </c>
      <c r="M64" s="170">
        <f t="shared" si="21"/>
        <v>74.8</v>
      </c>
      <c r="N64" s="70">
        <f t="shared" si="21"/>
        <v>75.599999999999994</v>
      </c>
      <c r="O64" s="25">
        <f t="shared" si="21"/>
        <v>74.900000000000006</v>
      </c>
      <c r="P64" s="25">
        <f t="shared" si="21"/>
        <v>73.400000000000006</v>
      </c>
      <c r="Q64" s="25">
        <f t="shared" si="21"/>
        <v>19.600000000000001</v>
      </c>
      <c r="R64" s="25">
        <f t="shared" si="21"/>
        <v>75.299999999999983</v>
      </c>
      <c r="S64" s="127">
        <f t="shared" si="21"/>
        <v>75.099999999999994</v>
      </c>
      <c r="T64" s="150">
        <f>SUM(B64:S64)</f>
        <v>1174.3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147</v>
      </c>
      <c r="C65" s="28">
        <v>146</v>
      </c>
      <c r="D65" s="28">
        <v>145.5</v>
      </c>
      <c r="E65" s="28">
        <v>148</v>
      </c>
      <c r="F65" s="28">
        <v>145</v>
      </c>
      <c r="G65" s="29">
        <v>145</v>
      </c>
      <c r="H65" s="27">
        <v>148</v>
      </c>
      <c r="I65" s="28">
        <v>147</v>
      </c>
      <c r="J65" s="28">
        <v>146.5</v>
      </c>
      <c r="K65" s="28">
        <v>147.5</v>
      </c>
      <c r="L65" s="28">
        <v>145</v>
      </c>
      <c r="M65" s="29">
        <v>144.5</v>
      </c>
      <c r="N65" s="71">
        <v>148</v>
      </c>
      <c r="O65" s="28">
        <v>146.5</v>
      </c>
      <c r="P65" s="28">
        <v>145.5</v>
      </c>
      <c r="Q65" s="28">
        <v>147</v>
      </c>
      <c r="R65" s="28">
        <v>145.5</v>
      </c>
      <c r="S65" s="128">
        <v>145</v>
      </c>
      <c r="T65" s="151">
        <f>+((T64/T66)/7)*1000</f>
        <v>146.12991538078646</v>
      </c>
      <c r="V65" s="14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71</v>
      </c>
      <c r="C66" s="145">
        <v>71</v>
      </c>
      <c r="D66" s="145">
        <v>73</v>
      </c>
      <c r="E66" s="145">
        <v>16</v>
      </c>
      <c r="F66" s="145">
        <v>73</v>
      </c>
      <c r="G66" s="147">
        <v>74</v>
      </c>
      <c r="H66" s="146">
        <v>72</v>
      </c>
      <c r="I66" s="145">
        <v>73</v>
      </c>
      <c r="J66" s="145">
        <v>73</v>
      </c>
      <c r="K66" s="145">
        <v>20</v>
      </c>
      <c r="L66" s="145">
        <v>73</v>
      </c>
      <c r="M66" s="147">
        <v>74</v>
      </c>
      <c r="N66" s="94">
        <v>73</v>
      </c>
      <c r="O66" s="145">
        <v>73</v>
      </c>
      <c r="P66" s="145">
        <v>72</v>
      </c>
      <c r="Q66" s="145">
        <v>19</v>
      </c>
      <c r="R66" s="145">
        <v>74</v>
      </c>
      <c r="S66" s="148">
        <v>74</v>
      </c>
      <c r="T66" s="152">
        <f>SUM(B66:S66)</f>
        <v>1148</v>
      </c>
      <c r="U66" s="144"/>
      <c r="V66" s="66"/>
      <c r="Z66" s="3"/>
      <c r="AA66" s="3"/>
      <c r="AB66" s="3"/>
      <c r="AC66" s="3"/>
      <c r="AD66" s="3"/>
    </row>
    <row r="67" spans="1:41" ht="33.75" customHeight="1" x14ac:dyDescent="0.25">
      <c r="A67" s="84" t="s">
        <v>14</v>
      </c>
      <c r="B67" s="35">
        <f>((B66*B65)*7/1000-B57-B58-B59)/4</f>
        <v>10.46475</v>
      </c>
      <c r="C67" s="36">
        <f t="shared" ref="C67:S67" si="22">((C66*C65)*7/1000-C57-C58-C59)/4</f>
        <v>10.415500000000002</v>
      </c>
      <c r="D67" s="36">
        <f t="shared" si="22"/>
        <v>10.637624999999998</v>
      </c>
      <c r="E67" s="36">
        <f t="shared" si="22"/>
        <v>2.3439999999999999</v>
      </c>
      <c r="F67" s="36">
        <f t="shared" si="22"/>
        <v>10.64875</v>
      </c>
      <c r="G67" s="37">
        <f t="shared" si="22"/>
        <v>10.827500000000001</v>
      </c>
      <c r="H67" s="35">
        <f t="shared" si="22"/>
        <v>10.548000000000002</v>
      </c>
      <c r="I67" s="36">
        <f t="shared" si="22"/>
        <v>10.754249999999999</v>
      </c>
      <c r="J67" s="36">
        <f t="shared" si="22"/>
        <v>10.765375000000002</v>
      </c>
      <c r="K67" s="36">
        <f t="shared" si="22"/>
        <v>2.9874999999999998</v>
      </c>
      <c r="L67" s="36">
        <f t="shared" si="22"/>
        <v>10.64875</v>
      </c>
      <c r="M67" s="37">
        <f t="shared" si="22"/>
        <v>10.76275</v>
      </c>
      <c r="N67" s="73">
        <f t="shared" si="22"/>
        <v>10.807000000000002</v>
      </c>
      <c r="O67" s="36">
        <f t="shared" si="22"/>
        <v>10.690375</v>
      </c>
      <c r="P67" s="36">
        <f t="shared" si="22"/>
        <v>10.532999999999999</v>
      </c>
      <c r="Q67" s="36">
        <f t="shared" si="22"/>
        <v>2.7877499999999991</v>
      </c>
      <c r="R67" s="36">
        <f t="shared" si="22"/>
        <v>10.817249999999998</v>
      </c>
      <c r="S67" s="130">
        <f t="shared" si="22"/>
        <v>10.827500000000001</v>
      </c>
      <c r="T67" s="153">
        <f>((T64*1000)/T66)/7</f>
        <v>146.12991538078646</v>
      </c>
      <c r="Z67" s="3"/>
      <c r="AA67" s="3"/>
      <c r="AB67" s="3"/>
      <c r="AC67" s="3"/>
      <c r="AD67" s="3"/>
    </row>
    <row r="68" spans="1:41" ht="33.75" customHeight="1" x14ac:dyDescent="0.25">
      <c r="A68" s="85" t="s">
        <v>15</v>
      </c>
      <c r="B68" s="39">
        <f t="shared" ref="B68:M68" si="23">((B66*B65)*7)/1000</f>
        <v>73.058999999999997</v>
      </c>
      <c r="C68" s="40">
        <f t="shared" si="23"/>
        <v>72.561999999999998</v>
      </c>
      <c r="D68" s="40">
        <f t="shared" si="23"/>
        <v>74.350499999999997</v>
      </c>
      <c r="E68" s="40">
        <f t="shared" si="23"/>
        <v>16.576000000000001</v>
      </c>
      <c r="F68" s="40">
        <f t="shared" si="23"/>
        <v>74.094999999999999</v>
      </c>
      <c r="G68" s="76">
        <f t="shared" si="23"/>
        <v>75.11</v>
      </c>
      <c r="H68" s="39">
        <f t="shared" si="23"/>
        <v>74.591999999999999</v>
      </c>
      <c r="I68" s="40">
        <f t="shared" si="23"/>
        <v>75.117000000000004</v>
      </c>
      <c r="J68" s="40">
        <f t="shared" si="23"/>
        <v>74.861500000000007</v>
      </c>
      <c r="K68" s="40">
        <f t="shared" si="23"/>
        <v>20.65</v>
      </c>
      <c r="L68" s="40">
        <f t="shared" si="23"/>
        <v>74.094999999999999</v>
      </c>
      <c r="M68" s="76">
        <f t="shared" si="23"/>
        <v>74.850999999999999</v>
      </c>
      <c r="N68" s="74">
        <f>((N66*N65)*7)/1000</f>
        <v>75.628</v>
      </c>
      <c r="O68" s="40">
        <f>((O66*O65)*7)/1000</f>
        <v>74.861500000000007</v>
      </c>
      <c r="P68" s="40">
        <f>((P66*P65)*7)/1000</f>
        <v>73.331999999999994</v>
      </c>
      <c r="Q68" s="40">
        <f>((Q66*Q65)*7)/1000</f>
        <v>19.550999999999998</v>
      </c>
      <c r="R68" s="40">
        <f t="shared" ref="R68:S68" si="24">((R66*R65)*7)/1000</f>
        <v>75.369</v>
      </c>
      <c r="S68" s="131">
        <f t="shared" si="24"/>
        <v>75.11</v>
      </c>
      <c r="T68" s="85"/>
      <c r="U68" s="48"/>
      <c r="AD68" s="3"/>
    </row>
    <row r="69" spans="1:41" ht="33.75" customHeight="1" thickBot="1" x14ac:dyDescent="0.3">
      <c r="A69" s="86" t="s">
        <v>16</v>
      </c>
      <c r="B69" s="44">
        <f t="shared" ref="B69:M69" si="25">+(B64/B66)/7*1000</f>
        <v>147.0824949698189</v>
      </c>
      <c r="C69" s="45">
        <f t="shared" si="25"/>
        <v>145.87525150905432</v>
      </c>
      <c r="D69" s="45">
        <f t="shared" si="25"/>
        <v>145.59686888454013</v>
      </c>
      <c r="E69" s="45">
        <f t="shared" si="25"/>
        <v>148.21428571428572</v>
      </c>
      <c r="F69" s="45">
        <f t="shared" si="25"/>
        <v>145.00978473581213</v>
      </c>
      <c r="G69" s="46">
        <f t="shared" si="25"/>
        <v>144.98069498069495</v>
      </c>
      <c r="H69" s="44">
        <f t="shared" si="25"/>
        <v>149.00793650793651</v>
      </c>
      <c r="I69" s="45">
        <f t="shared" si="25"/>
        <v>146.96673189823875</v>
      </c>
      <c r="J69" s="45">
        <f t="shared" si="25"/>
        <v>146.37964774951075</v>
      </c>
      <c r="K69" s="45">
        <f t="shared" si="25"/>
        <v>147.85714285714286</v>
      </c>
      <c r="L69" s="45">
        <f t="shared" si="25"/>
        <v>145.00978473581213</v>
      </c>
      <c r="M69" s="46">
        <f t="shared" si="25"/>
        <v>144.40154440154438</v>
      </c>
      <c r="N69" s="75">
        <f>+(N64/N66)/7*1000</f>
        <v>147.94520547945206</v>
      </c>
      <c r="O69" s="45">
        <f>+(O64/O66)/7*1000</f>
        <v>146.57534246575344</v>
      </c>
      <c r="P69" s="45">
        <f>+(P64/P66)/7*1000</f>
        <v>145.63492063492063</v>
      </c>
      <c r="Q69" s="45">
        <f>+(Q64/Q66)/7*1000</f>
        <v>147.36842105263159</v>
      </c>
      <c r="R69" s="45">
        <f t="shared" ref="R69:S69" si="26">+(R64/R66)/7*1000</f>
        <v>145.36679536679534</v>
      </c>
      <c r="S69" s="132">
        <f t="shared" si="26"/>
        <v>144.98069498069495</v>
      </c>
      <c r="T69" s="154"/>
      <c r="AD69" s="3"/>
    </row>
    <row r="70" spans="1:41" ht="33.75" customHeight="1" x14ac:dyDescent="0.25"/>
    <row r="71" spans="1:41" ht="33.75" customHeight="1" x14ac:dyDescent="0.25">
      <c r="B71" s="52"/>
      <c r="C71" s="52"/>
      <c r="D71" s="52"/>
      <c r="E71" s="52"/>
      <c r="F71" s="52"/>
      <c r="G71" s="52"/>
      <c r="H71" s="52"/>
      <c r="I71" s="59"/>
    </row>
    <row r="72" spans="1:41" ht="33.75" customHeight="1" x14ac:dyDescent="0.25"/>
    <row r="73" spans="1:41" ht="33.75" customHeight="1" x14ac:dyDescent="0.25">
      <c r="A73" s="52"/>
      <c r="B73" s="65"/>
      <c r="C73" s="65"/>
      <c r="D73" s="65"/>
      <c r="E73" s="65"/>
      <c r="F73" s="65"/>
      <c r="G73" s="65"/>
      <c r="H73" s="52"/>
      <c r="I73" s="52"/>
      <c r="J73" s="52"/>
    </row>
    <row r="74" spans="1:41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1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1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1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1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B36:H36"/>
    <mergeCell ref="L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Q238"/>
  <sheetViews>
    <sheetView topLeftCell="A28" zoomScale="30" zoomScaleNormal="30" workbookViewId="0">
      <selection activeCell="J52" sqref="J52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0" width="26.28515625" style="16" bestFit="1" customWidth="1"/>
    <col min="11" max="12" width="33.42578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0" width="25.42578125" style="16" customWidth="1"/>
    <col min="21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76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94" t="s">
        <v>45</v>
      </c>
      <c r="I15" s="395"/>
      <c r="J15" s="395"/>
      <c r="K15" s="395"/>
      <c r="L15" s="395"/>
      <c r="M15" s="396"/>
      <c r="N15" s="397" t="s">
        <v>44</v>
      </c>
      <c r="O15" s="398"/>
      <c r="P15" s="398"/>
      <c r="Q15" s="398"/>
      <c r="R15" s="398"/>
      <c r="S15" s="399"/>
      <c r="T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33"/>
      <c r="H16" s="13"/>
      <c r="I16" s="12"/>
      <c r="J16" s="12"/>
      <c r="K16" s="18"/>
      <c r="L16" s="12"/>
      <c r="M16" s="14"/>
      <c r="N16" s="13"/>
      <c r="O16" s="12"/>
      <c r="P16" s="12"/>
      <c r="Q16" s="12"/>
      <c r="R16" s="12"/>
      <c r="S16" s="14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25">
        <v>6</v>
      </c>
      <c r="H17" s="11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123.5</v>
      </c>
      <c r="C18" s="21">
        <v>122.7</v>
      </c>
      <c r="D18" s="21">
        <v>122.4</v>
      </c>
      <c r="E18" s="21">
        <v>30.3</v>
      </c>
      <c r="F18" s="21">
        <v>123.5</v>
      </c>
      <c r="G18" s="126">
        <v>122.9</v>
      </c>
      <c r="H18" s="20">
        <v>122.5</v>
      </c>
      <c r="I18" s="21">
        <v>122.4</v>
      </c>
      <c r="J18" s="21">
        <v>120.3</v>
      </c>
      <c r="K18" s="21">
        <v>29.5</v>
      </c>
      <c r="L18" s="21">
        <v>122.7</v>
      </c>
      <c r="M18" s="22">
        <v>122.8</v>
      </c>
      <c r="N18" s="20">
        <v>123.2</v>
      </c>
      <c r="O18" s="21">
        <v>124.5</v>
      </c>
      <c r="P18" s="21">
        <v>123.5</v>
      </c>
      <c r="Q18" s="21">
        <v>28.9</v>
      </c>
      <c r="R18" s="21">
        <v>123.5</v>
      </c>
      <c r="S18" s="22">
        <v>122.4</v>
      </c>
      <c r="T18" s="23">
        <f t="shared" ref="T18:T25" si="0">SUM(B18:S18)</f>
        <v>1931.5000000000002</v>
      </c>
      <c r="V18" s="2"/>
      <c r="W18" s="17"/>
    </row>
    <row r="19" spans="1:30" ht="39.950000000000003" customHeight="1" x14ac:dyDescent="0.25">
      <c r="A19" s="113" t="s">
        <v>34</v>
      </c>
      <c r="B19" s="20">
        <v>123.0744</v>
      </c>
      <c r="C19" s="21">
        <v>122.25969999999998</v>
      </c>
      <c r="D19" s="21">
        <v>122.15275999999999</v>
      </c>
      <c r="E19" s="21">
        <v>29.863899999999994</v>
      </c>
      <c r="F19" s="21">
        <v>123.52828</v>
      </c>
      <c r="G19" s="126">
        <v>122.63358000000001</v>
      </c>
      <c r="H19" s="20">
        <v>122.33969999999999</v>
      </c>
      <c r="I19" s="21">
        <v>121.92582</v>
      </c>
      <c r="J19" s="21">
        <v>120.26948000000002</v>
      </c>
      <c r="K19" s="21">
        <v>26.341320000000003</v>
      </c>
      <c r="L19" s="21">
        <v>122.71357999999998</v>
      </c>
      <c r="M19" s="22">
        <v>122.90052</v>
      </c>
      <c r="N19" s="20">
        <v>122.96745999999996</v>
      </c>
      <c r="O19" s="21">
        <v>124.26298000000001</v>
      </c>
      <c r="P19" s="21">
        <v>123.30133999999998</v>
      </c>
      <c r="Q19" s="21">
        <v>28.608379999999993</v>
      </c>
      <c r="R19" s="21">
        <v>122.84745999999998</v>
      </c>
      <c r="S19" s="22">
        <v>121.92582</v>
      </c>
      <c r="T19" s="23">
        <f t="shared" si="0"/>
        <v>1923.9164800000001</v>
      </c>
      <c r="V19" s="2"/>
      <c r="W19" s="17"/>
    </row>
    <row r="20" spans="1:30" ht="39.75" customHeight="1" x14ac:dyDescent="0.25">
      <c r="A20" s="112" t="s">
        <v>35</v>
      </c>
      <c r="B20" s="20">
        <v>123.0744</v>
      </c>
      <c r="C20" s="21">
        <v>122.25969999999998</v>
      </c>
      <c r="D20" s="21">
        <v>122.15275999999999</v>
      </c>
      <c r="E20" s="21">
        <v>29.863899999999994</v>
      </c>
      <c r="F20" s="21">
        <v>123.52828</v>
      </c>
      <c r="G20" s="126">
        <v>122.63358000000001</v>
      </c>
      <c r="H20" s="20">
        <v>122.33969999999999</v>
      </c>
      <c r="I20" s="21">
        <v>121.92582</v>
      </c>
      <c r="J20" s="21">
        <v>120.26948000000002</v>
      </c>
      <c r="K20" s="21">
        <v>26.341320000000003</v>
      </c>
      <c r="L20" s="21">
        <v>122.71357999999998</v>
      </c>
      <c r="M20" s="22">
        <v>122.90052</v>
      </c>
      <c r="N20" s="20">
        <v>122.96745999999996</v>
      </c>
      <c r="O20" s="21">
        <v>124.26298000000001</v>
      </c>
      <c r="P20" s="21">
        <v>123.30133999999998</v>
      </c>
      <c r="Q20" s="21">
        <v>28.608379999999993</v>
      </c>
      <c r="R20" s="21">
        <v>122.84745999999998</v>
      </c>
      <c r="S20" s="22">
        <v>121.92582</v>
      </c>
      <c r="T20" s="23">
        <f t="shared" si="0"/>
        <v>1923.9164800000001</v>
      </c>
      <c r="V20" s="2"/>
      <c r="W20" s="17"/>
    </row>
    <row r="21" spans="1:30" ht="39.950000000000003" customHeight="1" x14ac:dyDescent="0.25">
      <c r="A21" s="112" t="s">
        <v>36</v>
      </c>
      <c r="B21" s="20">
        <v>123.0744</v>
      </c>
      <c r="C21" s="21">
        <v>122.25969999999998</v>
      </c>
      <c r="D21" s="21">
        <v>122.15275999999999</v>
      </c>
      <c r="E21" s="21">
        <v>29.863899999999994</v>
      </c>
      <c r="F21" s="21">
        <v>123.52828</v>
      </c>
      <c r="G21" s="126">
        <v>122.63358000000001</v>
      </c>
      <c r="H21" s="20">
        <v>122.33969999999999</v>
      </c>
      <c r="I21" s="21">
        <v>121.92582</v>
      </c>
      <c r="J21" s="21">
        <v>120.26948000000002</v>
      </c>
      <c r="K21" s="21">
        <v>26.341320000000003</v>
      </c>
      <c r="L21" s="21">
        <v>122.71357999999998</v>
      </c>
      <c r="M21" s="22">
        <v>122.90052</v>
      </c>
      <c r="N21" s="20">
        <v>122.96745999999996</v>
      </c>
      <c r="O21" s="21">
        <v>124.26298000000001</v>
      </c>
      <c r="P21" s="21">
        <v>123.30133999999998</v>
      </c>
      <c r="Q21" s="21">
        <v>28.608379999999993</v>
      </c>
      <c r="R21" s="21">
        <v>122.84745999999998</v>
      </c>
      <c r="S21" s="22">
        <v>121.92582</v>
      </c>
      <c r="T21" s="23">
        <f t="shared" si="0"/>
        <v>1923.9164800000001</v>
      </c>
      <c r="V21" s="2"/>
      <c r="W21" s="17"/>
    </row>
    <row r="22" spans="1:30" ht="39.950000000000003" customHeight="1" x14ac:dyDescent="0.25">
      <c r="A22" s="113" t="s">
        <v>37</v>
      </c>
      <c r="B22" s="20">
        <v>123.0744</v>
      </c>
      <c r="C22" s="21">
        <v>122.25969999999998</v>
      </c>
      <c r="D22" s="21">
        <v>122.15275999999999</v>
      </c>
      <c r="E22" s="21">
        <v>29.863899999999994</v>
      </c>
      <c r="F22" s="21">
        <v>123.52828</v>
      </c>
      <c r="G22" s="126">
        <v>122.63358000000001</v>
      </c>
      <c r="H22" s="20">
        <v>122.33969999999999</v>
      </c>
      <c r="I22" s="21">
        <v>121.92582</v>
      </c>
      <c r="J22" s="21">
        <v>120.26948000000002</v>
      </c>
      <c r="K22" s="21">
        <v>26.341320000000003</v>
      </c>
      <c r="L22" s="21">
        <v>122.71357999999998</v>
      </c>
      <c r="M22" s="22">
        <v>122.90052</v>
      </c>
      <c r="N22" s="20">
        <v>122.96745999999996</v>
      </c>
      <c r="O22" s="21">
        <v>124.26298000000001</v>
      </c>
      <c r="P22" s="21">
        <v>123.30133999999998</v>
      </c>
      <c r="Q22" s="21">
        <v>28.608379999999993</v>
      </c>
      <c r="R22" s="21">
        <v>122.84745999999998</v>
      </c>
      <c r="S22" s="22">
        <v>121.92582</v>
      </c>
      <c r="T22" s="23">
        <f t="shared" si="0"/>
        <v>1923.9164800000001</v>
      </c>
      <c r="V22" s="2"/>
      <c r="W22" s="17"/>
    </row>
    <row r="23" spans="1:30" ht="39.950000000000003" customHeight="1" x14ac:dyDescent="0.25">
      <c r="A23" s="112" t="s">
        <v>38</v>
      </c>
      <c r="B23" s="20">
        <v>123.0744</v>
      </c>
      <c r="C23" s="21">
        <v>122.25969999999998</v>
      </c>
      <c r="D23" s="21">
        <v>122.15275999999999</v>
      </c>
      <c r="E23" s="21">
        <v>29.863899999999994</v>
      </c>
      <c r="F23" s="21">
        <v>123.52828</v>
      </c>
      <c r="G23" s="126">
        <v>122.63358000000001</v>
      </c>
      <c r="H23" s="20">
        <v>122.33969999999999</v>
      </c>
      <c r="I23" s="21">
        <v>121.92582</v>
      </c>
      <c r="J23" s="21">
        <v>120.26948000000002</v>
      </c>
      <c r="K23" s="21">
        <v>26.341320000000003</v>
      </c>
      <c r="L23" s="21">
        <v>122.71357999999998</v>
      </c>
      <c r="M23" s="22">
        <v>122.90052</v>
      </c>
      <c r="N23" s="20">
        <v>122.96745999999996</v>
      </c>
      <c r="O23" s="21">
        <v>124.26298000000001</v>
      </c>
      <c r="P23" s="21">
        <v>123.30133999999998</v>
      </c>
      <c r="Q23" s="21">
        <v>28.608379999999993</v>
      </c>
      <c r="R23" s="21">
        <v>122.84745999999998</v>
      </c>
      <c r="S23" s="22">
        <v>121.92582</v>
      </c>
      <c r="T23" s="23">
        <f t="shared" si="0"/>
        <v>1923.9164800000001</v>
      </c>
      <c r="V23" s="2"/>
      <c r="W23" s="17"/>
    </row>
    <row r="24" spans="1:30" ht="39.950000000000003" customHeight="1" x14ac:dyDescent="0.25">
      <c r="A24" s="112" t="s">
        <v>33</v>
      </c>
      <c r="B24" s="20">
        <v>123.0744</v>
      </c>
      <c r="C24" s="21">
        <v>122.25969999999998</v>
      </c>
      <c r="D24" s="21">
        <v>122.15275999999999</v>
      </c>
      <c r="E24" s="21">
        <v>29.863899999999994</v>
      </c>
      <c r="F24" s="21">
        <v>123.52828</v>
      </c>
      <c r="G24" s="126">
        <v>122.63358000000001</v>
      </c>
      <c r="H24" s="20">
        <v>122.33969999999999</v>
      </c>
      <c r="I24" s="21">
        <v>121.92582</v>
      </c>
      <c r="J24" s="21">
        <v>120.26948000000002</v>
      </c>
      <c r="K24" s="21">
        <v>26.341320000000003</v>
      </c>
      <c r="L24" s="21">
        <v>122.71357999999998</v>
      </c>
      <c r="M24" s="22">
        <v>122.90052</v>
      </c>
      <c r="N24" s="20">
        <v>122.96745999999996</v>
      </c>
      <c r="O24" s="21">
        <v>124.26298000000001</v>
      </c>
      <c r="P24" s="21">
        <v>123.30133999999998</v>
      </c>
      <c r="Q24" s="21">
        <v>28.608379999999993</v>
      </c>
      <c r="R24" s="21">
        <v>122.84745999999998</v>
      </c>
      <c r="S24" s="22">
        <v>121.92582</v>
      </c>
      <c r="T24" s="23">
        <f t="shared" si="0"/>
        <v>1923.9164800000001</v>
      </c>
      <c r="V24" s="2"/>
    </row>
    <row r="25" spans="1:30" ht="41.45" customHeight="1" x14ac:dyDescent="0.25">
      <c r="A25" s="113" t="s">
        <v>10</v>
      </c>
      <c r="B25" s="24">
        <f>SUM(B18:B24)</f>
        <v>861.94639999999993</v>
      </c>
      <c r="C25" s="25">
        <f t="shared" ref="C25:E25" si="1">SUM(C18:C24)</f>
        <v>856.25819999999976</v>
      </c>
      <c r="D25" s="25">
        <f t="shared" si="1"/>
        <v>855.31655999999987</v>
      </c>
      <c r="E25" s="25">
        <f t="shared" si="1"/>
        <v>209.48339999999999</v>
      </c>
      <c r="F25" s="25">
        <f>SUM(F18:F24)</f>
        <v>864.66967999999997</v>
      </c>
      <c r="G25" s="127">
        <f t="shared" ref="G25:J25" si="2">SUM(G18:G24)</f>
        <v>858.70148000000017</v>
      </c>
      <c r="H25" s="24">
        <f t="shared" si="2"/>
        <v>856.53819999999996</v>
      </c>
      <c r="I25" s="25">
        <f t="shared" si="2"/>
        <v>853.95492000000013</v>
      </c>
      <c r="J25" s="25">
        <f t="shared" si="2"/>
        <v>841.91688000000022</v>
      </c>
      <c r="K25" s="25">
        <f>SUM(K18:K24)</f>
        <v>187.54792</v>
      </c>
      <c r="L25" s="25">
        <f t="shared" ref="L25:M25" si="3">SUM(L18:L24)</f>
        <v>858.98147999999992</v>
      </c>
      <c r="M25" s="26">
        <f t="shared" si="3"/>
        <v>860.20312000000013</v>
      </c>
      <c r="N25" s="24">
        <f>SUM(N18:N24)</f>
        <v>861.00475999999981</v>
      </c>
      <c r="O25" s="25">
        <f t="shared" ref="O25:S25" si="4">SUM(O18:O24)</f>
        <v>870.07788000000005</v>
      </c>
      <c r="P25" s="25">
        <f t="shared" si="4"/>
        <v>863.30803999999989</v>
      </c>
      <c r="Q25" s="25">
        <f t="shared" si="4"/>
        <v>200.55027999999993</v>
      </c>
      <c r="R25" s="25">
        <f t="shared" si="4"/>
        <v>860.58475999999985</v>
      </c>
      <c r="S25" s="26">
        <f t="shared" si="4"/>
        <v>853.95492000000013</v>
      </c>
      <c r="T25" s="23">
        <f t="shared" si="0"/>
        <v>13474.998879999999</v>
      </c>
    </row>
    <row r="26" spans="1:30" s="2" customFormat="1" ht="36.75" customHeight="1" x14ac:dyDescent="0.25">
      <c r="A26" s="114" t="s">
        <v>12</v>
      </c>
      <c r="B26" s="27">
        <v>162.1</v>
      </c>
      <c r="C26" s="28">
        <v>162.1</v>
      </c>
      <c r="D26" s="28">
        <v>162.1</v>
      </c>
      <c r="E26" s="28">
        <v>162.1</v>
      </c>
      <c r="F26" s="28">
        <v>162.1</v>
      </c>
      <c r="G26" s="128">
        <v>162.1</v>
      </c>
      <c r="H26" s="27">
        <v>162.1</v>
      </c>
      <c r="I26" s="28">
        <v>162.1</v>
      </c>
      <c r="J26" s="28">
        <v>162.1</v>
      </c>
      <c r="K26" s="28">
        <v>152.19999999999999</v>
      </c>
      <c r="L26" s="28">
        <v>162.1</v>
      </c>
      <c r="M26" s="128">
        <v>162.1</v>
      </c>
      <c r="N26" s="27">
        <v>162.1</v>
      </c>
      <c r="O26" s="28">
        <v>162.1</v>
      </c>
      <c r="P26" s="28">
        <v>162.1</v>
      </c>
      <c r="Q26" s="28">
        <v>162.1</v>
      </c>
      <c r="R26" s="28">
        <v>162.1</v>
      </c>
      <c r="S26" s="29">
        <v>162.1</v>
      </c>
      <c r="T26" s="30">
        <f>+((T25/T27)/7)*1000</f>
        <v>161.85990414529553</v>
      </c>
    </row>
    <row r="27" spans="1:30" s="2" customFormat="1" ht="33" customHeight="1" x14ac:dyDescent="0.25">
      <c r="A27" s="115" t="s">
        <v>13</v>
      </c>
      <c r="B27" s="31">
        <v>760</v>
      </c>
      <c r="C27" s="32">
        <v>755</v>
      </c>
      <c r="D27" s="32">
        <v>754</v>
      </c>
      <c r="E27" s="32">
        <v>185</v>
      </c>
      <c r="F27" s="32">
        <v>762</v>
      </c>
      <c r="G27" s="129">
        <v>757</v>
      </c>
      <c r="H27" s="31">
        <v>755</v>
      </c>
      <c r="I27" s="32">
        <v>753</v>
      </c>
      <c r="J27" s="32">
        <v>742</v>
      </c>
      <c r="K27" s="32">
        <v>179</v>
      </c>
      <c r="L27" s="32">
        <v>757</v>
      </c>
      <c r="M27" s="129">
        <v>758</v>
      </c>
      <c r="N27" s="31">
        <v>759</v>
      </c>
      <c r="O27" s="32">
        <v>767</v>
      </c>
      <c r="P27" s="32">
        <v>761</v>
      </c>
      <c r="Q27" s="32">
        <v>177</v>
      </c>
      <c r="R27" s="32">
        <v>759</v>
      </c>
      <c r="S27" s="33">
        <v>753</v>
      </c>
      <c r="T27" s="34">
        <f>SUM(B27:S27)</f>
        <v>11893</v>
      </c>
      <c r="U27" s="2">
        <f>((T25*1000)/T27)/7</f>
        <v>161.85990414529553</v>
      </c>
    </row>
    <row r="28" spans="1:30" s="2" customFormat="1" ht="33" customHeight="1" x14ac:dyDescent="0.25">
      <c r="A28" s="116" t="s">
        <v>14</v>
      </c>
      <c r="B28" s="35">
        <f>((B27*B26)*7/1000-B18-B19)/5</f>
        <v>123.15952</v>
      </c>
      <c r="C28" s="36">
        <f t="shared" ref="C28:S28" si="5">((C27*C26)*7/1000-C18-C19)/5</f>
        <v>122.34775999999999</v>
      </c>
      <c r="D28" s="36">
        <f t="shared" si="5"/>
        <v>122.202208</v>
      </c>
      <c r="E28" s="36">
        <f t="shared" si="5"/>
        <v>29.951119999999996</v>
      </c>
      <c r="F28" s="36">
        <f t="shared" si="5"/>
        <v>123.52262399999999</v>
      </c>
      <c r="G28" s="130">
        <f t="shared" si="5"/>
        <v>122.68686399999999</v>
      </c>
      <c r="H28" s="35">
        <f t="shared" si="5"/>
        <v>122.37175999999999</v>
      </c>
      <c r="I28" s="36">
        <f t="shared" si="5"/>
        <v>122.02065599999999</v>
      </c>
      <c r="J28" s="36">
        <f t="shared" si="5"/>
        <v>120.27558400000001</v>
      </c>
      <c r="K28" s="36">
        <f t="shared" si="5"/>
        <v>26.973056000000003</v>
      </c>
      <c r="L28" s="36">
        <f t="shared" si="5"/>
        <v>122.71086399999999</v>
      </c>
      <c r="M28" s="37">
        <f t="shared" si="5"/>
        <v>122.880416</v>
      </c>
      <c r="N28" s="35">
        <f t="shared" si="5"/>
        <v>123.01396799999998</v>
      </c>
      <c r="O28" s="36">
        <f t="shared" si="5"/>
        <v>124.31038400000003</v>
      </c>
      <c r="P28" s="36">
        <f t="shared" si="5"/>
        <v>123.34107199999998</v>
      </c>
      <c r="Q28" s="36">
        <f t="shared" si="5"/>
        <v>28.666703999999999</v>
      </c>
      <c r="R28" s="36">
        <f t="shared" si="5"/>
        <v>122.97796799999999</v>
      </c>
      <c r="S28" s="37">
        <f t="shared" si="5"/>
        <v>122.02065599999999</v>
      </c>
      <c r="T28" s="38"/>
    </row>
    <row r="29" spans="1:30" ht="33.75" customHeight="1" x14ac:dyDescent="0.25">
      <c r="A29" s="117" t="s">
        <v>15</v>
      </c>
      <c r="B29" s="39">
        <f>((B27*B26)*7)/1000</f>
        <v>862.37199999999996</v>
      </c>
      <c r="C29" s="40">
        <f>((C27*C26)*7)/1000</f>
        <v>856.69849999999997</v>
      </c>
      <c r="D29" s="40">
        <f t="shared" ref="D29:S29" si="6">((D27*D26)*7)/1000</f>
        <v>855.5637999999999</v>
      </c>
      <c r="E29" s="40">
        <f t="shared" si="6"/>
        <v>209.9195</v>
      </c>
      <c r="F29" s="40">
        <f t="shared" si="6"/>
        <v>864.64139999999998</v>
      </c>
      <c r="G29" s="131">
        <f t="shared" si="6"/>
        <v>858.96789999999999</v>
      </c>
      <c r="H29" s="39">
        <f t="shared" si="6"/>
        <v>856.69849999999997</v>
      </c>
      <c r="I29" s="40">
        <f t="shared" si="6"/>
        <v>854.42909999999995</v>
      </c>
      <c r="J29" s="40">
        <f t="shared" si="6"/>
        <v>841.94740000000002</v>
      </c>
      <c r="K29" s="40">
        <f t="shared" si="6"/>
        <v>190.70660000000001</v>
      </c>
      <c r="L29" s="40">
        <f t="shared" si="6"/>
        <v>858.96789999999999</v>
      </c>
      <c r="M29" s="76">
        <f t="shared" si="6"/>
        <v>860.10259999999994</v>
      </c>
      <c r="N29" s="177">
        <f t="shared" si="6"/>
        <v>861.23729999999989</v>
      </c>
      <c r="O29" s="41">
        <f t="shared" si="6"/>
        <v>870.31490000000008</v>
      </c>
      <c r="P29" s="41">
        <f t="shared" si="6"/>
        <v>863.50669999999991</v>
      </c>
      <c r="Q29" s="41">
        <f t="shared" si="6"/>
        <v>200.84189999999998</v>
      </c>
      <c r="R29" s="41">
        <f t="shared" si="6"/>
        <v>861.23729999999989</v>
      </c>
      <c r="S29" s="42">
        <f t="shared" si="6"/>
        <v>854.42909999999995</v>
      </c>
      <c r="T29" s="43"/>
    </row>
    <row r="30" spans="1:30" ht="33.75" customHeight="1" thickBot="1" x14ac:dyDescent="0.3">
      <c r="A30" s="118" t="s">
        <v>16</v>
      </c>
      <c r="B30" s="44">
        <f>+(B25/B27)/7*1000</f>
        <v>162.02000000000001</v>
      </c>
      <c r="C30" s="45">
        <f t="shared" ref="C30:E30" si="7">+(C25/C27)/7*1000</f>
        <v>162.01668874172182</v>
      </c>
      <c r="D30" s="45">
        <f t="shared" si="7"/>
        <v>162.05315649867373</v>
      </c>
      <c r="E30" s="45">
        <f t="shared" si="7"/>
        <v>161.76324324324324</v>
      </c>
      <c r="F30" s="45">
        <f>+(F25/F27)/7*1000</f>
        <v>162.1053018372703</v>
      </c>
      <c r="G30" s="132">
        <f t="shared" ref="G30:J30" si="8">+(G25/G27)/7*1000</f>
        <v>162.04972258916777</v>
      </c>
      <c r="H30" s="44">
        <f t="shared" si="8"/>
        <v>162.06966887417215</v>
      </c>
      <c r="I30" s="45">
        <f t="shared" si="8"/>
        <v>162.01003984063746</v>
      </c>
      <c r="J30" s="45">
        <f t="shared" si="8"/>
        <v>162.09412398921839</v>
      </c>
      <c r="K30" s="45">
        <f>+(K25/K27)/7*1000</f>
        <v>149.67910614525141</v>
      </c>
      <c r="L30" s="45">
        <f t="shared" ref="L30:S30" si="9">+(L25/L27)/7*1000</f>
        <v>162.10256274768821</v>
      </c>
      <c r="M30" s="46">
        <f t="shared" si="9"/>
        <v>162.11894459102908</v>
      </c>
      <c r="N30" s="44">
        <f t="shared" si="9"/>
        <v>162.05623188405792</v>
      </c>
      <c r="O30" s="45">
        <f t="shared" si="9"/>
        <v>162.05585397653198</v>
      </c>
      <c r="P30" s="45">
        <f t="shared" si="9"/>
        <v>162.06270696452034</v>
      </c>
      <c r="Q30" s="45">
        <f t="shared" si="9"/>
        <v>161.86463276836153</v>
      </c>
      <c r="R30" s="45">
        <f t="shared" si="9"/>
        <v>161.97718050065873</v>
      </c>
      <c r="S30" s="46">
        <f t="shared" si="9"/>
        <v>162.01003984063746</v>
      </c>
      <c r="T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4"/>
      <c r="U37" s="3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54"/>
      <c r="U38" s="55"/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69">
        <v>97.568999999999988</v>
      </c>
      <c r="C39" s="69">
        <v>105.53549999999998</v>
      </c>
      <c r="D39" s="69">
        <v>105.69420000000001</v>
      </c>
      <c r="E39" s="69">
        <v>29.835599999999999</v>
      </c>
      <c r="F39" s="69">
        <v>105.85289999999999</v>
      </c>
      <c r="G39" s="69">
        <v>100.18800000000002</v>
      </c>
      <c r="H39" s="89">
        <f t="shared" ref="H39:H46" si="10">SUM(B39:G39)</f>
        <v>544.67520000000002</v>
      </c>
      <c r="I39" s="50"/>
      <c r="J39" s="2"/>
      <c r="K39" s="80" t="s">
        <v>42</v>
      </c>
      <c r="L39" s="69">
        <v>8.4</v>
      </c>
      <c r="M39" s="69">
        <v>8.1999999999999993</v>
      </c>
      <c r="N39" s="69">
        <v>8.1</v>
      </c>
      <c r="O39" s="69">
        <v>2.2999999999999998</v>
      </c>
      <c r="P39" s="69">
        <v>8.1</v>
      </c>
      <c r="Q39" s="69">
        <v>7.9</v>
      </c>
      <c r="R39" s="89">
        <f t="shared" ref="R39:R46" si="11">SUM(L39:Q39)</f>
        <v>43</v>
      </c>
      <c r="S39" s="50"/>
      <c r="T39" s="56"/>
      <c r="U39" s="55"/>
      <c r="V39" s="55"/>
      <c r="W39" s="2"/>
      <c r="X39" s="2"/>
      <c r="Y39" s="2"/>
      <c r="Z39" s="2"/>
    </row>
    <row r="40" spans="1:30" ht="33.75" customHeight="1" x14ac:dyDescent="0.25">
      <c r="A40" s="81" t="s">
        <v>34</v>
      </c>
      <c r="B40" s="69">
        <v>97.568999999999988</v>
      </c>
      <c r="C40" s="69">
        <v>105.53549999999998</v>
      </c>
      <c r="D40" s="69">
        <v>105.69420000000001</v>
      </c>
      <c r="E40" s="69">
        <v>29.835599999999999</v>
      </c>
      <c r="F40" s="69">
        <v>105.85289999999999</v>
      </c>
      <c r="G40" s="69">
        <v>100.18800000000002</v>
      </c>
      <c r="H40" s="89">
        <f t="shared" si="10"/>
        <v>544.67520000000002</v>
      </c>
      <c r="I40" s="50"/>
      <c r="J40" s="2"/>
      <c r="K40" s="81" t="s">
        <v>34</v>
      </c>
      <c r="L40" s="69">
        <v>8.4</v>
      </c>
      <c r="M40" s="69">
        <v>8.1999999999999993</v>
      </c>
      <c r="N40" s="69">
        <v>8.1</v>
      </c>
      <c r="O40" s="69">
        <v>2.2999999999999998</v>
      </c>
      <c r="P40" s="69">
        <v>8.1</v>
      </c>
      <c r="Q40" s="69">
        <v>7.9</v>
      </c>
      <c r="R40" s="89">
        <f t="shared" si="11"/>
        <v>43</v>
      </c>
      <c r="S40" s="50"/>
      <c r="T40" s="56"/>
      <c r="U40" s="55"/>
      <c r="V40" s="55"/>
      <c r="W40" s="2"/>
      <c r="X40" s="2"/>
      <c r="Y40" s="2"/>
      <c r="Z40" s="2"/>
    </row>
    <row r="41" spans="1:30" ht="33.75" customHeight="1" x14ac:dyDescent="0.25">
      <c r="A41" s="80" t="s">
        <v>35</v>
      </c>
      <c r="B41" s="69">
        <v>97.568999999999988</v>
      </c>
      <c r="C41" s="69">
        <v>105.53549999999998</v>
      </c>
      <c r="D41" s="69">
        <v>105.69420000000001</v>
      </c>
      <c r="E41" s="69">
        <v>29.835599999999999</v>
      </c>
      <c r="F41" s="69">
        <v>105.85289999999999</v>
      </c>
      <c r="G41" s="69">
        <v>100.18800000000002</v>
      </c>
      <c r="H41" s="89">
        <f t="shared" si="10"/>
        <v>544.67520000000002</v>
      </c>
      <c r="I41" s="50"/>
      <c r="J41" s="2"/>
      <c r="K41" s="80" t="s">
        <v>35</v>
      </c>
      <c r="L41" s="69">
        <v>8.4</v>
      </c>
      <c r="M41" s="69">
        <v>8.1999999999999993</v>
      </c>
      <c r="N41" s="69">
        <v>8.1</v>
      </c>
      <c r="O41" s="69">
        <v>2.4</v>
      </c>
      <c r="P41" s="69">
        <v>8.1</v>
      </c>
      <c r="Q41" s="69">
        <v>7.9</v>
      </c>
      <c r="R41" s="89">
        <f t="shared" si="11"/>
        <v>43.1</v>
      </c>
      <c r="S41" s="50"/>
      <c r="T41" s="56"/>
      <c r="U41" s="55"/>
      <c r="V41" s="55"/>
      <c r="W41" s="2"/>
      <c r="X41" s="2"/>
      <c r="Y41" s="2"/>
      <c r="Z41" s="2"/>
    </row>
    <row r="42" spans="1:30" ht="33.75" customHeight="1" x14ac:dyDescent="0.25">
      <c r="A42" s="80" t="s">
        <v>36</v>
      </c>
      <c r="B42" s="69">
        <v>101.4</v>
      </c>
      <c r="C42" s="69">
        <v>105.53549999999998</v>
      </c>
      <c r="D42" s="69">
        <v>105.69420000000001</v>
      </c>
      <c r="E42" s="69">
        <v>29.835599999999999</v>
      </c>
      <c r="F42" s="69">
        <v>105.85289999999999</v>
      </c>
      <c r="G42" s="69">
        <v>104.7</v>
      </c>
      <c r="H42" s="89">
        <f t="shared" si="10"/>
        <v>553.01819999999998</v>
      </c>
      <c r="I42" s="50"/>
      <c r="J42" s="2"/>
      <c r="K42" s="80" t="s">
        <v>36</v>
      </c>
      <c r="L42" s="69">
        <v>8.4</v>
      </c>
      <c r="M42" s="69">
        <v>8.1999999999999993</v>
      </c>
      <c r="N42" s="69">
        <v>8.1</v>
      </c>
      <c r="O42" s="69">
        <v>2.4</v>
      </c>
      <c r="P42" s="69">
        <v>8.1</v>
      </c>
      <c r="Q42" s="69">
        <v>8</v>
      </c>
      <c r="R42" s="89">
        <f t="shared" si="11"/>
        <v>43.2</v>
      </c>
      <c r="S42" s="50"/>
      <c r="T42" s="56"/>
      <c r="U42" s="55"/>
      <c r="V42" s="55"/>
      <c r="W42" s="2"/>
      <c r="X42" s="2"/>
      <c r="Y42" s="2"/>
      <c r="Z42" s="2"/>
    </row>
    <row r="43" spans="1:30" ht="33.75" customHeight="1" x14ac:dyDescent="0.25">
      <c r="A43" s="81" t="s">
        <v>37</v>
      </c>
      <c r="B43" s="69">
        <v>101.4</v>
      </c>
      <c r="C43" s="69">
        <v>105.53549999999998</v>
      </c>
      <c r="D43" s="69">
        <v>105.69420000000001</v>
      </c>
      <c r="E43" s="69">
        <v>29.835599999999999</v>
      </c>
      <c r="F43" s="69">
        <v>105.85289999999999</v>
      </c>
      <c r="G43" s="69">
        <v>104.7</v>
      </c>
      <c r="H43" s="89">
        <f t="shared" si="10"/>
        <v>553.01819999999998</v>
      </c>
      <c r="I43" s="50"/>
      <c r="J43" s="2"/>
      <c r="K43" s="81" t="s">
        <v>37</v>
      </c>
      <c r="L43" s="69">
        <v>8.3000000000000007</v>
      </c>
      <c r="M43" s="69">
        <v>8.1999999999999993</v>
      </c>
      <c r="N43" s="69">
        <v>8.1</v>
      </c>
      <c r="O43" s="69">
        <v>2.2999999999999998</v>
      </c>
      <c r="P43" s="69">
        <v>8.1</v>
      </c>
      <c r="Q43" s="69">
        <v>8</v>
      </c>
      <c r="R43" s="89">
        <f t="shared" si="11"/>
        <v>43</v>
      </c>
      <c r="S43" s="50"/>
      <c r="T43" s="56"/>
      <c r="U43" s="55"/>
      <c r="V43" s="55"/>
      <c r="W43" s="2"/>
      <c r="X43" s="2"/>
      <c r="Y43" s="2"/>
      <c r="Z43" s="2"/>
    </row>
    <row r="44" spans="1:30" ht="33.75" customHeight="1" x14ac:dyDescent="0.25">
      <c r="A44" s="80" t="s">
        <v>38</v>
      </c>
      <c r="B44" s="69">
        <v>105.6</v>
      </c>
      <c r="C44" s="69">
        <v>105.53549999999998</v>
      </c>
      <c r="D44" s="69">
        <v>105.69420000000001</v>
      </c>
      <c r="E44" s="69">
        <v>29.835599999999999</v>
      </c>
      <c r="F44" s="69">
        <v>105.85289999999999</v>
      </c>
      <c r="G44" s="69">
        <v>104.7</v>
      </c>
      <c r="H44" s="89">
        <f t="shared" si="10"/>
        <v>557.21820000000002</v>
      </c>
      <c r="I44" s="50"/>
      <c r="J44" s="2"/>
      <c r="K44" s="80" t="s">
        <v>38</v>
      </c>
      <c r="L44" s="69">
        <v>8.3000000000000007</v>
      </c>
      <c r="M44" s="69">
        <v>8.1</v>
      </c>
      <c r="N44" s="69">
        <v>8.1</v>
      </c>
      <c r="O44" s="69">
        <v>2.2999999999999998</v>
      </c>
      <c r="P44" s="69">
        <v>8.1</v>
      </c>
      <c r="Q44" s="69">
        <v>8</v>
      </c>
      <c r="R44" s="89">
        <f t="shared" si="11"/>
        <v>42.9</v>
      </c>
      <c r="S44" s="50"/>
      <c r="T44" s="56"/>
      <c r="U44" s="55"/>
      <c r="V44" s="55"/>
      <c r="W44" s="2"/>
      <c r="X44" s="2"/>
      <c r="Y44" s="2"/>
      <c r="Z44" s="2"/>
    </row>
    <row r="45" spans="1:30" ht="33.75" customHeight="1" x14ac:dyDescent="0.25">
      <c r="A45" s="80" t="s">
        <v>33</v>
      </c>
      <c r="B45" s="69">
        <v>105.6</v>
      </c>
      <c r="C45" s="69">
        <v>105.53549999999998</v>
      </c>
      <c r="D45" s="69">
        <v>105.69420000000001</v>
      </c>
      <c r="E45" s="69">
        <v>29.835599999999999</v>
      </c>
      <c r="F45" s="69">
        <v>105.85289999999999</v>
      </c>
      <c r="G45" s="69">
        <v>104.7</v>
      </c>
      <c r="H45" s="89">
        <f t="shared" si="10"/>
        <v>557.21820000000002</v>
      </c>
      <c r="I45" s="50"/>
      <c r="J45" s="2"/>
      <c r="K45" s="80" t="s">
        <v>33</v>
      </c>
      <c r="L45" s="69">
        <v>8.3000000000000007</v>
      </c>
      <c r="M45" s="69">
        <v>8.1</v>
      </c>
      <c r="N45" s="69">
        <v>8.1999999999999993</v>
      </c>
      <c r="O45" s="69">
        <v>2.2999999999999998</v>
      </c>
      <c r="P45" s="69">
        <v>8.1999999999999993</v>
      </c>
      <c r="Q45" s="69">
        <v>8</v>
      </c>
      <c r="R45" s="89">
        <f t="shared" si="11"/>
        <v>43.099999999999994</v>
      </c>
      <c r="S45" s="50"/>
      <c r="T45" s="56"/>
      <c r="U45" s="55"/>
      <c r="V45" s="55"/>
      <c r="W45" s="55"/>
      <c r="X45" s="55"/>
      <c r="Y45" s="2"/>
      <c r="Z45" s="2"/>
      <c r="AA45" s="2"/>
      <c r="AB45" s="2"/>
    </row>
    <row r="46" spans="1:30" ht="33.75" customHeight="1" x14ac:dyDescent="0.25">
      <c r="A46" s="81" t="s">
        <v>10</v>
      </c>
      <c r="B46" s="70">
        <f t="shared" ref="B46:G46" si="12">SUM(B39:B45)</f>
        <v>706.70699999999999</v>
      </c>
      <c r="C46" s="25">
        <f t="shared" si="12"/>
        <v>738.74849999999981</v>
      </c>
      <c r="D46" s="25">
        <f t="shared" si="12"/>
        <v>739.85940000000005</v>
      </c>
      <c r="E46" s="25">
        <f t="shared" si="12"/>
        <v>208.8492</v>
      </c>
      <c r="F46" s="25">
        <f t="shared" si="12"/>
        <v>740.97029999999995</v>
      </c>
      <c r="G46" s="25">
        <f t="shared" si="12"/>
        <v>719.36400000000015</v>
      </c>
      <c r="H46" s="89">
        <f t="shared" si="10"/>
        <v>3854.4983999999999</v>
      </c>
      <c r="I46" s="56"/>
      <c r="K46" s="96" t="s">
        <v>10</v>
      </c>
      <c r="L46" s="70">
        <f>SUM(L39:L45)</f>
        <v>58.5</v>
      </c>
      <c r="M46" s="25">
        <f>SUM(M39:M45)</f>
        <v>57.2</v>
      </c>
      <c r="N46" s="25">
        <f>SUM(N39:N45)</f>
        <v>56.8</v>
      </c>
      <c r="O46" s="25">
        <f>SUM(O39:O45)</f>
        <v>16.3</v>
      </c>
      <c r="P46" s="25">
        <f t="shared" ref="P46:Q46" si="13">SUM(P39:P45)</f>
        <v>56.8</v>
      </c>
      <c r="Q46" s="25">
        <f t="shared" si="13"/>
        <v>55.7</v>
      </c>
      <c r="R46" s="89">
        <f t="shared" si="11"/>
        <v>301.3</v>
      </c>
      <c r="S46" s="56"/>
      <c r="T46" s="56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2" t="s">
        <v>12</v>
      </c>
      <c r="B47" s="28">
        <v>158.69999999999999</v>
      </c>
      <c r="C47" s="28">
        <v>158.69999999999999</v>
      </c>
      <c r="D47" s="28">
        <v>158.69999999999999</v>
      </c>
      <c r="E47" s="28">
        <v>158.69999999999999</v>
      </c>
      <c r="F47" s="28">
        <v>158.69999999999999</v>
      </c>
      <c r="G47" s="28">
        <v>158.69999999999999</v>
      </c>
      <c r="H47" s="90">
        <f>+((H46/H48)/7)*1000</f>
        <v>156.78890335177351</v>
      </c>
      <c r="I47" s="56"/>
      <c r="K47" s="119" t="s">
        <v>12</v>
      </c>
      <c r="L47" s="71">
        <v>144</v>
      </c>
      <c r="M47" s="28">
        <v>143.5</v>
      </c>
      <c r="N47" s="28">
        <v>143.5</v>
      </c>
      <c r="O47" s="28">
        <v>145</v>
      </c>
      <c r="P47" s="28">
        <v>142.5</v>
      </c>
      <c r="Q47" s="28">
        <v>142</v>
      </c>
      <c r="R47" s="90">
        <f>+((R46/R48)/7)*1000</f>
        <v>142.99952539155197</v>
      </c>
      <c r="S47" s="57"/>
      <c r="T47" s="143"/>
    </row>
    <row r="48" spans="1:30" ht="33.75" customHeight="1" x14ac:dyDescent="0.25">
      <c r="A48" s="83" t="s">
        <v>13</v>
      </c>
      <c r="B48" s="72">
        <v>666</v>
      </c>
      <c r="C48" s="32">
        <v>665</v>
      </c>
      <c r="D48" s="32">
        <v>666</v>
      </c>
      <c r="E48" s="32">
        <v>188</v>
      </c>
      <c r="F48" s="32">
        <v>667</v>
      </c>
      <c r="G48" s="32">
        <v>660</v>
      </c>
      <c r="H48" s="91">
        <f>SUM(B48:G48)</f>
        <v>3512</v>
      </c>
      <c r="I48" s="56"/>
      <c r="J48" s="58"/>
      <c r="K48" s="83" t="s">
        <v>13</v>
      </c>
      <c r="L48" s="94">
        <v>58</v>
      </c>
      <c r="M48" s="94">
        <v>57</v>
      </c>
      <c r="N48" s="94">
        <v>57</v>
      </c>
      <c r="O48" s="94">
        <v>16</v>
      </c>
      <c r="P48" s="94">
        <v>57</v>
      </c>
      <c r="Q48" s="94">
        <v>56</v>
      </c>
      <c r="R48" s="98">
        <f>SUM(L48:Q48)</f>
        <v>301</v>
      </c>
      <c r="S48" s="59"/>
      <c r="T48" s="59"/>
    </row>
    <row r="49" spans="1:43" ht="33.75" customHeight="1" x14ac:dyDescent="0.25">
      <c r="A49" s="84" t="s">
        <v>14</v>
      </c>
      <c r="B49" s="73">
        <f t="shared" ref="B49:G49" si="14">((B48*B47)*7/1000)/7</f>
        <v>105.69420000000001</v>
      </c>
      <c r="C49" s="36">
        <f t="shared" si="14"/>
        <v>105.53549999999998</v>
      </c>
      <c r="D49" s="36">
        <f t="shared" si="14"/>
        <v>105.69420000000001</v>
      </c>
      <c r="E49" s="36">
        <f t="shared" si="14"/>
        <v>29.835599999999999</v>
      </c>
      <c r="F49" s="36">
        <f t="shared" si="14"/>
        <v>105.85289999999999</v>
      </c>
      <c r="G49" s="36">
        <f t="shared" si="14"/>
        <v>104.74199999999998</v>
      </c>
      <c r="H49" s="92">
        <f>((H46*1000)/H48)/7</f>
        <v>156.78890335177351</v>
      </c>
      <c r="I49" s="56"/>
      <c r="K49" s="84" t="s">
        <v>14</v>
      </c>
      <c r="L49" s="73">
        <f>((L48*L47)*7/1000-L39-L40)/5</f>
        <v>8.3328000000000007</v>
      </c>
      <c r="M49" s="36">
        <f t="shared" ref="M49:Q49" si="15">((M48*M47)*7/1000-M39-M40)/5</f>
        <v>8.1712999999999987</v>
      </c>
      <c r="N49" s="36">
        <f t="shared" si="15"/>
        <v>8.2112999999999996</v>
      </c>
      <c r="O49" s="36">
        <f t="shared" si="15"/>
        <v>2.3279999999999994</v>
      </c>
      <c r="P49" s="36">
        <f t="shared" si="15"/>
        <v>8.1314999999999991</v>
      </c>
      <c r="Q49" s="36">
        <f t="shared" si="15"/>
        <v>7.9728000000000012</v>
      </c>
      <c r="R49" s="99">
        <f>((R46*1000)/R48)/7</f>
        <v>142.99952539155197</v>
      </c>
      <c r="S49" s="59"/>
      <c r="T49" s="59"/>
    </row>
    <row r="50" spans="1:43" ht="33.75" customHeight="1" x14ac:dyDescent="0.25">
      <c r="A50" s="85" t="s">
        <v>15</v>
      </c>
      <c r="B50" s="74">
        <f t="shared" ref="B50:G50" si="16">((B48*B47)*7)/1000</f>
        <v>739.85940000000005</v>
      </c>
      <c r="C50" s="40">
        <f t="shared" si="16"/>
        <v>738.74849999999992</v>
      </c>
      <c r="D50" s="40">
        <f t="shared" si="16"/>
        <v>739.85940000000005</v>
      </c>
      <c r="E50" s="40">
        <f t="shared" si="16"/>
        <v>208.8492</v>
      </c>
      <c r="F50" s="40">
        <f t="shared" si="16"/>
        <v>740.97029999999995</v>
      </c>
      <c r="G50" s="40">
        <f t="shared" si="16"/>
        <v>733.19399999999985</v>
      </c>
      <c r="H50" s="76"/>
      <c r="I50" s="56"/>
      <c r="K50" s="85" t="s">
        <v>15</v>
      </c>
      <c r="L50" s="74">
        <f>((L48*L47)*7)/1000</f>
        <v>58.463999999999999</v>
      </c>
      <c r="M50" s="40">
        <f>((M48*M47)*7)/1000</f>
        <v>57.256500000000003</v>
      </c>
      <c r="N50" s="40">
        <f>((N48*N47)*7)/1000</f>
        <v>57.256500000000003</v>
      </c>
      <c r="O50" s="40">
        <f>((O48*O47)*7)/1000</f>
        <v>16.239999999999998</v>
      </c>
      <c r="P50" s="40">
        <f t="shared" ref="P50:Q50" si="17">((P48*P47)*7)/1000</f>
        <v>56.857500000000002</v>
      </c>
      <c r="Q50" s="40">
        <f t="shared" si="17"/>
        <v>55.664000000000001</v>
      </c>
      <c r="R50" s="100"/>
    </row>
    <row r="51" spans="1:43" ht="33.75" customHeight="1" thickBot="1" x14ac:dyDescent="0.3">
      <c r="A51" s="86" t="s">
        <v>16</v>
      </c>
      <c r="B51" s="75">
        <f t="shared" ref="B51:G51" si="18">+(B46/B48)/7*1000</f>
        <v>151.5888030888031</v>
      </c>
      <c r="C51" s="45">
        <f t="shared" si="18"/>
        <v>158.69999999999999</v>
      </c>
      <c r="D51" s="45">
        <f t="shared" si="18"/>
        <v>158.70000000000002</v>
      </c>
      <c r="E51" s="45">
        <f t="shared" si="18"/>
        <v>158.70000000000002</v>
      </c>
      <c r="F51" s="45">
        <f t="shared" si="18"/>
        <v>158.70000000000002</v>
      </c>
      <c r="G51" s="45">
        <f t="shared" si="18"/>
        <v>155.70649350649353</v>
      </c>
      <c r="H51" s="93"/>
      <c r="I51" s="56"/>
      <c r="J51" s="48"/>
      <c r="K51" s="86" t="s">
        <v>16</v>
      </c>
      <c r="L51" s="75">
        <f>+(L46/L48)/7*1000</f>
        <v>144.0886699507389</v>
      </c>
      <c r="M51" s="45">
        <f>+(M46/M48)/7*1000</f>
        <v>143.35839598997492</v>
      </c>
      <c r="N51" s="45">
        <f>+(N46/N48)/7*1000</f>
        <v>142.35588972431077</v>
      </c>
      <c r="O51" s="45">
        <f>+(O46/O48)/7*1000</f>
        <v>145.53571428571431</v>
      </c>
      <c r="P51" s="45">
        <f t="shared" ref="P51:Q51" si="19">+(P46/P48)/7*1000</f>
        <v>142.35588972431077</v>
      </c>
      <c r="Q51" s="45">
        <f t="shared" si="19"/>
        <v>142.09183673469389</v>
      </c>
      <c r="R51" s="46"/>
      <c r="S51" s="49"/>
      <c r="T51" s="49"/>
    </row>
    <row r="52" spans="1:43" ht="33.75" customHeight="1" x14ac:dyDescent="0.25">
      <c r="A52" s="48"/>
      <c r="B52" s="178"/>
      <c r="C52" s="178"/>
      <c r="D52" s="178"/>
      <c r="E52" s="178"/>
      <c r="F52" s="178"/>
      <c r="G52" s="178"/>
      <c r="H52" s="48"/>
      <c r="I52" s="48"/>
      <c r="J52" s="48"/>
      <c r="K52" s="49"/>
      <c r="L52" s="49"/>
      <c r="M52" s="178"/>
      <c r="N52" s="178"/>
      <c r="O52" s="178"/>
      <c r="P52" s="178"/>
      <c r="Q52" s="178"/>
      <c r="R52" s="178"/>
      <c r="S52" s="49"/>
      <c r="T52" s="49"/>
      <c r="U52" s="2"/>
      <c r="V52" s="2"/>
      <c r="W52" s="2"/>
      <c r="X52" s="2"/>
      <c r="Y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43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50"/>
      <c r="W54" s="2"/>
      <c r="X54" s="2"/>
      <c r="Y54" s="2"/>
      <c r="Z54" s="2"/>
      <c r="AB54" s="2"/>
      <c r="AC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63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52"/>
      <c r="W56" s="52"/>
      <c r="X56" s="124"/>
      <c r="Y56" s="52"/>
      <c r="Z56" s="64"/>
      <c r="AA56" s="64"/>
      <c r="AB56" s="64"/>
      <c r="AC56" s="5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71">
        <v>10.5</v>
      </c>
      <c r="C57" s="172">
        <v>10.4</v>
      </c>
      <c r="D57" s="172">
        <v>10.7</v>
      </c>
      <c r="E57" s="172">
        <v>2.4</v>
      </c>
      <c r="F57" s="172">
        <v>10.7</v>
      </c>
      <c r="G57" s="173">
        <v>10.9</v>
      </c>
      <c r="H57" s="171">
        <v>10.7</v>
      </c>
      <c r="I57" s="172">
        <v>10.8</v>
      </c>
      <c r="J57" s="172">
        <v>10.8</v>
      </c>
      <c r="K57" s="156">
        <v>3</v>
      </c>
      <c r="L57" s="172">
        <v>10.7</v>
      </c>
      <c r="M57" s="173">
        <v>10.8</v>
      </c>
      <c r="N57" s="167">
        <v>10.8</v>
      </c>
      <c r="O57" s="156">
        <v>10.7</v>
      </c>
      <c r="P57" s="156">
        <v>10.6</v>
      </c>
      <c r="Q57" s="156">
        <v>2.8</v>
      </c>
      <c r="R57" s="156">
        <v>10.8</v>
      </c>
      <c r="S57" s="157">
        <v>10.9</v>
      </c>
      <c r="T57" s="158">
        <f>SUM(B57:S57)</f>
        <v>169</v>
      </c>
      <c r="U57" s="49"/>
      <c r="V57" s="50"/>
      <c r="W57" s="52"/>
      <c r="X57" s="124"/>
      <c r="Y57" s="52"/>
      <c r="Z57" s="64"/>
      <c r="AA57" s="64"/>
      <c r="AB57" s="64"/>
      <c r="AC57" s="52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39">
        <v>10.5</v>
      </c>
      <c r="C58" s="40">
        <v>10.4</v>
      </c>
      <c r="D58" s="40">
        <v>10.7</v>
      </c>
      <c r="E58" s="40">
        <v>2.4</v>
      </c>
      <c r="F58" s="40">
        <v>10.7</v>
      </c>
      <c r="G58" s="76">
        <v>10.9</v>
      </c>
      <c r="H58" s="39">
        <v>10.7</v>
      </c>
      <c r="I58" s="40">
        <v>10.8</v>
      </c>
      <c r="J58" s="40">
        <v>10.8</v>
      </c>
      <c r="K58" s="179">
        <v>3</v>
      </c>
      <c r="L58" s="40">
        <v>10.7</v>
      </c>
      <c r="M58" s="76">
        <v>10.8</v>
      </c>
      <c r="N58" s="69">
        <v>10.8</v>
      </c>
      <c r="O58" s="21">
        <v>10.7</v>
      </c>
      <c r="P58" s="21">
        <v>10.6</v>
      </c>
      <c r="Q58" s="21">
        <v>2.8</v>
      </c>
      <c r="R58" s="21">
        <v>10.8</v>
      </c>
      <c r="S58" s="126">
        <v>10.9</v>
      </c>
      <c r="T58" s="158">
        <f t="shared" ref="T58:T63" si="20">SUM(B58:S58)</f>
        <v>169</v>
      </c>
      <c r="U58" s="49"/>
      <c r="V58" s="50"/>
      <c r="W58" s="52"/>
      <c r="X58" s="124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39">
        <v>10.4</v>
      </c>
      <c r="C59" s="40">
        <v>10.3</v>
      </c>
      <c r="D59" s="40">
        <v>10.6</v>
      </c>
      <c r="E59" s="40">
        <v>2.2999999999999998</v>
      </c>
      <c r="F59" s="40">
        <v>10.5</v>
      </c>
      <c r="G59" s="76">
        <v>10.6</v>
      </c>
      <c r="H59" s="39">
        <v>10.6</v>
      </c>
      <c r="I59" s="40">
        <v>10.7</v>
      </c>
      <c r="J59" s="40">
        <v>10.6</v>
      </c>
      <c r="K59" s="179">
        <v>2.9</v>
      </c>
      <c r="L59" s="40">
        <v>10.5</v>
      </c>
      <c r="M59" s="76">
        <v>10.6</v>
      </c>
      <c r="N59" s="69">
        <v>10.8</v>
      </c>
      <c r="O59" s="21">
        <v>10.7</v>
      </c>
      <c r="P59" s="21">
        <v>10.4</v>
      </c>
      <c r="Q59" s="21">
        <v>2.8</v>
      </c>
      <c r="R59" s="21">
        <v>10.7</v>
      </c>
      <c r="S59" s="126">
        <v>10.6</v>
      </c>
      <c r="T59" s="158">
        <f t="shared" si="20"/>
        <v>166.6</v>
      </c>
      <c r="U59" s="49"/>
      <c r="V59" s="50"/>
      <c r="W59" s="52"/>
      <c r="X59" s="124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39">
        <v>10.4</v>
      </c>
      <c r="C60" s="40">
        <v>10.3</v>
      </c>
      <c r="D60" s="40">
        <v>10.6</v>
      </c>
      <c r="E60" s="40">
        <v>2.2999999999999998</v>
      </c>
      <c r="F60" s="40">
        <v>10.5</v>
      </c>
      <c r="G60" s="76">
        <v>10.6</v>
      </c>
      <c r="H60" s="39">
        <v>10.6</v>
      </c>
      <c r="I60" s="40">
        <v>10.7</v>
      </c>
      <c r="J60" s="40">
        <v>10.6</v>
      </c>
      <c r="K60" s="179">
        <v>2.9</v>
      </c>
      <c r="L60" s="40">
        <v>10.5</v>
      </c>
      <c r="M60" s="76">
        <v>10.6</v>
      </c>
      <c r="N60" s="69">
        <v>10.8</v>
      </c>
      <c r="O60" s="21">
        <v>10.7</v>
      </c>
      <c r="P60" s="21">
        <v>10.4</v>
      </c>
      <c r="Q60" s="21">
        <v>2.8</v>
      </c>
      <c r="R60" s="21">
        <v>10.7</v>
      </c>
      <c r="S60" s="126">
        <v>10.6</v>
      </c>
      <c r="T60" s="158">
        <f t="shared" si="20"/>
        <v>166.6</v>
      </c>
      <c r="U60" s="49"/>
      <c r="V60" s="2"/>
      <c r="W60" s="52"/>
      <c r="X60" s="124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39">
        <v>10.4</v>
      </c>
      <c r="C61" s="40">
        <v>10.4</v>
      </c>
      <c r="D61" s="40">
        <v>10.6</v>
      </c>
      <c r="E61" s="40">
        <v>2.4</v>
      </c>
      <c r="F61" s="40">
        <v>10.5</v>
      </c>
      <c r="G61" s="76">
        <v>10.7</v>
      </c>
      <c r="H61" s="39">
        <v>10.6</v>
      </c>
      <c r="I61" s="40">
        <v>10.7</v>
      </c>
      <c r="J61" s="40">
        <v>10.7</v>
      </c>
      <c r="K61" s="179">
        <v>2.9</v>
      </c>
      <c r="L61" s="40">
        <v>10.5</v>
      </c>
      <c r="M61" s="76">
        <v>10.6</v>
      </c>
      <c r="N61" s="69">
        <v>10.8</v>
      </c>
      <c r="O61" s="21">
        <v>10.7</v>
      </c>
      <c r="P61" s="21">
        <v>10.4</v>
      </c>
      <c r="Q61" s="21">
        <v>2.8</v>
      </c>
      <c r="R61" s="21">
        <v>10.8</v>
      </c>
      <c r="S61" s="126">
        <v>10.7</v>
      </c>
      <c r="T61" s="158">
        <f t="shared" si="20"/>
        <v>167.20000000000002</v>
      </c>
      <c r="U61" s="49"/>
      <c r="V61" s="2"/>
      <c r="W61" s="52"/>
      <c r="X61" s="124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39">
        <v>10.4</v>
      </c>
      <c r="C62" s="40">
        <v>10.4</v>
      </c>
      <c r="D62" s="40">
        <v>10.6</v>
      </c>
      <c r="E62" s="40">
        <v>2.4</v>
      </c>
      <c r="F62" s="40">
        <v>10.6</v>
      </c>
      <c r="G62" s="76">
        <v>10.7</v>
      </c>
      <c r="H62" s="39">
        <v>10.7</v>
      </c>
      <c r="I62" s="40">
        <v>10.7</v>
      </c>
      <c r="J62" s="40">
        <v>10.7</v>
      </c>
      <c r="K62" s="179">
        <v>3</v>
      </c>
      <c r="L62" s="40">
        <v>10.6</v>
      </c>
      <c r="M62" s="76">
        <v>10.7</v>
      </c>
      <c r="N62" s="69">
        <v>10.8</v>
      </c>
      <c r="O62" s="21">
        <v>10.7</v>
      </c>
      <c r="P62" s="21">
        <v>10.4</v>
      </c>
      <c r="Q62" s="21">
        <v>2.8</v>
      </c>
      <c r="R62" s="21">
        <v>10.8</v>
      </c>
      <c r="S62" s="126">
        <v>10.7</v>
      </c>
      <c r="T62" s="158">
        <f t="shared" si="20"/>
        <v>167.70000000000002</v>
      </c>
      <c r="U62" s="49"/>
      <c r="V62" s="2"/>
      <c r="W62" s="52"/>
      <c r="X62" s="124"/>
      <c r="Y62" s="52"/>
      <c r="Z62" s="52"/>
      <c r="AA62" s="52"/>
      <c r="AB62" s="52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39">
        <v>10.4</v>
      </c>
      <c r="C63" s="40">
        <v>10.4</v>
      </c>
      <c r="D63" s="40">
        <v>10.6</v>
      </c>
      <c r="E63" s="40">
        <v>2.4</v>
      </c>
      <c r="F63" s="40">
        <v>10.6</v>
      </c>
      <c r="G63" s="76">
        <v>10.7</v>
      </c>
      <c r="H63" s="39">
        <v>10.7</v>
      </c>
      <c r="I63" s="40">
        <v>10.7</v>
      </c>
      <c r="J63" s="40">
        <v>10.7</v>
      </c>
      <c r="K63" s="179">
        <v>3</v>
      </c>
      <c r="L63" s="40">
        <v>10.6</v>
      </c>
      <c r="M63" s="76">
        <v>10.7</v>
      </c>
      <c r="N63" s="69">
        <v>10.8</v>
      </c>
      <c r="O63" s="21">
        <v>10.7</v>
      </c>
      <c r="P63" s="21">
        <v>10.5</v>
      </c>
      <c r="Q63" s="21">
        <v>2.8</v>
      </c>
      <c r="R63" s="21">
        <v>10.8</v>
      </c>
      <c r="S63" s="126">
        <v>10.7</v>
      </c>
      <c r="T63" s="158">
        <f t="shared" si="20"/>
        <v>167.8</v>
      </c>
      <c r="U63" s="49"/>
      <c r="V63" s="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79" t="s">
        <v>10</v>
      </c>
      <c r="B64" s="168">
        <f t="shared" ref="B64:S64" si="21">SUM(B57:B63)</f>
        <v>73</v>
      </c>
      <c r="C64" s="169">
        <f t="shared" si="21"/>
        <v>72.600000000000009</v>
      </c>
      <c r="D64" s="169">
        <f t="shared" si="21"/>
        <v>74.400000000000006</v>
      </c>
      <c r="E64" s="169">
        <f t="shared" si="21"/>
        <v>16.599999999999998</v>
      </c>
      <c r="F64" s="169">
        <f t="shared" si="21"/>
        <v>74.099999999999994</v>
      </c>
      <c r="G64" s="170">
        <f t="shared" si="21"/>
        <v>75.100000000000009</v>
      </c>
      <c r="H64" s="168">
        <f t="shared" si="21"/>
        <v>74.600000000000009</v>
      </c>
      <c r="I64" s="169">
        <f t="shared" si="21"/>
        <v>75.100000000000009</v>
      </c>
      <c r="J64" s="169">
        <f t="shared" si="21"/>
        <v>74.900000000000006</v>
      </c>
      <c r="K64" s="169">
        <f t="shared" si="21"/>
        <v>20.700000000000003</v>
      </c>
      <c r="L64" s="169">
        <f t="shared" si="21"/>
        <v>74.099999999999994</v>
      </c>
      <c r="M64" s="170">
        <f t="shared" si="21"/>
        <v>74.800000000000011</v>
      </c>
      <c r="N64" s="70">
        <f t="shared" si="21"/>
        <v>75.599999999999994</v>
      </c>
      <c r="O64" s="25">
        <f t="shared" si="21"/>
        <v>74.900000000000006</v>
      </c>
      <c r="P64" s="25">
        <f t="shared" si="21"/>
        <v>73.3</v>
      </c>
      <c r="Q64" s="25">
        <f t="shared" si="21"/>
        <v>19.600000000000001</v>
      </c>
      <c r="R64" s="25">
        <f t="shared" si="21"/>
        <v>75.399999999999991</v>
      </c>
      <c r="S64" s="127">
        <f t="shared" si="21"/>
        <v>75.100000000000009</v>
      </c>
      <c r="T64" s="150">
        <f>SUM(B64:S64)</f>
        <v>1173.9000000000001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147</v>
      </c>
      <c r="C65" s="28">
        <v>146</v>
      </c>
      <c r="D65" s="28">
        <v>145.5</v>
      </c>
      <c r="E65" s="28">
        <v>148</v>
      </c>
      <c r="F65" s="28">
        <v>145</v>
      </c>
      <c r="G65" s="29">
        <v>145</v>
      </c>
      <c r="H65" s="27">
        <v>148</v>
      </c>
      <c r="I65" s="28">
        <v>147</v>
      </c>
      <c r="J65" s="28">
        <v>146.5</v>
      </c>
      <c r="K65" s="28">
        <v>147.5</v>
      </c>
      <c r="L65" s="28">
        <v>145</v>
      </c>
      <c r="M65" s="29">
        <v>144.5</v>
      </c>
      <c r="N65" s="71">
        <v>148</v>
      </c>
      <c r="O65" s="28">
        <v>146.5</v>
      </c>
      <c r="P65" s="28">
        <v>145.5</v>
      </c>
      <c r="Q65" s="28">
        <v>147</v>
      </c>
      <c r="R65" s="28">
        <v>145.5</v>
      </c>
      <c r="S65" s="128">
        <v>145</v>
      </c>
      <c r="T65" s="151">
        <f>+((T64/T66)/7)*1000</f>
        <v>146.08013937282232</v>
      </c>
      <c r="V65" s="14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71</v>
      </c>
      <c r="C66" s="145">
        <v>71</v>
      </c>
      <c r="D66" s="145">
        <v>73</v>
      </c>
      <c r="E66" s="145">
        <v>16</v>
      </c>
      <c r="F66" s="145">
        <v>73</v>
      </c>
      <c r="G66" s="147">
        <v>74</v>
      </c>
      <c r="H66" s="146">
        <v>72</v>
      </c>
      <c r="I66" s="145">
        <v>73</v>
      </c>
      <c r="J66" s="145">
        <v>73</v>
      </c>
      <c r="K66" s="145">
        <v>20</v>
      </c>
      <c r="L66" s="145">
        <v>73</v>
      </c>
      <c r="M66" s="147">
        <v>74</v>
      </c>
      <c r="N66" s="94">
        <v>73</v>
      </c>
      <c r="O66" s="145">
        <v>73</v>
      </c>
      <c r="P66" s="145">
        <v>72</v>
      </c>
      <c r="Q66" s="145">
        <v>19</v>
      </c>
      <c r="R66" s="145">
        <v>74</v>
      </c>
      <c r="S66" s="148">
        <v>74</v>
      </c>
      <c r="T66" s="152">
        <f>SUM(B66:S66)</f>
        <v>1148</v>
      </c>
      <c r="U66" s="144"/>
      <c r="V66" s="66"/>
      <c r="Z66" s="3"/>
      <c r="AA66" s="3"/>
      <c r="AB66" s="3"/>
      <c r="AC66" s="3"/>
      <c r="AD66" s="3"/>
    </row>
    <row r="67" spans="1:41" ht="33.75" customHeight="1" x14ac:dyDescent="0.25">
      <c r="A67" s="84" t="s">
        <v>14</v>
      </c>
      <c r="B67" s="35">
        <f t="shared" ref="B67:S67" si="22">((B66*B65)*7/1000-B57-B58)/5</f>
        <v>10.411799999999999</v>
      </c>
      <c r="C67" s="36">
        <f t="shared" si="22"/>
        <v>10.352399999999999</v>
      </c>
      <c r="D67" s="36">
        <f t="shared" si="22"/>
        <v>10.590099999999998</v>
      </c>
      <c r="E67" s="36">
        <f t="shared" si="22"/>
        <v>2.3552</v>
      </c>
      <c r="F67" s="36">
        <f t="shared" si="22"/>
        <v>10.538999999999998</v>
      </c>
      <c r="G67" s="37">
        <f t="shared" si="22"/>
        <v>10.661999999999999</v>
      </c>
      <c r="H67" s="35">
        <f t="shared" si="22"/>
        <v>10.638399999999999</v>
      </c>
      <c r="I67" s="36">
        <f t="shared" si="22"/>
        <v>10.703400000000002</v>
      </c>
      <c r="J67" s="36">
        <f t="shared" si="22"/>
        <v>10.652300000000002</v>
      </c>
      <c r="K67" s="36">
        <f t="shared" si="22"/>
        <v>2.9299999999999997</v>
      </c>
      <c r="L67" s="36">
        <f t="shared" si="22"/>
        <v>10.538999999999998</v>
      </c>
      <c r="M67" s="37">
        <f t="shared" si="22"/>
        <v>10.650200000000002</v>
      </c>
      <c r="N67" s="73">
        <f t="shared" si="22"/>
        <v>10.805600000000002</v>
      </c>
      <c r="O67" s="36">
        <f t="shared" si="22"/>
        <v>10.692299999999999</v>
      </c>
      <c r="P67" s="36">
        <f t="shared" si="22"/>
        <v>10.426399999999997</v>
      </c>
      <c r="Q67" s="36">
        <f t="shared" si="22"/>
        <v>2.7901999999999996</v>
      </c>
      <c r="R67" s="36">
        <f t="shared" si="22"/>
        <v>10.753800000000002</v>
      </c>
      <c r="S67" s="130">
        <f t="shared" si="22"/>
        <v>10.661999999999999</v>
      </c>
      <c r="T67" s="153">
        <f>((T64*1000)/T66)/7</f>
        <v>146.08013937282229</v>
      </c>
      <c r="Z67" s="3"/>
      <c r="AA67" s="3"/>
      <c r="AB67" s="3"/>
      <c r="AC67" s="3"/>
      <c r="AD67" s="3"/>
    </row>
    <row r="68" spans="1:41" ht="33.75" customHeight="1" x14ac:dyDescent="0.25">
      <c r="A68" s="85" t="s">
        <v>15</v>
      </c>
      <c r="B68" s="39">
        <f t="shared" ref="B68:M68" si="23">((B66*B65)*7)/1000</f>
        <v>73.058999999999997</v>
      </c>
      <c r="C68" s="40">
        <f t="shared" si="23"/>
        <v>72.561999999999998</v>
      </c>
      <c r="D68" s="40">
        <f t="shared" si="23"/>
        <v>74.350499999999997</v>
      </c>
      <c r="E68" s="40">
        <f t="shared" si="23"/>
        <v>16.576000000000001</v>
      </c>
      <c r="F68" s="40">
        <f t="shared" si="23"/>
        <v>74.094999999999999</v>
      </c>
      <c r="G68" s="76">
        <f t="shared" si="23"/>
        <v>75.11</v>
      </c>
      <c r="H68" s="39">
        <f t="shared" si="23"/>
        <v>74.591999999999999</v>
      </c>
      <c r="I68" s="40">
        <f t="shared" si="23"/>
        <v>75.117000000000004</v>
      </c>
      <c r="J68" s="40">
        <f t="shared" si="23"/>
        <v>74.861500000000007</v>
      </c>
      <c r="K68" s="40">
        <f t="shared" si="23"/>
        <v>20.65</v>
      </c>
      <c r="L68" s="40">
        <f t="shared" si="23"/>
        <v>74.094999999999999</v>
      </c>
      <c r="M68" s="76">
        <f t="shared" si="23"/>
        <v>74.850999999999999</v>
      </c>
      <c r="N68" s="74">
        <f>((N66*N65)*7)/1000</f>
        <v>75.628</v>
      </c>
      <c r="O68" s="40">
        <f>((O66*O65)*7)/1000</f>
        <v>74.861500000000007</v>
      </c>
      <c r="P68" s="40">
        <f>((P66*P65)*7)/1000</f>
        <v>73.331999999999994</v>
      </c>
      <c r="Q68" s="40">
        <f>((Q66*Q65)*7)/1000</f>
        <v>19.550999999999998</v>
      </c>
      <c r="R68" s="40">
        <f t="shared" ref="R68:S68" si="24">((R66*R65)*7)/1000</f>
        <v>75.369</v>
      </c>
      <c r="S68" s="131">
        <f t="shared" si="24"/>
        <v>75.11</v>
      </c>
      <c r="T68" s="85"/>
      <c r="U68" s="48"/>
      <c r="AD68" s="3"/>
    </row>
    <row r="69" spans="1:41" ht="33.75" customHeight="1" thickBot="1" x14ac:dyDescent="0.3">
      <c r="A69" s="86" t="s">
        <v>16</v>
      </c>
      <c r="B69" s="44">
        <f t="shared" ref="B69:M69" si="25">+(B64/B66)/7*1000</f>
        <v>146.88128772635815</v>
      </c>
      <c r="C69" s="45">
        <f t="shared" si="25"/>
        <v>146.07645875251512</v>
      </c>
      <c r="D69" s="45">
        <f t="shared" si="25"/>
        <v>145.59686888454013</v>
      </c>
      <c r="E69" s="45">
        <f t="shared" si="25"/>
        <v>148.21428571428569</v>
      </c>
      <c r="F69" s="45">
        <f t="shared" si="25"/>
        <v>145.0097847358121</v>
      </c>
      <c r="G69" s="46">
        <f t="shared" si="25"/>
        <v>144.98069498069501</v>
      </c>
      <c r="H69" s="44">
        <f t="shared" si="25"/>
        <v>148.01587301587301</v>
      </c>
      <c r="I69" s="45">
        <f t="shared" si="25"/>
        <v>146.96673189823878</v>
      </c>
      <c r="J69" s="45">
        <f t="shared" si="25"/>
        <v>146.57534246575344</v>
      </c>
      <c r="K69" s="45">
        <f t="shared" si="25"/>
        <v>147.85714285714289</v>
      </c>
      <c r="L69" s="45">
        <f t="shared" si="25"/>
        <v>145.0097847358121</v>
      </c>
      <c r="M69" s="46">
        <f t="shared" si="25"/>
        <v>144.40154440154444</v>
      </c>
      <c r="N69" s="75">
        <f>+(N64/N66)/7*1000</f>
        <v>147.94520547945206</v>
      </c>
      <c r="O69" s="45">
        <f>+(O64/O66)/7*1000</f>
        <v>146.57534246575344</v>
      </c>
      <c r="P69" s="45">
        <f>+(P64/P66)/7*1000</f>
        <v>145.43650793650792</v>
      </c>
      <c r="Q69" s="45">
        <f>+(Q64/Q66)/7*1000</f>
        <v>147.36842105263159</v>
      </c>
      <c r="R69" s="45">
        <f t="shared" ref="R69:S69" si="26">+(R64/R66)/7*1000</f>
        <v>145.55984555984551</v>
      </c>
      <c r="S69" s="132">
        <f t="shared" si="26"/>
        <v>144.98069498069501</v>
      </c>
      <c r="T69" s="154"/>
      <c r="AD69" s="3"/>
    </row>
    <row r="70" spans="1:41" ht="33.75" customHeight="1" x14ac:dyDescent="0.25"/>
    <row r="71" spans="1:41" ht="33.75" customHeight="1" x14ac:dyDescent="0.25">
      <c r="B71" s="52"/>
      <c r="C71" s="52"/>
      <c r="D71" s="52"/>
      <c r="E71" s="52"/>
      <c r="F71" s="52"/>
      <c r="G71" s="52"/>
      <c r="H71" s="52"/>
      <c r="I71" s="59"/>
    </row>
    <row r="72" spans="1:41" ht="33.75" customHeight="1" x14ac:dyDescent="0.25"/>
    <row r="73" spans="1:41" ht="33.75" customHeight="1" x14ac:dyDescent="0.25">
      <c r="A73" s="52"/>
      <c r="B73" s="65"/>
      <c r="C73" s="65"/>
      <c r="D73" s="65"/>
      <c r="E73" s="65"/>
      <c r="F73" s="65"/>
      <c r="G73" s="65"/>
      <c r="H73" s="52"/>
      <c r="I73" s="52"/>
      <c r="J73" s="52"/>
    </row>
    <row r="74" spans="1:41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1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1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1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1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R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Q238"/>
  <sheetViews>
    <sheetView topLeftCell="A37" zoomScale="30" zoomScaleNormal="30" workbookViewId="0">
      <selection activeCell="H45" sqref="H45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0" width="26.28515625" style="16" bestFit="1" customWidth="1"/>
    <col min="11" max="12" width="33.42578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0" width="25.42578125" style="16" customWidth="1"/>
    <col min="21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77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94" t="s">
        <v>45</v>
      </c>
      <c r="I15" s="395"/>
      <c r="J15" s="395"/>
      <c r="K15" s="395"/>
      <c r="L15" s="395"/>
      <c r="M15" s="396"/>
      <c r="N15" s="397" t="s">
        <v>44</v>
      </c>
      <c r="O15" s="398"/>
      <c r="P15" s="398"/>
      <c r="Q15" s="398"/>
      <c r="R15" s="398"/>
      <c r="S15" s="399"/>
      <c r="T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33"/>
      <c r="H16" s="13"/>
      <c r="I16" s="12"/>
      <c r="J16" s="12"/>
      <c r="K16" s="18"/>
      <c r="L16" s="12"/>
      <c r="M16" s="14"/>
      <c r="N16" s="13"/>
      <c r="O16" s="12"/>
      <c r="P16" s="12"/>
      <c r="Q16" s="12"/>
      <c r="R16" s="12"/>
      <c r="S16" s="14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25">
        <v>6</v>
      </c>
      <c r="H17" s="11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123.1</v>
      </c>
      <c r="C18" s="21">
        <v>122.3</v>
      </c>
      <c r="D18" s="21">
        <v>122.2</v>
      </c>
      <c r="E18" s="21">
        <v>29.9</v>
      </c>
      <c r="F18" s="21">
        <v>123.5</v>
      </c>
      <c r="G18" s="126">
        <v>122.6</v>
      </c>
      <c r="H18" s="20">
        <v>122.3</v>
      </c>
      <c r="I18" s="21">
        <v>121.9</v>
      </c>
      <c r="J18" s="21">
        <v>120.3</v>
      </c>
      <c r="K18" s="21">
        <v>26.3</v>
      </c>
      <c r="L18" s="21">
        <v>122.7</v>
      </c>
      <c r="M18" s="22">
        <v>122.9</v>
      </c>
      <c r="N18" s="20">
        <v>123</v>
      </c>
      <c r="O18" s="21">
        <v>124.3</v>
      </c>
      <c r="P18" s="21">
        <v>123.3</v>
      </c>
      <c r="Q18" s="21">
        <v>28.6</v>
      </c>
      <c r="R18" s="21">
        <v>122.8</v>
      </c>
      <c r="S18" s="22">
        <v>121.9</v>
      </c>
      <c r="T18" s="23">
        <f t="shared" ref="T18:T25" si="0">SUM(B18:S18)</f>
        <v>1923.8999999999999</v>
      </c>
      <c r="V18" s="2"/>
      <c r="W18" s="17"/>
    </row>
    <row r="19" spans="1:30" ht="39.950000000000003" customHeight="1" x14ac:dyDescent="0.25">
      <c r="A19" s="113" t="s">
        <v>34</v>
      </c>
      <c r="B19" s="20">
        <v>123.1</v>
      </c>
      <c r="C19" s="21">
        <v>122.3</v>
      </c>
      <c r="D19" s="21">
        <v>122.2</v>
      </c>
      <c r="E19" s="21">
        <v>29.9</v>
      </c>
      <c r="F19" s="21">
        <v>123.5</v>
      </c>
      <c r="G19" s="126">
        <v>122.6</v>
      </c>
      <c r="H19" s="20">
        <v>122.3</v>
      </c>
      <c r="I19" s="21">
        <v>121.9</v>
      </c>
      <c r="J19" s="21">
        <v>120.3</v>
      </c>
      <c r="K19" s="21">
        <v>26.3</v>
      </c>
      <c r="L19" s="21">
        <v>122.7</v>
      </c>
      <c r="M19" s="22">
        <v>122.9</v>
      </c>
      <c r="N19" s="20">
        <v>123</v>
      </c>
      <c r="O19" s="21">
        <v>124.3</v>
      </c>
      <c r="P19" s="21">
        <v>123.3</v>
      </c>
      <c r="Q19" s="21">
        <v>28.6</v>
      </c>
      <c r="R19" s="21">
        <v>122.8</v>
      </c>
      <c r="S19" s="22">
        <v>121.9</v>
      </c>
      <c r="T19" s="23">
        <f t="shared" si="0"/>
        <v>1923.8999999999999</v>
      </c>
      <c r="V19" s="2"/>
      <c r="W19" s="17"/>
    </row>
    <row r="20" spans="1:30" ht="39.75" customHeight="1" x14ac:dyDescent="0.25">
      <c r="A20" s="112" t="s">
        <v>35</v>
      </c>
      <c r="B20" s="20">
        <v>123.1</v>
      </c>
      <c r="C20" s="21">
        <v>122.19275999999999</v>
      </c>
      <c r="D20" s="21">
        <v>122.00581999999997</v>
      </c>
      <c r="E20" s="21">
        <v>29.116139999999994</v>
      </c>
      <c r="F20" s="21">
        <v>123.52828</v>
      </c>
      <c r="G20" s="126">
        <v>122.6</v>
      </c>
      <c r="H20" s="20">
        <v>121.51194000000001</v>
      </c>
      <c r="I20" s="21">
        <v>121.9</v>
      </c>
      <c r="J20" s="21">
        <v>120.26948000000002</v>
      </c>
      <c r="K20" s="21">
        <v>24.851279999999988</v>
      </c>
      <c r="L20" s="21">
        <v>122.71357999999998</v>
      </c>
      <c r="M20" s="22">
        <v>122.40664</v>
      </c>
      <c r="N20" s="20">
        <v>123.04745999999997</v>
      </c>
      <c r="O20" s="21">
        <v>123.88910000000001</v>
      </c>
      <c r="P20" s="21">
        <v>122.70052000000001</v>
      </c>
      <c r="Q20" s="21">
        <v>27.36674</v>
      </c>
      <c r="R20" s="21">
        <v>122.8</v>
      </c>
      <c r="S20" s="22">
        <v>122.12582</v>
      </c>
      <c r="T20" s="23">
        <f t="shared" si="0"/>
        <v>1918.12556</v>
      </c>
      <c r="V20" s="2"/>
      <c r="W20" s="17"/>
    </row>
    <row r="21" spans="1:30" ht="39.950000000000003" customHeight="1" x14ac:dyDescent="0.25">
      <c r="A21" s="112" t="s">
        <v>36</v>
      </c>
      <c r="B21" s="20">
        <v>123.1</v>
      </c>
      <c r="C21" s="21">
        <v>122.19275999999999</v>
      </c>
      <c r="D21" s="21">
        <v>122.00581999999997</v>
      </c>
      <c r="E21" s="21">
        <v>29.116139999999994</v>
      </c>
      <c r="F21" s="21">
        <v>123.52828</v>
      </c>
      <c r="G21" s="126">
        <v>122.6</v>
      </c>
      <c r="H21" s="20">
        <v>121.51194000000001</v>
      </c>
      <c r="I21" s="21">
        <v>121.9</v>
      </c>
      <c r="J21" s="21">
        <v>120.26948000000002</v>
      </c>
      <c r="K21" s="21">
        <v>24.851279999999988</v>
      </c>
      <c r="L21" s="21">
        <v>122.71357999999998</v>
      </c>
      <c r="M21" s="22">
        <v>122.40664</v>
      </c>
      <c r="N21" s="20">
        <v>123.04745999999997</v>
      </c>
      <c r="O21" s="21">
        <v>123.88910000000001</v>
      </c>
      <c r="P21" s="21">
        <v>122.70052000000001</v>
      </c>
      <c r="Q21" s="21">
        <v>27.36674</v>
      </c>
      <c r="R21" s="21">
        <v>122.8</v>
      </c>
      <c r="S21" s="22">
        <v>122.12582</v>
      </c>
      <c r="T21" s="23">
        <f t="shared" si="0"/>
        <v>1918.12556</v>
      </c>
      <c r="V21" s="2"/>
      <c r="W21" s="17"/>
    </row>
    <row r="22" spans="1:30" ht="39.950000000000003" customHeight="1" x14ac:dyDescent="0.25">
      <c r="A22" s="113" t="s">
        <v>37</v>
      </c>
      <c r="B22" s="20">
        <v>123.1</v>
      </c>
      <c r="C22" s="21">
        <v>122.19275999999999</v>
      </c>
      <c r="D22" s="21">
        <v>122.00581999999997</v>
      </c>
      <c r="E22" s="21">
        <v>29.116139999999994</v>
      </c>
      <c r="F22" s="21">
        <v>123.52828</v>
      </c>
      <c r="G22" s="126">
        <v>122.6</v>
      </c>
      <c r="H22" s="20">
        <v>121.51194000000001</v>
      </c>
      <c r="I22" s="21">
        <v>121.9</v>
      </c>
      <c r="J22" s="21">
        <v>120.26948000000002</v>
      </c>
      <c r="K22" s="21">
        <v>24.851279999999988</v>
      </c>
      <c r="L22" s="21">
        <v>122.71357999999998</v>
      </c>
      <c r="M22" s="22">
        <v>122.40664</v>
      </c>
      <c r="N22" s="20">
        <v>123.04745999999997</v>
      </c>
      <c r="O22" s="21">
        <v>123.88910000000001</v>
      </c>
      <c r="P22" s="21">
        <v>122.70052000000001</v>
      </c>
      <c r="Q22" s="21">
        <v>27.36674</v>
      </c>
      <c r="R22" s="21">
        <v>122.8</v>
      </c>
      <c r="S22" s="22">
        <v>122.12582</v>
      </c>
      <c r="T22" s="23">
        <f t="shared" si="0"/>
        <v>1918.12556</v>
      </c>
      <c r="V22" s="2"/>
      <c r="W22" s="17"/>
    </row>
    <row r="23" spans="1:30" ht="39.950000000000003" customHeight="1" x14ac:dyDescent="0.25">
      <c r="A23" s="112" t="s">
        <v>38</v>
      </c>
      <c r="B23" s="20">
        <v>123.1</v>
      </c>
      <c r="C23" s="21">
        <v>122.19275999999999</v>
      </c>
      <c r="D23" s="21">
        <v>122.00581999999997</v>
      </c>
      <c r="E23" s="21">
        <v>29.116139999999994</v>
      </c>
      <c r="F23" s="21">
        <v>123.52828</v>
      </c>
      <c r="G23" s="126">
        <v>122.6</v>
      </c>
      <c r="H23" s="20">
        <v>121.51194000000001</v>
      </c>
      <c r="I23" s="21">
        <v>121.9</v>
      </c>
      <c r="J23" s="21">
        <v>120.26948000000002</v>
      </c>
      <c r="K23" s="21">
        <v>24.851279999999988</v>
      </c>
      <c r="L23" s="21">
        <v>122.71357999999998</v>
      </c>
      <c r="M23" s="22">
        <v>122.40664</v>
      </c>
      <c r="N23" s="20">
        <v>123.04745999999997</v>
      </c>
      <c r="O23" s="21">
        <v>123.88910000000001</v>
      </c>
      <c r="P23" s="21">
        <v>122.70052000000001</v>
      </c>
      <c r="Q23" s="21">
        <v>27.36674</v>
      </c>
      <c r="R23" s="21">
        <v>122.8</v>
      </c>
      <c r="S23" s="22">
        <v>122.12582</v>
      </c>
      <c r="T23" s="23">
        <f t="shared" si="0"/>
        <v>1918.12556</v>
      </c>
      <c r="V23" s="2"/>
      <c r="W23" s="17"/>
    </row>
    <row r="24" spans="1:30" ht="39.950000000000003" customHeight="1" x14ac:dyDescent="0.25">
      <c r="A24" s="112" t="s">
        <v>33</v>
      </c>
      <c r="B24" s="20">
        <v>123.1</v>
      </c>
      <c r="C24" s="21">
        <v>122.19275999999999</v>
      </c>
      <c r="D24" s="21">
        <v>122.00581999999997</v>
      </c>
      <c r="E24" s="21">
        <v>29.116139999999994</v>
      </c>
      <c r="F24" s="21">
        <v>123.52828</v>
      </c>
      <c r="G24" s="126">
        <v>122.6</v>
      </c>
      <c r="H24" s="20">
        <v>121.51194000000001</v>
      </c>
      <c r="I24" s="21">
        <v>121.9</v>
      </c>
      <c r="J24" s="21">
        <v>120.26948000000002</v>
      </c>
      <c r="K24" s="21">
        <v>24.851279999999988</v>
      </c>
      <c r="L24" s="21">
        <v>122.71357999999998</v>
      </c>
      <c r="M24" s="22">
        <v>122.40664</v>
      </c>
      <c r="N24" s="20">
        <v>123.04745999999997</v>
      </c>
      <c r="O24" s="21">
        <v>123.88910000000001</v>
      </c>
      <c r="P24" s="21">
        <v>122.70052000000001</v>
      </c>
      <c r="Q24" s="21">
        <v>27.36674</v>
      </c>
      <c r="R24" s="21">
        <v>122.8</v>
      </c>
      <c r="S24" s="22">
        <v>122.12582</v>
      </c>
      <c r="T24" s="23">
        <f t="shared" si="0"/>
        <v>1918.12556</v>
      </c>
      <c r="V24" s="2"/>
    </row>
    <row r="25" spans="1:30" ht="41.45" customHeight="1" x14ac:dyDescent="0.25">
      <c r="A25" s="113" t="s">
        <v>10</v>
      </c>
      <c r="B25" s="24">
        <f>SUM(B18:B24)</f>
        <v>861.7</v>
      </c>
      <c r="C25" s="25">
        <f t="shared" ref="C25:E25" si="1">SUM(C18:C24)</f>
        <v>855.56380000000001</v>
      </c>
      <c r="D25" s="25">
        <f t="shared" si="1"/>
        <v>854.42909999999983</v>
      </c>
      <c r="E25" s="25">
        <f t="shared" si="1"/>
        <v>205.38069999999999</v>
      </c>
      <c r="F25" s="25">
        <f>SUM(F18:F24)</f>
        <v>864.64139999999998</v>
      </c>
      <c r="G25" s="127">
        <f t="shared" ref="G25:J25" si="2">SUM(G18:G24)</f>
        <v>858.2</v>
      </c>
      <c r="H25" s="24">
        <f t="shared" si="2"/>
        <v>852.15969999999993</v>
      </c>
      <c r="I25" s="25">
        <f t="shared" si="2"/>
        <v>853.3</v>
      </c>
      <c r="J25" s="25">
        <f t="shared" si="2"/>
        <v>841.94740000000013</v>
      </c>
      <c r="K25" s="25">
        <f>SUM(K18:K24)</f>
        <v>176.85639999999995</v>
      </c>
      <c r="L25" s="25">
        <f t="shared" ref="L25:M25" si="3">SUM(L18:L24)</f>
        <v>858.96789999999987</v>
      </c>
      <c r="M25" s="26">
        <f t="shared" si="3"/>
        <v>857.83320000000003</v>
      </c>
      <c r="N25" s="24">
        <f>SUM(N18:N24)</f>
        <v>861.2373</v>
      </c>
      <c r="O25" s="25">
        <f t="shared" ref="O25:S25" si="4">SUM(O18:O24)</f>
        <v>868.04549999999995</v>
      </c>
      <c r="P25" s="25">
        <f t="shared" si="4"/>
        <v>860.10259999999994</v>
      </c>
      <c r="Q25" s="25">
        <f t="shared" si="4"/>
        <v>194.03369999999998</v>
      </c>
      <c r="R25" s="25">
        <f t="shared" si="4"/>
        <v>859.59999999999991</v>
      </c>
      <c r="S25" s="26">
        <f t="shared" si="4"/>
        <v>854.42909999999995</v>
      </c>
      <c r="T25" s="23">
        <f t="shared" si="0"/>
        <v>13438.427799999999</v>
      </c>
    </row>
    <row r="26" spans="1:30" s="2" customFormat="1" ht="36.75" customHeight="1" x14ac:dyDescent="0.25">
      <c r="A26" s="114" t="s">
        <v>12</v>
      </c>
      <c r="B26" s="27">
        <v>162.1</v>
      </c>
      <c r="C26" s="28">
        <v>162.1</v>
      </c>
      <c r="D26" s="28">
        <v>162.1</v>
      </c>
      <c r="E26" s="28">
        <v>162.1</v>
      </c>
      <c r="F26" s="28">
        <v>162.1</v>
      </c>
      <c r="G26" s="128">
        <v>162.1</v>
      </c>
      <c r="H26" s="27">
        <v>162.1</v>
      </c>
      <c r="I26" s="28">
        <v>162.1</v>
      </c>
      <c r="J26" s="28">
        <v>162.1</v>
      </c>
      <c r="K26" s="28">
        <v>152.19999999999999</v>
      </c>
      <c r="L26" s="28">
        <v>162.1</v>
      </c>
      <c r="M26" s="128">
        <v>162.1</v>
      </c>
      <c r="N26" s="27">
        <v>162.1</v>
      </c>
      <c r="O26" s="28">
        <v>162.1</v>
      </c>
      <c r="P26" s="28">
        <v>162.1</v>
      </c>
      <c r="Q26" s="28">
        <v>162.1</v>
      </c>
      <c r="R26" s="28">
        <v>162.1</v>
      </c>
      <c r="S26" s="29">
        <v>162.1</v>
      </c>
      <c r="T26" s="30">
        <f>+((T25/T27)/7)*1000</f>
        <v>161.92437584345478</v>
      </c>
    </row>
    <row r="27" spans="1:30" s="2" customFormat="1" ht="33" customHeight="1" x14ac:dyDescent="0.25">
      <c r="A27" s="115" t="s">
        <v>13</v>
      </c>
      <c r="B27" s="31">
        <v>760</v>
      </c>
      <c r="C27" s="32">
        <v>754</v>
      </c>
      <c r="D27" s="32">
        <v>753</v>
      </c>
      <c r="E27" s="32">
        <v>181</v>
      </c>
      <c r="F27" s="32">
        <v>762</v>
      </c>
      <c r="G27" s="129">
        <v>757</v>
      </c>
      <c r="H27" s="31">
        <v>751</v>
      </c>
      <c r="I27" s="32">
        <v>753</v>
      </c>
      <c r="J27" s="32">
        <v>742</v>
      </c>
      <c r="K27" s="32">
        <v>166</v>
      </c>
      <c r="L27" s="32">
        <v>757</v>
      </c>
      <c r="M27" s="129">
        <v>756</v>
      </c>
      <c r="N27" s="31">
        <v>759</v>
      </c>
      <c r="O27" s="32">
        <v>765</v>
      </c>
      <c r="P27" s="32">
        <v>758</v>
      </c>
      <c r="Q27" s="32">
        <v>171</v>
      </c>
      <c r="R27" s="32">
        <v>758</v>
      </c>
      <c r="S27" s="33">
        <v>753</v>
      </c>
      <c r="T27" s="34">
        <f>SUM(B27:S27)</f>
        <v>11856</v>
      </c>
      <c r="U27" s="2">
        <f>((T25*1000)/T27)/7</f>
        <v>161.92437584345478</v>
      </c>
    </row>
    <row r="28" spans="1:30" s="2" customFormat="1" ht="33" customHeight="1" x14ac:dyDescent="0.25">
      <c r="A28" s="116" t="s">
        <v>14</v>
      </c>
      <c r="B28" s="35">
        <f>((B27*B26)*7/1000-B18-B19)/5</f>
        <v>123.23439999999998</v>
      </c>
      <c r="C28" s="36">
        <f t="shared" ref="C28:S28" si="5">((C27*C26)*7/1000-C18-C19)/5</f>
        <v>122.19275999999999</v>
      </c>
      <c r="D28" s="36">
        <f t="shared" si="5"/>
        <v>122.00581999999997</v>
      </c>
      <c r="E28" s="36">
        <f t="shared" si="5"/>
        <v>29.116139999999994</v>
      </c>
      <c r="F28" s="36">
        <f t="shared" si="5"/>
        <v>123.52828</v>
      </c>
      <c r="G28" s="130">
        <f t="shared" si="5"/>
        <v>122.75357999999999</v>
      </c>
      <c r="H28" s="35">
        <f t="shared" si="5"/>
        <v>121.51194000000001</v>
      </c>
      <c r="I28" s="36">
        <f t="shared" si="5"/>
        <v>122.12582</v>
      </c>
      <c r="J28" s="36">
        <f t="shared" si="5"/>
        <v>120.26948000000002</v>
      </c>
      <c r="K28" s="36">
        <f t="shared" si="5"/>
        <v>24.851279999999988</v>
      </c>
      <c r="L28" s="36">
        <f t="shared" si="5"/>
        <v>122.71357999999998</v>
      </c>
      <c r="M28" s="37">
        <f t="shared" si="5"/>
        <v>122.40664</v>
      </c>
      <c r="N28" s="35">
        <f t="shared" si="5"/>
        <v>123.04745999999997</v>
      </c>
      <c r="O28" s="36">
        <f t="shared" si="5"/>
        <v>123.88910000000001</v>
      </c>
      <c r="P28" s="36">
        <f t="shared" si="5"/>
        <v>122.70052000000001</v>
      </c>
      <c r="Q28" s="36">
        <f t="shared" si="5"/>
        <v>27.36674</v>
      </c>
      <c r="R28" s="36">
        <f t="shared" si="5"/>
        <v>122.90052</v>
      </c>
      <c r="S28" s="37">
        <f t="shared" si="5"/>
        <v>122.12582</v>
      </c>
      <c r="T28" s="38"/>
    </row>
    <row r="29" spans="1:30" ht="33.75" customHeight="1" x14ac:dyDescent="0.25">
      <c r="A29" s="117" t="s">
        <v>15</v>
      </c>
      <c r="B29" s="39">
        <f>((B27*B26)*7)/1000</f>
        <v>862.37199999999996</v>
      </c>
      <c r="C29" s="40">
        <f>((C27*C26)*7)/1000</f>
        <v>855.5637999999999</v>
      </c>
      <c r="D29" s="40">
        <f t="shared" ref="D29:S29" si="6">((D27*D26)*7)/1000</f>
        <v>854.42909999999995</v>
      </c>
      <c r="E29" s="40">
        <f t="shared" si="6"/>
        <v>205.38069999999999</v>
      </c>
      <c r="F29" s="40">
        <f t="shared" si="6"/>
        <v>864.64139999999998</v>
      </c>
      <c r="G29" s="131">
        <f t="shared" si="6"/>
        <v>858.96789999999999</v>
      </c>
      <c r="H29" s="39">
        <f t="shared" si="6"/>
        <v>852.15969999999993</v>
      </c>
      <c r="I29" s="40">
        <f t="shared" si="6"/>
        <v>854.42909999999995</v>
      </c>
      <c r="J29" s="40">
        <f t="shared" si="6"/>
        <v>841.94740000000002</v>
      </c>
      <c r="K29" s="40">
        <f t="shared" si="6"/>
        <v>176.85639999999995</v>
      </c>
      <c r="L29" s="40">
        <f t="shared" si="6"/>
        <v>858.96789999999999</v>
      </c>
      <c r="M29" s="76">
        <f t="shared" si="6"/>
        <v>857.83319999999992</v>
      </c>
      <c r="N29" s="177">
        <f t="shared" si="6"/>
        <v>861.23729999999989</v>
      </c>
      <c r="O29" s="41">
        <f t="shared" si="6"/>
        <v>868.04549999999995</v>
      </c>
      <c r="P29" s="41">
        <f t="shared" si="6"/>
        <v>860.10259999999994</v>
      </c>
      <c r="Q29" s="41">
        <f t="shared" si="6"/>
        <v>194.03369999999998</v>
      </c>
      <c r="R29" s="41">
        <f t="shared" si="6"/>
        <v>860.10259999999994</v>
      </c>
      <c r="S29" s="42">
        <f t="shared" si="6"/>
        <v>854.42909999999995</v>
      </c>
      <c r="T29" s="43"/>
    </row>
    <row r="30" spans="1:30" ht="33.75" customHeight="1" thickBot="1" x14ac:dyDescent="0.3">
      <c r="A30" s="118" t="s">
        <v>16</v>
      </c>
      <c r="B30" s="44">
        <f>+(B25/B27)/7*1000</f>
        <v>161.97368421052633</v>
      </c>
      <c r="C30" s="45">
        <f t="shared" ref="C30:E30" si="7">+(C25/C27)/7*1000</f>
        <v>162.1</v>
      </c>
      <c r="D30" s="45">
        <f t="shared" si="7"/>
        <v>162.09999999999997</v>
      </c>
      <c r="E30" s="45">
        <f t="shared" si="7"/>
        <v>162.1</v>
      </c>
      <c r="F30" s="45">
        <f>+(F25/F27)/7*1000</f>
        <v>162.1</v>
      </c>
      <c r="G30" s="132">
        <f t="shared" ref="G30:J30" si="8">+(G25/G27)/7*1000</f>
        <v>161.95508586525762</v>
      </c>
      <c r="H30" s="44">
        <f t="shared" si="8"/>
        <v>162.09999999999997</v>
      </c>
      <c r="I30" s="45">
        <f t="shared" si="8"/>
        <v>161.88579017264274</v>
      </c>
      <c r="J30" s="45">
        <f t="shared" si="8"/>
        <v>162.10000000000005</v>
      </c>
      <c r="K30" s="45">
        <f>+(K25/K27)/7*1000</f>
        <v>152.19999999999996</v>
      </c>
      <c r="L30" s="45">
        <f t="shared" ref="L30:S30" si="9">+(L25/L27)/7*1000</f>
        <v>162.09999999999997</v>
      </c>
      <c r="M30" s="46">
        <f t="shared" si="9"/>
        <v>162.1</v>
      </c>
      <c r="N30" s="44">
        <f t="shared" si="9"/>
        <v>162.1</v>
      </c>
      <c r="O30" s="45">
        <f t="shared" si="9"/>
        <v>162.1</v>
      </c>
      <c r="P30" s="45">
        <f t="shared" si="9"/>
        <v>162.09999999999997</v>
      </c>
      <c r="Q30" s="45">
        <f t="shared" si="9"/>
        <v>162.09999999999997</v>
      </c>
      <c r="R30" s="45">
        <f t="shared" si="9"/>
        <v>162.00527704485484</v>
      </c>
      <c r="S30" s="46">
        <f t="shared" si="9"/>
        <v>162.1</v>
      </c>
      <c r="T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4"/>
      <c r="U37" s="3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54"/>
      <c r="U38" s="55"/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69">
        <v>105.6</v>
      </c>
      <c r="C39" s="69">
        <v>105.5</v>
      </c>
      <c r="D39" s="69">
        <v>105.7</v>
      </c>
      <c r="E39" s="69">
        <v>29.8</v>
      </c>
      <c r="F39" s="69">
        <v>105.9</v>
      </c>
      <c r="G39" s="69">
        <v>104.7</v>
      </c>
      <c r="H39" s="89">
        <f t="shared" ref="H39:H46" si="10">SUM(B39:G39)</f>
        <v>557.20000000000005</v>
      </c>
      <c r="I39" s="50"/>
      <c r="J39" s="2"/>
      <c r="K39" s="80" t="s">
        <v>42</v>
      </c>
      <c r="L39" s="69">
        <v>8.3000000000000007</v>
      </c>
      <c r="M39" s="69">
        <v>8.1</v>
      </c>
      <c r="N39" s="69">
        <v>8.1999999999999993</v>
      </c>
      <c r="O39" s="69">
        <v>2.1</v>
      </c>
      <c r="P39" s="69">
        <v>8.1999999999999993</v>
      </c>
      <c r="Q39" s="69">
        <v>8</v>
      </c>
      <c r="R39" s="89">
        <v>42.9</v>
      </c>
      <c r="S39" s="50"/>
      <c r="T39" s="56"/>
      <c r="U39" s="55"/>
      <c r="V39" s="55"/>
      <c r="W39" s="2"/>
      <c r="X39" s="2"/>
      <c r="Y39" s="2"/>
      <c r="Z39" s="2"/>
    </row>
    <row r="40" spans="1:30" ht="33.75" customHeight="1" x14ac:dyDescent="0.25">
      <c r="A40" s="81" t="s">
        <v>34</v>
      </c>
      <c r="B40" s="69">
        <v>105.6</v>
      </c>
      <c r="C40" s="69">
        <v>105.5</v>
      </c>
      <c r="D40" s="69">
        <v>105.7</v>
      </c>
      <c r="E40" s="69">
        <v>29.8</v>
      </c>
      <c r="F40" s="69">
        <v>105.9</v>
      </c>
      <c r="G40" s="69">
        <v>104.7</v>
      </c>
      <c r="H40" s="89">
        <f t="shared" si="10"/>
        <v>557.20000000000005</v>
      </c>
      <c r="I40" s="50"/>
      <c r="J40" s="2"/>
      <c r="K40" s="81" t="s">
        <v>34</v>
      </c>
      <c r="L40" s="69">
        <v>8.3000000000000007</v>
      </c>
      <c r="M40" s="69">
        <v>8.1</v>
      </c>
      <c r="N40" s="69">
        <v>8.1999999999999993</v>
      </c>
      <c r="O40" s="69">
        <v>2.1</v>
      </c>
      <c r="P40" s="69">
        <v>8.1999999999999993</v>
      </c>
      <c r="Q40" s="69">
        <v>8</v>
      </c>
      <c r="R40" s="89">
        <v>42.9</v>
      </c>
      <c r="S40" s="50"/>
      <c r="T40" s="56"/>
      <c r="U40" s="55"/>
      <c r="V40" s="55"/>
      <c r="W40" s="2"/>
      <c r="X40" s="2"/>
      <c r="Y40" s="2"/>
      <c r="Z40" s="2"/>
    </row>
    <row r="41" spans="1:30" ht="33.75" customHeight="1" x14ac:dyDescent="0.25">
      <c r="A41" s="80" t="s">
        <v>35</v>
      </c>
      <c r="B41" s="69">
        <v>105.6</v>
      </c>
      <c r="C41" s="69">
        <v>104.9</v>
      </c>
      <c r="D41" s="69">
        <v>105</v>
      </c>
      <c r="E41" s="69">
        <v>27.4</v>
      </c>
      <c r="F41" s="69">
        <v>105.6</v>
      </c>
      <c r="G41" s="69">
        <v>104.1</v>
      </c>
      <c r="H41" s="89">
        <f t="shared" si="10"/>
        <v>552.6</v>
      </c>
      <c r="I41" s="50"/>
      <c r="J41" s="2"/>
      <c r="K41" s="80" t="s">
        <v>35</v>
      </c>
      <c r="L41" s="69">
        <v>8.3000000000000007</v>
      </c>
      <c r="M41" s="69">
        <v>8.1999999999999993</v>
      </c>
      <c r="N41" s="69">
        <v>8.1</v>
      </c>
      <c r="O41" s="69">
        <v>2.2000000000000002</v>
      </c>
      <c r="P41" s="69">
        <v>8</v>
      </c>
      <c r="Q41" s="69">
        <v>7.9</v>
      </c>
      <c r="R41" s="89">
        <f t="shared" ref="R41:R46" si="11">SUM(L41:Q41)</f>
        <v>42.699999999999996</v>
      </c>
      <c r="S41" s="50"/>
      <c r="T41" s="56"/>
      <c r="U41" s="55"/>
      <c r="V41" s="55"/>
      <c r="W41" s="2"/>
      <c r="X41" s="2"/>
      <c r="Y41" s="2"/>
      <c r="Z41" s="2"/>
    </row>
    <row r="42" spans="1:30" ht="33.75" customHeight="1" x14ac:dyDescent="0.25">
      <c r="A42" s="80" t="s">
        <v>36</v>
      </c>
      <c r="B42" s="69">
        <v>105.6</v>
      </c>
      <c r="C42" s="69">
        <v>104.9</v>
      </c>
      <c r="D42" s="69">
        <v>105</v>
      </c>
      <c r="E42" s="69">
        <v>27.4</v>
      </c>
      <c r="F42" s="69">
        <v>105.6</v>
      </c>
      <c r="G42" s="69">
        <v>104.1</v>
      </c>
      <c r="H42" s="89">
        <f t="shared" si="10"/>
        <v>552.6</v>
      </c>
      <c r="I42" s="50"/>
      <c r="J42" s="2"/>
      <c r="K42" s="80" t="s">
        <v>36</v>
      </c>
      <c r="L42" s="69">
        <v>8.4</v>
      </c>
      <c r="M42" s="69">
        <v>8.1999999999999993</v>
      </c>
      <c r="N42" s="69">
        <v>8.1</v>
      </c>
      <c r="O42" s="69">
        <v>2.2000000000000002</v>
      </c>
      <c r="P42" s="69">
        <v>8.1</v>
      </c>
      <c r="Q42" s="69">
        <v>7.9</v>
      </c>
      <c r="R42" s="89">
        <f t="shared" si="11"/>
        <v>42.9</v>
      </c>
      <c r="S42" s="50"/>
      <c r="T42" s="56"/>
      <c r="U42" s="55"/>
      <c r="V42" s="55"/>
      <c r="W42" s="2"/>
      <c r="X42" s="2"/>
      <c r="Y42" s="2"/>
      <c r="Z42" s="2"/>
    </row>
    <row r="43" spans="1:30" ht="33.75" customHeight="1" x14ac:dyDescent="0.25">
      <c r="A43" s="81" t="s">
        <v>37</v>
      </c>
      <c r="B43" s="69">
        <v>105.6</v>
      </c>
      <c r="C43" s="69">
        <v>104.9</v>
      </c>
      <c r="D43" s="69">
        <v>105</v>
      </c>
      <c r="E43" s="69">
        <v>27.4</v>
      </c>
      <c r="F43" s="69">
        <v>105.6</v>
      </c>
      <c r="G43" s="69">
        <v>104.1</v>
      </c>
      <c r="H43" s="89">
        <f t="shared" si="10"/>
        <v>552.6</v>
      </c>
      <c r="I43" s="50"/>
      <c r="J43" s="2"/>
      <c r="K43" s="81" t="s">
        <v>37</v>
      </c>
      <c r="L43" s="69">
        <v>8.4</v>
      </c>
      <c r="M43" s="69">
        <v>8.1999999999999993</v>
      </c>
      <c r="N43" s="69">
        <v>8.1999999999999993</v>
      </c>
      <c r="O43" s="69">
        <v>2.2000000000000002</v>
      </c>
      <c r="P43" s="69">
        <v>8.1</v>
      </c>
      <c r="Q43" s="69">
        <v>7.9</v>
      </c>
      <c r="R43" s="89">
        <f t="shared" si="11"/>
        <v>43</v>
      </c>
      <c r="S43" s="50"/>
      <c r="T43" s="56"/>
      <c r="U43" s="55"/>
      <c r="V43" s="55"/>
      <c r="W43" s="2"/>
      <c r="X43" s="2"/>
      <c r="Y43" s="2"/>
      <c r="Z43" s="2"/>
    </row>
    <row r="44" spans="1:30" ht="33.75" customHeight="1" x14ac:dyDescent="0.25">
      <c r="A44" s="80" t="s">
        <v>38</v>
      </c>
      <c r="B44" s="69">
        <v>105.6</v>
      </c>
      <c r="C44" s="69">
        <v>104.9</v>
      </c>
      <c r="D44" s="69">
        <v>105</v>
      </c>
      <c r="E44" s="69">
        <v>27.4</v>
      </c>
      <c r="F44" s="69">
        <v>105.6</v>
      </c>
      <c r="G44" s="69">
        <v>104.1</v>
      </c>
      <c r="H44" s="89">
        <f t="shared" si="10"/>
        <v>552.6</v>
      </c>
      <c r="I44" s="50"/>
      <c r="J44" s="2"/>
      <c r="K44" s="80" t="s">
        <v>38</v>
      </c>
      <c r="L44" s="69">
        <v>8.4</v>
      </c>
      <c r="M44" s="69">
        <v>8.1999999999999993</v>
      </c>
      <c r="N44" s="69">
        <v>8.1999999999999993</v>
      </c>
      <c r="O44" s="69">
        <v>2.2000000000000002</v>
      </c>
      <c r="P44" s="69">
        <v>8.1</v>
      </c>
      <c r="Q44" s="69">
        <v>7.9</v>
      </c>
      <c r="R44" s="89">
        <f t="shared" si="11"/>
        <v>43</v>
      </c>
      <c r="S44" s="50"/>
      <c r="T44" s="56"/>
      <c r="U44" s="55"/>
      <c r="V44" s="55"/>
      <c r="W44" s="2"/>
      <c r="X44" s="2"/>
      <c r="Y44" s="2"/>
      <c r="Z44" s="2"/>
    </row>
    <row r="45" spans="1:30" ht="33.75" customHeight="1" x14ac:dyDescent="0.25">
      <c r="A45" s="80" t="s">
        <v>33</v>
      </c>
      <c r="B45" s="69">
        <v>105.6</v>
      </c>
      <c r="C45" s="69">
        <v>104.9</v>
      </c>
      <c r="D45" s="69">
        <v>105</v>
      </c>
      <c r="E45" s="69">
        <v>27.4</v>
      </c>
      <c r="F45" s="69">
        <v>105.6</v>
      </c>
      <c r="G45" s="69">
        <v>104.1</v>
      </c>
      <c r="H45" s="89">
        <f t="shared" si="10"/>
        <v>552.6</v>
      </c>
      <c r="I45" s="50"/>
      <c r="J45" s="2"/>
      <c r="K45" s="80" t="s">
        <v>33</v>
      </c>
      <c r="L45" s="69">
        <v>8.4</v>
      </c>
      <c r="M45" s="69">
        <v>8.1999999999999993</v>
      </c>
      <c r="N45" s="69">
        <v>8.1999999999999993</v>
      </c>
      <c r="O45" s="69">
        <v>2.2000000000000002</v>
      </c>
      <c r="P45" s="69">
        <v>8.1</v>
      </c>
      <c r="Q45" s="69">
        <v>8</v>
      </c>
      <c r="R45" s="89">
        <f t="shared" si="11"/>
        <v>43.1</v>
      </c>
      <c r="S45" s="50"/>
      <c r="T45" s="56"/>
      <c r="U45" s="55"/>
      <c r="V45" s="55"/>
      <c r="W45" s="55"/>
      <c r="X45" s="55"/>
      <c r="Y45" s="2"/>
      <c r="Z45" s="2"/>
      <c r="AA45" s="2"/>
      <c r="AB45" s="2"/>
    </row>
    <row r="46" spans="1:30" ht="33.75" customHeight="1" x14ac:dyDescent="0.25">
      <c r="A46" s="81" t="s">
        <v>10</v>
      </c>
      <c r="B46" s="70">
        <f t="shared" ref="B46:G46" si="12">SUM(B39:B45)</f>
        <v>739.2</v>
      </c>
      <c r="C46" s="25">
        <f t="shared" si="12"/>
        <v>735.49999999999989</v>
      </c>
      <c r="D46" s="25">
        <f t="shared" si="12"/>
        <v>736.4</v>
      </c>
      <c r="E46" s="25">
        <f t="shared" si="12"/>
        <v>196.60000000000002</v>
      </c>
      <c r="F46" s="25">
        <f t="shared" si="12"/>
        <v>739.80000000000007</v>
      </c>
      <c r="G46" s="25">
        <f t="shared" si="12"/>
        <v>729.90000000000009</v>
      </c>
      <c r="H46" s="89">
        <f t="shared" si="10"/>
        <v>3877.4</v>
      </c>
      <c r="I46" s="56"/>
      <c r="K46" s="96" t="s">
        <v>10</v>
      </c>
      <c r="L46" s="70">
        <f>SUM(L39:L45)</f>
        <v>58.5</v>
      </c>
      <c r="M46" s="25">
        <f>SUM(M39:M45)</f>
        <v>57.2</v>
      </c>
      <c r="N46" s="25">
        <f>SUM(N39:N45)</f>
        <v>57.2</v>
      </c>
      <c r="O46" s="25">
        <f>SUM(O39:O45)</f>
        <v>15.2</v>
      </c>
      <c r="P46" s="25">
        <f t="shared" ref="P46:Q46" si="13">SUM(P39:P45)</f>
        <v>56.800000000000004</v>
      </c>
      <c r="Q46" s="25">
        <f t="shared" si="13"/>
        <v>55.599999999999994</v>
      </c>
      <c r="R46" s="89">
        <f t="shared" si="11"/>
        <v>300.5</v>
      </c>
      <c r="S46" s="56"/>
      <c r="T46" s="56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2" t="s">
        <v>12</v>
      </c>
      <c r="B47" s="28">
        <v>158.69999999999999</v>
      </c>
      <c r="C47" s="28">
        <v>158.69999999999999</v>
      </c>
      <c r="D47" s="28">
        <v>158.69999999999999</v>
      </c>
      <c r="E47" s="28">
        <v>158.69999999999999</v>
      </c>
      <c r="F47" s="28">
        <v>158.69999999999999</v>
      </c>
      <c r="G47" s="28">
        <v>158.69999999999999</v>
      </c>
      <c r="H47" s="90">
        <f>+((H46/H48)/7)*1000</f>
        <v>158.66923108401193</v>
      </c>
      <c r="I47" s="56"/>
      <c r="K47" s="119" t="s">
        <v>12</v>
      </c>
      <c r="L47" s="71">
        <v>144</v>
      </c>
      <c r="M47" s="28">
        <v>143.5</v>
      </c>
      <c r="N47" s="28">
        <v>143.5</v>
      </c>
      <c r="O47" s="28">
        <v>145</v>
      </c>
      <c r="P47" s="28">
        <v>142.5</v>
      </c>
      <c r="Q47" s="28">
        <v>142</v>
      </c>
      <c r="R47" s="90">
        <f>+((R46/R48)/7)*1000</f>
        <v>143.0952380952381</v>
      </c>
      <c r="S47" s="57"/>
      <c r="T47" s="143"/>
    </row>
    <row r="48" spans="1:30" ht="33.75" customHeight="1" x14ac:dyDescent="0.25">
      <c r="A48" s="83" t="s">
        <v>13</v>
      </c>
      <c r="B48" s="72">
        <v>666</v>
      </c>
      <c r="C48" s="32">
        <v>662</v>
      </c>
      <c r="D48" s="32">
        <v>663</v>
      </c>
      <c r="E48" s="32">
        <v>177</v>
      </c>
      <c r="F48" s="32">
        <v>666</v>
      </c>
      <c r="G48" s="32">
        <v>657</v>
      </c>
      <c r="H48" s="91">
        <f>SUM(B48:G48)</f>
        <v>3491</v>
      </c>
      <c r="I48" s="56"/>
      <c r="J48" s="58"/>
      <c r="K48" s="83" t="s">
        <v>13</v>
      </c>
      <c r="L48" s="94">
        <v>58</v>
      </c>
      <c r="M48" s="94">
        <v>57</v>
      </c>
      <c r="N48" s="94">
        <v>57</v>
      </c>
      <c r="O48" s="94">
        <v>15</v>
      </c>
      <c r="P48" s="94">
        <v>57</v>
      </c>
      <c r="Q48" s="94">
        <v>56</v>
      </c>
      <c r="R48" s="98">
        <f>SUM(L48:Q48)</f>
        <v>300</v>
      </c>
      <c r="S48" s="59"/>
      <c r="T48" s="59"/>
    </row>
    <row r="49" spans="1:43" ht="33.75" customHeight="1" x14ac:dyDescent="0.25">
      <c r="A49" s="84" t="s">
        <v>14</v>
      </c>
      <c r="B49" s="73">
        <f t="shared" ref="B49:G49" si="14">((B48*B47)*7/1000-B39-B40)/5</f>
        <v>105.73188</v>
      </c>
      <c r="C49" s="36">
        <f t="shared" si="14"/>
        <v>104.88315999999998</v>
      </c>
      <c r="D49" s="36">
        <f t="shared" si="14"/>
        <v>105.02533999999999</v>
      </c>
      <c r="E49" s="36">
        <f t="shared" si="14"/>
        <v>27.405859999999997</v>
      </c>
      <c r="F49" s="36">
        <f t="shared" si="14"/>
        <v>105.61188000000001</v>
      </c>
      <c r="G49" s="36">
        <f t="shared" si="14"/>
        <v>104.09225999999997</v>
      </c>
      <c r="H49" s="92">
        <f>((H46*1000)/H48)/7</f>
        <v>158.66923108401195</v>
      </c>
      <c r="I49" s="56"/>
      <c r="K49" s="84" t="s">
        <v>14</v>
      </c>
      <c r="L49" s="73">
        <f>((L48*L47)*7/1000-L39-L40)/5</f>
        <v>8.3728000000000016</v>
      </c>
      <c r="M49" s="36">
        <f t="shared" ref="M49:Q49" si="15">((M48*M47)*7/1000-M39-M40)/5</f>
        <v>8.2112999999999996</v>
      </c>
      <c r="N49" s="36">
        <f t="shared" si="15"/>
        <v>8.1712999999999987</v>
      </c>
      <c r="O49" s="36">
        <f t="shared" si="15"/>
        <v>2.2050000000000001</v>
      </c>
      <c r="P49" s="36">
        <f t="shared" si="15"/>
        <v>8.0914999999999999</v>
      </c>
      <c r="Q49" s="36">
        <f t="shared" si="15"/>
        <v>7.9328000000000003</v>
      </c>
      <c r="R49" s="99">
        <f>((R46*1000)/R48)/7</f>
        <v>143.0952380952381</v>
      </c>
      <c r="S49" s="59"/>
      <c r="T49" s="59"/>
    </row>
    <row r="50" spans="1:43" ht="33.75" customHeight="1" x14ac:dyDescent="0.25">
      <c r="A50" s="85" t="s">
        <v>15</v>
      </c>
      <c r="B50" s="74">
        <f t="shared" ref="B50:G50" si="16">((B48*B47)*7)/1000</f>
        <v>739.85940000000005</v>
      </c>
      <c r="C50" s="40">
        <f t="shared" si="16"/>
        <v>735.41579999999988</v>
      </c>
      <c r="D50" s="40">
        <f t="shared" si="16"/>
        <v>736.52670000000001</v>
      </c>
      <c r="E50" s="40">
        <f t="shared" si="16"/>
        <v>196.6293</v>
      </c>
      <c r="F50" s="40">
        <f t="shared" si="16"/>
        <v>739.85940000000005</v>
      </c>
      <c r="G50" s="40">
        <f t="shared" si="16"/>
        <v>729.86129999999991</v>
      </c>
      <c r="H50" s="76"/>
      <c r="I50" s="56"/>
      <c r="K50" s="85" t="s">
        <v>15</v>
      </c>
      <c r="L50" s="74">
        <f>((L48*L47)*7)/1000</f>
        <v>58.463999999999999</v>
      </c>
      <c r="M50" s="40">
        <f>((M48*M47)*7)/1000</f>
        <v>57.256500000000003</v>
      </c>
      <c r="N50" s="40">
        <f>((N48*N47)*7)/1000</f>
        <v>57.256500000000003</v>
      </c>
      <c r="O50" s="40">
        <f>((O48*O47)*7)/1000</f>
        <v>15.225</v>
      </c>
      <c r="P50" s="40">
        <f t="shared" ref="P50:Q50" si="17">((P48*P47)*7)/1000</f>
        <v>56.857500000000002</v>
      </c>
      <c r="Q50" s="40">
        <f t="shared" si="17"/>
        <v>55.664000000000001</v>
      </c>
      <c r="R50" s="100"/>
    </row>
    <row r="51" spans="1:43" ht="33.75" customHeight="1" thickBot="1" x14ac:dyDescent="0.3">
      <c r="A51" s="86" t="s">
        <v>16</v>
      </c>
      <c r="B51" s="75">
        <f t="shared" ref="B51:G51" si="18">+(B46/B48)/7*1000</f>
        <v>158.55855855855856</v>
      </c>
      <c r="C51" s="45">
        <f t="shared" si="18"/>
        <v>158.71817004747516</v>
      </c>
      <c r="D51" s="45">
        <f t="shared" si="18"/>
        <v>158.67269984917047</v>
      </c>
      <c r="E51" s="45">
        <f t="shared" si="18"/>
        <v>158.6763518966909</v>
      </c>
      <c r="F51" s="45">
        <f t="shared" si="18"/>
        <v>158.68725868725872</v>
      </c>
      <c r="G51" s="45">
        <f t="shared" si="18"/>
        <v>158.70841487279844</v>
      </c>
      <c r="H51" s="93"/>
      <c r="I51" s="56"/>
      <c r="J51" s="48"/>
      <c r="K51" s="86" t="s">
        <v>16</v>
      </c>
      <c r="L51" s="75">
        <f>+(L46/L48)/7*1000</f>
        <v>144.0886699507389</v>
      </c>
      <c r="M51" s="45">
        <f>+(M46/M48)/7*1000</f>
        <v>143.35839598997492</v>
      </c>
      <c r="N51" s="45">
        <f>+(N46/N48)/7*1000</f>
        <v>143.35839598997492</v>
      </c>
      <c r="O51" s="45">
        <f>+(O46/O48)/7*1000</f>
        <v>144.76190476190473</v>
      </c>
      <c r="P51" s="45">
        <f t="shared" ref="P51:Q51" si="19">+(P46/P48)/7*1000</f>
        <v>142.3558897243108</v>
      </c>
      <c r="Q51" s="45">
        <f t="shared" si="19"/>
        <v>141.83673469387753</v>
      </c>
      <c r="R51" s="46"/>
      <c r="S51" s="49"/>
      <c r="T51" s="49"/>
    </row>
    <row r="52" spans="1:43" ht="33.75" customHeight="1" x14ac:dyDescent="0.25">
      <c r="A52" s="48"/>
      <c r="B52" s="178"/>
      <c r="C52" s="178"/>
      <c r="D52" s="178"/>
      <c r="E52" s="178"/>
      <c r="F52" s="178"/>
      <c r="G52" s="178"/>
      <c r="H52" s="48"/>
      <c r="I52" s="48"/>
      <c r="J52" s="48"/>
      <c r="K52" s="49"/>
      <c r="L52" s="49"/>
      <c r="M52" s="178"/>
      <c r="N52" s="178"/>
      <c r="O52" s="178"/>
      <c r="P52" s="178"/>
      <c r="Q52" s="178"/>
      <c r="R52" s="178"/>
      <c r="S52" s="49"/>
      <c r="T52" s="49"/>
      <c r="U52" s="2"/>
      <c r="V52" s="2"/>
      <c r="W52" s="2"/>
      <c r="X52" s="2"/>
      <c r="Y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43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50"/>
      <c r="W54" s="2"/>
      <c r="X54" s="2"/>
      <c r="Y54" s="2"/>
      <c r="Z54" s="2"/>
      <c r="AB54" s="2"/>
      <c r="AC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63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52"/>
      <c r="W56" s="52"/>
      <c r="X56" s="124"/>
      <c r="Y56" s="52"/>
      <c r="Z56" s="64"/>
      <c r="AA56" s="64"/>
      <c r="AB56" s="64"/>
      <c r="AC56" s="5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71">
        <v>10.4</v>
      </c>
      <c r="C57" s="172">
        <v>10.4</v>
      </c>
      <c r="D57" s="172">
        <v>10.6</v>
      </c>
      <c r="E57" s="172">
        <v>2.4</v>
      </c>
      <c r="F57" s="172">
        <v>10.6</v>
      </c>
      <c r="G57" s="173">
        <v>10.7</v>
      </c>
      <c r="H57" s="171">
        <v>10.7</v>
      </c>
      <c r="I57" s="172">
        <v>10.7</v>
      </c>
      <c r="J57" s="172">
        <v>10.7</v>
      </c>
      <c r="K57" s="156">
        <v>2.8</v>
      </c>
      <c r="L57" s="172">
        <v>10.6</v>
      </c>
      <c r="M57" s="173">
        <v>10.7</v>
      </c>
      <c r="N57" s="167">
        <v>10.8</v>
      </c>
      <c r="O57" s="156">
        <v>10.7</v>
      </c>
      <c r="P57" s="156">
        <v>10.5</v>
      </c>
      <c r="Q57" s="156">
        <v>2.8</v>
      </c>
      <c r="R57" s="156">
        <v>10.8</v>
      </c>
      <c r="S57" s="157">
        <v>10.7</v>
      </c>
      <c r="T57" s="158">
        <f>SUM(B57:S57)</f>
        <v>167.6</v>
      </c>
      <c r="U57" s="49"/>
      <c r="V57" s="50"/>
      <c r="W57" s="52"/>
      <c r="X57" s="124"/>
      <c r="Y57" s="52"/>
      <c r="Z57" s="64"/>
      <c r="AA57" s="64"/>
      <c r="AB57" s="64"/>
      <c r="AC57" s="52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39">
        <v>10.4</v>
      </c>
      <c r="C58" s="40">
        <v>10.4</v>
      </c>
      <c r="D58" s="40">
        <v>10.6</v>
      </c>
      <c r="E58" s="40">
        <v>2.4</v>
      </c>
      <c r="F58" s="40">
        <v>10.6</v>
      </c>
      <c r="G58" s="76">
        <v>10.7</v>
      </c>
      <c r="H58" s="39">
        <v>10.7</v>
      </c>
      <c r="I58" s="40">
        <v>10.7</v>
      </c>
      <c r="J58" s="40">
        <v>10.7</v>
      </c>
      <c r="K58" s="179">
        <v>2.8</v>
      </c>
      <c r="L58" s="40">
        <v>10.6</v>
      </c>
      <c r="M58" s="76">
        <v>10.7</v>
      </c>
      <c r="N58" s="69">
        <v>10.8</v>
      </c>
      <c r="O58" s="21">
        <v>10.7</v>
      </c>
      <c r="P58" s="21">
        <v>10.5</v>
      </c>
      <c r="Q58" s="21">
        <v>2.8</v>
      </c>
      <c r="R58" s="21">
        <v>10.8</v>
      </c>
      <c r="S58" s="126">
        <v>10.7</v>
      </c>
      <c r="T58" s="158">
        <f t="shared" ref="T58:T63" si="20">SUM(B58:S58)</f>
        <v>167.6</v>
      </c>
      <c r="U58" s="49"/>
      <c r="V58" s="50"/>
      <c r="W58" s="52"/>
      <c r="X58" s="124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39">
        <v>10.4</v>
      </c>
      <c r="C59" s="40">
        <v>10.4</v>
      </c>
      <c r="D59" s="40">
        <v>10.6</v>
      </c>
      <c r="E59" s="40">
        <v>2.2999999999999998</v>
      </c>
      <c r="F59" s="40">
        <v>10.5</v>
      </c>
      <c r="G59" s="76">
        <v>10.7</v>
      </c>
      <c r="H59" s="39">
        <v>10.6</v>
      </c>
      <c r="I59" s="40">
        <v>10.7</v>
      </c>
      <c r="J59" s="40">
        <v>10.7</v>
      </c>
      <c r="K59" s="179">
        <v>2.8</v>
      </c>
      <c r="L59" s="40">
        <v>10.5</v>
      </c>
      <c r="M59" s="76">
        <v>10.7</v>
      </c>
      <c r="N59" s="69">
        <v>10.8</v>
      </c>
      <c r="O59" s="21">
        <v>10.7</v>
      </c>
      <c r="P59" s="21">
        <v>10.4</v>
      </c>
      <c r="Q59" s="21">
        <v>2.8</v>
      </c>
      <c r="R59" s="21">
        <v>10.7</v>
      </c>
      <c r="S59" s="126">
        <v>10.7</v>
      </c>
      <c r="T59" s="158">
        <f t="shared" si="20"/>
        <v>166.99999999999997</v>
      </c>
      <c r="U59" s="49"/>
      <c r="V59" s="50"/>
      <c r="W59" s="52"/>
      <c r="X59" s="124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39">
        <v>10.4</v>
      </c>
      <c r="C60" s="40">
        <v>10.3</v>
      </c>
      <c r="D60" s="40">
        <v>10.6</v>
      </c>
      <c r="E60" s="40">
        <v>2.2999999999999998</v>
      </c>
      <c r="F60" s="40">
        <v>10.6</v>
      </c>
      <c r="G60" s="76">
        <v>10.7</v>
      </c>
      <c r="H60" s="39">
        <v>10.6</v>
      </c>
      <c r="I60" s="40">
        <v>10.7</v>
      </c>
      <c r="J60" s="40">
        <v>10.7</v>
      </c>
      <c r="K60" s="179">
        <v>2.8</v>
      </c>
      <c r="L60" s="40">
        <v>10.6</v>
      </c>
      <c r="M60" s="76">
        <v>10.7</v>
      </c>
      <c r="N60" s="69">
        <v>10.8</v>
      </c>
      <c r="O60" s="21">
        <v>10.7</v>
      </c>
      <c r="P60" s="21">
        <v>10.5</v>
      </c>
      <c r="Q60" s="21">
        <v>2.8</v>
      </c>
      <c r="R60" s="21">
        <v>10.7</v>
      </c>
      <c r="S60" s="126">
        <v>10.7</v>
      </c>
      <c r="T60" s="158">
        <f t="shared" si="20"/>
        <v>167.2</v>
      </c>
      <c r="U60" s="49"/>
      <c r="V60" s="2"/>
      <c r="W60" s="52"/>
      <c r="X60" s="124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39">
        <v>10.4</v>
      </c>
      <c r="C61" s="40">
        <v>10.3</v>
      </c>
      <c r="D61" s="40">
        <v>10.6</v>
      </c>
      <c r="E61" s="40">
        <v>2.4</v>
      </c>
      <c r="F61" s="40">
        <v>10.6</v>
      </c>
      <c r="G61" s="76">
        <v>10.7</v>
      </c>
      <c r="H61" s="39">
        <v>10.6</v>
      </c>
      <c r="I61" s="40">
        <v>10.7</v>
      </c>
      <c r="J61" s="40">
        <v>10.7</v>
      </c>
      <c r="K61" s="179">
        <v>2.8</v>
      </c>
      <c r="L61" s="40">
        <v>10.6</v>
      </c>
      <c r="M61" s="76">
        <v>10.7</v>
      </c>
      <c r="N61" s="69">
        <v>10.8</v>
      </c>
      <c r="O61" s="21">
        <v>10.7</v>
      </c>
      <c r="P61" s="21">
        <v>10.5</v>
      </c>
      <c r="Q61" s="21">
        <v>2.8</v>
      </c>
      <c r="R61" s="21">
        <v>10.8</v>
      </c>
      <c r="S61" s="126">
        <v>10.7</v>
      </c>
      <c r="T61" s="158">
        <f t="shared" si="20"/>
        <v>167.4</v>
      </c>
      <c r="U61" s="49"/>
      <c r="V61" s="2"/>
      <c r="W61" s="52"/>
      <c r="X61" s="124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39">
        <v>10.5</v>
      </c>
      <c r="C62" s="40">
        <v>10.4</v>
      </c>
      <c r="D62" s="40">
        <v>10.6</v>
      </c>
      <c r="E62" s="40">
        <v>2.4</v>
      </c>
      <c r="F62" s="40">
        <v>10.6</v>
      </c>
      <c r="G62" s="76">
        <v>10.8</v>
      </c>
      <c r="H62" s="39">
        <v>10.7</v>
      </c>
      <c r="I62" s="40">
        <v>10.8</v>
      </c>
      <c r="J62" s="40">
        <v>10.7</v>
      </c>
      <c r="K62" s="179">
        <v>2.8</v>
      </c>
      <c r="L62" s="40">
        <v>10.6</v>
      </c>
      <c r="M62" s="76">
        <v>10.7</v>
      </c>
      <c r="N62" s="69">
        <v>10.8</v>
      </c>
      <c r="O62" s="21">
        <v>10.7</v>
      </c>
      <c r="P62" s="21">
        <v>10.5</v>
      </c>
      <c r="Q62" s="21">
        <v>2.8</v>
      </c>
      <c r="R62" s="21">
        <v>10.8</v>
      </c>
      <c r="S62" s="126">
        <v>10.8</v>
      </c>
      <c r="T62" s="158">
        <f t="shared" si="20"/>
        <v>168.00000000000003</v>
      </c>
      <c r="U62" s="49"/>
      <c r="V62" s="2"/>
      <c r="W62" s="52"/>
      <c r="X62" s="124"/>
      <c r="Y62" s="52"/>
      <c r="Z62" s="52"/>
      <c r="AA62" s="52"/>
      <c r="AB62" s="52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39">
        <v>10.5</v>
      </c>
      <c r="C63" s="40">
        <v>10.4</v>
      </c>
      <c r="D63" s="40">
        <v>10.7</v>
      </c>
      <c r="E63" s="40">
        <v>2.4</v>
      </c>
      <c r="F63" s="40">
        <v>10.6</v>
      </c>
      <c r="G63" s="76">
        <v>10.8</v>
      </c>
      <c r="H63" s="39">
        <v>10.7</v>
      </c>
      <c r="I63" s="40">
        <v>10.8</v>
      </c>
      <c r="J63" s="40">
        <v>10.7</v>
      </c>
      <c r="K63" s="179">
        <v>2.8</v>
      </c>
      <c r="L63" s="40">
        <v>10.6</v>
      </c>
      <c r="M63" s="76">
        <v>10.7</v>
      </c>
      <c r="N63" s="69">
        <v>10.8</v>
      </c>
      <c r="O63" s="21">
        <v>10.7</v>
      </c>
      <c r="P63" s="21">
        <v>10.5</v>
      </c>
      <c r="Q63" s="21">
        <v>2.8</v>
      </c>
      <c r="R63" s="21">
        <v>10.8</v>
      </c>
      <c r="S63" s="126">
        <v>10.8</v>
      </c>
      <c r="T63" s="158">
        <f t="shared" si="20"/>
        <v>168.10000000000002</v>
      </c>
      <c r="U63" s="49"/>
      <c r="V63" s="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79" t="s">
        <v>10</v>
      </c>
      <c r="B64" s="168">
        <f t="shared" ref="B64:S64" si="21">SUM(B57:B63)</f>
        <v>73</v>
      </c>
      <c r="C64" s="169">
        <f t="shared" si="21"/>
        <v>72.599999999999994</v>
      </c>
      <c r="D64" s="169">
        <f t="shared" si="21"/>
        <v>74.3</v>
      </c>
      <c r="E64" s="169">
        <f t="shared" si="21"/>
        <v>16.599999999999998</v>
      </c>
      <c r="F64" s="169">
        <f t="shared" si="21"/>
        <v>74.099999999999994</v>
      </c>
      <c r="G64" s="170">
        <f t="shared" si="21"/>
        <v>75.099999999999994</v>
      </c>
      <c r="H64" s="168">
        <f t="shared" si="21"/>
        <v>74.600000000000009</v>
      </c>
      <c r="I64" s="169">
        <f t="shared" si="21"/>
        <v>75.099999999999994</v>
      </c>
      <c r="J64" s="169">
        <f t="shared" si="21"/>
        <v>74.900000000000006</v>
      </c>
      <c r="K64" s="169">
        <f t="shared" si="21"/>
        <v>19.600000000000001</v>
      </c>
      <c r="L64" s="169">
        <f t="shared" si="21"/>
        <v>74.099999999999994</v>
      </c>
      <c r="M64" s="170">
        <f t="shared" si="21"/>
        <v>74.900000000000006</v>
      </c>
      <c r="N64" s="70">
        <f t="shared" si="21"/>
        <v>75.599999999999994</v>
      </c>
      <c r="O64" s="25">
        <f t="shared" si="21"/>
        <v>74.900000000000006</v>
      </c>
      <c r="P64" s="25">
        <f t="shared" si="21"/>
        <v>73.400000000000006</v>
      </c>
      <c r="Q64" s="25">
        <f t="shared" si="21"/>
        <v>19.600000000000001</v>
      </c>
      <c r="R64" s="25">
        <f t="shared" si="21"/>
        <v>75.399999999999991</v>
      </c>
      <c r="S64" s="127">
        <f t="shared" si="21"/>
        <v>75.099999999999994</v>
      </c>
      <c r="T64" s="150">
        <f>SUM(B64:S64)</f>
        <v>1172.8999999999999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147</v>
      </c>
      <c r="C65" s="28">
        <v>146</v>
      </c>
      <c r="D65" s="28">
        <v>145.5</v>
      </c>
      <c r="E65" s="28">
        <v>148</v>
      </c>
      <c r="F65" s="28">
        <v>145</v>
      </c>
      <c r="G65" s="29">
        <v>145</v>
      </c>
      <c r="H65" s="27">
        <v>148</v>
      </c>
      <c r="I65" s="28">
        <v>147</v>
      </c>
      <c r="J65" s="28">
        <v>146.5</v>
      </c>
      <c r="K65" s="28">
        <v>147.5</v>
      </c>
      <c r="L65" s="28">
        <v>145</v>
      </c>
      <c r="M65" s="29">
        <v>144.5</v>
      </c>
      <c r="N65" s="71">
        <v>148</v>
      </c>
      <c r="O65" s="28">
        <v>146.5</v>
      </c>
      <c r="P65" s="28">
        <v>145.5</v>
      </c>
      <c r="Q65" s="28">
        <v>147</v>
      </c>
      <c r="R65" s="28">
        <v>145.5</v>
      </c>
      <c r="S65" s="128">
        <v>145</v>
      </c>
      <c r="T65" s="151">
        <f>+((T64/T66)/7)*1000</f>
        <v>146.08294930875573</v>
      </c>
      <c r="V65" s="14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71</v>
      </c>
      <c r="C66" s="145">
        <v>71</v>
      </c>
      <c r="D66" s="145">
        <v>73</v>
      </c>
      <c r="E66" s="145">
        <v>16</v>
      </c>
      <c r="F66" s="145">
        <v>73</v>
      </c>
      <c r="G66" s="147">
        <v>74</v>
      </c>
      <c r="H66" s="146">
        <v>72</v>
      </c>
      <c r="I66" s="145">
        <v>73</v>
      </c>
      <c r="J66" s="145">
        <v>73</v>
      </c>
      <c r="K66" s="145">
        <v>19</v>
      </c>
      <c r="L66" s="145">
        <v>73</v>
      </c>
      <c r="M66" s="147">
        <v>74</v>
      </c>
      <c r="N66" s="94">
        <v>73</v>
      </c>
      <c r="O66" s="145">
        <v>73</v>
      </c>
      <c r="P66" s="145">
        <v>72</v>
      </c>
      <c r="Q66" s="145">
        <v>19</v>
      </c>
      <c r="R66" s="145">
        <v>74</v>
      </c>
      <c r="S66" s="148">
        <v>74</v>
      </c>
      <c r="T66" s="152">
        <f>SUM(B66:S66)</f>
        <v>1147</v>
      </c>
      <c r="U66" s="144"/>
      <c r="V66" s="66"/>
      <c r="Z66" s="3"/>
      <c r="AA66" s="3"/>
      <c r="AB66" s="3"/>
      <c r="AC66" s="3"/>
      <c r="AD66" s="3"/>
    </row>
    <row r="67" spans="1:41" ht="33.75" customHeight="1" x14ac:dyDescent="0.25">
      <c r="A67" s="84" t="s">
        <v>14</v>
      </c>
      <c r="B67" s="35">
        <f t="shared" ref="B67:S67" si="22">((B66*B65)*7/1000-B57-B58)/5</f>
        <v>10.4518</v>
      </c>
      <c r="C67" s="36">
        <f t="shared" si="22"/>
        <v>10.352399999999999</v>
      </c>
      <c r="D67" s="36">
        <f t="shared" si="22"/>
        <v>10.630099999999999</v>
      </c>
      <c r="E67" s="36">
        <f t="shared" si="22"/>
        <v>2.3552</v>
      </c>
      <c r="F67" s="36">
        <f t="shared" si="22"/>
        <v>10.578999999999999</v>
      </c>
      <c r="G67" s="37">
        <f t="shared" si="22"/>
        <v>10.741999999999999</v>
      </c>
      <c r="H67" s="35">
        <f t="shared" si="22"/>
        <v>10.638399999999999</v>
      </c>
      <c r="I67" s="36">
        <f t="shared" si="22"/>
        <v>10.743399999999999</v>
      </c>
      <c r="J67" s="36">
        <f t="shared" si="22"/>
        <v>10.692299999999999</v>
      </c>
      <c r="K67" s="36">
        <f t="shared" si="22"/>
        <v>2.8034999999999997</v>
      </c>
      <c r="L67" s="36">
        <f t="shared" si="22"/>
        <v>10.578999999999999</v>
      </c>
      <c r="M67" s="37">
        <f t="shared" si="22"/>
        <v>10.690199999999999</v>
      </c>
      <c r="N67" s="73">
        <f t="shared" si="22"/>
        <v>10.805600000000002</v>
      </c>
      <c r="O67" s="36">
        <f t="shared" si="22"/>
        <v>10.692299999999999</v>
      </c>
      <c r="P67" s="36">
        <f t="shared" si="22"/>
        <v>10.466399999999998</v>
      </c>
      <c r="Q67" s="36">
        <f t="shared" si="22"/>
        <v>2.7901999999999996</v>
      </c>
      <c r="R67" s="36">
        <f t="shared" si="22"/>
        <v>10.753800000000002</v>
      </c>
      <c r="S67" s="130">
        <f t="shared" si="22"/>
        <v>10.741999999999999</v>
      </c>
      <c r="T67" s="153">
        <f>((T64*1000)/T66)/7</f>
        <v>146.08294930875573</v>
      </c>
      <c r="Z67" s="3"/>
      <c r="AA67" s="3"/>
      <c r="AB67" s="3"/>
      <c r="AC67" s="3"/>
      <c r="AD67" s="3"/>
    </row>
    <row r="68" spans="1:41" ht="33.75" customHeight="1" x14ac:dyDescent="0.25">
      <c r="A68" s="85" t="s">
        <v>15</v>
      </c>
      <c r="B68" s="39">
        <f t="shared" ref="B68:M68" si="23">((B66*B65)*7)/1000</f>
        <v>73.058999999999997</v>
      </c>
      <c r="C68" s="40">
        <f t="shared" si="23"/>
        <v>72.561999999999998</v>
      </c>
      <c r="D68" s="40">
        <f t="shared" si="23"/>
        <v>74.350499999999997</v>
      </c>
      <c r="E68" s="40">
        <f t="shared" si="23"/>
        <v>16.576000000000001</v>
      </c>
      <c r="F68" s="40">
        <f t="shared" si="23"/>
        <v>74.094999999999999</v>
      </c>
      <c r="G68" s="76">
        <f t="shared" si="23"/>
        <v>75.11</v>
      </c>
      <c r="H68" s="39">
        <f t="shared" si="23"/>
        <v>74.591999999999999</v>
      </c>
      <c r="I68" s="40">
        <f t="shared" si="23"/>
        <v>75.117000000000004</v>
      </c>
      <c r="J68" s="40">
        <f t="shared" si="23"/>
        <v>74.861500000000007</v>
      </c>
      <c r="K68" s="40">
        <f t="shared" si="23"/>
        <v>19.6175</v>
      </c>
      <c r="L68" s="40">
        <f t="shared" si="23"/>
        <v>74.094999999999999</v>
      </c>
      <c r="M68" s="76">
        <f t="shared" si="23"/>
        <v>74.850999999999999</v>
      </c>
      <c r="N68" s="74">
        <f>((N66*N65)*7)/1000</f>
        <v>75.628</v>
      </c>
      <c r="O68" s="40">
        <f>((O66*O65)*7)/1000</f>
        <v>74.861500000000007</v>
      </c>
      <c r="P68" s="40">
        <f>((P66*P65)*7)/1000</f>
        <v>73.331999999999994</v>
      </c>
      <c r="Q68" s="40">
        <f>((Q66*Q65)*7)/1000</f>
        <v>19.550999999999998</v>
      </c>
      <c r="R68" s="40">
        <f t="shared" ref="R68:S68" si="24">((R66*R65)*7)/1000</f>
        <v>75.369</v>
      </c>
      <c r="S68" s="131">
        <f t="shared" si="24"/>
        <v>75.11</v>
      </c>
      <c r="T68" s="85"/>
      <c r="U68" s="48"/>
      <c r="AD68" s="3"/>
    </row>
    <row r="69" spans="1:41" ht="33.75" customHeight="1" thickBot="1" x14ac:dyDescent="0.3">
      <c r="A69" s="86" t="s">
        <v>16</v>
      </c>
      <c r="B69" s="44">
        <f t="shared" ref="B69:M69" si="25">+(B64/B66)/7*1000</f>
        <v>146.88128772635815</v>
      </c>
      <c r="C69" s="45">
        <f t="shared" si="25"/>
        <v>146.07645875251509</v>
      </c>
      <c r="D69" s="45">
        <f t="shared" si="25"/>
        <v>145.40117416829744</v>
      </c>
      <c r="E69" s="45">
        <f t="shared" si="25"/>
        <v>148.21428571428569</v>
      </c>
      <c r="F69" s="45">
        <f t="shared" si="25"/>
        <v>145.0097847358121</v>
      </c>
      <c r="G69" s="46">
        <f t="shared" si="25"/>
        <v>144.98069498069495</v>
      </c>
      <c r="H69" s="44">
        <f t="shared" si="25"/>
        <v>148.01587301587301</v>
      </c>
      <c r="I69" s="45">
        <f t="shared" si="25"/>
        <v>146.96673189823875</v>
      </c>
      <c r="J69" s="45">
        <f t="shared" si="25"/>
        <v>146.57534246575344</v>
      </c>
      <c r="K69" s="45">
        <f t="shared" si="25"/>
        <v>147.36842105263159</v>
      </c>
      <c r="L69" s="45">
        <f t="shared" si="25"/>
        <v>145.0097847358121</v>
      </c>
      <c r="M69" s="46">
        <f t="shared" si="25"/>
        <v>144.59459459459458</v>
      </c>
      <c r="N69" s="75">
        <f>+(N64/N66)/7*1000</f>
        <v>147.94520547945206</v>
      </c>
      <c r="O69" s="45">
        <f>+(O64/O66)/7*1000</f>
        <v>146.57534246575344</v>
      </c>
      <c r="P69" s="45">
        <f>+(P64/P66)/7*1000</f>
        <v>145.63492063492063</v>
      </c>
      <c r="Q69" s="45">
        <f>+(Q64/Q66)/7*1000</f>
        <v>147.36842105263159</v>
      </c>
      <c r="R69" s="45">
        <f t="shared" ref="R69:S69" si="26">+(R64/R66)/7*1000</f>
        <v>145.55984555984551</v>
      </c>
      <c r="S69" s="132">
        <f t="shared" si="26"/>
        <v>144.98069498069495</v>
      </c>
      <c r="T69" s="154"/>
      <c r="AD69" s="3"/>
    </row>
    <row r="70" spans="1:41" ht="33.75" customHeight="1" x14ac:dyDescent="0.25"/>
    <row r="71" spans="1:41" ht="33.75" customHeight="1" x14ac:dyDescent="0.25">
      <c r="B71" s="52"/>
      <c r="C71" s="52"/>
      <c r="D71" s="52"/>
      <c r="E71" s="52"/>
      <c r="F71" s="52"/>
      <c r="G71" s="52"/>
      <c r="H71" s="52"/>
      <c r="I71" s="59"/>
    </row>
    <row r="72" spans="1:41" ht="33.75" customHeight="1" x14ac:dyDescent="0.25"/>
    <row r="73" spans="1:41" ht="33.75" customHeight="1" x14ac:dyDescent="0.25">
      <c r="A73" s="52"/>
      <c r="B73" s="65"/>
      <c r="C73" s="65"/>
      <c r="D73" s="65"/>
      <c r="E73" s="65"/>
      <c r="F73" s="65"/>
      <c r="G73" s="65"/>
      <c r="H73" s="52"/>
      <c r="I73" s="52"/>
      <c r="J73" s="52"/>
    </row>
    <row r="74" spans="1:41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1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1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1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1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R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Q238"/>
  <sheetViews>
    <sheetView topLeftCell="A4" zoomScale="30" zoomScaleNormal="30" workbookViewId="0">
      <selection activeCell="B57" sqref="B57:S63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0" width="26.28515625" style="16" bestFit="1" customWidth="1"/>
    <col min="11" max="12" width="33.42578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0" width="25.42578125" style="16" customWidth="1"/>
    <col min="21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78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94" t="s">
        <v>45</v>
      </c>
      <c r="I15" s="395"/>
      <c r="J15" s="395"/>
      <c r="K15" s="395"/>
      <c r="L15" s="395"/>
      <c r="M15" s="396"/>
      <c r="N15" s="397" t="s">
        <v>44</v>
      </c>
      <c r="O15" s="398"/>
      <c r="P15" s="398"/>
      <c r="Q15" s="398"/>
      <c r="R15" s="398"/>
      <c r="S15" s="399"/>
      <c r="T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33"/>
      <c r="H16" s="13"/>
      <c r="I16" s="12"/>
      <c r="J16" s="12"/>
      <c r="K16" s="18"/>
      <c r="L16" s="12"/>
      <c r="M16" s="14"/>
      <c r="N16" s="13"/>
      <c r="O16" s="12"/>
      <c r="P16" s="12"/>
      <c r="Q16" s="12"/>
      <c r="R16" s="12"/>
      <c r="S16" s="14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25">
        <v>6</v>
      </c>
      <c r="H17" s="11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123.1</v>
      </c>
      <c r="C18" s="21">
        <v>122.2</v>
      </c>
      <c r="D18" s="21">
        <v>122</v>
      </c>
      <c r="E18" s="21">
        <v>29.1</v>
      </c>
      <c r="F18" s="21">
        <v>123.5</v>
      </c>
      <c r="G18" s="126">
        <v>122.6</v>
      </c>
      <c r="H18" s="20">
        <v>121.5</v>
      </c>
      <c r="I18" s="21">
        <v>121.9</v>
      </c>
      <c r="J18" s="21">
        <v>120.3</v>
      </c>
      <c r="K18" s="21">
        <v>24.9</v>
      </c>
      <c r="L18" s="21">
        <v>122.7</v>
      </c>
      <c r="M18" s="22">
        <v>122.4</v>
      </c>
      <c r="N18" s="20">
        <v>123</v>
      </c>
      <c r="O18" s="21">
        <v>123.9</v>
      </c>
      <c r="P18" s="21">
        <v>122.7</v>
      </c>
      <c r="Q18" s="21">
        <v>27.4</v>
      </c>
      <c r="R18" s="21">
        <v>122.8</v>
      </c>
      <c r="S18" s="22">
        <v>122.1</v>
      </c>
      <c r="T18" s="23">
        <f t="shared" ref="T18:T25" si="0">SUM(B18:S18)</f>
        <v>1918.1000000000004</v>
      </c>
      <c r="V18" s="2"/>
      <c r="W18" s="17"/>
    </row>
    <row r="19" spans="1:30" ht="39.950000000000003" customHeight="1" x14ac:dyDescent="0.25">
      <c r="A19" s="113" t="s">
        <v>34</v>
      </c>
      <c r="B19" s="20">
        <v>123.1</v>
      </c>
      <c r="C19" s="21">
        <v>122.2</v>
      </c>
      <c r="D19" s="21">
        <v>122</v>
      </c>
      <c r="E19" s="21">
        <v>29.1</v>
      </c>
      <c r="F19" s="21">
        <v>123.5</v>
      </c>
      <c r="G19" s="126">
        <v>122.6</v>
      </c>
      <c r="H19" s="20">
        <v>121.5</v>
      </c>
      <c r="I19" s="21">
        <v>121.9</v>
      </c>
      <c r="J19" s="21">
        <v>120.3</v>
      </c>
      <c r="K19" s="21">
        <v>24.9</v>
      </c>
      <c r="L19" s="21">
        <v>122.7</v>
      </c>
      <c r="M19" s="22">
        <v>122.4</v>
      </c>
      <c r="N19" s="20">
        <v>123</v>
      </c>
      <c r="O19" s="21">
        <v>123.9</v>
      </c>
      <c r="P19" s="21">
        <v>122.7</v>
      </c>
      <c r="Q19" s="21">
        <v>27.4</v>
      </c>
      <c r="R19" s="21">
        <v>122.8</v>
      </c>
      <c r="S19" s="22">
        <v>122.1</v>
      </c>
      <c r="T19" s="23">
        <f t="shared" si="0"/>
        <v>1918.1000000000004</v>
      </c>
      <c r="V19" s="2"/>
      <c r="W19" s="17"/>
    </row>
    <row r="20" spans="1:30" ht="39.75" customHeight="1" x14ac:dyDescent="0.25">
      <c r="A20" s="112" t="s">
        <v>35</v>
      </c>
      <c r="B20" s="20">
        <v>122.4896</v>
      </c>
      <c r="C20" s="21">
        <v>121.49384000000001</v>
      </c>
      <c r="D20" s="21">
        <v>121.12192</v>
      </c>
      <c r="E20" s="21">
        <v>28.580880000000001</v>
      </c>
      <c r="F20" s="21">
        <v>122.78152</v>
      </c>
      <c r="G20" s="126">
        <v>121.78576000000001</v>
      </c>
      <c r="H20" s="20">
        <v>120.64404000000002</v>
      </c>
      <c r="I20" s="21">
        <v>121.16192000000001</v>
      </c>
      <c r="J20" s="21">
        <v>119.54232000000002</v>
      </c>
      <c r="K20" s="21">
        <v>25.967639999999999</v>
      </c>
      <c r="L20" s="21">
        <v>121.29384</v>
      </c>
      <c r="M20" s="22">
        <v>121.63980000000001</v>
      </c>
      <c r="N20" s="20">
        <v>122.30364000000002</v>
      </c>
      <c r="O20" s="21">
        <v>123.07344000000003</v>
      </c>
      <c r="P20" s="21">
        <v>121.97171999999998</v>
      </c>
      <c r="Q20" s="21">
        <v>26.775320000000001</v>
      </c>
      <c r="R20" s="21">
        <v>121.93172000000001</v>
      </c>
      <c r="S20" s="22">
        <v>121.08192</v>
      </c>
      <c r="T20" s="23">
        <f t="shared" si="0"/>
        <v>1905.6408400000003</v>
      </c>
      <c r="V20" s="2"/>
      <c r="W20" s="17"/>
    </row>
    <row r="21" spans="1:30" ht="39.950000000000003" customHeight="1" x14ac:dyDescent="0.25">
      <c r="A21" s="112" t="s">
        <v>36</v>
      </c>
      <c r="B21" s="20">
        <v>122.4896</v>
      </c>
      <c r="C21" s="21">
        <v>121.49384000000001</v>
      </c>
      <c r="D21" s="21">
        <v>121.12192</v>
      </c>
      <c r="E21" s="21">
        <v>28.580880000000001</v>
      </c>
      <c r="F21" s="21">
        <v>122.78152</v>
      </c>
      <c r="G21" s="126">
        <v>121.78576000000001</v>
      </c>
      <c r="H21" s="20">
        <v>120.64404000000002</v>
      </c>
      <c r="I21" s="21">
        <v>121.16192000000001</v>
      </c>
      <c r="J21" s="21">
        <v>119.54232000000002</v>
      </c>
      <c r="K21" s="21">
        <v>25.967639999999999</v>
      </c>
      <c r="L21" s="21">
        <v>121.29384</v>
      </c>
      <c r="M21" s="22">
        <v>121.63980000000001</v>
      </c>
      <c r="N21" s="20">
        <v>122.30364000000002</v>
      </c>
      <c r="O21" s="21">
        <v>123.07344000000003</v>
      </c>
      <c r="P21" s="21">
        <v>121.97171999999998</v>
      </c>
      <c r="Q21" s="21">
        <v>26.775320000000001</v>
      </c>
      <c r="R21" s="21">
        <v>121.93172000000001</v>
      </c>
      <c r="S21" s="22">
        <v>121.08192</v>
      </c>
      <c r="T21" s="23">
        <f t="shared" si="0"/>
        <v>1905.6408400000003</v>
      </c>
      <c r="V21" s="2"/>
      <c r="W21" s="17"/>
    </row>
    <row r="22" spans="1:30" ht="39.950000000000003" customHeight="1" x14ac:dyDescent="0.25">
      <c r="A22" s="113" t="s">
        <v>37</v>
      </c>
      <c r="B22" s="20">
        <v>122.4896</v>
      </c>
      <c r="C22" s="21">
        <v>121.49384000000001</v>
      </c>
      <c r="D22" s="21">
        <v>121.12192</v>
      </c>
      <c r="E22" s="21">
        <v>28.580880000000001</v>
      </c>
      <c r="F22" s="21">
        <v>122.78152</v>
      </c>
      <c r="G22" s="126">
        <v>121.78576000000001</v>
      </c>
      <c r="H22" s="20">
        <v>120.64404000000002</v>
      </c>
      <c r="I22" s="21">
        <v>121.16192000000001</v>
      </c>
      <c r="J22" s="21">
        <v>119.54232000000002</v>
      </c>
      <c r="K22" s="21">
        <v>25.967639999999999</v>
      </c>
      <c r="L22" s="21">
        <v>121.29384</v>
      </c>
      <c r="M22" s="22">
        <v>121.63980000000001</v>
      </c>
      <c r="N22" s="20">
        <v>122.30364000000002</v>
      </c>
      <c r="O22" s="21">
        <v>123.07344000000003</v>
      </c>
      <c r="P22" s="21">
        <v>121.97171999999998</v>
      </c>
      <c r="Q22" s="21">
        <v>26.775320000000001</v>
      </c>
      <c r="R22" s="21">
        <v>121.93172000000001</v>
      </c>
      <c r="S22" s="22">
        <v>121.08192</v>
      </c>
      <c r="T22" s="23">
        <f t="shared" si="0"/>
        <v>1905.6408400000003</v>
      </c>
      <c r="V22" s="2"/>
      <c r="W22" s="17"/>
    </row>
    <row r="23" spans="1:30" ht="39.950000000000003" customHeight="1" x14ac:dyDescent="0.25">
      <c r="A23" s="112" t="s">
        <v>38</v>
      </c>
      <c r="B23" s="20">
        <v>122.4896</v>
      </c>
      <c r="C23" s="21">
        <v>121.49384000000001</v>
      </c>
      <c r="D23" s="21">
        <v>121.12192</v>
      </c>
      <c r="E23" s="21">
        <v>28.580880000000001</v>
      </c>
      <c r="F23" s="21">
        <v>122.78152</v>
      </c>
      <c r="G23" s="126">
        <v>121.78576000000001</v>
      </c>
      <c r="H23" s="20">
        <v>120.64404000000002</v>
      </c>
      <c r="I23" s="21">
        <v>121.16192000000001</v>
      </c>
      <c r="J23" s="21">
        <v>119.54232000000002</v>
      </c>
      <c r="K23" s="21">
        <v>25.967639999999999</v>
      </c>
      <c r="L23" s="21">
        <v>121.29384</v>
      </c>
      <c r="M23" s="22">
        <v>121.63980000000001</v>
      </c>
      <c r="N23" s="20">
        <v>122.30364000000002</v>
      </c>
      <c r="O23" s="21">
        <v>123.07344000000003</v>
      </c>
      <c r="P23" s="21">
        <v>121.97171999999998</v>
      </c>
      <c r="Q23" s="21">
        <v>26.775320000000001</v>
      </c>
      <c r="R23" s="21">
        <v>121.93172000000001</v>
      </c>
      <c r="S23" s="22">
        <v>121.08192</v>
      </c>
      <c r="T23" s="23">
        <f t="shared" si="0"/>
        <v>1905.6408400000003</v>
      </c>
      <c r="V23" s="2"/>
      <c r="W23" s="17"/>
    </row>
    <row r="24" spans="1:30" ht="39.950000000000003" customHeight="1" x14ac:dyDescent="0.25">
      <c r="A24" s="112" t="s">
        <v>33</v>
      </c>
      <c r="B24" s="20">
        <v>122.4896</v>
      </c>
      <c r="C24" s="21">
        <v>121.49384000000001</v>
      </c>
      <c r="D24" s="21">
        <v>121.12192</v>
      </c>
      <c r="E24" s="21">
        <v>28.580880000000001</v>
      </c>
      <c r="F24" s="21">
        <v>122.78152</v>
      </c>
      <c r="G24" s="126">
        <v>121.78576000000001</v>
      </c>
      <c r="H24" s="20">
        <v>120.64404000000002</v>
      </c>
      <c r="I24" s="21">
        <v>121.16192000000001</v>
      </c>
      <c r="J24" s="21">
        <v>119.54232000000002</v>
      </c>
      <c r="K24" s="21">
        <v>25.967639999999999</v>
      </c>
      <c r="L24" s="21">
        <v>121.29384</v>
      </c>
      <c r="M24" s="22">
        <v>121.63980000000001</v>
      </c>
      <c r="N24" s="20">
        <v>122.30364000000002</v>
      </c>
      <c r="O24" s="21">
        <v>123.07344000000003</v>
      </c>
      <c r="P24" s="21">
        <v>121.97171999999998</v>
      </c>
      <c r="Q24" s="21">
        <v>26.775320000000001</v>
      </c>
      <c r="R24" s="21">
        <v>121.93172000000001</v>
      </c>
      <c r="S24" s="22">
        <v>121.08192</v>
      </c>
      <c r="T24" s="23">
        <f t="shared" si="0"/>
        <v>1905.6408400000003</v>
      </c>
      <c r="V24" s="2"/>
    </row>
    <row r="25" spans="1:30" ht="41.45" customHeight="1" x14ac:dyDescent="0.25">
      <c r="A25" s="113" t="s">
        <v>10</v>
      </c>
      <c r="B25" s="24">
        <f>SUM(B18:B24)</f>
        <v>858.64799999999991</v>
      </c>
      <c r="C25" s="25">
        <f t="shared" ref="C25:E25" si="1">SUM(C18:C24)</f>
        <v>851.86919999999998</v>
      </c>
      <c r="D25" s="25">
        <f t="shared" si="1"/>
        <v>849.60960000000011</v>
      </c>
      <c r="E25" s="25">
        <f t="shared" si="1"/>
        <v>201.10440000000003</v>
      </c>
      <c r="F25" s="25">
        <f>SUM(F18:F24)</f>
        <v>860.9076</v>
      </c>
      <c r="G25" s="127">
        <f t="shared" ref="G25:J25" si="2">SUM(G18:G24)</f>
        <v>854.12879999999996</v>
      </c>
      <c r="H25" s="24">
        <f t="shared" si="2"/>
        <v>846.22020000000009</v>
      </c>
      <c r="I25" s="25">
        <f t="shared" si="2"/>
        <v>849.6096</v>
      </c>
      <c r="J25" s="25">
        <f t="shared" si="2"/>
        <v>838.31160000000011</v>
      </c>
      <c r="K25" s="25">
        <f>SUM(K18:K24)</f>
        <v>179.63819999999998</v>
      </c>
      <c r="L25" s="25">
        <f t="shared" ref="L25:M25" si="3">SUM(L18:L24)</f>
        <v>851.86920000000009</v>
      </c>
      <c r="M25" s="26">
        <f t="shared" si="3"/>
        <v>852.99900000000014</v>
      </c>
      <c r="N25" s="24">
        <f>SUM(N18:N24)</f>
        <v>857.51819999999998</v>
      </c>
      <c r="O25" s="25">
        <f t="shared" ref="O25:S25" si="4">SUM(O18:O24)</f>
        <v>863.16720000000009</v>
      </c>
      <c r="P25" s="25">
        <f t="shared" si="4"/>
        <v>855.2586</v>
      </c>
      <c r="Q25" s="25">
        <f t="shared" si="4"/>
        <v>188.67659999999998</v>
      </c>
      <c r="R25" s="25">
        <f t="shared" si="4"/>
        <v>855.25860000000011</v>
      </c>
      <c r="S25" s="26">
        <f t="shared" si="4"/>
        <v>849.60959999999989</v>
      </c>
      <c r="T25" s="23">
        <f t="shared" si="0"/>
        <v>13364.404200000001</v>
      </c>
    </row>
    <row r="26" spans="1:30" s="2" customFormat="1" ht="36.75" customHeight="1" x14ac:dyDescent="0.25">
      <c r="A26" s="114" t="s">
        <v>12</v>
      </c>
      <c r="B26" s="27">
        <v>161.4</v>
      </c>
      <c r="C26" s="28">
        <v>161.4</v>
      </c>
      <c r="D26" s="28">
        <v>161.4</v>
      </c>
      <c r="E26" s="28">
        <v>161.4</v>
      </c>
      <c r="F26" s="28">
        <v>161.4</v>
      </c>
      <c r="G26" s="128">
        <v>161.4</v>
      </c>
      <c r="H26" s="27">
        <v>161.4</v>
      </c>
      <c r="I26" s="28">
        <v>161.4</v>
      </c>
      <c r="J26" s="28">
        <v>161.4</v>
      </c>
      <c r="K26" s="28">
        <v>161.4</v>
      </c>
      <c r="L26" s="28">
        <v>161.4</v>
      </c>
      <c r="M26" s="128">
        <v>161.4</v>
      </c>
      <c r="N26" s="27">
        <v>161.4</v>
      </c>
      <c r="O26" s="28">
        <v>161.4</v>
      </c>
      <c r="P26" s="28">
        <v>161.4</v>
      </c>
      <c r="Q26" s="28">
        <v>161.4</v>
      </c>
      <c r="R26" s="28">
        <v>161.4</v>
      </c>
      <c r="S26" s="29">
        <v>161.4</v>
      </c>
      <c r="T26" s="30">
        <f>+((T25/T27)/7)*1000</f>
        <v>161.4</v>
      </c>
    </row>
    <row r="27" spans="1:30" s="2" customFormat="1" ht="33" customHeight="1" x14ac:dyDescent="0.25">
      <c r="A27" s="115" t="s">
        <v>13</v>
      </c>
      <c r="B27" s="31">
        <v>760</v>
      </c>
      <c r="C27" s="32">
        <v>754</v>
      </c>
      <c r="D27" s="32">
        <v>752</v>
      </c>
      <c r="E27" s="32">
        <v>178</v>
      </c>
      <c r="F27" s="32">
        <v>762</v>
      </c>
      <c r="G27" s="129">
        <v>756</v>
      </c>
      <c r="H27" s="31">
        <v>749</v>
      </c>
      <c r="I27" s="32">
        <v>752</v>
      </c>
      <c r="J27" s="32">
        <v>742</v>
      </c>
      <c r="K27" s="32">
        <v>159</v>
      </c>
      <c r="L27" s="32">
        <v>754</v>
      </c>
      <c r="M27" s="129">
        <v>755</v>
      </c>
      <c r="N27" s="31">
        <v>759</v>
      </c>
      <c r="O27" s="32">
        <v>764</v>
      </c>
      <c r="P27" s="32">
        <v>757</v>
      </c>
      <c r="Q27" s="32">
        <v>167</v>
      </c>
      <c r="R27" s="32">
        <v>757</v>
      </c>
      <c r="S27" s="33">
        <v>752</v>
      </c>
      <c r="T27" s="34">
        <f>SUM(B27:S27)</f>
        <v>11829</v>
      </c>
      <c r="U27" s="2">
        <f>((T25*1000)/T27)/7</f>
        <v>161.40000000000003</v>
      </c>
    </row>
    <row r="28" spans="1:30" s="2" customFormat="1" ht="33" customHeight="1" x14ac:dyDescent="0.25">
      <c r="A28" s="116" t="s">
        <v>14</v>
      </c>
      <c r="B28" s="35">
        <f>((B27*B26)*7/1000-B18-B19)/5</f>
        <v>122.4896</v>
      </c>
      <c r="C28" s="36">
        <f t="shared" ref="C28:S28" si="5">((C27*C26)*7/1000-C18-C19)/5</f>
        <v>121.49384000000001</v>
      </c>
      <c r="D28" s="36">
        <f t="shared" si="5"/>
        <v>121.12192</v>
      </c>
      <c r="E28" s="36">
        <f t="shared" si="5"/>
        <v>28.580880000000001</v>
      </c>
      <c r="F28" s="36">
        <f t="shared" si="5"/>
        <v>122.78152</v>
      </c>
      <c r="G28" s="130">
        <f t="shared" si="5"/>
        <v>121.78576000000001</v>
      </c>
      <c r="H28" s="35">
        <f t="shared" si="5"/>
        <v>120.64404000000002</v>
      </c>
      <c r="I28" s="36">
        <f t="shared" si="5"/>
        <v>121.16192000000001</v>
      </c>
      <c r="J28" s="36">
        <f t="shared" si="5"/>
        <v>119.54232000000002</v>
      </c>
      <c r="K28" s="36">
        <f t="shared" si="5"/>
        <v>25.967639999999999</v>
      </c>
      <c r="L28" s="36">
        <f t="shared" si="5"/>
        <v>121.29384</v>
      </c>
      <c r="M28" s="37">
        <f t="shared" si="5"/>
        <v>121.63980000000001</v>
      </c>
      <c r="N28" s="35">
        <f t="shared" si="5"/>
        <v>122.30364000000002</v>
      </c>
      <c r="O28" s="36">
        <f t="shared" si="5"/>
        <v>123.07344000000003</v>
      </c>
      <c r="P28" s="36">
        <f t="shared" si="5"/>
        <v>121.97171999999998</v>
      </c>
      <c r="Q28" s="36">
        <f t="shared" si="5"/>
        <v>26.775320000000001</v>
      </c>
      <c r="R28" s="36">
        <f t="shared" si="5"/>
        <v>121.93172000000001</v>
      </c>
      <c r="S28" s="37">
        <f t="shared" si="5"/>
        <v>121.08192</v>
      </c>
      <c r="T28" s="38"/>
    </row>
    <row r="29" spans="1:30" ht="33.75" customHeight="1" x14ac:dyDescent="0.25">
      <c r="A29" s="117" t="s">
        <v>15</v>
      </c>
      <c r="B29" s="39">
        <f>((B27*B26)*7)/1000</f>
        <v>858.64800000000002</v>
      </c>
      <c r="C29" s="40">
        <f>((C27*C26)*7)/1000</f>
        <v>851.86920000000009</v>
      </c>
      <c r="D29" s="40">
        <f t="shared" ref="D29:S29" si="6">((D27*D26)*7)/1000</f>
        <v>849.6096</v>
      </c>
      <c r="E29" s="40">
        <f t="shared" si="6"/>
        <v>201.1044</v>
      </c>
      <c r="F29" s="40">
        <f t="shared" si="6"/>
        <v>860.9076</v>
      </c>
      <c r="G29" s="131">
        <f t="shared" si="6"/>
        <v>854.12880000000007</v>
      </c>
      <c r="H29" s="39">
        <f t="shared" si="6"/>
        <v>846.22020000000009</v>
      </c>
      <c r="I29" s="40">
        <f t="shared" si="6"/>
        <v>849.6096</v>
      </c>
      <c r="J29" s="40">
        <f t="shared" si="6"/>
        <v>838.3116</v>
      </c>
      <c r="K29" s="40">
        <f t="shared" si="6"/>
        <v>179.63820000000001</v>
      </c>
      <c r="L29" s="40">
        <f t="shared" si="6"/>
        <v>851.86920000000009</v>
      </c>
      <c r="M29" s="76">
        <f t="shared" si="6"/>
        <v>852.99900000000002</v>
      </c>
      <c r="N29" s="177">
        <f t="shared" si="6"/>
        <v>857.51820000000009</v>
      </c>
      <c r="O29" s="41">
        <f t="shared" si="6"/>
        <v>863.16720000000009</v>
      </c>
      <c r="P29" s="41">
        <f t="shared" si="6"/>
        <v>855.2586</v>
      </c>
      <c r="Q29" s="41">
        <f t="shared" si="6"/>
        <v>188.67660000000001</v>
      </c>
      <c r="R29" s="41">
        <f t="shared" si="6"/>
        <v>855.2586</v>
      </c>
      <c r="S29" s="42">
        <f t="shared" si="6"/>
        <v>849.6096</v>
      </c>
      <c r="T29" s="43"/>
    </row>
    <row r="30" spans="1:30" ht="33.75" customHeight="1" thickBot="1" x14ac:dyDescent="0.3">
      <c r="A30" s="118" t="s">
        <v>16</v>
      </c>
      <c r="B30" s="44">
        <f>+(B25/B27)/7*1000</f>
        <v>161.39999999999998</v>
      </c>
      <c r="C30" s="45">
        <f t="shared" ref="C30:E30" si="7">+(C25/C27)/7*1000</f>
        <v>161.39999999999998</v>
      </c>
      <c r="D30" s="45">
        <f t="shared" si="7"/>
        <v>161.4</v>
      </c>
      <c r="E30" s="45">
        <f t="shared" si="7"/>
        <v>161.4</v>
      </c>
      <c r="F30" s="45">
        <f>+(F25/F27)/7*1000</f>
        <v>161.39999999999998</v>
      </c>
      <c r="G30" s="132">
        <f t="shared" ref="G30:J30" si="8">+(G25/G27)/7*1000</f>
        <v>161.39999999999998</v>
      </c>
      <c r="H30" s="44">
        <f t="shared" si="8"/>
        <v>161.4</v>
      </c>
      <c r="I30" s="45">
        <f t="shared" si="8"/>
        <v>161.39999999999998</v>
      </c>
      <c r="J30" s="45">
        <f t="shared" si="8"/>
        <v>161.4</v>
      </c>
      <c r="K30" s="45">
        <f>+(K25/K27)/7*1000</f>
        <v>161.39999999999998</v>
      </c>
      <c r="L30" s="45">
        <f t="shared" ref="L30:S30" si="9">+(L25/L27)/7*1000</f>
        <v>161.4</v>
      </c>
      <c r="M30" s="46">
        <f t="shared" si="9"/>
        <v>161.4</v>
      </c>
      <c r="N30" s="44">
        <f t="shared" si="9"/>
        <v>161.39999999999998</v>
      </c>
      <c r="O30" s="45">
        <f t="shared" si="9"/>
        <v>161.4</v>
      </c>
      <c r="P30" s="45">
        <f t="shared" si="9"/>
        <v>161.39999999999998</v>
      </c>
      <c r="Q30" s="45">
        <f t="shared" si="9"/>
        <v>161.39999999999998</v>
      </c>
      <c r="R30" s="45">
        <f t="shared" si="9"/>
        <v>161.4</v>
      </c>
      <c r="S30" s="46">
        <f t="shared" si="9"/>
        <v>161.39999999999998</v>
      </c>
      <c r="T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4"/>
      <c r="U37" s="3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54"/>
      <c r="U38" s="55"/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69">
        <v>105</v>
      </c>
      <c r="C39" s="69">
        <v>104.7</v>
      </c>
      <c r="D39" s="69">
        <v>104.6</v>
      </c>
      <c r="E39" s="69">
        <v>27</v>
      </c>
      <c r="F39" s="69">
        <v>105.1</v>
      </c>
      <c r="G39" s="69">
        <v>103.5</v>
      </c>
      <c r="H39" s="89">
        <f t="shared" ref="H39:H46" si="10">SUM(B39:G39)</f>
        <v>549.9</v>
      </c>
      <c r="I39" s="50"/>
      <c r="J39" s="2"/>
      <c r="K39" s="80" t="s">
        <v>42</v>
      </c>
      <c r="L39" s="69">
        <v>8.4</v>
      </c>
      <c r="M39" s="69">
        <v>8.1999999999999993</v>
      </c>
      <c r="N39" s="69">
        <v>8.1999999999999993</v>
      </c>
      <c r="O39" s="69">
        <v>2.2000000000000002</v>
      </c>
      <c r="P39" s="69">
        <v>8.1</v>
      </c>
      <c r="Q39" s="69">
        <v>8</v>
      </c>
      <c r="R39" s="89">
        <v>42.9</v>
      </c>
      <c r="S39" s="50"/>
      <c r="T39" s="56"/>
      <c r="U39" s="55"/>
      <c r="V39" s="55"/>
      <c r="W39" s="2"/>
      <c r="X39" s="2"/>
      <c r="Y39" s="2"/>
      <c r="Z39" s="2"/>
    </row>
    <row r="40" spans="1:30" ht="33.75" customHeight="1" x14ac:dyDescent="0.25">
      <c r="A40" s="81" t="s">
        <v>34</v>
      </c>
      <c r="B40" s="69">
        <v>105</v>
      </c>
      <c r="C40" s="69">
        <v>104.7</v>
      </c>
      <c r="D40" s="69">
        <v>104.6</v>
      </c>
      <c r="E40" s="69">
        <v>27</v>
      </c>
      <c r="F40" s="69">
        <v>105.1</v>
      </c>
      <c r="G40" s="69">
        <v>103.5</v>
      </c>
      <c r="H40" s="89">
        <f t="shared" si="10"/>
        <v>549.9</v>
      </c>
      <c r="I40" s="50"/>
      <c r="J40" s="2"/>
      <c r="K40" s="81" t="s">
        <v>34</v>
      </c>
      <c r="L40" s="69">
        <v>8.4</v>
      </c>
      <c r="M40" s="69">
        <v>8.1999999999999993</v>
      </c>
      <c r="N40" s="69">
        <v>8.1999999999999993</v>
      </c>
      <c r="O40" s="69">
        <v>2.2000000000000002</v>
      </c>
      <c r="P40" s="69">
        <v>8.1</v>
      </c>
      <c r="Q40" s="69">
        <v>8</v>
      </c>
      <c r="R40" s="89">
        <v>42.9</v>
      </c>
      <c r="S40" s="50"/>
      <c r="T40" s="56"/>
      <c r="U40" s="55"/>
      <c r="V40" s="55"/>
      <c r="W40" s="2"/>
      <c r="X40" s="2"/>
      <c r="Y40" s="2"/>
      <c r="Z40" s="2"/>
    </row>
    <row r="41" spans="1:30" ht="33.75" customHeight="1" x14ac:dyDescent="0.25">
      <c r="A41" s="80" t="s">
        <v>35</v>
      </c>
      <c r="B41" s="69">
        <v>105.3</v>
      </c>
      <c r="C41" s="69">
        <v>104.8</v>
      </c>
      <c r="D41" s="69">
        <v>105.2</v>
      </c>
      <c r="E41" s="69">
        <v>28.1</v>
      </c>
      <c r="F41" s="69">
        <v>105.3</v>
      </c>
      <c r="G41" s="69">
        <v>103.9</v>
      </c>
      <c r="H41" s="89">
        <f t="shared" si="10"/>
        <v>552.6</v>
      </c>
      <c r="I41" s="50"/>
      <c r="J41" s="2"/>
      <c r="K41" s="80" t="s">
        <v>35</v>
      </c>
      <c r="L41" s="69">
        <v>8.4</v>
      </c>
      <c r="M41" s="69">
        <v>8.1999999999999993</v>
      </c>
      <c r="N41" s="69">
        <v>8.1999999999999993</v>
      </c>
      <c r="O41" s="69">
        <v>2.2000000000000002</v>
      </c>
      <c r="P41" s="69">
        <v>8.1999999999999993</v>
      </c>
      <c r="Q41" s="69">
        <v>8</v>
      </c>
      <c r="R41" s="89">
        <f t="shared" ref="R41:R46" si="11">SUM(L41:Q41)</f>
        <v>43.2</v>
      </c>
      <c r="S41" s="50"/>
      <c r="T41" s="56"/>
      <c r="U41" s="55"/>
      <c r="V41" s="55"/>
      <c r="W41" s="2"/>
      <c r="X41" s="2"/>
      <c r="Y41" s="2"/>
      <c r="Z41" s="2"/>
    </row>
    <row r="42" spans="1:30" ht="33.75" customHeight="1" x14ac:dyDescent="0.25">
      <c r="A42" s="80" t="s">
        <v>36</v>
      </c>
      <c r="B42" s="69">
        <v>105.3</v>
      </c>
      <c r="C42" s="69">
        <v>104.8</v>
      </c>
      <c r="D42" s="69">
        <v>105.2</v>
      </c>
      <c r="E42" s="69">
        <v>27.6</v>
      </c>
      <c r="F42" s="69">
        <v>105.3</v>
      </c>
      <c r="G42" s="69">
        <v>103.9</v>
      </c>
      <c r="H42" s="89">
        <f t="shared" si="10"/>
        <v>552.1</v>
      </c>
      <c r="I42" s="50"/>
      <c r="J42" s="2"/>
      <c r="K42" s="80" t="s">
        <v>36</v>
      </c>
      <c r="L42" s="69">
        <v>8.4</v>
      </c>
      <c r="M42" s="69">
        <v>8.1999999999999993</v>
      </c>
      <c r="N42" s="69">
        <v>8.1999999999999993</v>
      </c>
      <c r="O42" s="69">
        <v>2.2000000000000002</v>
      </c>
      <c r="P42" s="69">
        <v>8.1999999999999993</v>
      </c>
      <c r="Q42" s="69">
        <v>8</v>
      </c>
      <c r="R42" s="89">
        <f t="shared" si="11"/>
        <v>43.2</v>
      </c>
      <c r="S42" s="50"/>
      <c r="T42" s="56"/>
      <c r="U42" s="55"/>
      <c r="V42" s="55"/>
      <c r="W42" s="2"/>
      <c r="X42" s="2"/>
      <c r="Y42" s="2"/>
      <c r="Z42" s="2"/>
    </row>
    <row r="43" spans="1:30" ht="33.75" customHeight="1" x14ac:dyDescent="0.25">
      <c r="A43" s="81" t="s">
        <v>37</v>
      </c>
      <c r="B43" s="69">
        <v>105.3</v>
      </c>
      <c r="C43" s="69">
        <v>104.6</v>
      </c>
      <c r="D43" s="69">
        <v>105.2</v>
      </c>
      <c r="E43" s="69">
        <v>27.6</v>
      </c>
      <c r="F43" s="69">
        <v>105.3</v>
      </c>
      <c r="G43" s="69">
        <v>103.6</v>
      </c>
      <c r="H43" s="89">
        <f t="shared" si="10"/>
        <v>551.6</v>
      </c>
      <c r="I43" s="50"/>
      <c r="J43" s="2"/>
      <c r="K43" s="81" t="s">
        <v>37</v>
      </c>
      <c r="L43" s="69">
        <v>8.4</v>
      </c>
      <c r="M43" s="69">
        <v>8.1999999999999993</v>
      </c>
      <c r="N43" s="69">
        <v>8.1999999999999993</v>
      </c>
      <c r="O43" s="69">
        <v>2.2000000000000002</v>
      </c>
      <c r="P43" s="69">
        <v>8.1999999999999993</v>
      </c>
      <c r="Q43" s="69">
        <v>8</v>
      </c>
      <c r="R43" s="89">
        <f t="shared" si="11"/>
        <v>43.2</v>
      </c>
      <c r="S43" s="50"/>
      <c r="T43" s="56"/>
      <c r="U43" s="55"/>
      <c r="V43" s="55"/>
      <c r="W43" s="2"/>
      <c r="X43" s="2"/>
      <c r="Y43" s="2"/>
      <c r="Z43" s="2"/>
    </row>
    <row r="44" spans="1:30" ht="33.75" customHeight="1" x14ac:dyDescent="0.25">
      <c r="A44" s="80" t="s">
        <v>38</v>
      </c>
      <c r="B44" s="69">
        <v>105.3</v>
      </c>
      <c r="C44" s="69">
        <v>104.6</v>
      </c>
      <c r="D44" s="69">
        <v>105.2</v>
      </c>
      <c r="E44" s="69">
        <v>27.6</v>
      </c>
      <c r="F44" s="69">
        <v>105.3</v>
      </c>
      <c r="G44" s="69">
        <v>103.4</v>
      </c>
      <c r="H44" s="89">
        <f t="shared" si="10"/>
        <v>551.4</v>
      </c>
      <c r="I44" s="50"/>
      <c r="J44" s="2"/>
      <c r="K44" s="80" t="s">
        <v>38</v>
      </c>
      <c r="L44" s="69">
        <v>8.4</v>
      </c>
      <c r="M44" s="69">
        <v>8.3000000000000007</v>
      </c>
      <c r="N44" s="69">
        <v>8.3000000000000007</v>
      </c>
      <c r="O44" s="69">
        <v>2.2000000000000002</v>
      </c>
      <c r="P44" s="69">
        <v>8.1999999999999993</v>
      </c>
      <c r="Q44" s="69">
        <v>8</v>
      </c>
      <c r="R44" s="89">
        <f t="shared" si="11"/>
        <v>43.400000000000006</v>
      </c>
      <c r="S44" s="50"/>
      <c r="T44" s="56"/>
      <c r="U44" s="55"/>
      <c r="V44" s="55"/>
      <c r="W44" s="2"/>
      <c r="X44" s="2"/>
      <c r="Y44" s="2"/>
      <c r="Z44" s="2"/>
    </row>
    <row r="45" spans="1:30" ht="33.75" customHeight="1" x14ac:dyDescent="0.25">
      <c r="A45" s="80" t="s">
        <v>33</v>
      </c>
      <c r="B45" s="69">
        <v>105.1</v>
      </c>
      <c r="C45" s="69">
        <v>104.4</v>
      </c>
      <c r="D45" s="69">
        <v>105.2</v>
      </c>
      <c r="E45" s="69">
        <v>27.6</v>
      </c>
      <c r="F45" s="69">
        <v>105.1</v>
      </c>
      <c r="G45" s="69">
        <v>103.2</v>
      </c>
      <c r="H45" s="89">
        <f t="shared" si="10"/>
        <v>550.6</v>
      </c>
      <c r="I45" s="50"/>
      <c r="J45" s="2"/>
      <c r="K45" s="80" t="s">
        <v>33</v>
      </c>
      <c r="L45" s="69">
        <v>8.5</v>
      </c>
      <c r="M45" s="69">
        <v>8.3000000000000007</v>
      </c>
      <c r="N45" s="69">
        <v>8.3000000000000007</v>
      </c>
      <c r="O45" s="69">
        <v>2.2000000000000002</v>
      </c>
      <c r="P45" s="69">
        <v>8.1999999999999993</v>
      </c>
      <c r="Q45" s="69">
        <v>8</v>
      </c>
      <c r="R45" s="89">
        <f t="shared" si="11"/>
        <v>43.5</v>
      </c>
      <c r="S45" s="50"/>
      <c r="T45" s="56"/>
      <c r="U45" s="55"/>
      <c r="V45" s="55"/>
      <c r="W45" s="55"/>
      <c r="X45" s="55"/>
      <c r="Y45" s="2"/>
      <c r="Z45" s="2"/>
      <c r="AA45" s="2"/>
      <c r="AB45" s="2"/>
    </row>
    <row r="46" spans="1:30" ht="33.75" customHeight="1" x14ac:dyDescent="0.25">
      <c r="A46" s="81" t="s">
        <v>10</v>
      </c>
      <c r="B46" s="70">
        <f t="shared" ref="B46:G46" si="12">SUM(B39:B45)</f>
        <v>736.3</v>
      </c>
      <c r="C46" s="25">
        <f t="shared" si="12"/>
        <v>732.6</v>
      </c>
      <c r="D46" s="25">
        <f t="shared" si="12"/>
        <v>735.2</v>
      </c>
      <c r="E46" s="25">
        <f t="shared" si="12"/>
        <v>192.49999999999997</v>
      </c>
      <c r="F46" s="25">
        <f t="shared" si="12"/>
        <v>736.5</v>
      </c>
      <c r="G46" s="25">
        <f t="shared" si="12"/>
        <v>725</v>
      </c>
      <c r="H46" s="89">
        <f t="shared" si="10"/>
        <v>3858.1000000000004</v>
      </c>
      <c r="I46" s="56"/>
      <c r="K46" s="96" t="s">
        <v>10</v>
      </c>
      <c r="L46" s="70">
        <f>SUM(L39:L45)</f>
        <v>58.9</v>
      </c>
      <c r="M46" s="25">
        <f>SUM(M39:M45)</f>
        <v>57.599999999999994</v>
      </c>
      <c r="N46" s="25">
        <f>SUM(N39:N45)</f>
        <v>57.599999999999994</v>
      </c>
      <c r="O46" s="25">
        <f>SUM(O39:O45)</f>
        <v>15.399999999999999</v>
      </c>
      <c r="P46" s="25">
        <f t="shared" ref="P46:Q46" si="13">SUM(P39:P45)</f>
        <v>57.2</v>
      </c>
      <c r="Q46" s="25">
        <f t="shared" si="13"/>
        <v>56</v>
      </c>
      <c r="R46" s="89">
        <f t="shared" si="11"/>
        <v>302.7</v>
      </c>
      <c r="S46" s="56"/>
      <c r="T46" s="56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2" t="s">
        <v>12</v>
      </c>
      <c r="B47" s="28">
        <v>158.69999999999999</v>
      </c>
      <c r="C47" s="28">
        <v>158.69999999999999</v>
      </c>
      <c r="D47" s="28">
        <v>158.69999999999999</v>
      </c>
      <c r="E47" s="28">
        <v>158.69999999999999</v>
      </c>
      <c r="F47" s="28">
        <v>158.69999999999999</v>
      </c>
      <c r="G47" s="28">
        <v>158.69999999999999</v>
      </c>
      <c r="H47" s="90">
        <f>+((H46/H48)/7)*1000</f>
        <v>158.51514030979089</v>
      </c>
      <c r="I47" s="56"/>
      <c r="K47" s="119" t="s">
        <v>12</v>
      </c>
      <c r="L47" s="71">
        <v>145</v>
      </c>
      <c r="M47" s="28">
        <v>144.5</v>
      </c>
      <c r="N47" s="28">
        <v>144.5</v>
      </c>
      <c r="O47" s="28">
        <v>146</v>
      </c>
      <c r="P47" s="28">
        <v>143.5</v>
      </c>
      <c r="Q47" s="28">
        <v>143</v>
      </c>
      <c r="R47" s="90">
        <f>+((R46/R48)/7)*1000</f>
        <v>144.14285714285714</v>
      </c>
      <c r="S47" s="57"/>
      <c r="T47" s="143"/>
    </row>
    <row r="48" spans="1:30" ht="33.75" customHeight="1" x14ac:dyDescent="0.25">
      <c r="A48" s="83" t="s">
        <v>13</v>
      </c>
      <c r="B48" s="72">
        <v>663</v>
      </c>
      <c r="C48" s="32">
        <v>660</v>
      </c>
      <c r="D48" s="32">
        <v>662</v>
      </c>
      <c r="E48" s="32">
        <v>175</v>
      </c>
      <c r="F48" s="32">
        <v>663</v>
      </c>
      <c r="G48" s="32">
        <v>654</v>
      </c>
      <c r="H48" s="91">
        <f>SUM(B48:G48)</f>
        <v>3477</v>
      </c>
      <c r="I48" s="56"/>
      <c r="J48" s="58"/>
      <c r="K48" s="83" t="s">
        <v>13</v>
      </c>
      <c r="L48" s="94">
        <v>58</v>
      </c>
      <c r="M48" s="94">
        <v>57</v>
      </c>
      <c r="N48" s="94">
        <v>57</v>
      </c>
      <c r="O48" s="94">
        <v>15</v>
      </c>
      <c r="P48" s="94">
        <v>57</v>
      </c>
      <c r="Q48" s="94">
        <v>56</v>
      </c>
      <c r="R48" s="98">
        <f>SUM(L48:Q48)</f>
        <v>300</v>
      </c>
      <c r="S48" s="59"/>
      <c r="T48" s="59"/>
    </row>
    <row r="49" spans="1:43" ht="33.75" customHeight="1" x14ac:dyDescent="0.25">
      <c r="A49" s="84" t="s">
        <v>14</v>
      </c>
      <c r="B49" s="73">
        <f t="shared" ref="B49:G49" si="14">((B48*B47)*7/1000-B39-B40)/5</f>
        <v>105.30534</v>
      </c>
      <c r="C49" s="36">
        <f t="shared" si="14"/>
        <v>104.75879999999995</v>
      </c>
      <c r="D49" s="36">
        <f t="shared" si="14"/>
        <v>105.24315999999996</v>
      </c>
      <c r="E49" s="36">
        <f t="shared" si="14"/>
        <v>28.081499999999995</v>
      </c>
      <c r="F49" s="36">
        <f t="shared" si="14"/>
        <v>105.26533999999999</v>
      </c>
      <c r="G49" s="36">
        <f t="shared" si="14"/>
        <v>103.90571999999997</v>
      </c>
      <c r="H49" s="92">
        <f>((H46*1000)/H48)/7</f>
        <v>158.51514030979089</v>
      </c>
      <c r="I49" s="56"/>
      <c r="K49" s="84" t="s">
        <v>14</v>
      </c>
      <c r="L49" s="73">
        <f>((L48*L47)*7/1000-L39-L40)/5</f>
        <v>8.4139999999999997</v>
      </c>
      <c r="M49" s="36">
        <f t="shared" ref="M49:Q49" si="15">((M48*M47)*7/1000-M39-M40)/5</f>
        <v>8.2510999999999992</v>
      </c>
      <c r="N49" s="36">
        <f t="shared" si="15"/>
        <v>8.2510999999999992</v>
      </c>
      <c r="O49" s="36">
        <f t="shared" si="15"/>
        <v>2.1859999999999999</v>
      </c>
      <c r="P49" s="36">
        <f t="shared" si="15"/>
        <v>8.2112999999999996</v>
      </c>
      <c r="Q49" s="36">
        <f t="shared" si="15"/>
        <v>8.0111999999999988</v>
      </c>
      <c r="R49" s="99">
        <f>((R46*1000)/R48)/7</f>
        <v>144.14285714285714</v>
      </c>
      <c r="S49" s="59"/>
      <c r="T49" s="59"/>
    </row>
    <row r="50" spans="1:43" ht="33.75" customHeight="1" x14ac:dyDescent="0.25">
      <c r="A50" s="85" t="s">
        <v>15</v>
      </c>
      <c r="B50" s="74">
        <f t="shared" ref="B50:G50" si="16">((B48*B47)*7)/1000</f>
        <v>736.52670000000001</v>
      </c>
      <c r="C50" s="40">
        <f t="shared" si="16"/>
        <v>733.19399999999985</v>
      </c>
      <c r="D50" s="40">
        <f t="shared" si="16"/>
        <v>735.41579999999988</v>
      </c>
      <c r="E50" s="40">
        <f t="shared" si="16"/>
        <v>194.40749999999997</v>
      </c>
      <c r="F50" s="40">
        <f t="shared" si="16"/>
        <v>736.52670000000001</v>
      </c>
      <c r="G50" s="40">
        <f t="shared" si="16"/>
        <v>726.52859999999987</v>
      </c>
      <c r="H50" s="76"/>
      <c r="I50" s="56"/>
      <c r="K50" s="85" t="s">
        <v>15</v>
      </c>
      <c r="L50" s="74">
        <f>((L48*L47)*7)/1000</f>
        <v>58.87</v>
      </c>
      <c r="M50" s="40">
        <f>((M48*M47)*7)/1000</f>
        <v>57.655500000000004</v>
      </c>
      <c r="N50" s="40">
        <f>((N48*N47)*7)/1000</f>
        <v>57.655500000000004</v>
      </c>
      <c r="O50" s="40">
        <f>((O48*O47)*7)/1000</f>
        <v>15.33</v>
      </c>
      <c r="P50" s="40">
        <f t="shared" ref="P50:Q50" si="17">((P48*P47)*7)/1000</f>
        <v>57.256500000000003</v>
      </c>
      <c r="Q50" s="40">
        <f t="shared" si="17"/>
        <v>56.055999999999997</v>
      </c>
      <c r="R50" s="100"/>
    </row>
    <row r="51" spans="1:43" ht="33.75" customHeight="1" thickBot="1" x14ac:dyDescent="0.3">
      <c r="A51" s="86" t="s">
        <v>16</v>
      </c>
      <c r="B51" s="75">
        <f t="shared" ref="B51:G51" si="18">+(B46/B48)/7*1000</f>
        <v>158.65115276879979</v>
      </c>
      <c r="C51" s="45">
        <f t="shared" si="18"/>
        <v>158.57142857142858</v>
      </c>
      <c r="D51" s="45">
        <f t="shared" si="18"/>
        <v>158.65343116098404</v>
      </c>
      <c r="E51" s="45">
        <f t="shared" si="18"/>
        <v>157.14285714285711</v>
      </c>
      <c r="F51" s="45">
        <f t="shared" si="18"/>
        <v>158.69424692954107</v>
      </c>
      <c r="G51" s="45">
        <f t="shared" si="18"/>
        <v>158.36609873307123</v>
      </c>
      <c r="H51" s="93"/>
      <c r="I51" s="56"/>
      <c r="J51" s="48"/>
      <c r="K51" s="86" t="s">
        <v>16</v>
      </c>
      <c r="L51" s="75">
        <f>+(L46/L48)/7*1000</f>
        <v>145.07389162561577</v>
      </c>
      <c r="M51" s="45">
        <f>+(M46/M48)/7*1000</f>
        <v>144.36090225563908</v>
      </c>
      <c r="N51" s="45">
        <f>+(N46/N48)/7*1000</f>
        <v>144.36090225563908</v>
      </c>
      <c r="O51" s="45">
        <f>+(O46/O48)/7*1000</f>
        <v>146.66666666666666</v>
      </c>
      <c r="P51" s="45">
        <f t="shared" ref="P51:Q51" si="19">+(P46/P48)/7*1000</f>
        <v>143.35839598997492</v>
      </c>
      <c r="Q51" s="45">
        <f t="shared" si="19"/>
        <v>142.85714285714286</v>
      </c>
      <c r="R51" s="46"/>
      <c r="S51" s="49"/>
      <c r="T51" s="49"/>
    </row>
    <row r="52" spans="1:43" ht="33.75" customHeight="1" x14ac:dyDescent="0.25">
      <c r="A52" s="48"/>
      <c r="B52" s="178"/>
      <c r="C52" s="178"/>
      <c r="D52" s="178"/>
      <c r="E52" s="178"/>
      <c r="F52" s="178"/>
      <c r="G52" s="178"/>
      <c r="H52" s="48"/>
      <c r="I52" s="48"/>
      <c r="J52" s="48"/>
      <c r="K52" s="49"/>
      <c r="L52" s="49"/>
      <c r="M52" s="178"/>
      <c r="N52" s="178"/>
      <c r="O52" s="178"/>
      <c r="P52" s="178"/>
      <c r="Q52" s="178"/>
      <c r="R52" s="178"/>
      <c r="S52" s="49"/>
      <c r="T52" s="49"/>
      <c r="U52" s="2"/>
      <c r="V52" s="2"/>
      <c r="W52" s="2"/>
      <c r="X52" s="2"/>
      <c r="Y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43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50"/>
      <c r="W54" s="2"/>
      <c r="X54" s="2"/>
      <c r="Y54" s="2"/>
      <c r="Z54" s="2"/>
      <c r="AB54" s="2"/>
      <c r="AC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63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52"/>
      <c r="W56" s="52"/>
      <c r="X56" s="124"/>
      <c r="Y56" s="52"/>
      <c r="Z56" s="64"/>
      <c r="AA56" s="64"/>
      <c r="AB56" s="64"/>
      <c r="AC56" s="5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71">
        <v>10.5</v>
      </c>
      <c r="C57" s="172">
        <v>10.4</v>
      </c>
      <c r="D57" s="172">
        <v>10.7</v>
      </c>
      <c r="E57" s="172">
        <v>2.4</v>
      </c>
      <c r="F57" s="172">
        <v>10.6</v>
      </c>
      <c r="G57" s="173">
        <v>10.8</v>
      </c>
      <c r="H57" s="171">
        <v>10.7</v>
      </c>
      <c r="I57" s="172">
        <v>10.8</v>
      </c>
      <c r="J57" s="172">
        <v>10.7</v>
      </c>
      <c r="K57" s="156">
        <v>2.8</v>
      </c>
      <c r="L57" s="172">
        <v>10.6</v>
      </c>
      <c r="M57" s="173">
        <v>10.7</v>
      </c>
      <c r="N57" s="167">
        <v>10.8</v>
      </c>
      <c r="O57" s="156">
        <v>10.5</v>
      </c>
      <c r="P57" s="156">
        <v>10.5</v>
      </c>
      <c r="Q57" s="156">
        <v>2.8</v>
      </c>
      <c r="R57" s="156">
        <v>10.8</v>
      </c>
      <c r="S57" s="157">
        <v>10.8</v>
      </c>
      <c r="T57" s="158">
        <f>SUM(B57:S57)</f>
        <v>167.90000000000003</v>
      </c>
      <c r="U57" s="49"/>
      <c r="V57" s="50"/>
      <c r="W57" s="52"/>
      <c r="X57" s="124"/>
      <c r="Y57" s="52"/>
      <c r="Z57" s="64"/>
      <c r="AA57" s="64"/>
      <c r="AB57" s="64"/>
      <c r="AC57" s="52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39">
        <v>10.5</v>
      </c>
      <c r="C58" s="40">
        <v>10.4</v>
      </c>
      <c r="D58" s="40">
        <v>10.7</v>
      </c>
      <c r="E58" s="40">
        <v>2.4</v>
      </c>
      <c r="F58" s="40">
        <v>10.6</v>
      </c>
      <c r="G58" s="76">
        <v>10.8</v>
      </c>
      <c r="H58" s="39">
        <v>10.7</v>
      </c>
      <c r="I58" s="40">
        <v>10.8</v>
      </c>
      <c r="J58" s="40">
        <v>10.7</v>
      </c>
      <c r="K58" s="179">
        <v>2.8</v>
      </c>
      <c r="L58" s="40">
        <v>10.6</v>
      </c>
      <c r="M58" s="76">
        <v>10.7</v>
      </c>
      <c r="N58" s="69">
        <v>10.8</v>
      </c>
      <c r="O58" s="21">
        <v>10.5</v>
      </c>
      <c r="P58" s="21">
        <v>10.5</v>
      </c>
      <c r="Q58" s="21">
        <v>2.8</v>
      </c>
      <c r="R58" s="21">
        <v>10.8</v>
      </c>
      <c r="S58" s="126">
        <v>10.8</v>
      </c>
      <c r="T58" s="158">
        <f t="shared" ref="T58:T63" si="20">SUM(B58:S58)</f>
        <v>167.90000000000003</v>
      </c>
      <c r="U58" s="49"/>
      <c r="V58" s="50"/>
      <c r="W58" s="52"/>
      <c r="X58" s="124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39">
        <v>10.5</v>
      </c>
      <c r="C59" s="40">
        <v>10.4</v>
      </c>
      <c r="D59" s="40">
        <v>10.6</v>
      </c>
      <c r="E59" s="40">
        <v>2.4</v>
      </c>
      <c r="F59" s="40">
        <v>10.7</v>
      </c>
      <c r="G59" s="76">
        <v>10.8</v>
      </c>
      <c r="H59" s="39">
        <v>10.7</v>
      </c>
      <c r="I59" s="40">
        <v>10.8</v>
      </c>
      <c r="J59" s="40">
        <v>10.8</v>
      </c>
      <c r="K59" s="179">
        <v>2.8</v>
      </c>
      <c r="L59" s="40">
        <v>10.6</v>
      </c>
      <c r="M59" s="76">
        <v>10.8</v>
      </c>
      <c r="N59" s="69">
        <v>10.9</v>
      </c>
      <c r="O59" s="21">
        <v>10.8</v>
      </c>
      <c r="P59" s="21">
        <v>10.6</v>
      </c>
      <c r="Q59" s="21">
        <v>2.6</v>
      </c>
      <c r="R59" s="21">
        <v>10.9</v>
      </c>
      <c r="S59" s="126">
        <v>10.8</v>
      </c>
      <c r="T59" s="158">
        <f t="shared" si="20"/>
        <v>168.5</v>
      </c>
      <c r="U59" s="49"/>
      <c r="V59" s="50"/>
      <c r="W59" s="52"/>
      <c r="X59" s="124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39">
        <v>10.5</v>
      </c>
      <c r="C60" s="40">
        <v>10.4</v>
      </c>
      <c r="D60" s="40">
        <v>10.7</v>
      </c>
      <c r="E60" s="40">
        <v>2.4</v>
      </c>
      <c r="F60" s="40">
        <v>10.7</v>
      </c>
      <c r="G60" s="76">
        <v>10.8</v>
      </c>
      <c r="H60" s="39">
        <v>10.7</v>
      </c>
      <c r="I60" s="40">
        <v>10.8</v>
      </c>
      <c r="J60" s="40">
        <v>10.8</v>
      </c>
      <c r="K60" s="179">
        <v>2.8</v>
      </c>
      <c r="L60" s="40">
        <v>10.7</v>
      </c>
      <c r="M60" s="76">
        <v>10.8</v>
      </c>
      <c r="N60" s="69">
        <v>10.9</v>
      </c>
      <c r="O60" s="21">
        <v>10.8</v>
      </c>
      <c r="P60" s="21">
        <v>10.6</v>
      </c>
      <c r="Q60" s="21">
        <v>2.6</v>
      </c>
      <c r="R60" s="21">
        <v>10.9</v>
      </c>
      <c r="S60" s="126">
        <v>10.8</v>
      </c>
      <c r="T60" s="158">
        <f t="shared" si="20"/>
        <v>168.70000000000002</v>
      </c>
      <c r="U60" s="49"/>
      <c r="V60" s="2"/>
      <c r="W60" s="52"/>
      <c r="X60" s="124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39">
        <v>10.5</v>
      </c>
      <c r="C61" s="40">
        <v>10.4</v>
      </c>
      <c r="D61" s="40">
        <v>10.7</v>
      </c>
      <c r="E61" s="40">
        <v>2.4</v>
      </c>
      <c r="F61" s="40">
        <v>10.7</v>
      </c>
      <c r="G61" s="76">
        <v>10.8</v>
      </c>
      <c r="H61" s="39">
        <v>10.7</v>
      </c>
      <c r="I61" s="40">
        <v>10.8</v>
      </c>
      <c r="J61" s="40">
        <v>10.8</v>
      </c>
      <c r="K61" s="179">
        <v>2.8</v>
      </c>
      <c r="L61" s="40">
        <v>10.7</v>
      </c>
      <c r="M61" s="76">
        <v>10.8</v>
      </c>
      <c r="N61" s="69">
        <v>11</v>
      </c>
      <c r="O61" s="21">
        <v>10.9</v>
      </c>
      <c r="P61" s="21">
        <v>10.6</v>
      </c>
      <c r="Q61" s="21">
        <v>2.6</v>
      </c>
      <c r="R61" s="21">
        <v>10.9</v>
      </c>
      <c r="S61" s="126">
        <v>10.8</v>
      </c>
      <c r="T61" s="158">
        <f t="shared" si="20"/>
        <v>168.9</v>
      </c>
      <c r="U61" s="49"/>
      <c r="V61" s="2"/>
      <c r="W61" s="52"/>
      <c r="X61" s="124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39">
        <v>10.5</v>
      </c>
      <c r="C62" s="40">
        <v>10.5</v>
      </c>
      <c r="D62" s="40">
        <v>10.7</v>
      </c>
      <c r="E62" s="40">
        <v>2.4</v>
      </c>
      <c r="F62" s="40">
        <v>10.7</v>
      </c>
      <c r="G62" s="76">
        <v>10.8</v>
      </c>
      <c r="H62" s="39">
        <v>10.8</v>
      </c>
      <c r="I62" s="40">
        <v>10.8</v>
      </c>
      <c r="J62" s="40">
        <v>10.9</v>
      </c>
      <c r="K62" s="179">
        <v>2.9</v>
      </c>
      <c r="L62" s="40">
        <v>10.7</v>
      </c>
      <c r="M62" s="76">
        <v>10.9</v>
      </c>
      <c r="N62" s="69">
        <v>11</v>
      </c>
      <c r="O62" s="21">
        <v>10.9</v>
      </c>
      <c r="P62" s="21">
        <v>10.6</v>
      </c>
      <c r="Q62" s="21">
        <v>2.6</v>
      </c>
      <c r="R62" s="21">
        <v>10.9</v>
      </c>
      <c r="S62" s="126">
        <v>10.8</v>
      </c>
      <c r="T62" s="158">
        <f t="shared" si="20"/>
        <v>169.4</v>
      </c>
      <c r="U62" s="49"/>
      <c r="V62" s="2"/>
      <c r="W62" s="52"/>
      <c r="X62" s="124"/>
      <c r="Y62" s="52"/>
      <c r="Z62" s="52"/>
      <c r="AA62" s="52"/>
      <c r="AB62" s="52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39">
        <v>10.5</v>
      </c>
      <c r="C63" s="40">
        <v>10.5</v>
      </c>
      <c r="D63" s="40">
        <v>10.7</v>
      </c>
      <c r="E63" s="40">
        <v>2.4</v>
      </c>
      <c r="F63" s="40">
        <v>10.8</v>
      </c>
      <c r="G63" s="76">
        <v>10.8</v>
      </c>
      <c r="H63" s="39">
        <v>10.8</v>
      </c>
      <c r="I63" s="40">
        <v>10.8</v>
      </c>
      <c r="J63" s="40">
        <v>10.9</v>
      </c>
      <c r="K63" s="179">
        <v>2.9</v>
      </c>
      <c r="L63" s="40">
        <v>10.7</v>
      </c>
      <c r="M63" s="76">
        <v>10.9</v>
      </c>
      <c r="N63" s="69">
        <v>11</v>
      </c>
      <c r="O63" s="21">
        <v>10.7</v>
      </c>
      <c r="P63" s="21">
        <v>10.7</v>
      </c>
      <c r="Q63" s="21">
        <v>2.7</v>
      </c>
      <c r="R63" s="21">
        <v>10.9</v>
      </c>
      <c r="S63" s="126">
        <v>10.8</v>
      </c>
      <c r="T63" s="158">
        <f t="shared" si="20"/>
        <v>169.5</v>
      </c>
      <c r="U63" s="49"/>
      <c r="V63" s="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79" t="s">
        <v>10</v>
      </c>
      <c r="B64" s="168">
        <f t="shared" ref="B64:S64" si="21">SUM(B57:B63)</f>
        <v>73.5</v>
      </c>
      <c r="C64" s="169">
        <f t="shared" si="21"/>
        <v>73</v>
      </c>
      <c r="D64" s="169">
        <f t="shared" si="21"/>
        <v>74.800000000000011</v>
      </c>
      <c r="E64" s="169">
        <f t="shared" si="21"/>
        <v>16.8</v>
      </c>
      <c r="F64" s="169">
        <f t="shared" si="21"/>
        <v>74.8</v>
      </c>
      <c r="G64" s="170">
        <f t="shared" si="21"/>
        <v>75.599999999999994</v>
      </c>
      <c r="H64" s="168">
        <f t="shared" si="21"/>
        <v>75.099999999999994</v>
      </c>
      <c r="I64" s="169">
        <f t="shared" si="21"/>
        <v>75.599999999999994</v>
      </c>
      <c r="J64" s="169">
        <f t="shared" si="21"/>
        <v>75.600000000000009</v>
      </c>
      <c r="K64" s="169">
        <f t="shared" si="21"/>
        <v>19.799999999999997</v>
      </c>
      <c r="L64" s="169">
        <f t="shared" si="21"/>
        <v>74.600000000000009</v>
      </c>
      <c r="M64" s="170">
        <f t="shared" si="21"/>
        <v>75.600000000000009</v>
      </c>
      <c r="N64" s="70">
        <f t="shared" si="21"/>
        <v>76.400000000000006</v>
      </c>
      <c r="O64" s="25">
        <f t="shared" si="21"/>
        <v>75.100000000000009</v>
      </c>
      <c r="P64" s="25">
        <f t="shared" si="21"/>
        <v>74.100000000000009</v>
      </c>
      <c r="Q64" s="25">
        <f t="shared" si="21"/>
        <v>18.7</v>
      </c>
      <c r="R64" s="25">
        <f t="shared" si="21"/>
        <v>76.100000000000009</v>
      </c>
      <c r="S64" s="127">
        <f t="shared" si="21"/>
        <v>75.599999999999994</v>
      </c>
      <c r="T64" s="150">
        <f>SUM(B64:S64)</f>
        <v>1180.8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148</v>
      </c>
      <c r="C65" s="28">
        <v>147</v>
      </c>
      <c r="D65" s="28">
        <v>146.5</v>
      </c>
      <c r="E65" s="28">
        <v>149.5</v>
      </c>
      <c r="F65" s="28">
        <v>146.5</v>
      </c>
      <c r="G65" s="29">
        <v>146</v>
      </c>
      <c r="H65" s="27">
        <v>149</v>
      </c>
      <c r="I65" s="28">
        <v>148</v>
      </c>
      <c r="J65" s="28">
        <v>148</v>
      </c>
      <c r="K65" s="28">
        <v>148.5</v>
      </c>
      <c r="L65" s="28">
        <v>146</v>
      </c>
      <c r="M65" s="29">
        <v>146</v>
      </c>
      <c r="N65" s="71">
        <v>149.5</v>
      </c>
      <c r="O65" s="28">
        <v>147.5</v>
      </c>
      <c r="P65" s="28">
        <v>147</v>
      </c>
      <c r="Q65" s="28">
        <v>148</v>
      </c>
      <c r="R65" s="28">
        <v>147</v>
      </c>
      <c r="S65" s="128">
        <v>146</v>
      </c>
      <c r="T65" s="151">
        <f>+((T64/T66)/7)*1000</f>
        <v>147.19521316379954</v>
      </c>
      <c r="V65" s="14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71</v>
      </c>
      <c r="C66" s="145">
        <v>71</v>
      </c>
      <c r="D66" s="145">
        <v>73</v>
      </c>
      <c r="E66" s="145">
        <v>16</v>
      </c>
      <c r="F66" s="145">
        <v>73</v>
      </c>
      <c r="G66" s="147">
        <v>74</v>
      </c>
      <c r="H66" s="146">
        <v>72</v>
      </c>
      <c r="I66" s="145">
        <v>73</v>
      </c>
      <c r="J66" s="145">
        <v>73</v>
      </c>
      <c r="K66" s="145">
        <v>19</v>
      </c>
      <c r="L66" s="145">
        <v>73</v>
      </c>
      <c r="M66" s="147">
        <v>74</v>
      </c>
      <c r="N66" s="94">
        <v>73</v>
      </c>
      <c r="O66" s="145">
        <v>73</v>
      </c>
      <c r="P66" s="145">
        <v>72</v>
      </c>
      <c r="Q66" s="145">
        <v>18</v>
      </c>
      <c r="R66" s="145">
        <v>74</v>
      </c>
      <c r="S66" s="148">
        <v>74</v>
      </c>
      <c r="T66" s="152">
        <f>SUM(B66:S66)</f>
        <v>1146</v>
      </c>
      <c r="U66" s="144"/>
      <c r="V66" s="66"/>
      <c r="Z66" s="3"/>
      <c r="AA66" s="3"/>
      <c r="AB66" s="3"/>
      <c r="AC66" s="3"/>
      <c r="AD66" s="3"/>
    </row>
    <row r="67" spans="1:41" ht="33.75" customHeight="1" x14ac:dyDescent="0.25">
      <c r="A67" s="84" t="s">
        <v>14</v>
      </c>
      <c r="B67" s="35">
        <f t="shared" ref="B67:S67" si="22">((B66*B65)*7/1000-B57-B58)/5</f>
        <v>10.511199999999999</v>
      </c>
      <c r="C67" s="36">
        <f t="shared" si="22"/>
        <v>10.4518</v>
      </c>
      <c r="D67" s="36">
        <f t="shared" si="22"/>
        <v>10.692299999999999</v>
      </c>
      <c r="E67" s="36">
        <f t="shared" si="22"/>
        <v>2.3887999999999998</v>
      </c>
      <c r="F67" s="36">
        <f t="shared" si="22"/>
        <v>10.732300000000002</v>
      </c>
      <c r="G67" s="37">
        <f t="shared" si="22"/>
        <v>10.805600000000002</v>
      </c>
      <c r="H67" s="35">
        <f t="shared" si="22"/>
        <v>10.7392</v>
      </c>
      <c r="I67" s="36">
        <f t="shared" si="22"/>
        <v>10.805600000000002</v>
      </c>
      <c r="J67" s="36">
        <f t="shared" si="22"/>
        <v>10.845599999999999</v>
      </c>
      <c r="K67" s="36">
        <f t="shared" si="22"/>
        <v>2.8300999999999994</v>
      </c>
      <c r="L67" s="36">
        <f t="shared" si="22"/>
        <v>10.6812</v>
      </c>
      <c r="M67" s="37">
        <f t="shared" si="22"/>
        <v>10.845599999999999</v>
      </c>
      <c r="N67" s="73">
        <f t="shared" si="22"/>
        <v>10.9589</v>
      </c>
      <c r="O67" s="36">
        <f t="shared" si="22"/>
        <v>10.874500000000001</v>
      </c>
      <c r="P67" s="36">
        <f t="shared" si="22"/>
        <v>10.617599999999999</v>
      </c>
      <c r="Q67" s="36">
        <f t="shared" si="22"/>
        <v>2.6095999999999995</v>
      </c>
      <c r="R67" s="36">
        <f t="shared" si="22"/>
        <v>10.909200000000002</v>
      </c>
      <c r="S67" s="130">
        <f t="shared" si="22"/>
        <v>10.805600000000002</v>
      </c>
      <c r="T67" s="153">
        <f>((T64*1000)/T66)/7</f>
        <v>147.19521316379954</v>
      </c>
      <c r="Z67" s="3"/>
      <c r="AA67" s="3"/>
      <c r="AB67" s="3"/>
      <c r="AC67" s="3"/>
      <c r="AD67" s="3"/>
    </row>
    <row r="68" spans="1:41" ht="33.75" customHeight="1" x14ac:dyDescent="0.25">
      <c r="A68" s="85" t="s">
        <v>15</v>
      </c>
      <c r="B68" s="39">
        <f t="shared" ref="B68:M68" si="23">((B66*B65)*7)/1000</f>
        <v>73.555999999999997</v>
      </c>
      <c r="C68" s="40">
        <f t="shared" si="23"/>
        <v>73.058999999999997</v>
      </c>
      <c r="D68" s="40">
        <f t="shared" si="23"/>
        <v>74.861500000000007</v>
      </c>
      <c r="E68" s="40">
        <f t="shared" si="23"/>
        <v>16.744</v>
      </c>
      <c r="F68" s="40">
        <f t="shared" si="23"/>
        <v>74.861500000000007</v>
      </c>
      <c r="G68" s="76">
        <f t="shared" si="23"/>
        <v>75.628</v>
      </c>
      <c r="H68" s="39">
        <f t="shared" si="23"/>
        <v>75.096000000000004</v>
      </c>
      <c r="I68" s="40">
        <f t="shared" si="23"/>
        <v>75.628</v>
      </c>
      <c r="J68" s="40">
        <f t="shared" si="23"/>
        <v>75.628</v>
      </c>
      <c r="K68" s="40">
        <f t="shared" si="23"/>
        <v>19.750499999999999</v>
      </c>
      <c r="L68" s="40">
        <f t="shared" si="23"/>
        <v>74.605999999999995</v>
      </c>
      <c r="M68" s="76">
        <f t="shared" si="23"/>
        <v>75.628</v>
      </c>
      <c r="N68" s="74">
        <f>((N66*N65)*7)/1000</f>
        <v>76.394499999999994</v>
      </c>
      <c r="O68" s="40">
        <f>((O66*O65)*7)/1000</f>
        <v>75.372500000000002</v>
      </c>
      <c r="P68" s="40">
        <f>((P66*P65)*7)/1000</f>
        <v>74.087999999999994</v>
      </c>
      <c r="Q68" s="40">
        <f>((Q66*Q65)*7)/1000</f>
        <v>18.648</v>
      </c>
      <c r="R68" s="40">
        <f t="shared" ref="R68:S68" si="24">((R66*R65)*7)/1000</f>
        <v>76.146000000000001</v>
      </c>
      <c r="S68" s="131">
        <f t="shared" si="24"/>
        <v>75.628</v>
      </c>
      <c r="T68" s="85"/>
      <c r="U68" s="48"/>
      <c r="AD68" s="3"/>
    </row>
    <row r="69" spans="1:41" ht="33.75" customHeight="1" thickBot="1" x14ac:dyDescent="0.3">
      <c r="A69" s="86" t="s">
        <v>16</v>
      </c>
      <c r="B69" s="44">
        <f t="shared" ref="B69:M69" si="25">+(B64/B66)/7*1000</f>
        <v>147.88732394366198</v>
      </c>
      <c r="C69" s="45">
        <f t="shared" si="25"/>
        <v>146.88128772635815</v>
      </c>
      <c r="D69" s="45">
        <f t="shared" si="25"/>
        <v>146.37964774951078</v>
      </c>
      <c r="E69" s="45">
        <f t="shared" si="25"/>
        <v>150</v>
      </c>
      <c r="F69" s="45">
        <f t="shared" si="25"/>
        <v>146.37964774951075</v>
      </c>
      <c r="G69" s="46">
        <f t="shared" si="25"/>
        <v>145.94594594594597</v>
      </c>
      <c r="H69" s="44">
        <f t="shared" si="25"/>
        <v>149.00793650793648</v>
      </c>
      <c r="I69" s="45">
        <f t="shared" si="25"/>
        <v>147.94520547945206</v>
      </c>
      <c r="J69" s="45">
        <f t="shared" si="25"/>
        <v>147.94520547945208</v>
      </c>
      <c r="K69" s="45">
        <f t="shared" si="25"/>
        <v>148.8721804511278</v>
      </c>
      <c r="L69" s="45">
        <f t="shared" si="25"/>
        <v>145.98825831702547</v>
      </c>
      <c r="M69" s="46">
        <f t="shared" si="25"/>
        <v>145.94594594594599</v>
      </c>
      <c r="N69" s="75">
        <f>+(N64/N66)/7*1000</f>
        <v>149.51076320939336</v>
      </c>
      <c r="O69" s="45">
        <f>+(O64/O66)/7*1000</f>
        <v>146.96673189823878</v>
      </c>
      <c r="P69" s="45">
        <f>+(P64/P66)/7*1000</f>
        <v>147.02380952380952</v>
      </c>
      <c r="Q69" s="45">
        <f>+(Q64/Q66)/7*1000</f>
        <v>148.41269841269838</v>
      </c>
      <c r="R69" s="45">
        <f t="shared" ref="R69:S69" si="26">+(R64/R66)/7*1000</f>
        <v>146.91119691119692</v>
      </c>
      <c r="S69" s="132">
        <f t="shared" si="26"/>
        <v>145.94594594594597</v>
      </c>
      <c r="T69" s="154"/>
      <c r="AD69" s="3"/>
    </row>
    <row r="70" spans="1:41" ht="33.75" customHeight="1" x14ac:dyDescent="0.25"/>
    <row r="71" spans="1:41" ht="33.75" customHeight="1" x14ac:dyDescent="0.25">
      <c r="B71" s="52"/>
      <c r="C71" s="52"/>
      <c r="D71" s="52"/>
      <c r="E71" s="52"/>
      <c r="F71" s="52"/>
      <c r="G71" s="52"/>
      <c r="H71" s="52"/>
      <c r="I71" s="59"/>
    </row>
    <row r="72" spans="1:41" ht="33.75" customHeight="1" x14ac:dyDescent="0.25"/>
    <row r="73" spans="1:41" ht="33.75" customHeight="1" x14ac:dyDescent="0.25">
      <c r="A73" s="52"/>
      <c r="B73" s="65"/>
      <c r="C73" s="65"/>
      <c r="D73" s="65"/>
      <c r="E73" s="65"/>
      <c r="F73" s="65"/>
      <c r="G73" s="65"/>
      <c r="H73" s="52"/>
      <c r="I73" s="52"/>
      <c r="J73" s="52"/>
    </row>
    <row r="74" spans="1:41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1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1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1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1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B36:H36"/>
    <mergeCell ref="L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Q238"/>
  <sheetViews>
    <sheetView topLeftCell="A37" zoomScale="30" zoomScaleNormal="30" workbookViewId="0">
      <selection activeCell="B66" sqref="B66:S66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0" width="26.28515625" style="16" bestFit="1" customWidth="1"/>
    <col min="11" max="12" width="33.42578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0" width="25.42578125" style="16" customWidth="1"/>
    <col min="21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78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94" t="s">
        <v>45</v>
      </c>
      <c r="I15" s="395"/>
      <c r="J15" s="395"/>
      <c r="K15" s="395"/>
      <c r="L15" s="395"/>
      <c r="M15" s="396"/>
      <c r="N15" s="397" t="s">
        <v>44</v>
      </c>
      <c r="O15" s="398"/>
      <c r="P15" s="398"/>
      <c r="Q15" s="398"/>
      <c r="R15" s="398"/>
      <c r="S15" s="399"/>
      <c r="T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33"/>
      <c r="H16" s="13"/>
      <c r="I16" s="12"/>
      <c r="J16" s="12"/>
      <c r="K16" s="18"/>
      <c r="L16" s="12"/>
      <c r="M16" s="14"/>
      <c r="N16" s="13"/>
      <c r="O16" s="12"/>
      <c r="P16" s="12"/>
      <c r="Q16" s="12"/>
      <c r="R16" s="12"/>
      <c r="S16" s="14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25">
        <v>6</v>
      </c>
      <c r="H17" s="11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122.4896</v>
      </c>
      <c r="C18" s="21">
        <v>121.49384000000001</v>
      </c>
      <c r="D18" s="21">
        <v>121.12192</v>
      </c>
      <c r="E18" s="21">
        <v>28.580880000000001</v>
      </c>
      <c r="F18" s="21">
        <v>122.78152</v>
      </c>
      <c r="G18" s="126">
        <v>121.78576000000001</v>
      </c>
      <c r="H18" s="20">
        <v>120.64404000000002</v>
      </c>
      <c r="I18" s="21">
        <v>121.16192000000001</v>
      </c>
      <c r="J18" s="21">
        <v>119.54232000000002</v>
      </c>
      <c r="K18" s="21">
        <v>25.967639999999999</v>
      </c>
      <c r="L18" s="21">
        <v>121.29384</v>
      </c>
      <c r="M18" s="22">
        <v>121.63980000000001</v>
      </c>
      <c r="N18" s="20">
        <v>122.30364000000002</v>
      </c>
      <c r="O18" s="21">
        <v>123.07344000000003</v>
      </c>
      <c r="P18" s="21">
        <v>121.97171999999998</v>
      </c>
      <c r="Q18" s="21">
        <v>26.775320000000001</v>
      </c>
      <c r="R18" s="21">
        <v>121.93172000000001</v>
      </c>
      <c r="S18" s="22">
        <v>121.08192</v>
      </c>
      <c r="T18" s="23">
        <f t="shared" ref="T18:T25" si="0">SUM(B18:S18)</f>
        <v>1905.6408400000003</v>
      </c>
      <c r="V18" s="2"/>
      <c r="W18" s="17"/>
    </row>
    <row r="19" spans="1:30" ht="39.950000000000003" customHeight="1" x14ac:dyDescent="0.25">
      <c r="A19" s="113" t="s">
        <v>34</v>
      </c>
      <c r="B19" s="20">
        <v>122.4896</v>
      </c>
      <c r="C19" s="21">
        <v>121.49384000000001</v>
      </c>
      <c r="D19" s="21">
        <v>121.12192</v>
      </c>
      <c r="E19" s="21">
        <v>28.580880000000001</v>
      </c>
      <c r="F19" s="21">
        <v>122.78152</v>
      </c>
      <c r="G19" s="126">
        <v>121.78576000000001</v>
      </c>
      <c r="H19" s="20">
        <v>120.64404000000002</v>
      </c>
      <c r="I19" s="21">
        <v>121.16192000000001</v>
      </c>
      <c r="J19" s="21">
        <v>119.54232000000002</v>
      </c>
      <c r="K19" s="21">
        <v>25.967639999999999</v>
      </c>
      <c r="L19" s="21">
        <v>121.29384</v>
      </c>
      <c r="M19" s="22">
        <v>121.63980000000001</v>
      </c>
      <c r="N19" s="20">
        <v>122.30364000000002</v>
      </c>
      <c r="O19" s="21">
        <v>123.07344000000003</v>
      </c>
      <c r="P19" s="21">
        <v>121.97171999999998</v>
      </c>
      <c r="Q19" s="21">
        <v>26.775320000000001</v>
      </c>
      <c r="R19" s="21">
        <v>121.93172000000001</v>
      </c>
      <c r="S19" s="22">
        <v>121.08192</v>
      </c>
      <c r="T19" s="23">
        <f t="shared" si="0"/>
        <v>1905.6408400000003</v>
      </c>
      <c r="V19" s="2"/>
      <c r="W19" s="17"/>
    </row>
    <row r="20" spans="1:30" ht="39.75" customHeight="1" x14ac:dyDescent="0.25">
      <c r="A20" s="112" t="s">
        <v>35</v>
      </c>
      <c r="B20" s="20">
        <v>122.1</v>
      </c>
      <c r="C20" s="21">
        <v>121.1</v>
      </c>
      <c r="D20" s="21">
        <v>120.8</v>
      </c>
      <c r="E20" s="21">
        <v>27.1</v>
      </c>
      <c r="F20" s="21">
        <v>122.2</v>
      </c>
      <c r="G20" s="126">
        <v>121.2</v>
      </c>
      <c r="H20" s="20">
        <v>120.6</v>
      </c>
      <c r="I20" s="21">
        <v>121</v>
      </c>
      <c r="J20" s="21">
        <v>119.4</v>
      </c>
      <c r="K20" s="21">
        <v>23.9</v>
      </c>
      <c r="L20" s="21">
        <v>121.2</v>
      </c>
      <c r="M20" s="22">
        <v>121.1</v>
      </c>
      <c r="N20" s="20">
        <v>122.2</v>
      </c>
      <c r="O20" s="21">
        <v>122.8</v>
      </c>
      <c r="P20" s="21">
        <v>121.6</v>
      </c>
      <c r="Q20" s="21">
        <v>26.7</v>
      </c>
      <c r="R20" s="21">
        <v>121.4</v>
      </c>
      <c r="S20" s="22">
        <v>121.1</v>
      </c>
      <c r="T20" s="23">
        <f t="shared" si="0"/>
        <v>1897.5</v>
      </c>
      <c r="V20" s="2"/>
      <c r="W20" s="17"/>
    </row>
    <row r="21" spans="1:30" ht="39.950000000000003" customHeight="1" x14ac:dyDescent="0.25">
      <c r="A21" s="112" t="s">
        <v>36</v>
      </c>
      <c r="B21" s="20">
        <v>122.1</v>
      </c>
      <c r="C21" s="21">
        <v>121.1</v>
      </c>
      <c r="D21" s="21">
        <v>120.8</v>
      </c>
      <c r="E21" s="21">
        <v>27.1</v>
      </c>
      <c r="F21" s="21">
        <v>122.2</v>
      </c>
      <c r="G21" s="126">
        <v>121.2</v>
      </c>
      <c r="H21" s="20">
        <v>120.6</v>
      </c>
      <c r="I21" s="21">
        <v>121</v>
      </c>
      <c r="J21" s="21">
        <v>119.4</v>
      </c>
      <c r="K21" s="21">
        <v>23.9</v>
      </c>
      <c r="L21" s="21">
        <v>121.2</v>
      </c>
      <c r="M21" s="22">
        <v>121.1</v>
      </c>
      <c r="N21" s="20">
        <v>122.2</v>
      </c>
      <c r="O21" s="21">
        <v>122.8</v>
      </c>
      <c r="P21" s="21">
        <v>121.6</v>
      </c>
      <c r="Q21" s="21">
        <v>26.7</v>
      </c>
      <c r="R21" s="21">
        <v>121.4</v>
      </c>
      <c r="S21" s="22">
        <v>121.1</v>
      </c>
      <c r="T21" s="23">
        <f t="shared" si="0"/>
        <v>1897.5</v>
      </c>
      <c r="V21" s="2"/>
      <c r="W21" s="17"/>
    </row>
    <row r="22" spans="1:30" ht="39.950000000000003" customHeight="1" x14ac:dyDescent="0.25">
      <c r="A22" s="113" t="s">
        <v>37</v>
      </c>
      <c r="B22" s="20">
        <v>122.1</v>
      </c>
      <c r="C22" s="21">
        <v>121.1</v>
      </c>
      <c r="D22" s="21">
        <v>120.8</v>
      </c>
      <c r="E22" s="21">
        <v>27.1</v>
      </c>
      <c r="F22" s="21">
        <v>122.2</v>
      </c>
      <c r="G22" s="126">
        <v>121.2</v>
      </c>
      <c r="H22" s="20">
        <v>120.6</v>
      </c>
      <c r="I22" s="21">
        <v>121</v>
      </c>
      <c r="J22" s="21">
        <v>119.4</v>
      </c>
      <c r="K22" s="21">
        <v>23.9</v>
      </c>
      <c r="L22" s="21">
        <v>121.2</v>
      </c>
      <c r="M22" s="22">
        <v>121.1</v>
      </c>
      <c r="N22" s="20">
        <v>122.2</v>
      </c>
      <c r="O22" s="21">
        <v>122.8</v>
      </c>
      <c r="P22" s="21">
        <v>121.6</v>
      </c>
      <c r="Q22" s="21">
        <v>26.7</v>
      </c>
      <c r="R22" s="21">
        <v>121.4</v>
      </c>
      <c r="S22" s="22">
        <v>121.1</v>
      </c>
      <c r="T22" s="23">
        <f t="shared" si="0"/>
        <v>1897.5</v>
      </c>
      <c r="V22" s="2"/>
      <c r="W22" s="17"/>
    </row>
    <row r="23" spans="1:30" ht="39.950000000000003" customHeight="1" x14ac:dyDescent="0.25">
      <c r="A23" s="112" t="s">
        <v>38</v>
      </c>
      <c r="B23" s="20">
        <v>122.1</v>
      </c>
      <c r="C23" s="21">
        <v>121.1</v>
      </c>
      <c r="D23" s="21">
        <v>120.8</v>
      </c>
      <c r="E23" s="21">
        <v>27.1</v>
      </c>
      <c r="F23" s="21">
        <v>122.2</v>
      </c>
      <c r="G23" s="126">
        <v>121.2</v>
      </c>
      <c r="H23" s="20">
        <v>120.6</v>
      </c>
      <c r="I23" s="21">
        <v>121</v>
      </c>
      <c r="J23" s="21">
        <v>119.4</v>
      </c>
      <c r="K23" s="21">
        <v>23.9</v>
      </c>
      <c r="L23" s="21">
        <v>121.2</v>
      </c>
      <c r="M23" s="22">
        <v>121.1</v>
      </c>
      <c r="N23" s="20">
        <v>122.2</v>
      </c>
      <c r="O23" s="21">
        <v>122.8</v>
      </c>
      <c r="P23" s="21">
        <v>121.6</v>
      </c>
      <c r="Q23" s="21">
        <v>26.7</v>
      </c>
      <c r="R23" s="21">
        <v>121.4</v>
      </c>
      <c r="S23" s="22">
        <v>121.1</v>
      </c>
      <c r="T23" s="23">
        <f t="shared" si="0"/>
        <v>1897.5</v>
      </c>
      <c r="V23" s="2"/>
      <c r="W23" s="17"/>
    </row>
    <row r="24" spans="1:30" ht="39.950000000000003" customHeight="1" x14ac:dyDescent="0.25">
      <c r="A24" s="112" t="s">
        <v>33</v>
      </c>
      <c r="B24" s="20">
        <v>122.1</v>
      </c>
      <c r="C24" s="21">
        <v>121.1</v>
      </c>
      <c r="D24" s="21">
        <v>120.8</v>
      </c>
      <c r="E24" s="21">
        <v>27.1</v>
      </c>
      <c r="F24" s="21">
        <v>122.2</v>
      </c>
      <c r="G24" s="126">
        <v>121.2</v>
      </c>
      <c r="H24" s="20">
        <v>120.6</v>
      </c>
      <c r="I24" s="21">
        <v>121</v>
      </c>
      <c r="J24" s="21">
        <v>119.4</v>
      </c>
      <c r="K24" s="21">
        <v>23.9</v>
      </c>
      <c r="L24" s="21">
        <v>121.2</v>
      </c>
      <c r="M24" s="22">
        <v>121.1</v>
      </c>
      <c r="N24" s="20">
        <v>122.2</v>
      </c>
      <c r="O24" s="21">
        <v>122.8</v>
      </c>
      <c r="P24" s="21">
        <v>121.6</v>
      </c>
      <c r="Q24" s="21">
        <v>26.7</v>
      </c>
      <c r="R24" s="21">
        <v>121.4</v>
      </c>
      <c r="S24" s="22">
        <v>121.1</v>
      </c>
      <c r="T24" s="23">
        <f t="shared" si="0"/>
        <v>1897.5</v>
      </c>
      <c r="V24" s="2"/>
    </row>
    <row r="25" spans="1:30" ht="41.45" customHeight="1" x14ac:dyDescent="0.25">
      <c r="A25" s="113" t="s">
        <v>10</v>
      </c>
      <c r="B25" s="24">
        <f>SUM(B18:B24)</f>
        <v>855.47920000000011</v>
      </c>
      <c r="C25" s="25">
        <f t="shared" ref="C25:E25" si="1">SUM(C18:C24)</f>
        <v>848.48768000000007</v>
      </c>
      <c r="D25" s="25">
        <f t="shared" si="1"/>
        <v>846.24383999999986</v>
      </c>
      <c r="E25" s="25">
        <f t="shared" si="1"/>
        <v>192.66175999999999</v>
      </c>
      <c r="F25" s="25">
        <f>SUM(F18:F24)</f>
        <v>856.56304000000011</v>
      </c>
      <c r="G25" s="127">
        <f t="shared" ref="G25:J25" si="2">SUM(G18:G24)</f>
        <v>849.57152000000008</v>
      </c>
      <c r="H25" s="24">
        <f t="shared" si="2"/>
        <v>844.28808000000015</v>
      </c>
      <c r="I25" s="25">
        <f t="shared" si="2"/>
        <v>847.32384000000002</v>
      </c>
      <c r="J25" s="25">
        <f t="shared" si="2"/>
        <v>836.08463999999992</v>
      </c>
      <c r="K25" s="25">
        <f>SUM(K18:K24)</f>
        <v>171.43528000000001</v>
      </c>
      <c r="L25" s="25">
        <f t="shared" ref="L25:M25" si="3">SUM(L18:L24)</f>
        <v>848.58768000000009</v>
      </c>
      <c r="M25" s="26">
        <f t="shared" si="3"/>
        <v>848.77960000000007</v>
      </c>
      <c r="N25" s="24">
        <f>SUM(N18:N24)</f>
        <v>855.60728000000017</v>
      </c>
      <c r="O25" s="25">
        <f t="shared" ref="O25:S25" si="4">SUM(O18:O24)</f>
        <v>860.14688000000001</v>
      </c>
      <c r="P25" s="25">
        <f t="shared" si="4"/>
        <v>851.94344000000001</v>
      </c>
      <c r="Q25" s="25">
        <f t="shared" si="4"/>
        <v>187.05063999999999</v>
      </c>
      <c r="R25" s="25">
        <f t="shared" si="4"/>
        <v>850.86343999999997</v>
      </c>
      <c r="S25" s="26">
        <f t="shared" si="4"/>
        <v>847.66384000000005</v>
      </c>
      <c r="T25" s="23">
        <f t="shared" si="0"/>
        <v>13298.781679999998</v>
      </c>
    </row>
    <row r="26" spans="1:30" s="2" customFormat="1" ht="36.75" customHeight="1" x14ac:dyDescent="0.25">
      <c r="A26" s="114" t="s">
        <v>12</v>
      </c>
      <c r="B26" s="27">
        <v>161</v>
      </c>
      <c r="C26" s="28">
        <v>161</v>
      </c>
      <c r="D26" s="28">
        <v>161</v>
      </c>
      <c r="E26" s="28">
        <v>161</v>
      </c>
      <c r="F26" s="28">
        <v>161</v>
      </c>
      <c r="G26" s="128">
        <v>161</v>
      </c>
      <c r="H26" s="27">
        <v>161</v>
      </c>
      <c r="I26" s="28">
        <v>161</v>
      </c>
      <c r="J26" s="28">
        <v>161</v>
      </c>
      <c r="K26" s="28">
        <v>161</v>
      </c>
      <c r="L26" s="28">
        <v>161</v>
      </c>
      <c r="M26" s="128">
        <v>161</v>
      </c>
      <c r="N26" s="27">
        <v>161</v>
      </c>
      <c r="O26" s="28">
        <v>161</v>
      </c>
      <c r="P26" s="28">
        <v>161</v>
      </c>
      <c r="Q26" s="28">
        <v>161</v>
      </c>
      <c r="R26" s="28">
        <v>161</v>
      </c>
      <c r="S26" s="29">
        <v>161</v>
      </c>
      <c r="T26" s="30">
        <f>+((T25/T27)/7)*1000</f>
        <v>161.00219951573845</v>
      </c>
    </row>
    <row r="27" spans="1:30" s="2" customFormat="1" ht="33" customHeight="1" x14ac:dyDescent="0.25">
      <c r="A27" s="115" t="s">
        <v>13</v>
      </c>
      <c r="B27" s="31">
        <v>759</v>
      </c>
      <c r="C27" s="32">
        <v>753</v>
      </c>
      <c r="D27" s="32">
        <v>751</v>
      </c>
      <c r="E27" s="32">
        <v>171</v>
      </c>
      <c r="F27" s="32">
        <v>760</v>
      </c>
      <c r="G27" s="129">
        <v>754</v>
      </c>
      <c r="H27" s="31">
        <v>749</v>
      </c>
      <c r="I27" s="32">
        <v>752</v>
      </c>
      <c r="J27" s="32">
        <v>742</v>
      </c>
      <c r="K27" s="32">
        <v>152</v>
      </c>
      <c r="L27" s="32">
        <v>753</v>
      </c>
      <c r="M27" s="129">
        <v>753</v>
      </c>
      <c r="N27" s="31">
        <v>759</v>
      </c>
      <c r="O27" s="32">
        <v>763</v>
      </c>
      <c r="P27" s="32">
        <v>756</v>
      </c>
      <c r="Q27" s="32">
        <v>166</v>
      </c>
      <c r="R27" s="32">
        <v>755</v>
      </c>
      <c r="S27" s="33">
        <v>752</v>
      </c>
      <c r="T27" s="34">
        <f>SUM(B27:S27)</f>
        <v>11800</v>
      </c>
      <c r="U27" s="2">
        <f>((T25*1000)/T27)/7</f>
        <v>161.00219951573848</v>
      </c>
    </row>
    <row r="28" spans="1:30" s="2" customFormat="1" ht="33" customHeight="1" x14ac:dyDescent="0.25">
      <c r="A28" s="116" t="s">
        <v>14</v>
      </c>
      <c r="B28" s="35">
        <f>((B27*B26)*7/1000-B18-B19)/5</f>
        <v>122.08276000000001</v>
      </c>
      <c r="C28" s="36">
        <f t="shared" ref="C28:S28" si="5">((C27*C26)*7/1000-C18-C19)/5</f>
        <v>121.128664</v>
      </c>
      <c r="D28" s="36">
        <f t="shared" si="5"/>
        <v>120.82663199999998</v>
      </c>
      <c r="E28" s="36">
        <f t="shared" si="5"/>
        <v>27.111048</v>
      </c>
      <c r="F28" s="36">
        <f t="shared" si="5"/>
        <v>122.19139199999999</v>
      </c>
      <c r="G28" s="130">
        <f t="shared" si="5"/>
        <v>121.23729600000001</v>
      </c>
      <c r="H28" s="35">
        <f t="shared" si="5"/>
        <v>120.56698400000001</v>
      </c>
      <c r="I28" s="36">
        <f t="shared" si="5"/>
        <v>121.03603200000001</v>
      </c>
      <c r="J28" s="36">
        <f t="shared" si="5"/>
        <v>119.429872</v>
      </c>
      <c r="K28" s="36">
        <f t="shared" si="5"/>
        <v>23.873744000000002</v>
      </c>
      <c r="L28" s="36">
        <f t="shared" si="5"/>
        <v>121.20866399999997</v>
      </c>
      <c r="M28" s="37">
        <f t="shared" si="5"/>
        <v>121.07027999999998</v>
      </c>
      <c r="N28" s="35">
        <f t="shared" si="5"/>
        <v>122.15714400000002</v>
      </c>
      <c r="O28" s="36">
        <f t="shared" si="5"/>
        <v>122.75082399999999</v>
      </c>
      <c r="P28" s="36">
        <f t="shared" si="5"/>
        <v>121.61371199999999</v>
      </c>
      <c r="Q28" s="36">
        <f t="shared" si="5"/>
        <v>26.706272000000002</v>
      </c>
      <c r="R28" s="36">
        <f t="shared" si="5"/>
        <v>121.40431199999998</v>
      </c>
      <c r="S28" s="37">
        <f t="shared" si="5"/>
        <v>121.06803200000002</v>
      </c>
      <c r="T28" s="38"/>
    </row>
    <row r="29" spans="1:30" ht="33.75" customHeight="1" x14ac:dyDescent="0.25">
      <c r="A29" s="117" t="s">
        <v>15</v>
      </c>
      <c r="B29" s="39">
        <f>((B27*B26)*7)/1000</f>
        <v>855.39300000000003</v>
      </c>
      <c r="C29" s="40">
        <f>((C27*C26)*7)/1000</f>
        <v>848.63099999999997</v>
      </c>
      <c r="D29" s="40">
        <f t="shared" ref="D29:S29" si="6">((D27*D26)*7)/1000</f>
        <v>846.37699999999995</v>
      </c>
      <c r="E29" s="40">
        <f t="shared" si="6"/>
        <v>192.71700000000001</v>
      </c>
      <c r="F29" s="40">
        <f t="shared" si="6"/>
        <v>856.52</v>
      </c>
      <c r="G29" s="131">
        <f t="shared" si="6"/>
        <v>849.75800000000004</v>
      </c>
      <c r="H29" s="39">
        <f t="shared" si="6"/>
        <v>844.12300000000005</v>
      </c>
      <c r="I29" s="40">
        <f t="shared" si="6"/>
        <v>847.50400000000002</v>
      </c>
      <c r="J29" s="40">
        <f t="shared" si="6"/>
        <v>836.23400000000004</v>
      </c>
      <c r="K29" s="40">
        <f t="shared" si="6"/>
        <v>171.304</v>
      </c>
      <c r="L29" s="40">
        <f t="shared" si="6"/>
        <v>848.63099999999997</v>
      </c>
      <c r="M29" s="76">
        <f t="shared" si="6"/>
        <v>848.63099999999997</v>
      </c>
      <c r="N29" s="177">
        <f t="shared" si="6"/>
        <v>855.39300000000003</v>
      </c>
      <c r="O29" s="41">
        <f t="shared" si="6"/>
        <v>859.90099999999995</v>
      </c>
      <c r="P29" s="41">
        <f t="shared" si="6"/>
        <v>852.01199999999994</v>
      </c>
      <c r="Q29" s="41">
        <f t="shared" si="6"/>
        <v>187.08199999999999</v>
      </c>
      <c r="R29" s="41">
        <f t="shared" si="6"/>
        <v>850.88499999999999</v>
      </c>
      <c r="S29" s="42">
        <f t="shared" si="6"/>
        <v>847.50400000000002</v>
      </c>
      <c r="T29" s="43"/>
    </row>
    <row r="30" spans="1:30" ht="33.75" customHeight="1" thickBot="1" x14ac:dyDescent="0.3">
      <c r="A30" s="118" t="s">
        <v>16</v>
      </c>
      <c r="B30" s="44">
        <f>+(B25/B27)/7*1000</f>
        <v>161.01622435535481</v>
      </c>
      <c r="C30" s="45">
        <f t="shared" ref="C30:E30" si="7">+(C25/C27)/7*1000</f>
        <v>160.97280971352686</v>
      </c>
      <c r="D30" s="45">
        <f t="shared" si="7"/>
        <v>160.97466996385768</v>
      </c>
      <c r="E30" s="45">
        <f t="shared" si="7"/>
        <v>160.9538512949039</v>
      </c>
      <c r="F30" s="45">
        <f>+(F25/F27)/7*1000</f>
        <v>161.00809022556393</v>
      </c>
      <c r="G30" s="132">
        <f t="shared" ref="G30:J30" si="8">+(G25/G27)/7*1000</f>
        <v>160.96466843501329</v>
      </c>
      <c r="H30" s="44">
        <f t="shared" si="8"/>
        <v>161.03148579057793</v>
      </c>
      <c r="I30" s="45">
        <f t="shared" si="8"/>
        <v>160.96577507598786</v>
      </c>
      <c r="J30" s="45">
        <f t="shared" si="8"/>
        <v>160.97124374278013</v>
      </c>
      <c r="K30" s="45">
        <f>+(K25/K27)/7*1000</f>
        <v>161.1233834586466</v>
      </c>
      <c r="L30" s="45">
        <f t="shared" ref="L30:S30" si="9">+(L25/L27)/7*1000</f>
        <v>160.99178144564601</v>
      </c>
      <c r="M30" s="46">
        <f t="shared" si="9"/>
        <v>161.02819199392906</v>
      </c>
      <c r="N30" s="44">
        <f t="shared" si="9"/>
        <v>161.04033126293999</v>
      </c>
      <c r="O30" s="45">
        <f t="shared" si="9"/>
        <v>161.04603632278599</v>
      </c>
      <c r="P30" s="45">
        <f t="shared" si="9"/>
        <v>160.98704459561603</v>
      </c>
      <c r="Q30" s="45">
        <f t="shared" si="9"/>
        <v>160.97301204819274</v>
      </c>
      <c r="R30" s="45">
        <f t="shared" si="9"/>
        <v>160.99592052980131</v>
      </c>
      <c r="S30" s="46">
        <f t="shared" si="9"/>
        <v>161.03036474164134</v>
      </c>
      <c r="T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4"/>
      <c r="U37" s="3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54"/>
      <c r="U38" s="55"/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69">
        <v>105.1</v>
      </c>
      <c r="C39" s="69">
        <v>104.4</v>
      </c>
      <c r="D39" s="69">
        <v>105</v>
      </c>
      <c r="E39" s="69">
        <v>27.4</v>
      </c>
      <c r="F39" s="69">
        <v>105.1</v>
      </c>
      <c r="G39" s="69">
        <v>103.2</v>
      </c>
      <c r="H39" s="89">
        <f t="shared" ref="H39:H46" si="10">SUM(B39:G39)</f>
        <v>550.20000000000005</v>
      </c>
      <c r="I39" s="50"/>
      <c r="J39" s="2"/>
      <c r="K39" s="80" t="s">
        <v>42</v>
      </c>
      <c r="L39" s="69">
        <v>8.5</v>
      </c>
      <c r="M39" s="69">
        <v>8.3000000000000007</v>
      </c>
      <c r="N39" s="69">
        <v>8.3000000000000007</v>
      </c>
      <c r="O39" s="69">
        <v>2.2000000000000002</v>
      </c>
      <c r="P39" s="69">
        <v>8.1999999999999993</v>
      </c>
      <c r="Q39" s="69">
        <v>8</v>
      </c>
      <c r="R39" s="89">
        <v>42.9</v>
      </c>
      <c r="S39" s="50"/>
      <c r="T39" s="56"/>
      <c r="U39" s="55"/>
      <c r="V39" s="55"/>
      <c r="W39" s="2"/>
      <c r="X39" s="2"/>
      <c r="Y39" s="2"/>
      <c r="Z39" s="2"/>
    </row>
    <row r="40" spans="1:30" ht="33.75" customHeight="1" x14ac:dyDescent="0.25">
      <c r="A40" s="81" t="s">
        <v>34</v>
      </c>
      <c r="B40" s="69">
        <v>105.1</v>
      </c>
      <c r="C40" s="69">
        <v>104.4</v>
      </c>
      <c r="D40" s="69">
        <v>105</v>
      </c>
      <c r="E40" s="69">
        <v>27.4</v>
      </c>
      <c r="F40" s="69">
        <v>105.1</v>
      </c>
      <c r="G40" s="69">
        <v>103</v>
      </c>
      <c r="H40" s="89">
        <f t="shared" si="10"/>
        <v>550</v>
      </c>
      <c r="I40" s="50"/>
      <c r="J40" s="2"/>
      <c r="K40" s="81" t="s">
        <v>34</v>
      </c>
      <c r="L40" s="69">
        <v>8.5</v>
      </c>
      <c r="M40" s="69">
        <v>8.3000000000000007</v>
      </c>
      <c r="N40" s="69">
        <v>8.3000000000000007</v>
      </c>
      <c r="O40" s="69">
        <v>2.2000000000000002</v>
      </c>
      <c r="P40" s="69">
        <v>8.1999999999999993</v>
      </c>
      <c r="Q40" s="69">
        <v>8</v>
      </c>
      <c r="R40" s="89">
        <v>42.9</v>
      </c>
      <c r="S40" s="50"/>
      <c r="T40" s="56"/>
      <c r="U40" s="55"/>
      <c r="V40" s="55"/>
      <c r="W40" s="2"/>
      <c r="X40" s="2"/>
      <c r="Y40" s="2"/>
      <c r="Z40" s="2"/>
    </row>
    <row r="41" spans="1:30" ht="33.75" customHeight="1" x14ac:dyDescent="0.25">
      <c r="A41" s="80" t="s">
        <v>35</v>
      </c>
      <c r="B41" s="69">
        <v>104.8</v>
      </c>
      <c r="C41" s="69">
        <v>104.2</v>
      </c>
      <c r="D41" s="69">
        <v>104.6</v>
      </c>
      <c r="E41" s="69">
        <v>27</v>
      </c>
      <c r="F41" s="69">
        <v>104.8</v>
      </c>
      <c r="G41" s="69">
        <v>102.9</v>
      </c>
      <c r="H41" s="89">
        <f t="shared" si="10"/>
        <v>548.30000000000007</v>
      </c>
      <c r="I41" s="50"/>
      <c r="J41" s="2"/>
      <c r="K41" s="80" t="s">
        <v>35</v>
      </c>
      <c r="L41" s="69">
        <v>8.5</v>
      </c>
      <c r="M41" s="69">
        <v>8.3000000000000007</v>
      </c>
      <c r="N41" s="69">
        <v>8.3000000000000007</v>
      </c>
      <c r="O41" s="69">
        <v>2.2000000000000002</v>
      </c>
      <c r="P41" s="69">
        <v>8.1999999999999993</v>
      </c>
      <c r="Q41" s="69">
        <v>8</v>
      </c>
      <c r="R41" s="89">
        <f t="shared" ref="R41:R46" si="11">SUM(L41:Q41)</f>
        <v>43.5</v>
      </c>
      <c r="S41" s="50"/>
      <c r="T41" s="56"/>
      <c r="U41" s="55"/>
      <c r="V41" s="55"/>
      <c r="W41" s="2"/>
      <c r="X41" s="2"/>
      <c r="Y41" s="2"/>
      <c r="Z41" s="2"/>
    </row>
    <row r="42" spans="1:30" ht="33.75" customHeight="1" x14ac:dyDescent="0.25">
      <c r="A42" s="80" t="s">
        <v>36</v>
      </c>
      <c r="B42" s="69"/>
      <c r="C42" s="69"/>
      <c r="D42" s="69"/>
      <c r="E42" s="69"/>
      <c r="F42" s="69"/>
      <c r="G42" s="69"/>
      <c r="H42" s="89">
        <f t="shared" si="10"/>
        <v>0</v>
      </c>
      <c r="I42" s="50"/>
      <c r="J42" s="2"/>
      <c r="K42" s="80" t="s">
        <v>36</v>
      </c>
      <c r="L42" s="69">
        <v>8.5</v>
      </c>
      <c r="M42" s="69">
        <v>8.3000000000000007</v>
      </c>
      <c r="N42" s="69">
        <v>8.3000000000000007</v>
      </c>
      <c r="O42" s="69">
        <v>2.2000000000000002</v>
      </c>
      <c r="P42" s="69">
        <v>8.1999999999999993</v>
      </c>
      <c r="Q42" s="69">
        <v>8</v>
      </c>
      <c r="R42" s="89">
        <f t="shared" si="11"/>
        <v>43.5</v>
      </c>
      <c r="S42" s="50"/>
      <c r="T42" s="56"/>
      <c r="U42" s="55"/>
      <c r="V42" s="55"/>
      <c r="W42" s="2"/>
      <c r="X42" s="2"/>
      <c r="Y42" s="2"/>
      <c r="Z42" s="2"/>
    </row>
    <row r="43" spans="1:30" ht="33.75" customHeight="1" x14ac:dyDescent="0.25">
      <c r="A43" s="81" t="s">
        <v>37</v>
      </c>
      <c r="B43" s="69"/>
      <c r="C43" s="69"/>
      <c r="D43" s="69"/>
      <c r="E43" s="69"/>
      <c r="F43" s="69"/>
      <c r="G43" s="69"/>
      <c r="H43" s="89">
        <f t="shared" si="10"/>
        <v>0</v>
      </c>
      <c r="I43" s="50"/>
      <c r="J43" s="2"/>
      <c r="K43" s="81" t="s">
        <v>37</v>
      </c>
      <c r="L43" s="69">
        <v>8.5</v>
      </c>
      <c r="M43" s="69">
        <v>8.3000000000000007</v>
      </c>
      <c r="N43" s="69">
        <v>8.3000000000000007</v>
      </c>
      <c r="O43" s="69">
        <v>2.2000000000000002</v>
      </c>
      <c r="P43" s="69">
        <v>8.1999999999999993</v>
      </c>
      <c r="Q43" s="69">
        <v>8.1</v>
      </c>
      <c r="R43" s="89">
        <f t="shared" si="11"/>
        <v>43.6</v>
      </c>
      <c r="S43" s="50"/>
      <c r="T43" s="56"/>
      <c r="U43" s="55"/>
      <c r="V43" s="55"/>
      <c r="W43" s="2"/>
      <c r="X43" s="2"/>
      <c r="Y43" s="2"/>
      <c r="Z43" s="2"/>
    </row>
    <row r="44" spans="1:30" ht="33.75" customHeight="1" x14ac:dyDescent="0.25">
      <c r="A44" s="80" t="s">
        <v>38</v>
      </c>
      <c r="B44" s="69"/>
      <c r="C44" s="69"/>
      <c r="D44" s="69"/>
      <c r="E44" s="69"/>
      <c r="F44" s="69"/>
      <c r="G44" s="69"/>
      <c r="H44" s="89">
        <f t="shared" si="10"/>
        <v>0</v>
      </c>
      <c r="I44" s="50"/>
      <c r="J44" s="2"/>
      <c r="K44" s="80" t="s">
        <v>38</v>
      </c>
      <c r="L44" s="69">
        <v>8.5</v>
      </c>
      <c r="M44" s="69">
        <v>8.3000000000000007</v>
      </c>
      <c r="N44" s="69">
        <v>8.3000000000000007</v>
      </c>
      <c r="O44" s="69">
        <v>2.2000000000000002</v>
      </c>
      <c r="P44" s="69">
        <v>8.1999999999999993</v>
      </c>
      <c r="Q44" s="69">
        <v>8.1</v>
      </c>
      <c r="R44" s="89">
        <f t="shared" si="11"/>
        <v>43.6</v>
      </c>
      <c r="S44" s="50"/>
      <c r="T44" s="56"/>
      <c r="U44" s="55"/>
      <c r="V44" s="55"/>
      <c r="W44" s="2"/>
      <c r="X44" s="2"/>
      <c r="Y44" s="2"/>
      <c r="Z44" s="2"/>
    </row>
    <row r="45" spans="1:30" ht="33.75" customHeight="1" x14ac:dyDescent="0.25">
      <c r="A45" s="80" t="s">
        <v>33</v>
      </c>
      <c r="B45" s="69"/>
      <c r="C45" s="69"/>
      <c r="D45" s="69"/>
      <c r="E45" s="69"/>
      <c r="F45" s="69"/>
      <c r="G45" s="69"/>
      <c r="H45" s="89">
        <f t="shared" si="10"/>
        <v>0</v>
      </c>
      <c r="I45" s="50"/>
      <c r="J45" s="2"/>
      <c r="K45" s="80" t="s">
        <v>33</v>
      </c>
      <c r="L45" s="69">
        <v>8.5</v>
      </c>
      <c r="M45" s="69">
        <v>8.4</v>
      </c>
      <c r="N45" s="69">
        <v>8.4</v>
      </c>
      <c r="O45" s="69">
        <v>2.2999999999999998</v>
      </c>
      <c r="P45" s="69">
        <v>8.1999999999999993</v>
      </c>
      <c r="Q45" s="69">
        <v>8.1</v>
      </c>
      <c r="R45" s="89">
        <f t="shared" si="11"/>
        <v>43.9</v>
      </c>
      <c r="S45" s="50"/>
      <c r="T45" s="56"/>
      <c r="U45" s="55"/>
      <c r="V45" s="55"/>
      <c r="W45" s="55"/>
      <c r="X45" s="55"/>
      <c r="Y45" s="2"/>
      <c r="Z45" s="2"/>
      <c r="AA45" s="2"/>
      <c r="AB45" s="2"/>
    </row>
    <row r="46" spans="1:30" ht="33.75" customHeight="1" x14ac:dyDescent="0.25">
      <c r="A46" s="81" t="s">
        <v>10</v>
      </c>
      <c r="B46" s="70">
        <f t="shared" ref="B46:G46" si="12">SUM(B39:B45)</f>
        <v>315</v>
      </c>
      <c r="C46" s="25">
        <f t="shared" si="12"/>
        <v>313</v>
      </c>
      <c r="D46" s="25">
        <f t="shared" si="12"/>
        <v>314.60000000000002</v>
      </c>
      <c r="E46" s="25">
        <f t="shared" si="12"/>
        <v>81.8</v>
      </c>
      <c r="F46" s="25">
        <f t="shared" si="12"/>
        <v>315</v>
      </c>
      <c r="G46" s="25">
        <f t="shared" si="12"/>
        <v>309.10000000000002</v>
      </c>
      <c r="H46" s="89">
        <f t="shared" si="10"/>
        <v>1648.5</v>
      </c>
      <c r="I46" s="56"/>
      <c r="K46" s="96" t="s">
        <v>10</v>
      </c>
      <c r="L46" s="70">
        <f>SUM(L39:L45)</f>
        <v>59.5</v>
      </c>
      <c r="M46" s="25">
        <f>SUM(M39:M45)</f>
        <v>58.199999999999996</v>
      </c>
      <c r="N46" s="25">
        <f>SUM(N39:N45)</f>
        <v>58.199999999999996</v>
      </c>
      <c r="O46" s="25">
        <f>SUM(O39:O45)</f>
        <v>15.5</v>
      </c>
      <c r="P46" s="25">
        <f t="shared" ref="P46:Q46" si="13">SUM(P39:P45)</f>
        <v>57.400000000000006</v>
      </c>
      <c r="Q46" s="25">
        <f t="shared" si="13"/>
        <v>56.300000000000004</v>
      </c>
      <c r="R46" s="89">
        <f t="shared" si="11"/>
        <v>305.09999999999997</v>
      </c>
      <c r="S46" s="56"/>
      <c r="T46" s="56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2" t="s">
        <v>12</v>
      </c>
      <c r="B47" s="28">
        <v>158.4</v>
      </c>
      <c r="C47" s="28">
        <v>158.4</v>
      </c>
      <c r="D47" s="28">
        <v>158.4</v>
      </c>
      <c r="E47" s="28">
        <v>158.4</v>
      </c>
      <c r="F47" s="28">
        <v>158.4</v>
      </c>
      <c r="G47" s="28">
        <v>158.4</v>
      </c>
      <c r="H47" s="90">
        <f>+((H46/H48)/7)*1000</f>
        <v>67.984988452655898</v>
      </c>
      <c r="I47" s="56"/>
      <c r="K47" s="119" t="s">
        <v>12</v>
      </c>
      <c r="L47" s="71">
        <v>146.5</v>
      </c>
      <c r="M47" s="28">
        <v>146</v>
      </c>
      <c r="N47" s="28">
        <v>146</v>
      </c>
      <c r="O47" s="28">
        <v>147.5</v>
      </c>
      <c r="P47" s="28">
        <v>144</v>
      </c>
      <c r="Q47" s="28">
        <v>143.5</v>
      </c>
      <c r="R47" s="90">
        <f>+((R46/R48)/7)*1000</f>
        <v>145.28571428571428</v>
      </c>
      <c r="S47" s="57"/>
      <c r="T47" s="143"/>
    </row>
    <row r="48" spans="1:30" ht="33.75" customHeight="1" x14ac:dyDescent="0.25">
      <c r="A48" s="83" t="s">
        <v>13</v>
      </c>
      <c r="B48" s="72">
        <v>662</v>
      </c>
      <c r="C48" s="32">
        <v>658</v>
      </c>
      <c r="D48" s="32">
        <v>661</v>
      </c>
      <c r="E48" s="32">
        <v>171</v>
      </c>
      <c r="F48" s="32">
        <v>662</v>
      </c>
      <c r="G48" s="32">
        <v>650</v>
      </c>
      <c r="H48" s="91">
        <f>SUM(B48:G48)</f>
        <v>3464</v>
      </c>
      <c r="I48" s="56"/>
      <c r="J48" s="58"/>
      <c r="K48" s="83" t="s">
        <v>13</v>
      </c>
      <c r="L48" s="94">
        <v>58</v>
      </c>
      <c r="M48" s="94">
        <v>57</v>
      </c>
      <c r="N48" s="94">
        <v>57</v>
      </c>
      <c r="O48" s="94">
        <v>15</v>
      </c>
      <c r="P48" s="94">
        <v>57</v>
      </c>
      <c r="Q48" s="94">
        <v>56</v>
      </c>
      <c r="R48" s="98">
        <f>SUM(L48:Q48)</f>
        <v>300</v>
      </c>
      <c r="S48" s="59"/>
      <c r="T48" s="59"/>
    </row>
    <row r="49" spans="1:43" ht="33.75" customHeight="1" x14ac:dyDescent="0.25">
      <c r="A49" s="84" t="s">
        <v>14</v>
      </c>
      <c r="B49" s="73">
        <f t="shared" ref="B49:G49" si="14">((B48*B47)*7/1000-B39-B40)/5</f>
        <v>104.76511999999998</v>
      </c>
      <c r="C49" s="36">
        <f t="shared" si="14"/>
        <v>104.15808000000001</v>
      </c>
      <c r="D49" s="36">
        <f t="shared" si="14"/>
        <v>104.58336000000001</v>
      </c>
      <c r="E49" s="36">
        <f t="shared" si="14"/>
        <v>26.96096</v>
      </c>
      <c r="F49" s="36">
        <f t="shared" si="14"/>
        <v>104.76511999999998</v>
      </c>
      <c r="G49" s="36">
        <f t="shared" si="14"/>
        <v>102.904</v>
      </c>
      <c r="H49" s="92">
        <f>((H46*1000)/H48)/7</f>
        <v>67.984988452655884</v>
      </c>
      <c r="I49" s="56"/>
      <c r="K49" s="84" t="s">
        <v>14</v>
      </c>
      <c r="L49" s="73">
        <f>((L48*L47)*7/1000-L39-L40)/5</f>
        <v>8.4957999999999991</v>
      </c>
      <c r="M49" s="36">
        <f t="shared" ref="M49:Q49" si="15">((M48*M47)*7/1000-M39-M40)/5</f>
        <v>8.3308</v>
      </c>
      <c r="N49" s="36">
        <f t="shared" si="15"/>
        <v>8.3308</v>
      </c>
      <c r="O49" s="36">
        <f t="shared" si="15"/>
        <v>2.2175000000000002</v>
      </c>
      <c r="P49" s="36">
        <f t="shared" si="15"/>
        <v>8.2111999999999998</v>
      </c>
      <c r="Q49" s="36">
        <f t="shared" si="15"/>
        <v>8.0503999999999998</v>
      </c>
      <c r="R49" s="99">
        <f>((R46*1000)/R48)/7</f>
        <v>145.28571428571425</v>
      </c>
      <c r="S49" s="59"/>
      <c r="T49" s="59"/>
    </row>
    <row r="50" spans="1:43" ht="33.75" customHeight="1" x14ac:dyDescent="0.25">
      <c r="A50" s="85" t="s">
        <v>15</v>
      </c>
      <c r="B50" s="74">
        <f t="shared" ref="B50:G50" si="16">((B48*B47)*7)/1000</f>
        <v>734.02559999999994</v>
      </c>
      <c r="C50" s="40">
        <f t="shared" si="16"/>
        <v>729.59040000000005</v>
      </c>
      <c r="D50" s="40">
        <f t="shared" si="16"/>
        <v>732.91680000000008</v>
      </c>
      <c r="E50" s="40">
        <f t="shared" si="16"/>
        <v>189.60480000000001</v>
      </c>
      <c r="F50" s="40">
        <f t="shared" si="16"/>
        <v>734.02559999999994</v>
      </c>
      <c r="G50" s="40">
        <f t="shared" si="16"/>
        <v>720.72</v>
      </c>
      <c r="H50" s="76"/>
      <c r="I50" s="56"/>
      <c r="K50" s="85" t="s">
        <v>15</v>
      </c>
      <c r="L50" s="74">
        <f>((L48*L47)*7)/1000</f>
        <v>59.478999999999999</v>
      </c>
      <c r="M50" s="40">
        <f>((M48*M47)*7)/1000</f>
        <v>58.253999999999998</v>
      </c>
      <c r="N50" s="40">
        <f>((N48*N47)*7)/1000</f>
        <v>58.253999999999998</v>
      </c>
      <c r="O50" s="40">
        <f>((O48*O47)*7)/1000</f>
        <v>15.487500000000001</v>
      </c>
      <c r="P50" s="40">
        <f t="shared" ref="P50:Q50" si="17">((P48*P47)*7)/1000</f>
        <v>57.456000000000003</v>
      </c>
      <c r="Q50" s="40">
        <f t="shared" si="17"/>
        <v>56.252000000000002</v>
      </c>
      <c r="R50" s="100"/>
    </row>
    <row r="51" spans="1:43" ht="33.75" customHeight="1" thickBot="1" x14ac:dyDescent="0.3">
      <c r="A51" s="86" t="s">
        <v>16</v>
      </c>
      <c r="B51" s="75">
        <f t="shared" ref="B51:G51" si="18">+(B46/B48)/7*1000</f>
        <v>67.975830815709969</v>
      </c>
      <c r="C51" s="45">
        <f t="shared" si="18"/>
        <v>67.954841511072516</v>
      </c>
      <c r="D51" s="45">
        <f t="shared" si="18"/>
        <v>67.992219580721851</v>
      </c>
      <c r="E51" s="45">
        <f t="shared" si="18"/>
        <v>68.337510442773606</v>
      </c>
      <c r="F51" s="45">
        <f t="shared" si="18"/>
        <v>67.975830815709969</v>
      </c>
      <c r="G51" s="45">
        <f t="shared" si="18"/>
        <v>67.934065934065941</v>
      </c>
      <c r="H51" s="93"/>
      <c r="I51" s="56"/>
      <c r="J51" s="48"/>
      <c r="K51" s="86" t="s">
        <v>16</v>
      </c>
      <c r="L51" s="75">
        <f>+(L46/L48)/7*1000</f>
        <v>146.55172413793105</v>
      </c>
      <c r="M51" s="45">
        <f>+(M46/M48)/7*1000</f>
        <v>145.86466165413532</v>
      </c>
      <c r="N51" s="45">
        <f>+(N46/N48)/7*1000</f>
        <v>145.86466165413532</v>
      </c>
      <c r="O51" s="45">
        <f>+(O46/O48)/7*1000</f>
        <v>147.61904761904762</v>
      </c>
      <c r="P51" s="45">
        <f t="shared" ref="P51:Q51" si="19">+(P46/P48)/7*1000</f>
        <v>143.85964912280701</v>
      </c>
      <c r="Q51" s="45">
        <f t="shared" si="19"/>
        <v>143.62244897959184</v>
      </c>
      <c r="R51" s="46"/>
      <c r="S51" s="49"/>
      <c r="T51" s="49"/>
    </row>
    <row r="52" spans="1:43" ht="33.75" customHeight="1" x14ac:dyDescent="0.25">
      <c r="A52" s="48"/>
      <c r="B52" s="178"/>
      <c r="C52" s="178"/>
      <c r="D52" s="178"/>
      <c r="E52" s="178"/>
      <c r="F52" s="178"/>
      <c r="G52" s="178"/>
      <c r="H52" s="48"/>
      <c r="I52" s="48"/>
      <c r="J52" s="48"/>
      <c r="K52" s="49"/>
      <c r="L52" s="49"/>
      <c r="M52" s="178"/>
      <c r="N52" s="178"/>
      <c r="O52" s="178"/>
      <c r="P52" s="178"/>
      <c r="Q52" s="178"/>
      <c r="R52" s="178"/>
      <c r="S52" s="49"/>
      <c r="T52" s="49"/>
      <c r="U52" s="2"/>
      <c r="V52" s="2"/>
      <c r="W52" s="2"/>
      <c r="X52" s="2"/>
      <c r="Y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43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50"/>
      <c r="W54" s="2"/>
      <c r="X54" s="2"/>
      <c r="Y54" s="2"/>
      <c r="Z54" s="2"/>
      <c r="AB54" s="2"/>
      <c r="AC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63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52"/>
      <c r="W56" s="52"/>
      <c r="X56" s="124"/>
      <c r="Y56" s="52"/>
      <c r="Z56" s="64"/>
      <c r="AA56" s="64"/>
      <c r="AB56" s="64"/>
      <c r="AC56" s="5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71">
        <v>10.5</v>
      </c>
      <c r="C57" s="172">
        <v>10.5</v>
      </c>
      <c r="D57" s="172">
        <v>10.7</v>
      </c>
      <c r="E57" s="172">
        <v>2.4</v>
      </c>
      <c r="F57" s="172">
        <v>10.8</v>
      </c>
      <c r="G57" s="173">
        <v>10.8</v>
      </c>
      <c r="H57" s="171">
        <v>10.8</v>
      </c>
      <c r="I57" s="172">
        <v>10.8</v>
      </c>
      <c r="J57" s="172">
        <v>10.9</v>
      </c>
      <c r="K57" s="156">
        <v>2.9</v>
      </c>
      <c r="L57" s="172">
        <v>10.7</v>
      </c>
      <c r="M57" s="173">
        <v>10.9</v>
      </c>
      <c r="N57" s="167">
        <v>11</v>
      </c>
      <c r="O57" s="156">
        <v>10.7</v>
      </c>
      <c r="P57" s="156">
        <v>10.7</v>
      </c>
      <c r="Q57" s="156">
        <v>2.7</v>
      </c>
      <c r="R57" s="156">
        <v>10.9</v>
      </c>
      <c r="S57" s="157">
        <v>10.8</v>
      </c>
      <c r="T57" s="158">
        <f>SUM(B57:S57)</f>
        <v>169.5</v>
      </c>
      <c r="U57" s="49"/>
      <c r="V57" s="50"/>
      <c r="W57" s="52"/>
      <c r="X57" s="124"/>
      <c r="Y57" s="52"/>
      <c r="Z57" s="64"/>
      <c r="AA57" s="64"/>
      <c r="AB57" s="64"/>
      <c r="AC57" s="52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39">
        <v>10.5</v>
      </c>
      <c r="C58" s="40">
        <v>10.5</v>
      </c>
      <c r="D58" s="40">
        <v>10.7</v>
      </c>
      <c r="E58" s="40">
        <v>2.4</v>
      </c>
      <c r="F58" s="40">
        <v>10.8</v>
      </c>
      <c r="G58" s="76">
        <v>10.8</v>
      </c>
      <c r="H58" s="39">
        <v>10.8</v>
      </c>
      <c r="I58" s="40">
        <v>10.8</v>
      </c>
      <c r="J58" s="40">
        <v>10.9</v>
      </c>
      <c r="K58" s="179">
        <v>2.9</v>
      </c>
      <c r="L58" s="40">
        <v>10.7</v>
      </c>
      <c r="M58" s="76">
        <v>10.9</v>
      </c>
      <c r="N58" s="69">
        <v>11</v>
      </c>
      <c r="O58" s="21">
        <v>10.7</v>
      </c>
      <c r="P58" s="21">
        <v>10.7</v>
      </c>
      <c r="Q58" s="21">
        <v>2.7</v>
      </c>
      <c r="R58" s="21">
        <v>10.9</v>
      </c>
      <c r="S58" s="126">
        <v>10.8</v>
      </c>
      <c r="T58" s="158">
        <f t="shared" ref="T58:T63" si="20">SUM(B58:S58)</f>
        <v>169.5</v>
      </c>
      <c r="U58" s="49"/>
      <c r="V58" s="50"/>
      <c r="W58" s="52"/>
      <c r="X58" s="124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39">
        <v>10.5</v>
      </c>
      <c r="C59" s="40">
        <v>10.4</v>
      </c>
      <c r="D59" s="40">
        <v>10.7</v>
      </c>
      <c r="E59" s="40">
        <v>2.4</v>
      </c>
      <c r="F59" s="40">
        <v>10.6</v>
      </c>
      <c r="G59" s="76">
        <v>10.8</v>
      </c>
      <c r="H59" s="39">
        <v>10.7</v>
      </c>
      <c r="I59" s="40">
        <v>10.8</v>
      </c>
      <c r="J59" s="40">
        <v>10.7</v>
      </c>
      <c r="K59" s="179">
        <v>2.8</v>
      </c>
      <c r="L59" s="40">
        <v>10.6</v>
      </c>
      <c r="M59" s="76">
        <v>10.7</v>
      </c>
      <c r="N59" s="69">
        <v>10.8</v>
      </c>
      <c r="O59" s="21">
        <v>10.5</v>
      </c>
      <c r="P59" s="21">
        <v>10.5</v>
      </c>
      <c r="Q59" s="21">
        <v>2.6</v>
      </c>
      <c r="R59" s="21">
        <v>10.8</v>
      </c>
      <c r="S59" s="126">
        <v>10.8</v>
      </c>
      <c r="T59" s="158">
        <f t="shared" si="20"/>
        <v>167.70000000000002</v>
      </c>
      <c r="U59" s="49"/>
      <c r="V59" s="50"/>
      <c r="W59" s="52"/>
      <c r="X59" s="124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39">
        <v>10.5</v>
      </c>
      <c r="C60" s="40">
        <v>10.4</v>
      </c>
      <c r="D60" s="40">
        <v>10.7</v>
      </c>
      <c r="E60" s="40">
        <v>2.4</v>
      </c>
      <c r="F60" s="40">
        <v>10.6</v>
      </c>
      <c r="G60" s="76">
        <v>10.8</v>
      </c>
      <c r="H60" s="39">
        <v>10.7</v>
      </c>
      <c r="I60" s="40">
        <v>10.8</v>
      </c>
      <c r="J60" s="40">
        <v>10.7</v>
      </c>
      <c r="K60" s="179">
        <v>2.8</v>
      </c>
      <c r="L60" s="40">
        <v>10.6</v>
      </c>
      <c r="M60" s="76">
        <v>10.7</v>
      </c>
      <c r="N60" s="69">
        <v>10.9</v>
      </c>
      <c r="O60" s="21">
        <v>10.6</v>
      </c>
      <c r="P60" s="21">
        <v>10.5</v>
      </c>
      <c r="Q60" s="21">
        <v>2.6</v>
      </c>
      <c r="R60" s="21">
        <v>10.9</v>
      </c>
      <c r="S60" s="126">
        <v>10.8</v>
      </c>
      <c r="T60" s="158">
        <f t="shared" si="20"/>
        <v>168.00000000000003</v>
      </c>
      <c r="U60" s="49"/>
      <c r="V60" s="2"/>
      <c r="W60" s="52"/>
      <c r="X60" s="124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39">
        <v>10.5</v>
      </c>
      <c r="C61" s="40">
        <v>10.4</v>
      </c>
      <c r="D61" s="40">
        <v>10.7</v>
      </c>
      <c r="E61" s="40">
        <v>2.4</v>
      </c>
      <c r="F61" s="40">
        <v>10.7</v>
      </c>
      <c r="G61" s="76">
        <v>10.8</v>
      </c>
      <c r="H61" s="39">
        <v>10.7</v>
      </c>
      <c r="I61" s="40">
        <v>10.8</v>
      </c>
      <c r="J61" s="40">
        <v>10.8</v>
      </c>
      <c r="K61" s="179">
        <v>2.8</v>
      </c>
      <c r="L61" s="40">
        <v>10.6</v>
      </c>
      <c r="M61" s="76">
        <v>10.8</v>
      </c>
      <c r="N61" s="69">
        <v>10.9</v>
      </c>
      <c r="O61" s="21">
        <v>10.6</v>
      </c>
      <c r="P61" s="21">
        <v>10.5</v>
      </c>
      <c r="Q61" s="21">
        <v>2.7</v>
      </c>
      <c r="R61" s="21">
        <v>10.9</v>
      </c>
      <c r="S61" s="126">
        <v>10.8</v>
      </c>
      <c r="T61" s="158">
        <f t="shared" si="20"/>
        <v>168.4</v>
      </c>
      <c r="U61" s="49"/>
      <c r="V61" s="2"/>
      <c r="W61" s="52"/>
      <c r="X61" s="124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39">
        <v>10.5</v>
      </c>
      <c r="C62" s="40">
        <v>10.4</v>
      </c>
      <c r="D62" s="40">
        <v>10.7</v>
      </c>
      <c r="E62" s="40">
        <v>2.4</v>
      </c>
      <c r="F62" s="40">
        <v>10.7</v>
      </c>
      <c r="G62" s="76">
        <v>10.8</v>
      </c>
      <c r="H62" s="39">
        <v>10.7</v>
      </c>
      <c r="I62" s="40">
        <v>10.8</v>
      </c>
      <c r="J62" s="40">
        <v>10.8</v>
      </c>
      <c r="K62" s="179">
        <v>2.8</v>
      </c>
      <c r="L62" s="40">
        <v>10.7</v>
      </c>
      <c r="M62" s="76">
        <v>10.8</v>
      </c>
      <c r="N62" s="69">
        <v>10.9</v>
      </c>
      <c r="O62" s="21">
        <v>10.6</v>
      </c>
      <c r="P62" s="21">
        <v>10.6</v>
      </c>
      <c r="Q62" s="21">
        <v>2.7</v>
      </c>
      <c r="R62" s="21">
        <v>10.9</v>
      </c>
      <c r="S62" s="126">
        <v>10.8</v>
      </c>
      <c r="T62" s="158">
        <f t="shared" si="20"/>
        <v>168.6</v>
      </c>
      <c r="U62" s="49"/>
      <c r="V62" s="2"/>
      <c r="W62" s="52"/>
      <c r="X62" s="124"/>
      <c r="Y62" s="52"/>
      <c r="Z62" s="52"/>
      <c r="AA62" s="52"/>
      <c r="AB62" s="52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39">
        <v>10.6</v>
      </c>
      <c r="C63" s="40">
        <v>10.5</v>
      </c>
      <c r="D63" s="40">
        <v>10.7</v>
      </c>
      <c r="E63" s="40">
        <v>2.4</v>
      </c>
      <c r="F63" s="40">
        <v>10.7</v>
      </c>
      <c r="G63" s="76">
        <v>10.9</v>
      </c>
      <c r="H63" s="39">
        <v>10.7</v>
      </c>
      <c r="I63" s="40">
        <v>10.9</v>
      </c>
      <c r="J63" s="40">
        <v>10.8</v>
      </c>
      <c r="K63" s="179">
        <v>2.8</v>
      </c>
      <c r="L63" s="40">
        <v>10.7</v>
      </c>
      <c r="M63" s="76">
        <v>10.8</v>
      </c>
      <c r="N63" s="69">
        <v>10.9</v>
      </c>
      <c r="O63" s="21">
        <v>10.6</v>
      </c>
      <c r="P63" s="21">
        <v>10.6</v>
      </c>
      <c r="Q63" s="21">
        <v>2.7</v>
      </c>
      <c r="R63" s="21">
        <v>10.9</v>
      </c>
      <c r="S63" s="126">
        <v>10.8</v>
      </c>
      <c r="T63" s="158">
        <f t="shared" si="20"/>
        <v>169</v>
      </c>
      <c r="U63" s="49"/>
      <c r="V63" s="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79" t="s">
        <v>10</v>
      </c>
      <c r="B64" s="168">
        <f t="shared" ref="B64:S64" si="21">SUM(B57:B63)</f>
        <v>73.599999999999994</v>
      </c>
      <c r="C64" s="169">
        <f t="shared" si="21"/>
        <v>73.099999999999994</v>
      </c>
      <c r="D64" s="169">
        <f t="shared" si="21"/>
        <v>74.900000000000006</v>
      </c>
      <c r="E64" s="169">
        <f t="shared" si="21"/>
        <v>16.8</v>
      </c>
      <c r="F64" s="169">
        <f t="shared" si="21"/>
        <v>74.900000000000006</v>
      </c>
      <c r="G64" s="170">
        <f t="shared" si="21"/>
        <v>75.7</v>
      </c>
      <c r="H64" s="168">
        <f t="shared" si="21"/>
        <v>75.100000000000009</v>
      </c>
      <c r="I64" s="169">
        <f t="shared" si="21"/>
        <v>75.7</v>
      </c>
      <c r="J64" s="169">
        <f t="shared" si="21"/>
        <v>75.599999999999994</v>
      </c>
      <c r="K64" s="169">
        <f t="shared" si="21"/>
        <v>19.8</v>
      </c>
      <c r="L64" s="169">
        <f t="shared" si="21"/>
        <v>74.600000000000009</v>
      </c>
      <c r="M64" s="170">
        <f t="shared" si="21"/>
        <v>75.599999999999994</v>
      </c>
      <c r="N64" s="70">
        <f t="shared" si="21"/>
        <v>76.400000000000006</v>
      </c>
      <c r="O64" s="25">
        <f t="shared" si="21"/>
        <v>74.3</v>
      </c>
      <c r="P64" s="25">
        <f t="shared" si="21"/>
        <v>74.099999999999994</v>
      </c>
      <c r="Q64" s="25">
        <f t="shared" si="21"/>
        <v>18.7</v>
      </c>
      <c r="R64" s="25">
        <f t="shared" si="21"/>
        <v>76.2</v>
      </c>
      <c r="S64" s="127">
        <f t="shared" si="21"/>
        <v>75.599999999999994</v>
      </c>
      <c r="T64" s="150">
        <f>SUM(B64:S64)</f>
        <v>1180.7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148</v>
      </c>
      <c r="C65" s="28">
        <v>147</v>
      </c>
      <c r="D65" s="28">
        <v>146.5</v>
      </c>
      <c r="E65" s="28">
        <v>149.5</v>
      </c>
      <c r="F65" s="28">
        <v>146.5</v>
      </c>
      <c r="G65" s="29">
        <v>146</v>
      </c>
      <c r="H65" s="27">
        <v>149</v>
      </c>
      <c r="I65" s="28">
        <v>148</v>
      </c>
      <c r="J65" s="28">
        <v>148</v>
      </c>
      <c r="K65" s="28">
        <v>148.5</v>
      </c>
      <c r="L65" s="28">
        <v>146</v>
      </c>
      <c r="M65" s="29">
        <v>146</v>
      </c>
      <c r="N65" s="71">
        <v>149.5</v>
      </c>
      <c r="O65" s="28">
        <v>147.5</v>
      </c>
      <c r="P65" s="28">
        <v>147</v>
      </c>
      <c r="Q65" s="28">
        <v>148</v>
      </c>
      <c r="R65" s="28">
        <v>147</v>
      </c>
      <c r="S65" s="128">
        <v>146</v>
      </c>
      <c r="T65" s="151">
        <f>+((T64/T66)/7)*1000</f>
        <v>147.31129132875859</v>
      </c>
      <c r="V65" s="14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71</v>
      </c>
      <c r="C66" s="145">
        <v>71</v>
      </c>
      <c r="D66" s="145">
        <v>73</v>
      </c>
      <c r="E66" s="145">
        <v>16</v>
      </c>
      <c r="F66" s="145">
        <v>73</v>
      </c>
      <c r="G66" s="147">
        <v>74</v>
      </c>
      <c r="H66" s="146">
        <v>72</v>
      </c>
      <c r="I66" s="145">
        <v>73</v>
      </c>
      <c r="J66" s="145">
        <v>73</v>
      </c>
      <c r="K66" s="145">
        <v>19</v>
      </c>
      <c r="L66" s="145">
        <v>73</v>
      </c>
      <c r="M66" s="147">
        <v>74</v>
      </c>
      <c r="N66" s="94">
        <v>73</v>
      </c>
      <c r="O66" s="145">
        <v>72</v>
      </c>
      <c r="P66" s="145">
        <v>72</v>
      </c>
      <c r="Q66" s="145">
        <v>18</v>
      </c>
      <c r="R66" s="145">
        <v>74</v>
      </c>
      <c r="S66" s="148">
        <v>74</v>
      </c>
      <c r="T66" s="152">
        <f>SUM(B66:S66)</f>
        <v>1145</v>
      </c>
      <c r="U66" s="144"/>
      <c r="V66" s="66"/>
      <c r="Z66" s="3"/>
      <c r="AA66" s="3"/>
      <c r="AB66" s="3"/>
      <c r="AC66" s="3"/>
      <c r="AD66" s="3"/>
    </row>
    <row r="67" spans="1:41" ht="33.75" customHeight="1" x14ac:dyDescent="0.25">
      <c r="A67" s="84" t="s">
        <v>14</v>
      </c>
      <c r="B67" s="35">
        <f t="shared" ref="B67:S67" si="22">((B66*B65)*7/1000-B57-B58)/5</f>
        <v>10.511199999999999</v>
      </c>
      <c r="C67" s="36">
        <f t="shared" si="22"/>
        <v>10.411799999999999</v>
      </c>
      <c r="D67" s="36">
        <f t="shared" si="22"/>
        <v>10.692299999999999</v>
      </c>
      <c r="E67" s="36">
        <f t="shared" si="22"/>
        <v>2.3887999999999998</v>
      </c>
      <c r="F67" s="36">
        <f t="shared" si="22"/>
        <v>10.652300000000002</v>
      </c>
      <c r="G67" s="37">
        <f t="shared" si="22"/>
        <v>10.805600000000002</v>
      </c>
      <c r="H67" s="35">
        <f t="shared" si="22"/>
        <v>10.699200000000001</v>
      </c>
      <c r="I67" s="36">
        <f t="shared" si="22"/>
        <v>10.805600000000002</v>
      </c>
      <c r="J67" s="36">
        <f t="shared" si="22"/>
        <v>10.765599999999999</v>
      </c>
      <c r="K67" s="36">
        <f t="shared" si="22"/>
        <v>2.7900999999999998</v>
      </c>
      <c r="L67" s="36">
        <f t="shared" si="22"/>
        <v>10.641199999999998</v>
      </c>
      <c r="M67" s="37">
        <f t="shared" si="22"/>
        <v>10.765599999999999</v>
      </c>
      <c r="N67" s="73">
        <f t="shared" si="22"/>
        <v>10.878899999999998</v>
      </c>
      <c r="O67" s="36">
        <f t="shared" si="22"/>
        <v>10.587999999999999</v>
      </c>
      <c r="P67" s="36">
        <f t="shared" si="22"/>
        <v>10.537599999999998</v>
      </c>
      <c r="Q67" s="36">
        <f t="shared" si="22"/>
        <v>2.6496000000000004</v>
      </c>
      <c r="R67" s="36">
        <f t="shared" si="22"/>
        <v>10.869199999999999</v>
      </c>
      <c r="S67" s="130">
        <f t="shared" si="22"/>
        <v>10.805600000000002</v>
      </c>
      <c r="T67" s="153">
        <f>((T64*1000)/T66)/7</f>
        <v>147.31129132875859</v>
      </c>
      <c r="Z67" s="3"/>
      <c r="AA67" s="3"/>
      <c r="AB67" s="3"/>
      <c r="AC67" s="3"/>
      <c r="AD67" s="3"/>
    </row>
    <row r="68" spans="1:41" ht="33.75" customHeight="1" x14ac:dyDescent="0.25">
      <c r="A68" s="85" t="s">
        <v>15</v>
      </c>
      <c r="B68" s="39">
        <f t="shared" ref="B68:M68" si="23">((B66*B65)*7)/1000</f>
        <v>73.555999999999997</v>
      </c>
      <c r="C68" s="40">
        <f t="shared" si="23"/>
        <v>73.058999999999997</v>
      </c>
      <c r="D68" s="40">
        <f t="shared" si="23"/>
        <v>74.861500000000007</v>
      </c>
      <c r="E68" s="40">
        <f t="shared" si="23"/>
        <v>16.744</v>
      </c>
      <c r="F68" s="40">
        <f t="shared" si="23"/>
        <v>74.861500000000007</v>
      </c>
      <c r="G68" s="76">
        <f t="shared" si="23"/>
        <v>75.628</v>
      </c>
      <c r="H68" s="39">
        <f t="shared" si="23"/>
        <v>75.096000000000004</v>
      </c>
      <c r="I68" s="40">
        <f t="shared" si="23"/>
        <v>75.628</v>
      </c>
      <c r="J68" s="40">
        <f t="shared" si="23"/>
        <v>75.628</v>
      </c>
      <c r="K68" s="40">
        <f t="shared" si="23"/>
        <v>19.750499999999999</v>
      </c>
      <c r="L68" s="40">
        <f t="shared" si="23"/>
        <v>74.605999999999995</v>
      </c>
      <c r="M68" s="76">
        <f t="shared" si="23"/>
        <v>75.628</v>
      </c>
      <c r="N68" s="74">
        <f>((N66*N65)*7)/1000</f>
        <v>76.394499999999994</v>
      </c>
      <c r="O68" s="40">
        <f>((O66*O65)*7)/1000</f>
        <v>74.34</v>
      </c>
      <c r="P68" s="40">
        <f>((P66*P65)*7)/1000</f>
        <v>74.087999999999994</v>
      </c>
      <c r="Q68" s="40">
        <f>((Q66*Q65)*7)/1000</f>
        <v>18.648</v>
      </c>
      <c r="R68" s="40">
        <f t="shared" ref="R68:S68" si="24">((R66*R65)*7)/1000</f>
        <v>76.146000000000001</v>
      </c>
      <c r="S68" s="131">
        <f t="shared" si="24"/>
        <v>75.628</v>
      </c>
      <c r="T68" s="85"/>
      <c r="U68" s="48"/>
      <c r="AD68" s="3"/>
    </row>
    <row r="69" spans="1:41" ht="33.75" customHeight="1" thickBot="1" x14ac:dyDescent="0.3">
      <c r="A69" s="86" t="s">
        <v>16</v>
      </c>
      <c r="B69" s="44">
        <f t="shared" ref="B69:M69" si="25">+(B64/B66)/7*1000</f>
        <v>148.08853118712273</v>
      </c>
      <c r="C69" s="45">
        <f t="shared" si="25"/>
        <v>147.0824949698189</v>
      </c>
      <c r="D69" s="45">
        <f t="shared" si="25"/>
        <v>146.57534246575344</v>
      </c>
      <c r="E69" s="45">
        <f t="shared" si="25"/>
        <v>150</v>
      </c>
      <c r="F69" s="45">
        <f t="shared" si="25"/>
        <v>146.57534246575344</v>
      </c>
      <c r="G69" s="46">
        <f t="shared" si="25"/>
        <v>146.13899613899613</v>
      </c>
      <c r="H69" s="44">
        <f t="shared" si="25"/>
        <v>149.00793650793651</v>
      </c>
      <c r="I69" s="45">
        <f t="shared" si="25"/>
        <v>148.14090019569474</v>
      </c>
      <c r="J69" s="45">
        <f t="shared" si="25"/>
        <v>147.94520547945206</v>
      </c>
      <c r="K69" s="45">
        <f t="shared" si="25"/>
        <v>148.87218045112786</v>
      </c>
      <c r="L69" s="45">
        <f t="shared" si="25"/>
        <v>145.98825831702547</v>
      </c>
      <c r="M69" s="46">
        <f t="shared" si="25"/>
        <v>145.94594594594597</v>
      </c>
      <c r="N69" s="75">
        <f>+(N64/N66)/7*1000</f>
        <v>149.51076320939336</v>
      </c>
      <c r="O69" s="45">
        <f>+(O64/O66)/7*1000</f>
        <v>147.42063492063491</v>
      </c>
      <c r="P69" s="45">
        <f>+(P64/P66)/7*1000</f>
        <v>147.02380952380949</v>
      </c>
      <c r="Q69" s="45">
        <f>+(Q64/Q66)/7*1000</f>
        <v>148.41269841269838</v>
      </c>
      <c r="R69" s="45">
        <f t="shared" ref="R69:S69" si="26">+(R64/R66)/7*1000</f>
        <v>147.10424710424712</v>
      </c>
      <c r="S69" s="132">
        <f t="shared" si="26"/>
        <v>145.94594594594597</v>
      </c>
      <c r="T69" s="154"/>
      <c r="AD69" s="3"/>
    </row>
    <row r="70" spans="1:41" ht="33.75" customHeight="1" x14ac:dyDescent="0.25"/>
    <row r="71" spans="1:41" ht="33.75" customHeight="1" x14ac:dyDescent="0.25">
      <c r="B71" s="52"/>
      <c r="C71" s="52"/>
      <c r="D71" s="52"/>
      <c r="E71" s="52"/>
      <c r="F71" s="52"/>
      <c r="G71" s="52"/>
      <c r="H71" s="52"/>
      <c r="I71" s="59"/>
    </row>
    <row r="72" spans="1:41" ht="33.75" customHeight="1" x14ac:dyDescent="0.25"/>
    <row r="73" spans="1:41" ht="33.75" customHeight="1" x14ac:dyDescent="0.25">
      <c r="A73" s="52"/>
      <c r="B73" s="65"/>
      <c r="C73" s="65"/>
      <c r="D73" s="65"/>
      <c r="E73" s="65"/>
      <c r="F73" s="65"/>
      <c r="G73" s="65"/>
      <c r="H73" s="52"/>
      <c r="I73" s="52"/>
      <c r="J73" s="52"/>
    </row>
    <row r="74" spans="1:41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1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1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1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1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R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Q238"/>
  <sheetViews>
    <sheetView topLeftCell="A37" zoomScale="30" zoomScaleNormal="30" workbookViewId="0">
      <selection activeCell="V56" sqref="V56:W63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0" width="26.28515625" style="16" bestFit="1" customWidth="1"/>
    <col min="11" max="12" width="33.42578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0" width="25.42578125" style="16" customWidth="1"/>
    <col min="21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78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94" t="s">
        <v>45</v>
      </c>
      <c r="I15" s="395"/>
      <c r="J15" s="395"/>
      <c r="K15" s="395"/>
      <c r="L15" s="395"/>
      <c r="M15" s="396"/>
      <c r="N15" s="397" t="s">
        <v>44</v>
      </c>
      <c r="O15" s="398"/>
      <c r="P15" s="398"/>
      <c r="Q15" s="398"/>
      <c r="R15" s="398"/>
      <c r="S15" s="399"/>
      <c r="T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33"/>
      <c r="H16" s="13"/>
      <c r="I16" s="12"/>
      <c r="J16" s="12"/>
      <c r="K16" s="18"/>
      <c r="L16" s="12"/>
      <c r="M16" s="14"/>
      <c r="N16" s="13"/>
      <c r="O16" s="12"/>
      <c r="P16" s="12"/>
      <c r="Q16" s="12"/>
      <c r="R16" s="12"/>
      <c r="S16" s="14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25">
        <v>6</v>
      </c>
      <c r="H17" s="11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122.1</v>
      </c>
      <c r="C18" s="21">
        <v>121.1</v>
      </c>
      <c r="D18" s="21">
        <v>120.8</v>
      </c>
      <c r="E18" s="21">
        <v>27.1</v>
      </c>
      <c r="F18" s="21">
        <v>122.2</v>
      </c>
      <c r="G18" s="126">
        <v>121.2</v>
      </c>
      <c r="H18" s="20">
        <v>120.6</v>
      </c>
      <c r="I18" s="21">
        <v>121</v>
      </c>
      <c r="J18" s="21">
        <v>119.4</v>
      </c>
      <c r="K18" s="21">
        <v>23.9</v>
      </c>
      <c r="L18" s="21">
        <v>121.2</v>
      </c>
      <c r="M18" s="22">
        <v>121.1</v>
      </c>
      <c r="N18" s="20">
        <v>122.2</v>
      </c>
      <c r="O18" s="21">
        <v>122.8</v>
      </c>
      <c r="P18" s="21">
        <v>121.6</v>
      </c>
      <c r="Q18" s="21">
        <v>26.7</v>
      </c>
      <c r="R18" s="21">
        <v>121.4</v>
      </c>
      <c r="S18" s="22">
        <v>121.1</v>
      </c>
      <c r="T18" s="23">
        <f t="shared" ref="T18:T25" si="0">SUM(B18:S18)</f>
        <v>1897.5</v>
      </c>
      <c r="V18" s="2"/>
      <c r="W18" s="17"/>
    </row>
    <row r="19" spans="1:30" ht="39.950000000000003" customHeight="1" x14ac:dyDescent="0.25">
      <c r="A19" s="113" t="s">
        <v>34</v>
      </c>
      <c r="B19" s="20">
        <v>122.1</v>
      </c>
      <c r="C19" s="21">
        <v>121.1</v>
      </c>
      <c r="D19" s="21">
        <v>120.8</v>
      </c>
      <c r="E19" s="21">
        <v>27.1</v>
      </c>
      <c r="F19" s="21">
        <v>122.2</v>
      </c>
      <c r="G19" s="126">
        <v>121.2</v>
      </c>
      <c r="H19" s="20">
        <v>120.6</v>
      </c>
      <c r="I19" s="21">
        <v>121</v>
      </c>
      <c r="J19" s="21">
        <v>119.4</v>
      </c>
      <c r="K19" s="21">
        <v>23.9</v>
      </c>
      <c r="L19" s="21">
        <v>121.2</v>
      </c>
      <c r="M19" s="22">
        <v>121.1</v>
      </c>
      <c r="N19" s="20">
        <v>122.2</v>
      </c>
      <c r="O19" s="21">
        <v>122.8</v>
      </c>
      <c r="P19" s="21">
        <v>121.6</v>
      </c>
      <c r="Q19" s="21">
        <v>26.7</v>
      </c>
      <c r="R19" s="21">
        <v>121.4</v>
      </c>
      <c r="S19" s="22">
        <v>121.1</v>
      </c>
      <c r="T19" s="23">
        <f t="shared" si="0"/>
        <v>1897.5</v>
      </c>
      <c r="V19" s="2"/>
      <c r="W19" s="17"/>
    </row>
    <row r="20" spans="1:30" ht="39.75" customHeight="1" x14ac:dyDescent="0.25">
      <c r="A20" s="112" t="s">
        <v>35</v>
      </c>
      <c r="B20" s="20">
        <v>121.2</v>
      </c>
      <c r="C20" s="21">
        <v>120.4</v>
      </c>
      <c r="D20" s="21">
        <v>120.1</v>
      </c>
      <c r="E20" s="21">
        <v>27.1</v>
      </c>
      <c r="F20" s="21">
        <v>121.6</v>
      </c>
      <c r="G20" s="126">
        <v>120.6</v>
      </c>
      <c r="H20" s="20">
        <v>118.8</v>
      </c>
      <c r="I20" s="21">
        <v>120.2</v>
      </c>
      <c r="J20" s="21">
        <v>118.6</v>
      </c>
      <c r="K20" s="21">
        <v>23.7</v>
      </c>
      <c r="L20" s="21">
        <v>120.4</v>
      </c>
      <c r="M20" s="22">
        <v>120.2</v>
      </c>
      <c r="N20" s="20">
        <v>121.3</v>
      </c>
      <c r="O20" s="21">
        <v>122</v>
      </c>
      <c r="P20" s="21">
        <v>120.7</v>
      </c>
      <c r="Q20" s="21">
        <v>25.2</v>
      </c>
      <c r="R20" s="21">
        <v>121</v>
      </c>
      <c r="S20" s="22">
        <v>120.4</v>
      </c>
      <c r="T20" s="23">
        <f t="shared" si="0"/>
        <v>1883.5000000000005</v>
      </c>
      <c r="V20" s="2"/>
      <c r="W20" s="17"/>
    </row>
    <row r="21" spans="1:30" ht="39.950000000000003" customHeight="1" x14ac:dyDescent="0.25">
      <c r="A21" s="112" t="s">
        <v>36</v>
      </c>
      <c r="B21" s="20">
        <v>121.2</v>
      </c>
      <c r="C21" s="21">
        <v>120.4</v>
      </c>
      <c r="D21" s="21">
        <v>120.1</v>
      </c>
      <c r="E21" s="21">
        <v>27.1</v>
      </c>
      <c r="F21" s="21">
        <v>121.6</v>
      </c>
      <c r="G21" s="126">
        <v>120.6</v>
      </c>
      <c r="H21" s="20">
        <v>118.8</v>
      </c>
      <c r="I21" s="21">
        <v>120.2</v>
      </c>
      <c r="J21" s="21">
        <v>118.6</v>
      </c>
      <c r="K21" s="21">
        <v>23.7</v>
      </c>
      <c r="L21" s="21">
        <v>120.4</v>
      </c>
      <c r="M21" s="22">
        <v>120.2</v>
      </c>
      <c r="N21" s="20">
        <v>121.3</v>
      </c>
      <c r="O21" s="21">
        <v>122</v>
      </c>
      <c r="P21" s="21">
        <v>120.7</v>
      </c>
      <c r="Q21" s="21">
        <v>25.2</v>
      </c>
      <c r="R21" s="21">
        <v>121</v>
      </c>
      <c r="S21" s="22">
        <v>120.4</v>
      </c>
      <c r="T21" s="23">
        <f t="shared" si="0"/>
        <v>1883.5000000000005</v>
      </c>
      <c r="V21" s="2"/>
      <c r="W21" s="17"/>
    </row>
    <row r="22" spans="1:30" ht="39.950000000000003" customHeight="1" x14ac:dyDescent="0.25">
      <c r="A22" s="113" t="s">
        <v>37</v>
      </c>
      <c r="B22" s="20">
        <v>121.2</v>
      </c>
      <c r="C22" s="21">
        <v>120.4</v>
      </c>
      <c r="D22" s="21">
        <v>120.1</v>
      </c>
      <c r="E22" s="21">
        <v>27.1</v>
      </c>
      <c r="F22" s="21">
        <v>121.6</v>
      </c>
      <c r="G22" s="126">
        <v>120.6</v>
      </c>
      <c r="H22" s="20">
        <v>118.8</v>
      </c>
      <c r="I22" s="21">
        <v>120.2</v>
      </c>
      <c r="J22" s="21">
        <v>118.6</v>
      </c>
      <c r="K22" s="21">
        <v>23.7</v>
      </c>
      <c r="L22" s="21">
        <v>120.4</v>
      </c>
      <c r="M22" s="22">
        <v>120.2</v>
      </c>
      <c r="N22" s="20">
        <v>121.3</v>
      </c>
      <c r="O22" s="21">
        <v>122</v>
      </c>
      <c r="P22" s="21">
        <v>120.7</v>
      </c>
      <c r="Q22" s="21">
        <v>25.2</v>
      </c>
      <c r="R22" s="21">
        <v>121</v>
      </c>
      <c r="S22" s="22">
        <v>120.4</v>
      </c>
      <c r="T22" s="23">
        <f t="shared" si="0"/>
        <v>1883.5000000000005</v>
      </c>
      <c r="V22" s="2"/>
      <c r="W22" s="17"/>
    </row>
    <row r="23" spans="1:30" ht="39.950000000000003" customHeight="1" x14ac:dyDescent="0.25">
      <c r="A23" s="112" t="s">
        <v>38</v>
      </c>
      <c r="B23" s="20">
        <v>121.2</v>
      </c>
      <c r="C23" s="21">
        <v>120.4</v>
      </c>
      <c r="D23" s="21">
        <v>120.1</v>
      </c>
      <c r="E23" s="21">
        <v>27.1</v>
      </c>
      <c r="F23" s="21">
        <v>121.6</v>
      </c>
      <c r="G23" s="126">
        <v>120.6</v>
      </c>
      <c r="H23" s="20">
        <v>118.8</v>
      </c>
      <c r="I23" s="21">
        <v>120.2</v>
      </c>
      <c r="J23" s="21">
        <v>118.6</v>
      </c>
      <c r="K23" s="21">
        <v>23.7</v>
      </c>
      <c r="L23" s="21">
        <v>120.4</v>
      </c>
      <c r="M23" s="22">
        <v>120.2</v>
      </c>
      <c r="N23" s="20">
        <v>121.3</v>
      </c>
      <c r="O23" s="21">
        <v>122</v>
      </c>
      <c r="P23" s="21">
        <v>120.7</v>
      </c>
      <c r="Q23" s="21">
        <v>25.2</v>
      </c>
      <c r="R23" s="21">
        <v>121</v>
      </c>
      <c r="S23" s="22">
        <v>120.4</v>
      </c>
      <c r="T23" s="23">
        <f t="shared" si="0"/>
        <v>1883.5000000000005</v>
      </c>
      <c r="V23" s="2"/>
      <c r="W23" s="17"/>
    </row>
    <row r="24" spans="1:30" ht="39.950000000000003" customHeight="1" x14ac:dyDescent="0.25">
      <c r="A24" s="112" t="s">
        <v>33</v>
      </c>
      <c r="B24" s="20">
        <v>121.2</v>
      </c>
      <c r="C24" s="21">
        <v>120.4</v>
      </c>
      <c r="D24" s="21">
        <v>120.1</v>
      </c>
      <c r="E24" s="21">
        <v>27.1</v>
      </c>
      <c r="F24" s="21">
        <v>121.6</v>
      </c>
      <c r="G24" s="126">
        <v>120.6</v>
      </c>
      <c r="H24" s="20">
        <v>118.8</v>
      </c>
      <c r="I24" s="21">
        <v>120.2</v>
      </c>
      <c r="J24" s="21">
        <v>118.6</v>
      </c>
      <c r="K24" s="21">
        <v>23.7</v>
      </c>
      <c r="L24" s="21">
        <v>120.4</v>
      </c>
      <c r="M24" s="22">
        <v>120.2</v>
      </c>
      <c r="N24" s="20">
        <v>121.3</v>
      </c>
      <c r="O24" s="21">
        <v>122</v>
      </c>
      <c r="P24" s="21">
        <v>120.7</v>
      </c>
      <c r="Q24" s="21">
        <v>25.2</v>
      </c>
      <c r="R24" s="21">
        <v>121</v>
      </c>
      <c r="S24" s="22">
        <v>120.4</v>
      </c>
      <c r="T24" s="23">
        <f t="shared" si="0"/>
        <v>1883.5000000000005</v>
      </c>
      <c r="V24" s="2"/>
    </row>
    <row r="25" spans="1:30" ht="41.45" customHeight="1" x14ac:dyDescent="0.25">
      <c r="A25" s="113" t="s">
        <v>10</v>
      </c>
      <c r="B25" s="24">
        <f>SUM(B18:B24)</f>
        <v>850.2</v>
      </c>
      <c r="C25" s="25">
        <f t="shared" ref="C25:E25" si="1">SUM(C18:C24)</f>
        <v>844.19999999999993</v>
      </c>
      <c r="D25" s="25">
        <f t="shared" si="1"/>
        <v>842.1</v>
      </c>
      <c r="E25" s="25">
        <f t="shared" si="1"/>
        <v>189.7</v>
      </c>
      <c r="F25" s="25">
        <f>SUM(F18:F24)</f>
        <v>852.40000000000009</v>
      </c>
      <c r="G25" s="127">
        <f t="shared" ref="G25:J25" si="2">SUM(G18:G24)</f>
        <v>845.40000000000009</v>
      </c>
      <c r="H25" s="24">
        <f t="shared" si="2"/>
        <v>835.19999999999993</v>
      </c>
      <c r="I25" s="25">
        <f t="shared" si="2"/>
        <v>843.00000000000011</v>
      </c>
      <c r="J25" s="25">
        <f t="shared" si="2"/>
        <v>831.80000000000007</v>
      </c>
      <c r="K25" s="25">
        <f>SUM(K18:K24)</f>
        <v>166.29999999999998</v>
      </c>
      <c r="L25" s="25">
        <f t="shared" ref="L25:M25" si="3">SUM(L18:L24)</f>
        <v>844.4</v>
      </c>
      <c r="M25" s="26">
        <f t="shared" si="3"/>
        <v>843.2</v>
      </c>
      <c r="N25" s="24">
        <f>SUM(N18:N24)</f>
        <v>850.89999999999986</v>
      </c>
      <c r="O25" s="25">
        <f t="shared" ref="O25:S25" si="4">SUM(O18:O24)</f>
        <v>855.6</v>
      </c>
      <c r="P25" s="25">
        <f t="shared" si="4"/>
        <v>846.7</v>
      </c>
      <c r="Q25" s="25">
        <f t="shared" si="4"/>
        <v>179.39999999999998</v>
      </c>
      <c r="R25" s="25">
        <f t="shared" si="4"/>
        <v>847.8</v>
      </c>
      <c r="S25" s="26">
        <f t="shared" si="4"/>
        <v>844.19999999999993</v>
      </c>
      <c r="T25" s="23">
        <f t="shared" si="0"/>
        <v>13212.5</v>
      </c>
    </row>
    <row r="26" spans="1:30" s="2" customFormat="1" ht="36.75" customHeight="1" x14ac:dyDescent="0.25">
      <c r="A26" s="114" t="s">
        <v>12</v>
      </c>
      <c r="B26" s="27">
        <v>160.4</v>
      </c>
      <c r="C26" s="28">
        <v>160.4</v>
      </c>
      <c r="D26" s="28">
        <v>160.4</v>
      </c>
      <c r="E26" s="28">
        <v>160.4</v>
      </c>
      <c r="F26" s="28">
        <v>160.4</v>
      </c>
      <c r="G26" s="128">
        <v>160.4</v>
      </c>
      <c r="H26" s="27">
        <v>160.4</v>
      </c>
      <c r="I26" s="28">
        <v>160.4</v>
      </c>
      <c r="J26" s="28">
        <v>160.4</v>
      </c>
      <c r="K26" s="28">
        <v>160.4</v>
      </c>
      <c r="L26" s="28">
        <v>160.4</v>
      </c>
      <c r="M26" s="128">
        <v>160.4</v>
      </c>
      <c r="N26" s="27">
        <v>160.4</v>
      </c>
      <c r="O26" s="28">
        <v>160.4</v>
      </c>
      <c r="P26" s="28">
        <v>160.4</v>
      </c>
      <c r="Q26" s="28">
        <v>160.4</v>
      </c>
      <c r="R26" s="28">
        <v>160.4</v>
      </c>
      <c r="S26" s="29">
        <v>160.4</v>
      </c>
      <c r="T26" s="30">
        <f>+((T25/T27)/7)*1000</f>
        <v>160.39259007477906</v>
      </c>
    </row>
    <row r="27" spans="1:30" s="2" customFormat="1" ht="33" customHeight="1" x14ac:dyDescent="0.25">
      <c r="A27" s="115" t="s">
        <v>13</v>
      </c>
      <c r="B27" s="31">
        <v>757</v>
      </c>
      <c r="C27" s="32">
        <v>752</v>
      </c>
      <c r="D27" s="32">
        <v>750</v>
      </c>
      <c r="E27" s="32">
        <v>169</v>
      </c>
      <c r="F27" s="32">
        <v>759</v>
      </c>
      <c r="G27" s="129">
        <v>753</v>
      </c>
      <c r="H27" s="31">
        <v>744</v>
      </c>
      <c r="I27" s="32">
        <v>751</v>
      </c>
      <c r="J27" s="32">
        <v>741</v>
      </c>
      <c r="K27" s="32">
        <v>148</v>
      </c>
      <c r="L27" s="32">
        <v>752</v>
      </c>
      <c r="M27" s="129">
        <v>751</v>
      </c>
      <c r="N27" s="31">
        <v>758</v>
      </c>
      <c r="O27" s="32">
        <v>762</v>
      </c>
      <c r="P27" s="32">
        <v>754</v>
      </c>
      <c r="Q27" s="32">
        <v>160</v>
      </c>
      <c r="R27" s="32">
        <v>755</v>
      </c>
      <c r="S27" s="33">
        <v>752</v>
      </c>
      <c r="T27" s="34">
        <f>SUM(B27:S27)</f>
        <v>11768</v>
      </c>
      <c r="U27" s="2">
        <f>((T25*1000)/T27)/7</f>
        <v>160.39259007477906</v>
      </c>
    </row>
    <row r="28" spans="1:30" s="2" customFormat="1" ht="33" customHeight="1" x14ac:dyDescent="0.25">
      <c r="A28" s="116" t="s">
        <v>14</v>
      </c>
      <c r="B28" s="35">
        <f>((B27*B26)*7/1000-B18-B19)/5</f>
        <v>121.15191999999999</v>
      </c>
      <c r="C28" s="36">
        <f t="shared" ref="C28:S28" si="5">((C27*C26)*7/1000-C18-C19)/5</f>
        <v>120.42911999999998</v>
      </c>
      <c r="D28" s="36">
        <f t="shared" si="5"/>
        <v>120.10000000000002</v>
      </c>
      <c r="E28" s="36">
        <f t="shared" si="5"/>
        <v>27.110640000000007</v>
      </c>
      <c r="F28" s="36">
        <f t="shared" si="5"/>
        <v>121.56104000000001</v>
      </c>
      <c r="G28" s="130">
        <f t="shared" si="5"/>
        <v>120.61367999999997</v>
      </c>
      <c r="H28" s="35">
        <f t="shared" si="5"/>
        <v>118.83264000000001</v>
      </c>
      <c r="I28" s="36">
        <f t="shared" si="5"/>
        <v>120.24456000000001</v>
      </c>
      <c r="J28" s="36">
        <f t="shared" si="5"/>
        <v>118.63896000000003</v>
      </c>
      <c r="K28" s="36">
        <f t="shared" si="5"/>
        <v>23.674879999999995</v>
      </c>
      <c r="L28" s="36">
        <f t="shared" si="5"/>
        <v>120.38911999999998</v>
      </c>
      <c r="M28" s="37">
        <f t="shared" si="5"/>
        <v>120.20455999999999</v>
      </c>
      <c r="N28" s="35">
        <f t="shared" si="5"/>
        <v>121.33647999999998</v>
      </c>
      <c r="O28" s="36">
        <f t="shared" si="5"/>
        <v>121.99472</v>
      </c>
      <c r="P28" s="36">
        <f t="shared" si="5"/>
        <v>120.67824</v>
      </c>
      <c r="Q28" s="36">
        <f t="shared" si="5"/>
        <v>25.249600000000001</v>
      </c>
      <c r="R28" s="36">
        <f t="shared" si="5"/>
        <v>120.98280000000003</v>
      </c>
      <c r="S28" s="37">
        <f t="shared" si="5"/>
        <v>120.42911999999998</v>
      </c>
      <c r="T28" s="38"/>
    </row>
    <row r="29" spans="1:30" ht="33.75" customHeight="1" x14ac:dyDescent="0.25">
      <c r="A29" s="117" t="s">
        <v>15</v>
      </c>
      <c r="B29" s="39">
        <f>((B27*B26)*7)/1000</f>
        <v>849.95960000000002</v>
      </c>
      <c r="C29" s="40">
        <f>((C27*C26)*7)/1000</f>
        <v>844.34559999999999</v>
      </c>
      <c r="D29" s="40">
        <f t="shared" ref="D29:S29" si="6">((D27*D26)*7)/1000</f>
        <v>842.1</v>
      </c>
      <c r="E29" s="40">
        <f t="shared" si="6"/>
        <v>189.75320000000002</v>
      </c>
      <c r="F29" s="40">
        <f t="shared" si="6"/>
        <v>852.2052000000001</v>
      </c>
      <c r="G29" s="131">
        <f t="shared" si="6"/>
        <v>845.46839999999997</v>
      </c>
      <c r="H29" s="39">
        <f t="shared" si="6"/>
        <v>835.36320000000012</v>
      </c>
      <c r="I29" s="40">
        <f t="shared" si="6"/>
        <v>843.22280000000001</v>
      </c>
      <c r="J29" s="40">
        <f t="shared" si="6"/>
        <v>831.99480000000005</v>
      </c>
      <c r="K29" s="40">
        <f t="shared" si="6"/>
        <v>166.17439999999999</v>
      </c>
      <c r="L29" s="40">
        <f t="shared" si="6"/>
        <v>844.34559999999999</v>
      </c>
      <c r="M29" s="76">
        <f t="shared" si="6"/>
        <v>843.22280000000001</v>
      </c>
      <c r="N29" s="177">
        <f t="shared" si="6"/>
        <v>851.08240000000001</v>
      </c>
      <c r="O29" s="41">
        <f t="shared" si="6"/>
        <v>855.57359999999994</v>
      </c>
      <c r="P29" s="41">
        <f t="shared" si="6"/>
        <v>846.59120000000007</v>
      </c>
      <c r="Q29" s="41">
        <f t="shared" si="6"/>
        <v>179.648</v>
      </c>
      <c r="R29" s="41">
        <f t="shared" si="6"/>
        <v>847.71400000000006</v>
      </c>
      <c r="S29" s="42">
        <f t="shared" si="6"/>
        <v>844.34559999999999</v>
      </c>
      <c r="T29" s="43"/>
    </row>
    <row r="30" spans="1:30" ht="33.75" customHeight="1" thickBot="1" x14ac:dyDescent="0.3">
      <c r="A30" s="118" t="s">
        <v>16</v>
      </c>
      <c r="B30" s="44">
        <f>+(B25/B27)/7*1000</f>
        <v>160.44536705038686</v>
      </c>
      <c r="C30" s="45">
        <f t="shared" ref="C30:E30" si="7">+(C25/C27)/7*1000</f>
        <v>160.37234042553192</v>
      </c>
      <c r="D30" s="45">
        <f t="shared" si="7"/>
        <v>160.4</v>
      </c>
      <c r="E30" s="45">
        <f t="shared" si="7"/>
        <v>160.3550295857988</v>
      </c>
      <c r="F30" s="45">
        <f>+(F25/F27)/7*1000</f>
        <v>160.43666478449086</v>
      </c>
      <c r="G30" s="132">
        <f t="shared" ref="G30:J30" si="8">+(G25/G27)/7*1000</f>
        <v>160.38702333523054</v>
      </c>
      <c r="H30" s="44">
        <f t="shared" si="8"/>
        <v>160.36866359447006</v>
      </c>
      <c r="I30" s="45">
        <f t="shared" si="8"/>
        <v>160.35761841354383</v>
      </c>
      <c r="J30" s="45">
        <f t="shared" si="8"/>
        <v>160.3624445729709</v>
      </c>
      <c r="K30" s="45">
        <f>+(K25/K27)/7*1000</f>
        <v>160.52123552123552</v>
      </c>
      <c r="L30" s="45">
        <f t="shared" ref="L30:S30" si="9">+(L25/L27)/7*1000</f>
        <v>160.41033434650456</v>
      </c>
      <c r="M30" s="46">
        <f t="shared" si="9"/>
        <v>160.39566292562299</v>
      </c>
      <c r="N30" s="44">
        <f t="shared" si="9"/>
        <v>160.36562382208817</v>
      </c>
      <c r="O30" s="45">
        <f t="shared" si="9"/>
        <v>160.40494938132736</v>
      </c>
      <c r="P30" s="45">
        <f t="shared" si="9"/>
        <v>160.42061386888972</v>
      </c>
      <c r="Q30" s="45">
        <f t="shared" si="9"/>
        <v>160.17857142857142</v>
      </c>
      <c r="R30" s="45">
        <f t="shared" si="9"/>
        <v>160.41627246925262</v>
      </c>
      <c r="S30" s="46">
        <f t="shared" si="9"/>
        <v>160.37234042553192</v>
      </c>
      <c r="T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4"/>
      <c r="U37" s="3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180" t="s">
        <v>79</v>
      </c>
      <c r="U38" s="181" t="s">
        <v>80</v>
      </c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69">
        <v>104.3</v>
      </c>
      <c r="C39" s="69">
        <v>104</v>
      </c>
      <c r="D39" s="69">
        <v>104</v>
      </c>
      <c r="E39" s="69">
        <v>26.6</v>
      </c>
      <c r="F39" s="69">
        <v>104.8</v>
      </c>
      <c r="G39" s="69">
        <v>102.5</v>
      </c>
      <c r="H39" s="89">
        <f t="shared" ref="H39:H46" si="10">SUM(B39:G39)</f>
        <v>546.20000000000005</v>
      </c>
      <c r="I39" s="50"/>
      <c r="J39" s="2"/>
      <c r="K39" s="80" t="s">
        <v>42</v>
      </c>
      <c r="L39" s="69">
        <v>8.5</v>
      </c>
      <c r="M39" s="69">
        <v>8.4</v>
      </c>
      <c r="N39" s="69">
        <v>8.4</v>
      </c>
      <c r="O39" s="69">
        <v>2.2999999999999998</v>
      </c>
      <c r="P39" s="69">
        <v>8.1999999999999993</v>
      </c>
      <c r="Q39" s="69">
        <v>8.1</v>
      </c>
      <c r="R39" s="89">
        <f t="shared" ref="R39:R46" si="11">SUM(L39:Q39)</f>
        <v>43.9</v>
      </c>
      <c r="S39" s="50"/>
      <c r="T39" s="50">
        <v>40.5</v>
      </c>
      <c r="U39" s="50">
        <v>3.4</v>
      </c>
      <c r="V39" s="50"/>
      <c r="W39" s="2"/>
      <c r="X39" s="2"/>
      <c r="Y39" s="2"/>
      <c r="Z39" s="2"/>
      <c r="AA39" s="144"/>
      <c r="AB39" s="144"/>
      <c r="AD39" s="142"/>
    </row>
    <row r="40" spans="1:30" ht="33.75" customHeight="1" x14ac:dyDescent="0.25">
      <c r="A40" s="81" t="s">
        <v>34</v>
      </c>
      <c r="B40" s="69">
        <v>104.3</v>
      </c>
      <c r="C40" s="69">
        <v>104</v>
      </c>
      <c r="D40" s="69">
        <v>104</v>
      </c>
      <c r="E40" s="69">
        <v>26.6</v>
      </c>
      <c r="F40" s="69">
        <v>104.8</v>
      </c>
      <c r="G40" s="69">
        <v>102.5</v>
      </c>
      <c r="H40" s="89">
        <f t="shared" si="10"/>
        <v>546.20000000000005</v>
      </c>
      <c r="I40" s="50"/>
      <c r="J40" s="2"/>
      <c r="K40" s="81" t="s">
        <v>34</v>
      </c>
      <c r="L40" s="69">
        <v>8.5</v>
      </c>
      <c r="M40" s="69">
        <v>8.4</v>
      </c>
      <c r="N40" s="69">
        <v>8.4</v>
      </c>
      <c r="O40" s="69">
        <v>2.2999999999999998</v>
      </c>
      <c r="P40" s="69">
        <v>8.1999999999999993</v>
      </c>
      <c r="Q40" s="69">
        <v>8.1</v>
      </c>
      <c r="R40" s="89">
        <f t="shared" si="11"/>
        <v>43.9</v>
      </c>
      <c r="S40" s="50"/>
      <c r="T40" s="50">
        <v>40.5</v>
      </c>
      <c r="U40" s="50">
        <v>3.4</v>
      </c>
      <c r="V40" s="50"/>
      <c r="W40" s="2"/>
      <c r="X40" s="2"/>
      <c r="Y40" s="2"/>
      <c r="Z40" s="2"/>
      <c r="AA40" s="144"/>
      <c r="AB40" s="144"/>
      <c r="AD40" s="142"/>
    </row>
    <row r="41" spans="1:30" ht="33.75" customHeight="1" x14ac:dyDescent="0.25">
      <c r="A41" s="80" t="s">
        <v>35</v>
      </c>
      <c r="B41" s="69">
        <v>104.2</v>
      </c>
      <c r="C41" s="69">
        <v>103.9</v>
      </c>
      <c r="D41" s="69">
        <v>104</v>
      </c>
      <c r="E41" s="69">
        <v>26.6</v>
      </c>
      <c r="F41" s="69">
        <v>104.7</v>
      </c>
      <c r="G41" s="69">
        <v>102.5</v>
      </c>
      <c r="H41" s="89">
        <f t="shared" si="10"/>
        <v>545.90000000000009</v>
      </c>
      <c r="I41" s="50"/>
      <c r="J41" s="2"/>
      <c r="K41" s="80" t="s">
        <v>35</v>
      </c>
      <c r="L41" s="69">
        <v>8.5</v>
      </c>
      <c r="M41" s="69">
        <v>8.3000000000000007</v>
      </c>
      <c r="N41" s="69">
        <v>8.1999999999999993</v>
      </c>
      <c r="O41" s="69">
        <v>2.1</v>
      </c>
      <c r="P41" s="69">
        <v>8.1999999999999993</v>
      </c>
      <c r="Q41" s="69">
        <v>8</v>
      </c>
      <c r="R41" s="89">
        <f t="shared" si="11"/>
        <v>43.3</v>
      </c>
      <c r="S41" s="50"/>
      <c r="T41" s="50">
        <v>39.9</v>
      </c>
      <c r="U41" s="50">
        <v>3.4</v>
      </c>
      <c r="V41" s="50"/>
      <c r="W41" s="2"/>
      <c r="X41" s="2"/>
      <c r="Y41" s="2"/>
      <c r="Z41" s="2"/>
      <c r="AA41" s="144"/>
      <c r="AB41" s="144"/>
      <c r="AD41" s="142"/>
    </row>
    <row r="42" spans="1:30" ht="33.75" customHeight="1" x14ac:dyDescent="0.25">
      <c r="A42" s="80" t="s">
        <v>36</v>
      </c>
      <c r="B42" s="69">
        <v>104</v>
      </c>
      <c r="C42" s="69">
        <v>103.6</v>
      </c>
      <c r="D42" s="69">
        <v>103.8</v>
      </c>
      <c r="E42" s="69">
        <v>26.3</v>
      </c>
      <c r="F42" s="69">
        <v>104.7</v>
      </c>
      <c r="G42" s="69">
        <v>102.3</v>
      </c>
      <c r="H42" s="89">
        <f t="shared" si="10"/>
        <v>544.69999999999993</v>
      </c>
      <c r="I42" s="50"/>
      <c r="J42" s="2"/>
      <c r="K42" s="80" t="s">
        <v>36</v>
      </c>
      <c r="L42" s="69">
        <v>8.5</v>
      </c>
      <c r="M42" s="69">
        <v>8.3000000000000007</v>
      </c>
      <c r="N42" s="69">
        <v>8.3000000000000007</v>
      </c>
      <c r="O42" s="69">
        <v>2.2000000000000002</v>
      </c>
      <c r="P42" s="69">
        <v>8.1999999999999993</v>
      </c>
      <c r="Q42" s="69">
        <v>8</v>
      </c>
      <c r="R42" s="89">
        <f t="shared" si="11"/>
        <v>43.5</v>
      </c>
      <c r="S42" s="50"/>
      <c r="T42" s="50">
        <v>40.200000000000003</v>
      </c>
      <c r="U42" s="50">
        <v>3.3</v>
      </c>
      <c r="V42" s="50"/>
      <c r="W42" s="2"/>
      <c r="X42" s="2"/>
      <c r="Y42" s="2"/>
      <c r="Z42" s="2"/>
      <c r="AA42" s="144"/>
      <c r="AB42" s="144"/>
      <c r="AD42" s="142"/>
    </row>
    <row r="43" spans="1:30" ht="33.75" customHeight="1" x14ac:dyDescent="0.25">
      <c r="A43" s="81" t="s">
        <v>37</v>
      </c>
      <c r="B43" s="69">
        <v>104</v>
      </c>
      <c r="C43" s="69">
        <v>103.6</v>
      </c>
      <c r="D43" s="69">
        <v>103.5</v>
      </c>
      <c r="E43" s="69">
        <v>26.3</v>
      </c>
      <c r="F43" s="69">
        <v>104.7</v>
      </c>
      <c r="G43" s="69">
        <v>102.3</v>
      </c>
      <c r="H43" s="89">
        <f t="shared" si="10"/>
        <v>544.4</v>
      </c>
      <c r="I43" s="50"/>
      <c r="J43" s="2"/>
      <c r="K43" s="81" t="s">
        <v>37</v>
      </c>
      <c r="L43" s="69">
        <v>8.5</v>
      </c>
      <c r="M43" s="69">
        <v>8.3000000000000007</v>
      </c>
      <c r="N43" s="69">
        <v>8.3000000000000007</v>
      </c>
      <c r="O43" s="69">
        <v>2.2000000000000002</v>
      </c>
      <c r="P43" s="69">
        <v>8.1999999999999993</v>
      </c>
      <c r="Q43" s="69">
        <v>8</v>
      </c>
      <c r="R43" s="89">
        <f t="shared" si="11"/>
        <v>43.5</v>
      </c>
      <c r="S43" s="50"/>
      <c r="T43" s="50">
        <v>40.200000000000003</v>
      </c>
      <c r="U43" s="50">
        <v>3.3</v>
      </c>
      <c r="V43" s="50"/>
      <c r="W43" s="2"/>
      <c r="X43" s="2"/>
      <c r="Y43" s="2"/>
      <c r="Z43" s="2"/>
      <c r="AA43" s="144"/>
      <c r="AB43" s="144"/>
      <c r="AD43" s="142"/>
    </row>
    <row r="44" spans="1:30" ht="33.75" customHeight="1" x14ac:dyDescent="0.25">
      <c r="A44" s="80" t="s">
        <v>38</v>
      </c>
      <c r="B44" s="69"/>
      <c r="C44" s="69"/>
      <c r="D44" s="69"/>
      <c r="E44" s="69"/>
      <c r="F44" s="69"/>
      <c r="G44" s="69"/>
      <c r="H44" s="89">
        <f t="shared" si="10"/>
        <v>0</v>
      </c>
      <c r="I44" s="50"/>
      <c r="J44" s="2"/>
      <c r="K44" s="80" t="s">
        <v>38</v>
      </c>
      <c r="L44" s="69">
        <v>8.5</v>
      </c>
      <c r="M44" s="69">
        <v>8.3000000000000007</v>
      </c>
      <c r="N44" s="69">
        <v>8.3000000000000007</v>
      </c>
      <c r="O44" s="69">
        <v>2.2000000000000002</v>
      </c>
      <c r="P44" s="69">
        <v>8.1999999999999993</v>
      </c>
      <c r="Q44" s="69">
        <v>8</v>
      </c>
      <c r="R44" s="89">
        <f t="shared" si="11"/>
        <v>43.5</v>
      </c>
      <c r="S44" s="50"/>
      <c r="T44" s="50">
        <v>40.200000000000003</v>
      </c>
      <c r="U44" s="50">
        <v>3.3</v>
      </c>
      <c r="V44" s="50"/>
      <c r="W44" s="2"/>
      <c r="X44" s="2"/>
      <c r="Y44" s="2"/>
      <c r="Z44" s="2"/>
      <c r="AA44" s="144"/>
      <c r="AB44" s="144"/>
      <c r="AD44" s="142"/>
    </row>
    <row r="45" spans="1:30" ht="33.75" customHeight="1" x14ac:dyDescent="0.25">
      <c r="A45" s="80" t="s">
        <v>33</v>
      </c>
      <c r="B45" s="69"/>
      <c r="C45" s="69"/>
      <c r="D45" s="69"/>
      <c r="E45" s="69"/>
      <c r="F45" s="69"/>
      <c r="G45" s="69"/>
      <c r="H45" s="89">
        <f t="shared" si="10"/>
        <v>0</v>
      </c>
      <c r="I45" s="50"/>
      <c r="J45" s="2"/>
      <c r="K45" s="80" t="s">
        <v>33</v>
      </c>
      <c r="L45" s="69">
        <v>8.5</v>
      </c>
      <c r="M45" s="69">
        <v>8.3000000000000007</v>
      </c>
      <c r="N45" s="69">
        <v>8.3000000000000007</v>
      </c>
      <c r="O45" s="69">
        <v>2.2000000000000002</v>
      </c>
      <c r="P45" s="69">
        <v>8.1999999999999993</v>
      </c>
      <c r="Q45" s="69">
        <v>8</v>
      </c>
      <c r="R45" s="89">
        <f t="shared" si="11"/>
        <v>43.5</v>
      </c>
      <c r="S45" s="50"/>
      <c r="T45" s="50">
        <v>40.200000000000003</v>
      </c>
      <c r="U45" s="50">
        <v>3.3</v>
      </c>
      <c r="V45" s="50"/>
      <c r="W45" s="2"/>
      <c r="X45" s="2"/>
      <c r="Y45" s="2"/>
      <c r="Z45" s="2"/>
      <c r="AA45" s="144"/>
      <c r="AB45" s="144"/>
      <c r="AD45" s="142"/>
    </row>
    <row r="46" spans="1:30" ht="33.75" customHeight="1" x14ac:dyDescent="0.25">
      <c r="A46" s="81" t="s">
        <v>10</v>
      </c>
      <c r="B46" s="70">
        <f t="shared" ref="B46:G46" si="12">SUM(B39:B45)</f>
        <v>520.79999999999995</v>
      </c>
      <c r="C46" s="25">
        <f t="shared" si="12"/>
        <v>519.1</v>
      </c>
      <c r="D46" s="25">
        <f t="shared" si="12"/>
        <v>519.29999999999995</v>
      </c>
      <c r="E46" s="25">
        <f t="shared" si="12"/>
        <v>132.4</v>
      </c>
      <c r="F46" s="25">
        <f t="shared" si="12"/>
        <v>523.70000000000005</v>
      </c>
      <c r="G46" s="25">
        <f t="shared" si="12"/>
        <v>512.1</v>
      </c>
      <c r="H46" s="89">
        <f t="shared" si="10"/>
        <v>2727.4</v>
      </c>
      <c r="I46" s="56"/>
      <c r="K46" s="96" t="s">
        <v>10</v>
      </c>
      <c r="L46" s="70">
        <f>SUM(L39:L45)</f>
        <v>59.5</v>
      </c>
      <c r="M46" s="25">
        <f>SUM(M39:M45)</f>
        <v>58.3</v>
      </c>
      <c r="N46" s="25">
        <f>SUM(N39:N45)</f>
        <v>58.199999999999989</v>
      </c>
      <c r="O46" s="25">
        <f>SUM(O39:O45)</f>
        <v>15.499999999999996</v>
      </c>
      <c r="P46" s="25">
        <f t="shared" ref="P46:Q46" si="13">SUM(P39:P45)</f>
        <v>57.400000000000006</v>
      </c>
      <c r="Q46" s="25">
        <f t="shared" si="13"/>
        <v>56.2</v>
      </c>
      <c r="R46" s="89">
        <f t="shared" si="11"/>
        <v>305.10000000000002</v>
      </c>
      <c r="S46" s="56"/>
      <c r="T46" s="56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2" t="s">
        <v>12</v>
      </c>
      <c r="B47" s="28">
        <v>158.19999999999999</v>
      </c>
      <c r="C47" s="28">
        <v>158.19999999999999</v>
      </c>
      <c r="D47" s="28">
        <v>158.19999999999999</v>
      </c>
      <c r="E47" s="28">
        <v>158.19999999999999</v>
      </c>
      <c r="F47" s="28">
        <v>158.19999999999999</v>
      </c>
      <c r="G47" s="28">
        <v>158.19999999999999</v>
      </c>
      <c r="H47" s="90">
        <f>+((H46/H48)/7)*1000</f>
        <v>112.83769806793265</v>
      </c>
      <c r="I47" s="56"/>
      <c r="K47" s="119" t="s">
        <v>12</v>
      </c>
      <c r="L47" s="71">
        <v>146.5</v>
      </c>
      <c r="M47" s="28">
        <v>146</v>
      </c>
      <c r="N47" s="28">
        <v>146</v>
      </c>
      <c r="O47" s="28">
        <v>147.5</v>
      </c>
      <c r="P47" s="28">
        <v>144</v>
      </c>
      <c r="Q47" s="28">
        <v>143.5</v>
      </c>
      <c r="R47" s="90">
        <f>+((R46/R48)/7)*1000</f>
        <v>145.28571428571431</v>
      </c>
      <c r="S47" s="57"/>
      <c r="T47" s="143"/>
    </row>
    <row r="48" spans="1:30" ht="33.75" customHeight="1" x14ac:dyDescent="0.25">
      <c r="A48" s="83" t="s">
        <v>13</v>
      </c>
      <c r="B48" s="72">
        <v>659</v>
      </c>
      <c r="C48" s="32">
        <v>657</v>
      </c>
      <c r="D48" s="32">
        <v>658</v>
      </c>
      <c r="E48" s="32">
        <v>169</v>
      </c>
      <c r="F48" s="32">
        <v>662</v>
      </c>
      <c r="G48" s="32">
        <v>648</v>
      </c>
      <c r="H48" s="91">
        <f>SUM(B48:G48)</f>
        <v>3453</v>
      </c>
      <c r="I48" s="56"/>
      <c r="J48" s="58"/>
      <c r="K48" s="83" t="s">
        <v>13</v>
      </c>
      <c r="L48" s="94">
        <v>57</v>
      </c>
      <c r="M48" s="94">
        <v>57</v>
      </c>
      <c r="N48" s="94">
        <v>57</v>
      </c>
      <c r="O48" s="94">
        <v>14</v>
      </c>
      <c r="P48" s="94">
        <v>58</v>
      </c>
      <c r="Q48" s="94">
        <v>57</v>
      </c>
      <c r="R48" s="98">
        <f>SUM(L48:Q48)</f>
        <v>300</v>
      </c>
      <c r="S48" s="59"/>
      <c r="T48" s="59"/>
    </row>
    <row r="49" spans="1:43" ht="33.75" customHeight="1" x14ac:dyDescent="0.25">
      <c r="A49" s="84" t="s">
        <v>14</v>
      </c>
      <c r="B49" s="73">
        <f t="shared" ref="B49:G49" si="14">((B48*B47)*7/1000-B39-B40)/5</f>
        <v>104.23532</v>
      </c>
      <c r="C49" s="36">
        <f t="shared" si="14"/>
        <v>103.91235999999999</v>
      </c>
      <c r="D49" s="36">
        <f t="shared" si="14"/>
        <v>104.13383999999999</v>
      </c>
      <c r="E49" s="36">
        <f t="shared" si="14"/>
        <v>26.790120000000002</v>
      </c>
      <c r="F49" s="36">
        <f t="shared" si="14"/>
        <v>104.69976000000001</v>
      </c>
      <c r="G49" s="36">
        <f t="shared" si="14"/>
        <v>102.51903999999999</v>
      </c>
      <c r="H49" s="92">
        <f>((H46*1000)/H48)/7</f>
        <v>112.83769806793264</v>
      </c>
      <c r="I49" s="56"/>
      <c r="K49" s="84" t="s">
        <v>14</v>
      </c>
      <c r="L49" s="73">
        <f>((L48*L47)*7/1000-L39-L40)/5</f>
        <v>8.2906999999999993</v>
      </c>
      <c r="M49" s="36">
        <f t="shared" ref="M49:Q49" si="15">((M48*M47)*7/1000-M39-M40)/5</f>
        <v>8.2908000000000008</v>
      </c>
      <c r="N49" s="36">
        <f t="shared" si="15"/>
        <v>8.2908000000000008</v>
      </c>
      <c r="O49" s="36">
        <f t="shared" si="15"/>
        <v>1.9710000000000001</v>
      </c>
      <c r="P49" s="36">
        <f t="shared" si="15"/>
        <v>8.4127999999999989</v>
      </c>
      <c r="Q49" s="36">
        <f t="shared" si="15"/>
        <v>8.2112999999999996</v>
      </c>
      <c r="R49" s="99">
        <f>((R46*1000)/R48)/7</f>
        <v>145.28571428571428</v>
      </c>
      <c r="S49" s="59"/>
      <c r="T49" s="59"/>
    </row>
    <row r="50" spans="1:43" ht="33.75" customHeight="1" x14ac:dyDescent="0.25">
      <c r="A50" s="85" t="s">
        <v>15</v>
      </c>
      <c r="B50" s="74">
        <f t="shared" ref="B50:G50" si="16">((B48*B47)*7)/1000</f>
        <v>729.77659999999992</v>
      </c>
      <c r="C50" s="40">
        <f t="shared" si="16"/>
        <v>727.56179999999995</v>
      </c>
      <c r="D50" s="40">
        <f t="shared" si="16"/>
        <v>728.66919999999993</v>
      </c>
      <c r="E50" s="40">
        <f t="shared" si="16"/>
        <v>187.1506</v>
      </c>
      <c r="F50" s="40">
        <f t="shared" si="16"/>
        <v>733.09879999999998</v>
      </c>
      <c r="G50" s="40">
        <f t="shared" si="16"/>
        <v>717.59519999999998</v>
      </c>
      <c r="H50" s="76"/>
      <c r="I50" s="56"/>
      <c r="K50" s="85" t="s">
        <v>15</v>
      </c>
      <c r="L50" s="74">
        <f>((L48*L47)*7)/1000</f>
        <v>58.453499999999998</v>
      </c>
      <c r="M50" s="40">
        <f>((M48*M47)*7)/1000</f>
        <v>58.253999999999998</v>
      </c>
      <c r="N50" s="40">
        <f>((N48*N47)*7)/1000</f>
        <v>58.253999999999998</v>
      </c>
      <c r="O50" s="40">
        <f>((O48*O47)*7)/1000</f>
        <v>14.455</v>
      </c>
      <c r="P50" s="40">
        <f t="shared" ref="P50:Q50" si="17">((P48*P47)*7)/1000</f>
        <v>58.463999999999999</v>
      </c>
      <c r="Q50" s="40">
        <f t="shared" si="17"/>
        <v>57.256500000000003</v>
      </c>
      <c r="R50" s="100"/>
    </row>
    <row r="51" spans="1:43" ht="33.75" customHeight="1" thickBot="1" x14ac:dyDescent="0.3">
      <c r="A51" s="86" t="s">
        <v>16</v>
      </c>
      <c r="B51" s="75">
        <f t="shared" ref="B51:G51" si="18">+(B46/B48)/7*1000</f>
        <v>112.89833080424886</v>
      </c>
      <c r="C51" s="45">
        <f t="shared" si="18"/>
        <v>112.87236355729506</v>
      </c>
      <c r="D51" s="45">
        <f t="shared" si="18"/>
        <v>112.74424663482415</v>
      </c>
      <c r="E51" s="45">
        <f t="shared" si="18"/>
        <v>111.91885038038885</v>
      </c>
      <c r="F51" s="45">
        <f t="shared" si="18"/>
        <v>113.01251618472163</v>
      </c>
      <c r="G51" s="45">
        <f t="shared" si="18"/>
        <v>112.89682539682541</v>
      </c>
      <c r="H51" s="93"/>
      <c r="I51" s="56"/>
      <c r="J51" s="48"/>
      <c r="K51" s="86" t="s">
        <v>16</v>
      </c>
      <c r="L51" s="75">
        <f>+(L46/L48)/7*1000</f>
        <v>149.12280701754386</v>
      </c>
      <c r="M51" s="45">
        <f>+(M46/M48)/7*1000</f>
        <v>146.11528822055138</v>
      </c>
      <c r="N51" s="45">
        <f>+(N46/N48)/7*1000</f>
        <v>145.86466165413532</v>
      </c>
      <c r="O51" s="45">
        <f>+(O46/O48)/7*1000</f>
        <v>158.16326530612244</v>
      </c>
      <c r="P51" s="45">
        <f t="shared" ref="P51:Q51" si="19">+(P46/P48)/7*1000</f>
        <v>141.37931034482759</v>
      </c>
      <c r="Q51" s="45">
        <f t="shared" si="19"/>
        <v>140.85213032581453</v>
      </c>
      <c r="R51" s="46"/>
      <c r="S51" s="49"/>
      <c r="T51" s="49"/>
    </row>
    <row r="52" spans="1:43" ht="33.75" customHeight="1" x14ac:dyDescent="0.25">
      <c r="A52" s="48"/>
      <c r="B52" s="178"/>
      <c r="C52" s="178"/>
      <c r="D52" s="178"/>
      <c r="E52" s="178"/>
      <c r="F52" s="178"/>
      <c r="G52" s="178"/>
      <c r="H52" s="48"/>
      <c r="I52" s="48"/>
      <c r="J52" s="48"/>
      <c r="K52" s="49"/>
      <c r="L52" s="49"/>
      <c r="M52" s="178"/>
      <c r="N52" s="178"/>
      <c r="O52" s="178"/>
      <c r="P52" s="178"/>
      <c r="Q52" s="178"/>
      <c r="R52" s="178"/>
      <c r="S52" s="49"/>
      <c r="T52" s="49"/>
      <c r="U52" s="2"/>
      <c r="V52" s="2"/>
      <c r="W52" s="2"/>
      <c r="X52" s="2"/>
      <c r="Y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43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50"/>
      <c r="W54" s="2"/>
      <c r="X54" s="2"/>
      <c r="Y54" s="2"/>
      <c r="Z54" s="2"/>
      <c r="AB54" s="2"/>
      <c r="AC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63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180" t="s">
        <v>79</v>
      </c>
      <c r="W56" s="181" t="s">
        <v>80</v>
      </c>
      <c r="X56" s="124"/>
      <c r="Y56" s="52"/>
      <c r="Z56" s="64"/>
      <c r="AA56" s="64"/>
      <c r="AB56" s="64"/>
      <c r="AC56" s="5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71">
        <v>10.6</v>
      </c>
      <c r="C57" s="172">
        <v>10.5</v>
      </c>
      <c r="D57" s="172">
        <v>10.7</v>
      </c>
      <c r="E57" s="172">
        <v>2.4</v>
      </c>
      <c r="F57" s="172">
        <v>10.7</v>
      </c>
      <c r="G57" s="173">
        <v>10.9</v>
      </c>
      <c r="H57" s="171">
        <v>10.7</v>
      </c>
      <c r="I57" s="172">
        <v>10.9</v>
      </c>
      <c r="J57" s="172">
        <v>10.8</v>
      </c>
      <c r="K57" s="156">
        <v>2.8</v>
      </c>
      <c r="L57" s="172">
        <v>10.7</v>
      </c>
      <c r="M57" s="173">
        <v>10.8</v>
      </c>
      <c r="N57" s="167">
        <v>10.9</v>
      </c>
      <c r="O57" s="156">
        <v>10.6</v>
      </c>
      <c r="P57" s="156">
        <v>10.6</v>
      </c>
      <c r="Q57" s="156">
        <v>2.7</v>
      </c>
      <c r="R57" s="156">
        <v>10.9</v>
      </c>
      <c r="S57" s="157">
        <v>10.8</v>
      </c>
      <c r="T57" s="158">
        <f>SUM(B57:S57)</f>
        <v>169</v>
      </c>
      <c r="U57" s="49"/>
      <c r="V57" s="50">
        <v>153.5</v>
      </c>
      <c r="W57" s="50">
        <v>15.5</v>
      </c>
      <c r="X57" s="124"/>
      <c r="Y57" s="52"/>
      <c r="Z57" s="64"/>
      <c r="AA57" s="64"/>
      <c r="AB57" s="64"/>
      <c r="AC57" s="52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39">
        <v>10.6</v>
      </c>
      <c r="C58" s="40">
        <v>10.5</v>
      </c>
      <c r="D58" s="40">
        <v>10.7</v>
      </c>
      <c r="E58" s="40">
        <v>2.4</v>
      </c>
      <c r="F58" s="40">
        <v>10.7</v>
      </c>
      <c r="G58" s="76">
        <v>10.9</v>
      </c>
      <c r="H58" s="39">
        <v>10.7</v>
      </c>
      <c r="I58" s="40">
        <v>10.9</v>
      </c>
      <c r="J58" s="40">
        <v>10.8</v>
      </c>
      <c r="K58" s="179">
        <v>2.8</v>
      </c>
      <c r="L58" s="40">
        <v>10.7</v>
      </c>
      <c r="M58" s="76">
        <v>10.8</v>
      </c>
      <c r="N58" s="69">
        <v>10.9</v>
      </c>
      <c r="O58" s="21">
        <v>10.6</v>
      </c>
      <c r="P58" s="21">
        <v>10.6</v>
      </c>
      <c r="Q58" s="21">
        <v>2.7</v>
      </c>
      <c r="R58" s="21">
        <v>10.9</v>
      </c>
      <c r="S58" s="126">
        <v>10.8</v>
      </c>
      <c r="T58" s="158">
        <f t="shared" ref="T58:T63" si="20">SUM(B58:S58)</f>
        <v>169</v>
      </c>
      <c r="U58" s="49"/>
      <c r="V58" s="50">
        <v>153.5</v>
      </c>
      <c r="W58" s="50">
        <v>15.5</v>
      </c>
      <c r="X58" s="124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39">
        <v>10.4</v>
      </c>
      <c r="C59" s="40">
        <v>10.4</v>
      </c>
      <c r="D59" s="40">
        <v>10.7</v>
      </c>
      <c r="E59" s="40">
        <v>2.4</v>
      </c>
      <c r="F59" s="40">
        <v>10.7</v>
      </c>
      <c r="G59" s="76">
        <v>10.7</v>
      </c>
      <c r="H59" s="39">
        <v>10.7</v>
      </c>
      <c r="I59" s="40">
        <v>10.7</v>
      </c>
      <c r="J59" s="40">
        <v>10.8</v>
      </c>
      <c r="K59" s="179">
        <v>2.8</v>
      </c>
      <c r="L59" s="40">
        <v>10.6</v>
      </c>
      <c r="M59" s="76">
        <v>10.8</v>
      </c>
      <c r="N59" s="69">
        <v>10.9</v>
      </c>
      <c r="O59" s="21">
        <v>10.6</v>
      </c>
      <c r="P59" s="21">
        <v>10.5</v>
      </c>
      <c r="Q59" s="21">
        <v>2.6</v>
      </c>
      <c r="R59" s="21">
        <v>10.8</v>
      </c>
      <c r="S59" s="126">
        <v>10.8</v>
      </c>
      <c r="T59" s="158">
        <f t="shared" si="20"/>
        <v>167.9</v>
      </c>
      <c r="U59" s="49"/>
      <c r="V59" s="50">
        <v>152.5</v>
      </c>
      <c r="W59" s="50">
        <v>15.4</v>
      </c>
      <c r="X59" s="124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39">
        <v>10.5</v>
      </c>
      <c r="C60" s="40">
        <v>10.4</v>
      </c>
      <c r="D60" s="40">
        <v>10.7</v>
      </c>
      <c r="E60" s="40">
        <v>2.4</v>
      </c>
      <c r="F60" s="40">
        <v>10.7</v>
      </c>
      <c r="G60" s="76">
        <v>10.8</v>
      </c>
      <c r="H60" s="39">
        <v>10.9</v>
      </c>
      <c r="I60" s="40">
        <v>10.8</v>
      </c>
      <c r="J60" s="40">
        <v>10.8</v>
      </c>
      <c r="K60" s="179">
        <v>2.4</v>
      </c>
      <c r="L60" s="40">
        <v>10.8</v>
      </c>
      <c r="M60" s="76">
        <v>10.8</v>
      </c>
      <c r="N60" s="69">
        <v>10.9</v>
      </c>
      <c r="O60" s="21">
        <v>10.9</v>
      </c>
      <c r="P60" s="21">
        <v>10.9</v>
      </c>
      <c r="Q60" s="21">
        <v>2.2000000000000002</v>
      </c>
      <c r="R60" s="21">
        <v>10.8</v>
      </c>
      <c r="S60" s="126">
        <v>10.7</v>
      </c>
      <c r="T60" s="158">
        <f t="shared" si="20"/>
        <v>168.4</v>
      </c>
      <c r="U60" s="49"/>
      <c r="V60" s="50">
        <v>153</v>
      </c>
      <c r="W60" s="50">
        <v>15.4</v>
      </c>
      <c r="X60" s="124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39">
        <v>10.8</v>
      </c>
      <c r="C61" s="40">
        <v>10.6</v>
      </c>
      <c r="D61" s="40">
        <v>10.7</v>
      </c>
      <c r="E61" s="40">
        <v>2.2000000000000002</v>
      </c>
      <c r="F61" s="40">
        <v>10.6</v>
      </c>
      <c r="G61" s="76">
        <v>10.6</v>
      </c>
      <c r="H61" s="39">
        <v>10.9</v>
      </c>
      <c r="I61" s="40">
        <v>10.8</v>
      </c>
      <c r="J61" s="40">
        <v>10.8</v>
      </c>
      <c r="K61" s="179">
        <v>2.4</v>
      </c>
      <c r="L61" s="40">
        <v>10.8</v>
      </c>
      <c r="M61" s="76">
        <v>10.8</v>
      </c>
      <c r="N61" s="69">
        <v>11</v>
      </c>
      <c r="O61" s="21">
        <v>10.9</v>
      </c>
      <c r="P61" s="21">
        <v>10.9</v>
      </c>
      <c r="Q61" s="21">
        <v>2.2000000000000002</v>
      </c>
      <c r="R61" s="21">
        <v>10.8</v>
      </c>
      <c r="S61" s="126">
        <v>10.7</v>
      </c>
      <c r="T61" s="158">
        <f t="shared" si="20"/>
        <v>168.5</v>
      </c>
      <c r="U61" s="49"/>
      <c r="V61" s="50">
        <v>153</v>
      </c>
      <c r="W61" s="50">
        <v>15.5</v>
      </c>
      <c r="X61" s="124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39">
        <v>10.8</v>
      </c>
      <c r="C62" s="40">
        <v>10.6</v>
      </c>
      <c r="D62" s="40">
        <v>10.7</v>
      </c>
      <c r="E62" s="40">
        <v>2.2000000000000002</v>
      </c>
      <c r="F62" s="40">
        <v>10.6</v>
      </c>
      <c r="G62" s="76">
        <v>10.6</v>
      </c>
      <c r="H62" s="39">
        <v>11</v>
      </c>
      <c r="I62" s="40">
        <v>11</v>
      </c>
      <c r="J62" s="40">
        <v>10.8</v>
      </c>
      <c r="K62" s="179">
        <v>2.4</v>
      </c>
      <c r="L62" s="40">
        <v>10.8</v>
      </c>
      <c r="M62" s="76">
        <v>10.8</v>
      </c>
      <c r="N62" s="69">
        <v>11</v>
      </c>
      <c r="O62" s="21">
        <v>11</v>
      </c>
      <c r="P62" s="21">
        <v>10.9</v>
      </c>
      <c r="Q62" s="21">
        <v>2.2000000000000002</v>
      </c>
      <c r="R62" s="21">
        <v>10.8</v>
      </c>
      <c r="S62" s="126">
        <v>10.7</v>
      </c>
      <c r="T62" s="158">
        <f t="shared" si="20"/>
        <v>168.9</v>
      </c>
      <c r="U62" s="49"/>
      <c r="V62" s="50">
        <v>153.4</v>
      </c>
      <c r="W62" s="50">
        <v>15.5</v>
      </c>
      <c r="X62" s="124"/>
      <c r="Y62" s="52"/>
      <c r="Z62" s="52"/>
      <c r="AA62" s="52"/>
      <c r="AB62" s="52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39">
        <v>10.8</v>
      </c>
      <c r="C63" s="40">
        <v>10.6</v>
      </c>
      <c r="D63" s="40">
        <v>10.7</v>
      </c>
      <c r="E63" s="40">
        <v>2.2000000000000002</v>
      </c>
      <c r="F63" s="40">
        <v>10.6</v>
      </c>
      <c r="G63" s="76">
        <v>10.6</v>
      </c>
      <c r="H63" s="39">
        <v>11</v>
      </c>
      <c r="I63" s="40">
        <v>11</v>
      </c>
      <c r="J63" s="40">
        <v>10.8</v>
      </c>
      <c r="K63" s="179">
        <v>2.4</v>
      </c>
      <c r="L63" s="40">
        <v>10.8</v>
      </c>
      <c r="M63" s="76">
        <v>10.8</v>
      </c>
      <c r="N63" s="69">
        <v>11</v>
      </c>
      <c r="O63" s="21">
        <v>11</v>
      </c>
      <c r="P63" s="21">
        <v>11</v>
      </c>
      <c r="Q63" s="21">
        <v>2.2000000000000002</v>
      </c>
      <c r="R63" s="21">
        <v>10.8</v>
      </c>
      <c r="S63" s="126">
        <v>10.7</v>
      </c>
      <c r="T63" s="158">
        <f t="shared" si="20"/>
        <v>169</v>
      </c>
      <c r="U63" s="49"/>
      <c r="V63" s="50">
        <v>153.5</v>
      </c>
      <c r="W63" s="50">
        <v>15.5</v>
      </c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79" t="s">
        <v>10</v>
      </c>
      <c r="B64" s="168">
        <f t="shared" ref="B64:S64" si="21">SUM(B57:B63)</f>
        <v>74.5</v>
      </c>
      <c r="C64" s="169">
        <f t="shared" si="21"/>
        <v>73.599999999999994</v>
      </c>
      <c r="D64" s="169">
        <f t="shared" si="21"/>
        <v>74.900000000000006</v>
      </c>
      <c r="E64" s="169">
        <f t="shared" si="21"/>
        <v>16.2</v>
      </c>
      <c r="F64" s="169">
        <f t="shared" si="21"/>
        <v>74.599999999999994</v>
      </c>
      <c r="G64" s="170">
        <f t="shared" si="21"/>
        <v>75.099999999999994</v>
      </c>
      <c r="H64" s="168">
        <f t="shared" si="21"/>
        <v>75.899999999999991</v>
      </c>
      <c r="I64" s="169">
        <f t="shared" si="21"/>
        <v>76.099999999999994</v>
      </c>
      <c r="J64" s="169">
        <f t="shared" si="21"/>
        <v>75.599999999999994</v>
      </c>
      <c r="K64" s="169">
        <f t="shared" si="21"/>
        <v>18</v>
      </c>
      <c r="L64" s="169">
        <f t="shared" si="21"/>
        <v>75.199999999999989</v>
      </c>
      <c r="M64" s="170">
        <f t="shared" si="21"/>
        <v>75.599999999999994</v>
      </c>
      <c r="N64" s="70">
        <f t="shared" si="21"/>
        <v>76.599999999999994</v>
      </c>
      <c r="O64" s="25">
        <f t="shared" si="21"/>
        <v>75.599999999999994</v>
      </c>
      <c r="P64" s="25">
        <f t="shared" si="21"/>
        <v>75.400000000000006</v>
      </c>
      <c r="Q64" s="25">
        <f t="shared" si="21"/>
        <v>16.799999999999997</v>
      </c>
      <c r="R64" s="25">
        <f t="shared" si="21"/>
        <v>75.8</v>
      </c>
      <c r="S64" s="127">
        <f t="shared" si="21"/>
        <v>75.200000000000017</v>
      </c>
      <c r="T64" s="150">
        <f>SUM(B64:S64)</f>
        <v>1180.7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148</v>
      </c>
      <c r="C65" s="28">
        <v>147</v>
      </c>
      <c r="D65" s="28">
        <v>146.5</v>
      </c>
      <c r="E65" s="28">
        <v>149.5</v>
      </c>
      <c r="F65" s="28">
        <v>146.5</v>
      </c>
      <c r="G65" s="29">
        <v>146</v>
      </c>
      <c r="H65" s="27">
        <v>149</v>
      </c>
      <c r="I65" s="28">
        <v>148</v>
      </c>
      <c r="J65" s="28">
        <v>148</v>
      </c>
      <c r="K65" s="28">
        <v>148.5</v>
      </c>
      <c r="L65" s="28">
        <v>146</v>
      </c>
      <c r="M65" s="29">
        <v>146</v>
      </c>
      <c r="N65" s="71">
        <v>149.5</v>
      </c>
      <c r="O65" s="28">
        <v>147.5</v>
      </c>
      <c r="P65" s="28">
        <v>147</v>
      </c>
      <c r="Q65" s="28">
        <v>148</v>
      </c>
      <c r="R65" s="28">
        <v>147</v>
      </c>
      <c r="S65" s="128">
        <v>146</v>
      </c>
      <c r="T65" s="151">
        <f>+((T64/T66)/7)*1000</f>
        <v>147.82772004507325</v>
      </c>
      <c r="V65" s="14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72</v>
      </c>
      <c r="C66" s="145">
        <v>73</v>
      </c>
      <c r="D66" s="145">
        <v>73</v>
      </c>
      <c r="E66" s="145">
        <v>15</v>
      </c>
      <c r="F66" s="145">
        <v>72</v>
      </c>
      <c r="G66" s="147">
        <v>72</v>
      </c>
      <c r="H66" s="146">
        <v>73</v>
      </c>
      <c r="I66" s="145">
        <v>74</v>
      </c>
      <c r="J66" s="145">
        <v>73</v>
      </c>
      <c r="K66" s="145">
        <v>16</v>
      </c>
      <c r="L66" s="145">
        <v>74</v>
      </c>
      <c r="M66" s="147">
        <v>74</v>
      </c>
      <c r="N66" s="94">
        <v>73</v>
      </c>
      <c r="O66" s="145">
        <v>73</v>
      </c>
      <c r="P66" s="145">
        <v>73</v>
      </c>
      <c r="Q66" s="145">
        <v>15</v>
      </c>
      <c r="R66" s="145">
        <v>73</v>
      </c>
      <c r="S66" s="148">
        <v>73</v>
      </c>
      <c r="T66" s="152">
        <f>SUM(B66:S66)</f>
        <v>1141</v>
      </c>
      <c r="U66" s="144"/>
      <c r="V66" s="66"/>
      <c r="Z66" s="3"/>
      <c r="AA66" s="3"/>
      <c r="AB66" s="3"/>
      <c r="AC66" s="3"/>
      <c r="AD66" s="3"/>
    </row>
    <row r="67" spans="1:41" ht="33.75" customHeight="1" x14ac:dyDescent="0.25">
      <c r="A67" s="84" t="s">
        <v>14</v>
      </c>
      <c r="B67" s="35">
        <f t="shared" ref="B67:S67" si="22">((B66*B65)*7/1000-B57-B58)/5</f>
        <v>10.6784</v>
      </c>
      <c r="C67" s="36">
        <f t="shared" si="22"/>
        <v>10.823400000000001</v>
      </c>
      <c r="D67" s="36">
        <f t="shared" si="22"/>
        <v>10.692299999999999</v>
      </c>
      <c r="E67" s="36">
        <f t="shared" si="22"/>
        <v>2.1795</v>
      </c>
      <c r="F67" s="36">
        <f t="shared" si="22"/>
        <v>10.487199999999998</v>
      </c>
      <c r="G67" s="37">
        <f t="shared" si="22"/>
        <v>10.356800000000002</v>
      </c>
      <c r="H67" s="35">
        <f t="shared" si="22"/>
        <v>10.947799999999997</v>
      </c>
      <c r="I67" s="36">
        <f t="shared" si="22"/>
        <v>10.972799999999999</v>
      </c>
      <c r="J67" s="36">
        <f t="shared" si="22"/>
        <v>10.805600000000002</v>
      </c>
      <c r="K67" s="36">
        <f t="shared" si="22"/>
        <v>2.2063999999999999</v>
      </c>
      <c r="L67" s="36">
        <f t="shared" si="22"/>
        <v>10.845599999999999</v>
      </c>
      <c r="M67" s="37">
        <f t="shared" si="22"/>
        <v>10.805600000000002</v>
      </c>
      <c r="N67" s="73">
        <f t="shared" si="22"/>
        <v>10.918899999999997</v>
      </c>
      <c r="O67" s="36">
        <f t="shared" si="22"/>
        <v>10.834500000000002</v>
      </c>
      <c r="P67" s="36">
        <f t="shared" si="22"/>
        <v>10.783400000000002</v>
      </c>
      <c r="Q67" s="36">
        <f t="shared" si="22"/>
        <v>2.028</v>
      </c>
      <c r="R67" s="36">
        <f t="shared" si="22"/>
        <v>10.663399999999999</v>
      </c>
      <c r="S67" s="130">
        <f t="shared" si="22"/>
        <v>10.6012</v>
      </c>
      <c r="T67" s="153">
        <f>((T64*1000)/T66)/7</f>
        <v>147.82772004507325</v>
      </c>
      <c r="Z67" s="3"/>
      <c r="AA67" s="3"/>
      <c r="AB67" s="3"/>
      <c r="AC67" s="3"/>
      <c r="AD67" s="3"/>
    </row>
    <row r="68" spans="1:41" ht="33.75" customHeight="1" x14ac:dyDescent="0.25">
      <c r="A68" s="85" t="s">
        <v>15</v>
      </c>
      <c r="B68" s="39">
        <f t="shared" ref="B68:M68" si="23">((B66*B65)*7)/1000</f>
        <v>74.591999999999999</v>
      </c>
      <c r="C68" s="40">
        <f t="shared" si="23"/>
        <v>75.117000000000004</v>
      </c>
      <c r="D68" s="40">
        <f t="shared" si="23"/>
        <v>74.861500000000007</v>
      </c>
      <c r="E68" s="40">
        <f t="shared" si="23"/>
        <v>15.6975</v>
      </c>
      <c r="F68" s="40">
        <f t="shared" si="23"/>
        <v>73.835999999999999</v>
      </c>
      <c r="G68" s="76">
        <f t="shared" si="23"/>
        <v>73.584000000000003</v>
      </c>
      <c r="H68" s="39">
        <f t="shared" si="23"/>
        <v>76.138999999999996</v>
      </c>
      <c r="I68" s="40">
        <f t="shared" si="23"/>
        <v>76.664000000000001</v>
      </c>
      <c r="J68" s="40">
        <f t="shared" si="23"/>
        <v>75.628</v>
      </c>
      <c r="K68" s="40">
        <f t="shared" si="23"/>
        <v>16.632000000000001</v>
      </c>
      <c r="L68" s="40">
        <f t="shared" si="23"/>
        <v>75.628</v>
      </c>
      <c r="M68" s="76">
        <f t="shared" si="23"/>
        <v>75.628</v>
      </c>
      <c r="N68" s="74">
        <f>((N66*N65)*7)/1000</f>
        <v>76.394499999999994</v>
      </c>
      <c r="O68" s="40">
        <f>((O66*O65)*7)/1000</f>
        <v>75.372500000000002</v>
      </c>
      <c r="P68" s="40">
        <f>((P66*P65)*7)/1000</f>
        <v>75.117000000000004</v>
      </c>
      <c r="Q68" s="40">
        <f>((Q66*Q65)*7)/1000</f>
        <v>15.54</v>
      </c>
      <c r="R68" s="40">
        <f t="shared" ref="R68:S68" si="24">((R66*R65)*7)/1000</f>
        <v>75.117000000000004</v>
      </c>
      <c r="S68" s="131">
        <f t="shared" si="24"/>
        <v>74.605999999999995</v>
      </c>
      <c r="T68" s="85"/>
      <c r="U68" s="48"/>
      <c r="AD68" s="3"/>
    </row>
    <row r="69" spans="1:41" ht="33.75" customHeight="1" thickBot="1" x14ac:dyDescent="0.3">
      <c r="A69" s="86" t="s">
        <v>16</v>
      </c>
      <c r="B69" s="44">
        <f t="shared" ref="B69:M69" si="25">+(B64/B66)/7*1000</f>
        <v>147.81746031746033</v>
      </c>
      <c r="C69" s="45">
        <f t="shared" si="25"/>
        <v>144.0313111545988</v>
      </c>
      <c r="D69" s="45">
        <f t="shared" si="25"/>
        <v>146.57534246575344</v>
      </c>
      <c r="E69" s="45">
        <f t="shared" si="25"/>
        <v>154.28571428571428</v>
      </c>
      <c r="F69" s="45">
        <f t="shared" si="25"/>
        <v>148.01587301587298</v>
      </c>
      <c r="G69" s="46">
        <f t="shared" si="25"/>
        <v>149.00793650793648</v>
      </c>
      <c r="H69" s="44">
        <f t="shared" si="25"/>
        <v>148.53228962818002</v>
      </c>
      <c r="I69" s="45">
        <f t="shared" si="25"/>
        <v>146.9111969111969</v>
      </c>
      <c r="J69" s="45">
        <f t="shared" si="25"/>
        <v>147.94520547945206</v>
      </c>
      <c r="K69" s="45">
        <f t="shared" si="25"/>
        <v>160.71428571428572</v>
      </c>
      <c r="L69" s="45">
        <f t="shared" si="25"/>
        <v>145.17374517374515</v>
      </c>
      <c r="M69" s="46">
        <f t="shared" si="25"/>
        <v>145.94594594594597</v>
      </c>
      <c r="N69" s="75">
        <f>+(N64/N66)/7*1000</f>
        <v>149.90215264187867</v>
      </c>
      <c r="O69" s="45">
        <f>+(O64/O66)/7*1000</f>
        <v>147.94520547945206</v>
      </c>
      <c r="P69" s="45">
        <f>+(P64/P66)/7*1000</f>
        <v>147.55381604696674</v>
      </c>
      <c r="Q69" s="45">
        <f>+(Q64/Q66)/7*1000</f>
        <v>159.99999999999997</v>
      </c>
      <c r="R69" s="45">
        <f t="shared" ref="R69:S69" si="26">+(R64/R66)/7*1000</f>
        <v>148.33659491193737</v>
      </c>
      <c r="S69" s="132">
        <f t="shared" si="26"/>
        <v>147.16242661448146</v>
      </c>
      <c r="T69" s="154"/>
      <c r="AD69" s="3"/>
    </row>
    <row r="70" spans="1:41" ht="33.75" customHeight="1" x14ac:dyDescent="0.25"/>
    <row r="71" spans="1:41" ht="33.75" customHeight="1" x14ac:dyDescent="0.25">
      <c r="B71" s="52"/>
      <c r="C71" s="52"/>
      <c r="D71" s="52"/>
      <c r="E71" s="52"/>
      <c r="F71" s="52"/>
      <c r="G71" s="52"/>
      <c r="H71" s="52"/>
      <c r="I71" s="59"/>
    </row>
    <row r="72" spans="1:41" ht="33.75" customHeight="1" x14ac:dyDescent="0.25">
      <c r="H72" s="182"/>
      <c r="I72" s="182"/>
      <c r="J72" s="182"/>
      <c r="K72" s="182"/>
      <c r="L72" s="182"/>
      <c r="M72" s="182"/>
      <c r="N72" s="182"/>
      <c r="O72" s="182"/>
      <c r="P72" s="182"/>
      <c r="Q72" s="182"/>
      <c r="R72" s="182"/>
      <c r="S72" s="182"/>
      <c r="T72" s="182"/>
    </row>
    <row r="73" spans="1:41" ht="33.75" customHeight="1" x14ac:dyDescent="0.25">
      <c r="A73" s="52"/>
      <c r="B73" s="65"/>
      <c r="C73" s="65"/>
      <c r="D73" s="65"/>
      <c r="E73" s="65"/>
      <c r="F73" s="65"/>
      <c r="G73" s="65"/>
      <c r="H73" s="48"/>
      <c r="I73" s="48"/>
      <c r="J73" s="48"/>
      <c r="K73" s="182"/>
      <c r="L73" s="182"/>
      <c r="M73" s="182"/>
      <c r="N73" s="48"/>
      <c r="O73" s="48"/>
      <c r="P73" s="48"/>
      <c r="Q73" s="182"/>
      <c r="R73" s="182"/>
      <c r="S73" s="182"/>
      <c r="T73" s="182"/>
    </row>
    <row r="74" spans="1:41" ht="33.75" customHeight="1" x14ac:dyDescent="0.25">
      <c r="A74" s="52"/>
      <c r="B74" s="52"/>
      <c r="C74" s="52"/>
      <c r="D74" s="52"/>
      <c r="E74" s="52"/>
      <c r="F74" s="52"/>
      <c r="G74" s="52"/>
      <c r="H74" s="48"/>
      <c r="I74" s="48"/>
      <c r="J74" s="48"/>
      <c r="K74" s="182"/>
      <c r="L74" s="182"/>
      <c r="M74" s="182"/>
      <c r="N74" s="48"/>
      <c r="O74" s="48"/>
      <c r="P74" s="48"/>
      <c r="Q74" s="182"/>
      <c r="R74" s="182"/>
      <c r="S74" s="182"/>
      <c r="T74" s="182"/>
    </row>
    <row r="75" spans="1:41" ht="33.75" customHeight="1" x14ac:dyDescent="0.25">
      <c r="A75" s="52"/>
      <c r="B75" s="52"/>
      <c r="C75" s="52"/>
      <c r="D75" s="52"/>
      <c r="E75" s="52"/>
      <c r="F75" s="52"/>
      <c r="G75" s="52"/>
      <c r="H75" s="48"/>
      <c r="I75" s="48"/>
      <c r="J75" s="48"/>
      <c r="K75" s="182"/>
      <c r="L75" s="182"/>
      <c r="M75" s="182"/>
      <c r="N75" s="48"/>
      <c r="O75" s="48"/>
      <c r="P75" s="48"/>
      <c r="Q75" s="182"/>
      <c r="R75" s="182"/>
      <c r="S75" s="182"/>
      <c r="T75" s="182"/>
    </row>
    <row r="76" spans="1:41" ht="33.75" customHeight="1" x14ac:dyDescent="0.25">
      <c r="A76" s="52"/>
      <c r="B76" s="52"/>
      <c r="C76" s="52"/>
      <c r="D76" s="52"/>
      <c r="E76" s="52"/>
      <c r="F76" s="52"/>
      <c r="G76" s="52"/>
      <c r="H76" s="48"/>
      <c r="I76" s="48"/>
      <c r="J76" s="48"/>
      <c r="K76" s="182"/>
      <c r="L76" s="182"/>
      <c r="M76" s="182"/>
      <c r="N76" s="48"/>
      <c r="O76" s="48"/>
      <c r="P76" s="48"/>
      <c r="Q76" s="182"/>
      <c r="R76" s="182"/>
      <c r="S76" s="182"/>
      <c r="T76" s="182"/>
    </row>
    <row r="77" spans="1:41" ht="33.75" customHeight="1" x14ac:dyDescent="0.25">
      <c r="A77" s="52"/>
      <c r="B77" s="52"/>
      <c r="C77" s="52"/>
      <c r="D77" s="52"/>
      <c r="E77" s="52"/>
      <c r="F77" s="52"/>
      <c r="G77" s="52"/>
      <c r="H77" s="48"/>
      <c r="I77" s="48"/>
      <c r="J77" s="48"/>
      <c r="K77" s="182"/>
      <c r="L77" s="182"/>
      <c r="M77" s="182"/>
      <c r="N77" s="48"/>
      <c r="O77" s="48"/>
      <c r="P77" s="48"/>
      <c r="Q77" s="182"/>
      <c r="R77" s="182"/>
      <c r="S77" s="182"/>
      <c r="T77" s="182"/>
    </row>
    <row r="78" spans="1:41" ht="33.75" customHeight="1" x14ac:dyDescent="0.25">
      <c r="A78" s="52"/>
      <c r="B78" s="52"/>
      <c r="C78" s="52"/>
      <c r="D78" s="52"/>
      <c r="E78" s="52"/>
      <c r="F78" s="52"/>
      <c r="G78" s="52"/>
      <c r="H78" s="48"/>
      <c r="I78" s="48"/>
      <c r="J78" s="48"/>
      <c r="K78" s="182"/>
      <c r="L78" s="182"/>
      <c r="M78" s="182"/>
      <c r="N78" s="48"/>
      <c r="O78" s="48"/>
      <c r="P78" s="48"/>
      <c r="Q78" s="182"/>
      <c r="R78" s="182"/>
      <c r="S78" s="182"/>
      <c r="T78" s="182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R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Q238"/>
  <sheetViews>
    <sheetView topLeftCell="A40" zoomScale="30" zoomScaleNormal="30" workbookViewId="0">
      <selection activeCell="B65" sqref="B65:S65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0" width="26.28515625" style="16" bestFit="1" customWidth="1"/>
    <col min="11" max="12" width="33.42578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0" width="25.42578125" style="16" customWidth="1"/>
    <col min="21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81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94" t="s">
        <v>45</v>
      </c>
      <c r="I15" s="395"/>
      <c r="J15" s="395"/>
      <c r="K15" s="395"/>
      <c r="L15" s="395"/>
      <c r="M15" s="396"/>
      <c r="N15" s="397" t="s">
        <v>44</v>
      </c>
      <c r="O15" s="398"/>
      <c r="P15" s="398"/>
      <c r="Q15" s="398"/>
      <c r="R15" s="398"/>
      <c r="S15" s="399"/>
      <c r="T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33"/>
      <c r="H16" s="13"/>
      <c r="I16" s="12"/>
      <c r="J16" s="12"/>
      <c r="K16" s="18"/>
      <c r="L16" s="12"/>
      <c r="M16" s="14"/>
      <c r="N16" s="13"/>
      <c r="O16" s="12"/>
      <c r="P16" s="12"/>
      <c r="Q16" s="12"/>
      <c r="R16" s="12"/>
      <c r="S16" s="14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25">
        <v>6</v>
      </c>
      <c r="H17" s="11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121.2</v>
      </c>
      <c r="C18" s="21">
        <v>120.4</v>
      </c>
      <c r="D18" s="21">
        <v>120.1</v>
      </c>
      <c r="E18" s="21">
        <v>27.1</v>
      </c>
      <c r="F18" s="21">
        <v>121.6</v>
      </c>
      <c r="G18" s="126">
        <v>120.6</v>
      </c>
      <c r="H18" s="20">
        <v>118.8</v>
      </c>
      <c r="I18" s="21">
        <v>120.2</v>
      </c>
      <c r="J18" s="21">
        <v>118.6</v>
      </c>
      <c r="K18" s="21">
        <v>23.7</v>
      </c>
      <c r="L18" s="21">
        <v>120.4</v>
      </c>
      <c r="M18" s="22">
        <v>120.2</v>
      </c>
      <c r="N18" s="20">
        <v>121.3</v>
      </c>
      <c r="O18" s="21">
        <v>122</v>
      </c>
      <c r="P18" s="21">
        <v>120.7</v>
      </c>
      <c r="Q18" s="21">
        <v>25.2</v>
      </c>
      <c r="R18" s="21">
        <v>121</v>
      </c>
      <c r="S18" s="22">
        <v>120.4</v>
      </c>
      <c r="T18" s="23">
        <f t="shared" ref="T18:T25" si="0">SUM(B18:S18)</f>
        <v>1883.5000000000005</v>
      </c>
      <c r="V18" s="2"/>
      <c r="W18" s="17"/>
    </row>
    <row r="19" spans="1:30" ht="39.950000000000003" customHeight="1" x14ac:dyDescent="0.25">
      <c r="A19" s="113" t="s">
        <v>34</v>
      </c>
      <c r="B19" s="20">
        <v>121.2</v>
      </c>
      <c r="C19" s="21">
        <v>120.4</v>
      </c>
      <c r="D19" s="21">
        <v>120.1</v>
      </c>
      <c r="E19" s="21">
        <v>27.1</v>
      </c>
      <c r="F19" s="21">
        <v>121.6</v>
      </c>
      <c r="G19" s="126">
        <v>120.6</v>
      </c>
      <c r="H19" s="20">
        <v>118.8</v>
      </c>
      <c r="I19" s="21">
        <v>120.2</v>
      </c>
      <c r="J19" s="21">
        <v>118.6</v>
      </c>
      <c r="K19" s="21">
        <v>23.7</v>
      </c>
      <c r="L19" s="21">
        <v>120.4</v>
      </c>
      <c r="M19" s="22">
        <v>120.2</v>
      </c>
      <c r="N19" s="20">
        <v>121.3</v>
      </c>
      <c r="O19" s="21">
        <v>122</v>
      </c>
      <c r="P19" s="21">
        <v>120.7</v>
      </c>
      <c r="Q19" s="21">
        <v>25.2</v>
      </c>
      <c r="R19" s="21">
        <v>121</v>
      </c>
      <c r="S19" s="22">
        <v>120.4</v>
      </c>
      <c r="T19" s="23">
        <f t="shared" si="0"/>
        <v>1883.5000000000005</v>
      </c>
      <c r="V19" s="2"/>
      <c r="W19" s="17"/>
    </row>
    <row r="20" spans="1:30" ht="39.75" customHeight="1" x14ac:dyDescent="0.25">
      <c r="A20" s="112" t="s">
        <v>35</v>
      </c>
      <c r="B20" s="20">
        <v>121.2</v>
      </c>
      <c r="C20" s="21">
        <v>120.4</v>
      </c>
      <c r="D20" s="21">
        <v>120.1</v>
      </c>
      <c r="E20" s="21">
        <v>26.4</v>
      </c>
      <c r="F20" s="21">
        <v>121.1</v>
      </c>
      <c r="G20" s="126">
        <v>120.6</v>
      </c>
      <c r="H20" s="20">
        <v>119.6</v>
      </c>
      <c r="I20" s="21">
        <v>120.2</v>
      </c>
      <c r="J20" s="21">
        <v>118.6</v>
      </c>
      <c r="K20" s="21">
        <v>23.1</v>
      </c>
      <c r="L20" s="21">
        <v>120.3</v>
      </c>
      <c r="M20" s="22">
        <v>119.9</v>
      </c>
      <c r="N20" s="20">
        <v>121.3</v>
      </c>
      <c r="O20" s="21">
        <v>122</v>
      </c>
      <c r="P20" s="21">
        <v>120.7</v>
      </c>
      <c r="Q20" s="21">
        <v>23.6</v>
      </c>
      <c r="R20" s="21">
        <v>121</v>
      </c>
      <c r="S20" s="22">
        <v>120.4</v>
      </c>
      <c r="T20" s="23">
        <f t="shared" si="0"/>
        <v>1880.5000000000002</v>
      </c>
      <c r="V20" s="2"/>
      <c r="W20" s="17"/>
    </row>
    <row r="21" spans="1:30" ht="39.950000000000003" customHeight="1" x14ac:dyDescent="0.25">
      <c r="A21" s="112" t="s">
        <v>36</v>
      </c>
      <c r="B21" s="20">
        <v>121.2</v>
      </c>
      <c r="C21" s="21">
        <v>120.4</v>
      </c>
      <c r="D21" s="21">
        <v>120.1</v>
      </c>
      <c r="E21" s="21">
        <v>26.4</v>
      </c>
      <c r="F21" s="21">
        <v>121.1</v>
      </c>
      <c r="G21" s="126">
        <v>120.6</v>
      </c>
      <c r="H21" s="20">
        <v>119.6</v>
      </c>
      <c r="I21" s="21">
        <v>120.2</v>
      </c>
      <c r="J21" s="21">
        <v>118.6</v>
      </c>
      <c r="K21" s="21">
        <v>23.1</v>
      </c>
      <c r="L21" s="21">
        <v>120.3</v>
      </c>
      <c r="M21" s="22">
        <v>119.9</v>
      </c>
      <c r="N21" s="20">
        <v>121.3</v>
      </c>
      <c r="O21" s="21">
        <v>122</v>
      </c>
      <c r="P21" s="21">
        <v>120.7</v>
      </c>
      <c r="Q21" s="21">
        <v>23.6</v>
      </c>
      <c r="R21" s="21">
        <v>121</v>
      </c>
      <c r="S21" s="22">
        <v>120.4</v>
      </c>
      <c r="T21" s="23">
        <f t="shared" si="0"/>
        <v>1880.5000000000002</v>
      </c>
      <c r="V21" s="2"/>
      <c r="W21" s="17"/>
    </row>
    <row r="22" spans="1:30" ht="39.950000000000003" customHeight="1" x14ac:dyDescent="0.25">
      <c r="A22" s="113" t="s">
        <v>37</v>
      </c>
      <c r="B22" s="20">
        <v>121.2</v>
      </c>
      <c r="C22" s="21">
        <v>120.4</v>
      </c>
      <c r="D22" s="21">
        <v>120.1</v>
      </c>
      <c r="E22" s="21">
        <v>26.4</v>
      </c>
      <c r="F22" s="21">
        <v>121.1</v>
      </c>
      <c r="G22" s="126">
        <v>120.6</v>
      </c>
      <c r="H22" s="20">
        <v>119.6</v>
      </c>
      <c r="I22" s="21">
        <v>120.2</v>
      </c>
      <c r="J22" s="21">
        <v>118.6</v>
      </c>
      <c r="K22" s="21">
        <v>23.1</v>
      </c>
      <c r="L22" s="21">
        <v>120.3</v>
      </c>
      <c r="M22" s="22">
        <v>119.9</v>
      </c>
      <c r="N22" s="20">
        <v>121.3</v>
      </c>
      <c r="O22" s="21">
        <v>122</v>
      </c>
      <c r="P22" s="21">
        <v>120.7</v>
      </c>
      <c r="Q22" s="21">
        <v>23.6</v>
      </c>
      <c r="R22" s="21">
        <v>121</v>
      </c>
      <c r="S22" s="22">
        <v>120.4</v>
      </c>
      <c r="T22" s="23">
        <f t="shared" si="0"/>
        <v>1880.5000000000002</v>
      </c>
      <c r="V22" s="2"/>
      <c r="W22" s="17"/>
    </row>
    <row r="23" spans="1:30" ht="39.950000000000003" customHeight="1" x14ac:dyDescent="0.25">
      <c r="A23" s="112" t="s">
        <v>38</v>
      </c>
      <c r="B23" s="20">
        <v>121.2</v>
      </c>
      <c r="C23" s="21">
        <v>120.4</v>
      </c>
      <c r="D23" s="21">
        <v>120.1</v>
      </c>
      <c r="E23" s="21">
        <v>26.4</v>
      </c>
      <c r="F23" s="21">
        <v>121.1</v>
      </c>
      <c r="G23" s="126">
        <v>120.6</v>
      </c>
      <c r="H23" s="20">
        <v>119.6</v>
      </c>
      <c r="I23" s="21">
        <v>120.2</v>
      </c>
      <c r="J23" s="21">
        <v>118.6</v>
      </c>
      <c r="K23" s="21">
        <v>23.1</v>
      </c>
      <c r="L23" s="21">
        <v>120.3</v>
      </c>
      <c r="M23" s="22">
        <v>119.9</v>
      </c>
      <c r="N23" s="20">
        <v>121.3</v>
      </c>
      <c r="O23" s="21">
        <v>122</v>
      </c>
      <c r="P23" s="21">
        <v>120.7</v>
      </c>
      <c r="Q23" s="21">
        <v>23.6</v>
      </c>
      <c r="R23" s="21">
        <v>121</v>
      </c>
      <c r="S23" s="22">
        <v>120.4</v>
      </c>
      <c r="T23" s="23">
        <f t="shared" si="0"/>
        <v>1880.5000000000002</v>
      </c>
      <c r="V23" s="2"/>
      <c r="W23" s="17"/>
    </row>
    <row r="24" spans="1:30" ht="39.950000000000003" customHeight="1" x14ac:dyDescent="0.25">
      <c r="A24" s="112" t="s">
        <v>33</v>
      </c>
      <c r="B24" s="20">
        <v>121.2</v>
      </c>
      <c r="C24" s="21">
        <v>120.4</v>
      </c>
      <c r="D24" s="21">
        <v>120.1</v>
      </c>
      <c r="E24" s="21">
        <v>26.4</v>
      </c>
      <c r="F24" s="21">
        <v>121.1</v>
      </c>
      <c r="G24" s="126">
        <v>120.6</v>
      </c>
      <c r="H24" s="20">
        <v>119.6</v>
      </c>
      <c r="I24" s="21">
        <v>120.2</v>
      </c>
      <c r="J24" s="21">
        <v>118.6</v>
      </c>
      <c r="K24" s="21">
        <v>23.1</v>
      </c>
      <c r="L24" s="21">
        <v>120.3</v>
      </c>
      <c r="M24" s="22">
        <v>119.9</v>
      </c>
      <c r="N24" s="20">
        <v>121.3</v>
      </c>
      <c r="O24" s="21">
        <v>122</v>
      </c>
      <c r="P24" s="21">
        <v>120.7</v>
      </c>
      <c r="Q24" s="21">
        <v>23.6</v>
      </c>
      <c r="R24" s="21">
        <v>121</v>
      </c>
      <c r="S24" s="22">
        <v>120.4</v>
      </c>
      <c r="T24" s="23">
        <f t="shared" si="0"/>
        <v>1880.5000000000002</v>
      </c>
      <c r="V24" s="2"/>
    </row>
    <row r="25" spans="1:30" ht="41.45" customHeight="1" x14ac:dyDescent="0.25">
      <c r="A25" s="113" t="s">
        <v>10</v>
      </c>
      <c r="B25" s="24">
        <f>SUM(B18:B24)</f>
        <v>848.40000000000009</v>
      </c>
      <c r="C25" s="25">
        <f t="shared" ref="C25:E25" si="1">SUM(C18:C24)</f>
        <v>842.8</v>
      </c>
      <c r="D25" s="25">
        <f t="shared" si="1"/>
        <v>840.7</v>
      </c>
      <c r="E25" s="25">
        <f t="shared" si="1"/>
        <v>186.20000000000002</v>
      </c>
      <c r="F25" s="25">
        <f>SUM(F18:F24)</f>
        <v>848.7</v>
      </c>
      <c r="G25" s="127">
        <f t="shared" ref="G25:J25" si="2">SUM(G18:G24)</f>
        <v>844.2</v>
      </c>
      <c r="H25" s="24">
        <f t="shared" si="2"/>
        <v>835.6</v>
      </c>
      <c r="I25" s="25">
        <f t="shared" si="2"/>
        <v>841.40000000000009</v>
      </c>
      <c r="J25" s="25">
        <f t="shared" si="2"/>
        <v>830.2</v>
      </c>
      <c r="K25" s="25">
        <f>SUM(K18:K24)</f>
        <v>162.89999999999998</v>
      </c>
      <c r="L25" s="25">
        <f t="shared" ref="L25:M25" si="3">SUM(L18:L24)</f>
        <v>842.3</v>
      </c>
      <c r="M25" s="26">
        <f t="shared" si="3"/>
        <v>839.9</v>
      </c>
      <c r="N25" s="24">
        <f>SUM(N18:N24)</f>
        <v>849.09999999999991</v>
      </c>
      <c r="O25" s="25">
        <f t="shared" ref="O25:S25" si="4">SUM(O18:O24)</f>
        <v>854</v>
      </c>
      <c r="P25" s="25">
        <f t="shared" si="4"/>
        <v>844.90000000000009</v>
      </c>
      <c r="Q25" s="25">
        <f t="shared" si="4"/>
        <v>168.39999999999998</v>
      </c>
      <c r="R25" s="25">
        <f t="shared" si="4"/>
        <v>847</v>
      </c>
      <c r="S25" s="26">
        <f t="shared" si="4"/>
        <v>842.8</v>
      </c>
      <c r="T25" s="23">
        <f t="shared" si="0"/>
        <v>13169.499999999998</v>
      </c>
    </row>
    <row r="26" spans="1:30" s="2" customFormat="1" ht="36.75" customHeight="1" x14ac:dyDescent="0.25">
      <c r="A26" s="114" t="s">
        <v>12</v>
      </c>
      <c r="B26" s="27">
        <v>160.4</v>
      </c>
      <c r="C26" s="28">
        <v>160.4</v>
      </c>
      <c r="D26" s="28">
        <v>160.4</v>
      </c>
      <c r="E26" s="28">
        <v>160.4</v>
      </c>
      <c r="F26" s="28">
        <v>160.4</v>
      </c>
      <c r="G26" s="128">
        <v>160.4</v>
      </c>
      <c r="H26" s="27">
        <v>160.4</v>
      </c>
      <c r="I26" s="28">
        <v>160.4</v>
      </c>
      <c r="J26" s="28">
        <v>160.4</v>
      </c>
      <c r="K26" s="28">
        <v>160.4</v>
      </c>
      <c r="L26" s="28">
        <v>160.4</v>
      </c>
      <c r="M26" s="128">
        <v>160.4</v>
      </c>
      <c r="N26" s="27">
        <v>160.4</v>
      </c>
      <c r="O26" s="28">
        <v>160.4</v>
      </c>
      <c r="P26" s="28">
        <v>160.4</v>
      </c>
      <c r="Q26" s="28">
        <v>160.4</v>
      </c>
      <c r="R26" s="28">
        <v>160.4</v>
      </c>
      <c r="S26" s="29">
        <v>160.4</v>
      </c>
      <c r="T26" s="30">
        <f>+((T25/T27)/7)*1000</f>
        <v>160.25188610367482</v>
      </c>
    </row>
    <row r="27" spans="1:30" s="2" customFormat="1" ht="33" customHeight="1" x14ac:dyDescent="0.25">
      <c r="A27" s="115" t="s">
        <v>13</v>
      </c>
      <c r="B27" s="31">
        <v>756</v>
      </c>
      <c r="C27" s="32">
        <v>752</v>
      </c>
      <c r="D27" s="32">
        <v>749</v>
      </c>
      <c r="E27" s="32">
        <v>166</v>
      </c>
      <c r="F27" s="32">
        <v>756</v>
      </c>
      <c r="G27" s="129">
        <v>752</v>
      </c>
      <c r="H27" s="31">
        <v>744</v>
      </c>
      <c r="I27" s="32">
        <v>751</v>
      </c>
      <c r="J27" s="32">
        <v>741</v>
      </c>
      <c r="K27" s="32">
        <v>145</v>
      </c>
      <c r="L27" s="32">
        <v>750</v>
      </c>
      <c r="M27" s="129">
        <v>748</v>
      </c>
      <c r="N27" s="31">
        <v>758</v>
      </c>
      <c r="O27" s="32">
        <v>762</v>
      </c>
      <c r="P27" s="32">
        <v>753</v>
      </c>
      <c r="Q27" s="32">
        <v>150</v>
      </c>
      <c r="R27" s="32">
        <v>755</v>
      </c>
      <c r="S27" s="33">
        <v>752</v>
      </c>
      <c r="T27" s="34">
        <f>SUM(B27:S27)</f>
        <v>11740</v>
      </c>
      <c r="U27" s="2">
        <f>((T25*1000)/T27)/7</f>
        <v>160.25188610367485</v>
      </c>
    </row>
    <row r="28" spans="1:30" s="2" customFormat="1" ht="33" customHeight="1" x14ac:dyDescent="0.25">
      <c r="A28" s="116" t="s">
        <v>14</v>
      </c>
      <c r="B28" s="35">
        <f>((B27*B26)*7/1000-B18-B19)/5</f>
        <v>121.28735999999999</v>
      </c>
      <c r="C28" s="36">
        <f t="shared" ref="C28:S28" si="5">((C27*C26)*7/1000-C18-C19)/5</f>
        <v>120.70912000000001</v>
      </c>
      <c r="D28" s="36">
        <f t="shared" si="5"/>
        <v>120.15544</v>
      </c>
      <c r="E28" s="36">
        <f t="shared" si="5"/>
        <v>26.436960000000006</v>
      </c>
      <c r="F28" s="36">
        <f t="shared" si="5"/>
        <v>121.12736</v>
      </c>
      <c r="G28" s="130">
        <f t="shared" si="5"/>
        <v>120.62911999999999</v>
      </c>
      <c r="H28" s="35">
        <f t="shared" si="5"/>
        <v>119.55264000000004</v>
      </c>
      <c r="I28" s="36">
        <f t="shared" si="5"/>
        <v>120.56455999999999</v>
      </c>
      <c r="J28" s="36">
        <f t="shared" si="5"/>
        <v>118.95896</v>
      </c>
      <c r="K28" s="36">
        <f t="shared" si="5"/>
        <v>23.081200000000003</v>
      </c>
      <c r="L28" s="36">
        <f t="shared" si="5"/>
        <v>120.26000000000002</v>
      </c>
      <c r="M28" s="37">
        <f t="shared" si="5"/>
        <v>119.89088</v>
      </c>
      <c r="N28" s="35">
        <f t="shared" si="5"/>
        <v>121.69648000000002</v>
      </c>
      <c r="O28" s="36">
        <f t="shared" si="5"/>
        <v>122.31471999999999</v>
      </c>
      <c r="P28" s="36">
        <f t="shared" si="5"/>
        <v>120.81367999999998</v>
      </c>
      <c r="Q28" s="36">
        <f t="shared" si="5"/>
        <v>23.603999999999999</v>
      </c>
      <c r="R28" s="36">
        <f t="shared" si="5"/>
        <v>121.14280000000001</v>
      </c>
      <c r="S28" s="37">
        <f t="shared" si="5"/>
        <v>120.70912000000001</v>
      </c>
      <c r="T28" s="38"/>
    </row>
    <row r="29" spans="1:30" ht="33.75" customHeight="1" x14ac:dyDescent="0.25">
      <c r="A29" s="117" t="s">
        <v>15</v>
      </c>
      <c r="B29" s="39">
        <f>((B27*B26)*7)/1000</f>
        <v>848.83680000000004</v>
      </c>
      <c r="C29" s="40">
        <f>((C27*C26)*7)/1000</f>
        <v>844.34559999999999</v>
      </c>
      <c r="D29" s="40">
        <f t="shared" ref="D29:S29" si="6">((D27*D26)*7)/1000</f>
        <v>840.97720000000004</v>
      </c>
      <c r="E29" s="40">
        <f t="shared" si="6"/>
        <v>186.38480000000001</v>
      </c>
      <c r="F29" s="40">
        <f t="shared" si="6"/>
        <v>848.83680000000004</v>
      </c>
      <c r="G29" s="131">
        <f t="shared" si="6"/>
        <v>844.34559999999999</v>
      </c>
      <c r="H29" s="39">
        <f t="shared" si="6"/>
        <v>835.36320000000012</v>
      </c>
      <c r="I29" s="40">
        <f t="shared" si="6"/>
        <v>843.22280000000001</v>
      </c>
      <c r="J29" s="40">
        <f t="shared" si="6"/>
        <v>831.99480000000005</v>
      </c>
      <c r="K29" s="40">
        <f t="shared" si="6"/>
        <v>162.80600000000001</v>
      </c>
      <c r="L29" s="40">
        <f t="shared" si="6"/>
        <v>842.1</v>
      </c>
      <c r="M29" s="76">
        <f t="shared" si="6"/>
        <v>839.85440000000006</v>
      </c>
      <c r="N29" s="177">
        <f t="shared" si="6"/>
        <v>851.08240000000001</v>
      </c>
      <c r="O29" s="41">
        <f t="shared" si="6"/>
        <v>855.57359999999994</v>
      </c>
      <c r="P29" s="41">
        <f t="shared" si="6"/>
        <v>845.46839999999997</v>
      </c>
      <c r="Q29" s="41">
        <f t="shared" si="6"/>
        <v>168.42</v>
      </c>
      <c r="R29" s="41">
        <f t="shared" si="6"/>
        <v>847.71400000000006</v>
      </c>
      <c r="S29" s="42">
        <f t="shared" si="6"/>
        <v>844.34559999999999</v>
      </c>
      <c r="T29" s="43"/>
    </row>
    <row r="30" spans="1:30" ht="33.75" customHeight="1" thickBot="1" x14ac:dyDescent="0.3">
      <c r="A30" s="118" t="s">
        <v>16</v>
      </c>
      <c r="B30" s="44">
        <f>+(B25/B27)/7*1000</f>
        <v>160.31746031746033</v>
      </c>
      <c r="C30" s="45">
        <f t="shared" ref="C30:E30" si="7">+(C25/C27)/7*1000</f>
        <v>160.10638297872339</v>
      </c>
      <c r="D30" s="45">
        <f t="shared" si="7"/>
        <v>160.34712950600803</v>
      </c>
      <c r="E30" s="45">
        <f t="shared" si="7"/>
        <v>160.24096385542168</v>
      </c>
      <c r="F30" s="45">
        <f>+(F25/F27)/7*1000</f>
        <v>160.37414965986395</v>
      </c>
      <c r="G30" s="132">
        <f t="shared" ref="G30:J30" si="8">+(G25/G27)/7*1000</f>
        <v>160.37234042553192</v>
      </c>
      <c r="H30" s="44">
        <f t="shared" si="8"/>
        <v>160.44546850998461</v>
      </c>
      <c r="I30" s="45">
        <f t="shared" si="8"/>
        <v>160.0532623169108</v>
      </c>
      <c r="J30" s="45">
        <f t="shared" si="8"/>
        <v>160.05398110661267</v>
      </c>
      <c r="K30" s="45">
        <f>+(K25/K27)/7*1000</f>
        <v>160.49261083743841</v>
      </c>
      <c r="L30" s="45">
        <f t="shared" ref="L30:S30" si="9">+(L25/L27)/7*1000</f>
        <v>160.43809523809523</v>
      </c>
      <c r="M30" s="46">
        <f t="shared" si="9"/>
        <v>160.4087089381207</v>
      </c>
      <c r="N30" s="44">
        <f t="shared" si="9"/>
        <v>160.02638522427441</v>
      </c>
      <c r="O30" s="45">
        <f t="shared" si="9"/>
        <v>160.10498687664042</v>
      </c>
      <c r="P30" s="45">
        <f t="shared" si="9"/>
        <v>160.29216467463485</v>
      </c>
      <c r="Q30" s="45">
        <f t="shared" si="9"/>
        <v>160.38095238095235</v>
      </c>
      <c r="R30" s="45">
        <f t="shared" si="9"/>
        <v>160.26490066225165</v>
      </c>
      <c r="S30" s="46">
        <f t="shared" si="9"/>
        <v>160.10638297872339</v>
      </c>
      <c r="T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0"/>
      <c r="U37" s="50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53"/>
      <c r="U38" s="3"/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69">
        <v>103.6</v>
      </c>
      <c r="C39" s="69">
        <v>103.4</v>
      </c>
      <c r="D39" s="69">
        <v>103.5</v>
      </c>
      <c r="E39" s="69">
        <v>25.7</v>
      </c>
      <c r="F39" s="69">
        <v>104.7</v>
      </c>
      <c r="G39" s="69">
        <v>102.3</v>
      </c>
      <c r="H39" s="89">
        <f t="shared" ref="H39:H46" si="10">SUM(B39:G39)</f>
        <v>543.19999999999993</v>
      </c>
      <c r="I39" s="50"/>
      <c r="J39" s="2"/>
      <c r="K39" s="80" t="s">
        <v>42</v>
      </c>
      <c r="L39" s="69">
        <v>7.7</v>
      </c>
      <c r="M39" s="69">
        <v>7.7</v>
      </c>
      <c r="N39" s="69">
        <v>7.7</v>
      </c>
      <c r="O39" s="69">
        <v>1.9</v>
      </c>
      <c r="P39" s="69">
        <v>7.7</v>
      </c>
      <c r="Q39" s="69">
        <v>7.5</v>
      </c>
      <c r="R39" s="89">
        <f t="shared" ref="R39:R46" si="11">SUM(L39:Q39)</f>
        <v>40.200000000000003</v>
      </c>
      <c r="S39" s="50"/>
      <c r="T39" s="50"/>
      <c r="U39" s="50"/>
      <c r="V39" s="50"/>
      <c r="W39" s="2"/>
      <c r="X39" s="2"/>
      <c r="Y39" s="2"/>
      <c r="Z39" s="2"/>
      <c r="AA39" s="144"/>
      <c r="AB39" s="144"/>
      <c r="AD39" s="142"/>
    </row>
    <row r="40" spans="1:30" ht="33.75" customHeight="1" x14ac:dyDescent="0.25">
      <c r="A40" s="81" t="s">
        <v>34</v>
      </c>
      <c r="B40" s="69">
        <v>103.6</v>
      </c>
      <c r="C40" s="69">
        <v>103.4</v>
      </c>
      <c r="D40" s="69">
        <v>103.5</v>
      </c>
      <c r="E40" s="69">
        <v>25.7</v>
      </c>
      <c r="F40" s="69">
        <v>104.7</v>
      </c>
      <c r="G40" s="69">
        <v>102.3</v>
      </c>
      <c r="H40" s="89">
        <f t="shared" si="10"/>
        <v>543.19999999999993</v>
      </c>
      <c r="I40" s="50"/>
      <c r="J40" s="2"/>
      <c r="K40" s="81" t="s">
        <v>34</v>
      </c>
      <c r="L40" s="69">
        <v>7.7</v>
      </c>
      <c r="M40" s="69">
        <v>7.7</v>
      </c>
      <c r="N40" s="69">
        <v>7.7</v>
      </c>
      <c r="O40" s="69">
        <v>1.9</v>
      </c>
      <c r="P40" s="69">
        <v>7.7</v>
      </c>
      <c r="Q40" s="69">
        <v>7.5</v>
      </c>
      <c r="R40" s="89">
        <f t="shared" si="11"/>
        <v>40.200000000000003</v>
      </c>
      <c r="S40" s="50"/>
      <c r="T40" s="50"/>
      <c r="U40" s="50"/>
      <c r="V40" s="50"/>
      <c r="W40" s="2"/>
      <c r="X40" s="2"/>
      <c r="Y40" s="2"/>
      <c r="Z40" s="2"/>
      <c r="AA40" s="144"/>
      <c r="AB40" s="144"/>
      <c r="AD40" s="142"/>
    </row>
    <row r="41" spans="1:30" ht="33.75" customHeight="1" x14ac:dyDescent="0.25">
      <c r="A41" s="80" t="s">
        <v>35</v>
      </c>
      <c r="B41" s="69">
        <v>103.6</v>
      </c>
      <c r="C41" s="69">
        <v>103.4</v>
      </c>
      <c r="D41" s="69">
        <v>103.5</v>
      </c>
      <c r="E41" s="69">
        <v>25.7</v>
      </c>
      <c r="F41" s="69">
        <v>104.7</v>
      </c>
      <c r="G41" s="69">
        <v>102.3</v>
      </c>
      <c r="H41" s="89">
        <f t="shared" si="10"/>
        <v>543.19999999999993</v>
      </c>
      <c r="I41" s="50"/>
      <c r="J41" s="2"/>
      <c r="K41" s="80" t="s">
        <v>35</v>
      </c>
      <c r="L41" s="69">
        <v>7.9</v>
      </c>
      <c r="M41" s="69">
        <v>7.9</v>
      </c>
      <c r="N41" s="69">
        <v>7.8</v>
      </c>
      <c r="O41" s="69">
        <v>1.9</v>
      </c>
      <c r="P41" s="69">
        <v>7.7</v>
      </c>
      <c r="Q41" s="69">
        <v>7.5</v>
      </c>
      <c r="R41" s="89">
        <f t="shared" si="11"/>
        <v>40.700000000000003</v>
      </c>
      <c r="S41" s="50"/>
      <c r="T41" s="50"/>
      <c r="U41" s="50"/>
      <c r="V41" s="50"/>
      <c r="W41" s="2"/>
      <c r="X41" s="2"/>
      <c r="Y41" s="2"/>
      <c r="Z41" s="2"/>
      <c r="AA41" s="144"/>
      <c r="AB41" s="144"/>
      <c r="AD41" s="142"/>
    </row>
    <row r="42" spans="1:30" ht="33.75" customHeight="1" x14ac:dyDescent="0.25">
      <c r="A42" s="80" t="s">
        <v>36</v>
      </c>
      <c r="B42" s="69">
        <v>103.6</v>
      </c>
      <c r="C42" s="69">
        <v>103.4</v>
      </c>
      <c r="D42" s="69">
        <v>103.5</v>
      </c>
      <c r="E42" s="69">
        <v>25.7</v>
      </c>
      <c r="F42" s="69">
        <v>104.7</v>
      </c>
      <c r="G42" s="69">
        <v>102.3</v>
      </c>
      <c r="H42" s="89">
        <f t="shared" si="10"/>
        <v>543.19999999999993</v>
      </c>
      <c r="I42" s="50"/>
      <c r="J42" s="2"/>
      <c r="K42" s="80" t="s">
        <v>36</v>
      </c>
      <c r="L42" s="69">
        <v>7.9</v>
      </c>
      <c r="M42" s="69">
        <v>7.9</v>
      </c>
      <c r="N42" s="69">
        <v>7.8</v>
      </c>
      <c r="O42" s="69">
        <v>1.9</v>
      </c>
      <c r="P42" s="69">
        <v>7.6</v>
      </c>
      <c r="Q42" s="69">
        <v>7.5</v>
      </c>
      <c r="R42" s="89">
        <f t="shared" si="11"/>
        <v>40.6</v>
      </c>
      <c r="S42" s="50"/>
      <c r="T42" s="53"/>
      <c r="U42" s="3"/>
      <c r="V42" s="50"/>
      <c r="W42" s="2"/>
      <c r="X42" s="2"/>
      <c r="Y42" s="2"/>
      <c r="Z42" s="2"/>
      <c r="AA42" s="144"/>
      <c r="AB42" s="144"/>
      <c r="AD42" s="142"/>
    </row>
    <row r="43" spans="1:30" ht="33.75" customHeight="1" x14ac:dyDescent="0.25">
      <c r="A43" s="81" t="s">
        <v>37</v>
      </c>
      <c r="B43" s="69">
        <v>103.6</v>
      </c>
      <c r="C43" s="69">
        <v>103.4</v>
      </c>
      <c r="D43" s="69">
        <v>103.5</v>
      </c>
      <c r="E43" s="69">
        <v>25.7</v>
      </c>
      <c r="F43" s="69">
        <v>104.7</v>
      </c>
      <c r="G43" s="69">
        <v>102.3</v>
      </c>
      <c r="H43" s="89">
        <f t="shared" si="10"/>
        <v>543.19999999999993</v>
      </c>
      <c r="I43" s="50"/>
      <c r="J43" s="2"/>
      <c r="K43" s="81" t="s">
        <v>37</v>
      </c>
      <c r="L43" s="69">
        <v>7.9</v>
      </c>
      <c r="M43" s="69">
        <v>7.9</v>
      </c>
      <c r="N43" s="69">
        <v>7.9</v>
      </c>
      <c r="O43" s="69">
        <v>2</v>
      </c>
      <c r="P43" s="69">
        <v>7.7</v>
      </c>
      <c r="Q43" s="69">
        <v>7.5</v>
      </c>
      <c r="R43" s="89">
        <f t="shared" si="11"/>
        <v>40.900000000000006</v>
      </c>
      <c r="S43" s="50"/>
      <c r="T43" s="50"/>
      <c r="U43" s="50"/>
      <c r="V43" s="50"/>
      <c r="W43" s="2"/>
      <c r="X43" s="2"/>
      <c r="Y43" s="2"/>
      <c r="Z43" s="2"/>
      <c r="AA43" s="144"/>
      <c r="AB43" s="144"/>
      <c r="AD43" s="142"/>
    </row>
    <row r="44" spans="1:30" ht="33.75" customHeight="1" x14ac:dyDescent="0.25">
      <c r="A44" s="80" t="s">
        <v>38</v>
      </c>
      <c r="B44" s="69">
        <v>103.6</v>
      </c>
      <c r="C44" s="69">
        <v>103.4</v>
      </c>
      <c r="D44" s="69">
        <v>103.5</v>
      </c>
      <c r="E44" s="69">
        <v>25.7</v>
      </c>
      <c r="F44" s="69">
        <v>104.7</v>
      </c>
      <c r="G44" s="69">
        <v>102.3</v>
      </c>
      <c r="H44" s="89">
        <f t="shared" si="10"/>
        <v>543.19999999999993</v>
      </c>
      <c r="I44" s="50"/>
      <c r="J44" s="2"/>
      <c r="K44" s="80" t="s">
        <v>38</v>
      </c>
      <c r="L44" s="69">
        <v>8</v>
      </c>
      <c r="M44" s="69">
        <v>8</v>
      </c>
      <c r="N44" s="69">
        <v>7.9</v>
      </c>
      <c r="O44" s="69">
        <v>2</v>
      </c>
      <c r="P44" s="69">
        <v>7.7</v>
      </c>
      <c r="Q44" s="69">
        <v>7.5</v>
      </c>
      <c r="R44" s="89">
        <f t="shared" si="11"/>
        <v>41.1</v>
      </c>
      <c r="S44" s="50"/>
      <c r="T44" s="53"/>
      <c r="U44" s="3"/>
      <c r="V44" s="50"/>
      <c r="W44" s="2"/>
      <c r="X44" s="2"/>
      <c r="Y44" s="2"/>
      <c r="Z44" s="2"/>
      <c r="AA44" s="144"/>
      <c r="AB44" s="144"/>
      <c r="AD44" s="142"/>
    </row>
    <row r="45" spans="1:30" ht="33.75" customHeight="1" x14ac:dyDescent="0.25">
      <c r="A45" s="80" t="s">
        <v>33</v>
      </c>
      <c r="B45" s="69">
        <v>103.6</v>
      </c>
      <c r="C45" s="69">
        <v>103.4</v>
      </c>
      <c r="D45" s="69">
        <v>103.5</v>
      </c>
      <c r="E45" s="69">
        <v>25.7</v>
      </c>
      <c r="F45" s="69">
        <v>104.7</v>
      </c>
      <c r="G45" s="69">
        <v>102.3</v>
      </c>
      <c r="H45" s="89">
        <f t="shared" si="10"/>
        <v>543.19999999999993</v>
      </c>
      <c r="I45" s="50"/>
      <c r="J45" s="2"/>
      <c r="K45" s="80" t="s">
        <v>33</v>
      </c>
      <c r="L45" s="69">
        <v>8</v>
      </c>
      <c r="M45" s="69">
        <v>8</v>
      </c>
      <c r="N45" s="69">
        <v>7.9</v>
      </c>
      <c r="O45" s="69">
        <v>2</v>
      </c>
      <c r="P45" s="69">
        <v>7.7</v>
      </c>
      <c r="Q45" s="69">
        <v>7.6</v>
      </c>
      <c r="R45" s="89">
        <f t="shared" si="11"/>
        <v>41.2</v>
      </c>
      <c r="S45" s="50"/>
      <c r="T45" s="50"/>
      <c r="U45" s="50"/>
      <c r="V45" s="50"/>
      <c r="W45" s="2"/>
      <c r="X45" s="2"/>
      <c r="Y45" s="2"/>
      <c r="Z45" s="2"/>
      <c r="AA45" s="144"/>
      <c r="AB45" s="144"/>
      <c r="AD45" s="142"/>
    </row>
    <row r="46" spans="1:30" ht="33.75" customHeight="1" x14ac:dyDescent="0.25">
      <c r="A46" s="81" t="s">
        <v>10</v>
      </c>
      <c r="B46" s="70">
        <f t="shared" ref="B46:G46" si="12">SUM(B39:B45)</f>
        <v>725.2</v>
      </c>
      <c r="C46" s="25">
        <f t="shared" si="12"/>
        <v>723.8</v>
      </c>
      <c r="D46" s="25">
        <f t="shared" si="12"/>
        <v>724.5</v>
      </c>
      <c r="E46" s="25">
        <f t="shared" si="12"/>
        <v>179.89999999999998</v>
      </c>
      <c r="F46" s="25">
        <f t="shared" si="12"/>
        <v>732.90000000000009</v>
      </c>
      <c r="G46" s="25">
        <f t="shared" si="12"/>
        <v>716.09999999999991</v>
      </c>
      <c r="H46" s="89">
        <f t="shared" si="10"/>
        <v>3802.4</v>
      </c>
      <c r="I46" s="56"/>
      <c r="K46" s="96" t="s">
        <v>10</v>
      </c>
      <c r="L46" s="70">
        <f>SUM(L39:L45)</f>
        <v>55.1</v>
      </c>
      <c r="M46" s="25">
        <f>SUM(M39:M45)</f>
        <v>55.1</v>
      </c>
      <c r="N46" s="25">
        <f>SUM(N39:N45)</f>
        <v>54.699999999999996</v>
      </c>
      <c r="O46" s="25">
        <f>SUM(O39:O45)</f>
        <v>13.6</v>
      </c>
      <c r="P46" s="25">
        <f t="shared" ref="P46:Q46" si="13">SUM(P39:P45)</f>
        <v>53.800000000000011</v>
      </c>
      <c r="Q46" s="25">
        <f t="shared" si="13"/>
        <v>52.6</v>
      </c>
      <c r="R46" s="89">
        <f t="shared" si="11"/>
        <v>284.90000000000003</v>
      </c>
      <c r="S46" s="56"/>
      <c r="T46" s="53"/>
      <c r="U46" s="3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2" t="s">
        <v>12</v>
      </c>
      <c r="B47" s="28">
        <v>158.19999999999999</v>
      </c>
      <c r="C47" s="28">
        <v>158.19999999999999</v>
      </c>
      <c r="D47" s="28">
        <v>158.19999999999999</v>
      </c>
      <c r="E47" s="28">
        <v>158.19999999999999</v>
      </c>
      <c r="F47" s="28">
        <v>158.19999999999999</v>
      </c>
      <c r="G47" s="28">
        <v>158.19999999999999</v>
      </c>
      <c r="H47" s="90">
        <f>+((H46/H48)/7)*1000</f>
        <v>158.04480651731163</v>
      </c>
      <c r="I47" s="56"/>
      <c r="K47" s="119" t="s">
        <v>12</v>
      </c>
      <c r="L47" s="71">
        <v>148.5</v>
      </c>
      <c r="M47" s="28">
        <v>148.5</v>
      </c>
      <c r="N47" s="28">
        <v>147.5</v>
      </c>
      <c r="O47" s="28">
        <v>149.5</v>
      </c>
      <c r="P47" s="28">
        <v>145</v>
      </c>
      <c r="Q47" s="28">
        <v>144.5</v>
      </c>
      <c r="R47" s="90">
        <f>+((R46/R48)/7)*1000</f>
        <v>146.93140794223831</v>
      </c>
      <c r="S47" s="57"/>
      <c r="T47" s="50"/>
      <c r="U47" s="50"/>
    </row>
    <row r="48" spans="1:30" ht="33.75" customHeight="1" x14ac:dyDescent="0.25">
      <c r="A48" s="83" t="s">
        <v>13</v>
      </c>
      <c r="B48" s="72">
        <v>655</v>
      </c>
      <c r="C48" s="32">
        <v>655</v>
      </c>
      <c r="D48" s="32">
        <v>655</v>
      </c>
      <c r="E48" s="32">
        <v>163</v>
      </c>
      <c r="F48" s="32">
        <v>662</v>
      </c>
      <c r="G48" s="32">
        <v>647</v>
      </c>
      <c r="H48" s="91">
        <f>SUM(B48:G48)</f>
        <v>3437</v>
      </c>
      <c r="I48" s="56"/>
      <c r="J48" s="58"/>
      <c r="K48" s="83" t="s">
        <v>13</v>
      </c>
      <c r="L48" s="94">
        <v>53</v>
      </c>
      <c r="M48" s="94">
        <v>53</v>
      </c>
      <c r="N48" s="94">
        <v>53</v>
      </c>
      <c r="O48" s="94">
        <v>13</v>
      </c>
      <c r="P48" s="94">
        <v>53</v>
      </c>
      <c r="Q48" s="94">
        <v>52</v>
      </c>
      <c r="R48" s="98">
        <f>SUM(L48:Q48)</f>
        <v>277</v>
      </c>
      <c r="S48" s="59"/>
      <c r="T48" s="53"/>
      <c r="U48" s="3"/>
    </row>
    <row r="49" spans="1:43" ht="33.75" customHeight="1" x14ac:dyDescent="0.25">
      <c r="A49" s="84" t="s">
        <v>14</v>
      </c>
      <c r="B49" s="73">
        <f t="shared" ref="B49:G49" si="14">((B48*B47)*7/1000-B39-B40)/5</f>
        <v>103.62939999999996</v>
      </c>
      <c r="C49" s="36">
        <f t="shared" si="14"/>
        <v>103.70939999999999</v>
      </c>
      <c r="D49" s="36">
        <f t="shared" si="14"/>
        <v>103.66939999999997</v>
      </c>
      <c r="E49" s="36">
        <f t="shared" si="14"/>
        <v>25.82124</v>
      </c>
      <c r="F49" s="36">
        <f t="shared" si="14"/>
        <v>104.73975999999998</v>
      </c>
      <c r="G49" s="36">
        <f t="shared" si="14"/>
        <v>102.37755999999999</v>
      </c>
      <c r="H49" s="92">
        <f>((H46*1000)/H48)/7</f>
        <v>158.0448065173116</v>
      </c>
      <c r="I49" s="56"/>
      <c r="K49" s="84" t="s">
        <v>14</v>
      </c>
      <c r="L49" s="73">
        <f>((L48*L47)*7/1000-L39-L40)/5</f>
        <v>7.938699999999999</v>
      </c>
      <c r="M49" s="36">
        <f t="shared" ref="M49:Q49" si="15">((M48*M47)*7/1000-M39-M40)/5</f>
        <v>7.938699999999999</v>
      </c>
      <c r="N49" s="36">
        <f t="shared" si="15"/>
        <v>7.8644999999999978</v>
      </c>
      <c r="O49" s="36">
        <f t="shared" si="15"/>
        <v>1.9608999999999999</v>
      </c>
      <c r="P49" s="36">
        <f t="shared" si="15"/>
        <v>7.6789999999999994</v>
      </c>
      <c r="Q49" s="36">
        <f t="shared" si="15"/>
        <v>7.5195999999999996</v>
      </c>
      <c r="R49" s="99">
        <f>((R46*1000)/R48)/7</f>
        <v>146.93140794223831</v>
      </c>
      <c r="S49" s="59"/>
      <c r="T49" s="50"/>
      <c r="U49" s="50"/>
    </row>
    <row r="50" spans="1:43" ht="33.75" customHeight="1" x14ac:dyDescent="0.25">
      <c r="A50" s="85" t="s">
        <v>15</v>
      </c>
      <c r="B50" s="74">
        <f t="shared" ref="B50:G50" si="16">((B48*B47)*7)/1000</f>
        <v>725.34699999999987</v>
      </c>
      <c r="C50" s="40">
        <f t="shared" si="16"/>
        <v>725.34699999999987</v>
      </c>
      <c r="D50" s="40">
        <f t="shared" si="16"/>
        <v>725.34699999999987</v>
      </c>
      <c r="E50" s="40">
        <f t="shared" si="16"/>
        <v>180.50619999999998</v>
      </c>
      <c r="F50" s="40">
        <f t="shared" si="16"/>
        <v>733.09879999999998</v>
      </c>
      <c r="G50" s="40">
        <f t="shared" si="16"/>
        <v>716.48779999999988</v>
      </c>
      <c r="H50" s="76"/>
      <c r="I50" s="56"/>
      <c r="K50" s="85" t="s">
        <v>15</v>
      </c>
      <c r="L50" s="74">
        <f>((L48*L47)*7)/1000</f>
        <v>55.093499999999999</v>
      </c>
      <c r="M50" s="40">
        <f>((M48*M47)*7)/1000</f>
        <v>55.093499999999999</v>
      </c>
      <c r="N50" s="40">
        <f>((N48*N47)*7)/1000</f>
        <v>54.722499999999997</v>
      </c>
      <c r="O50" s="40">
        <f>((O48*O47)*7)/1000</f>
        <v>13.6045</v>
      </c>
      <c r="P50" s="40">
        <f t="shared" ref="P50:Q50" si="17">((P48*P47)*7)/1000</f>
        <v>53.795000000000002</v>
      </c>
      <c r="Q50" s="40">
        <f t="shared" si="17"/>
        <v>52.597999999999999</v>
      </c>
      <c r="R50" s="100"/>
    </row>
    <row r="51" spans="1:43" ht="33.75" customHeight="1" thickBot="1" x14ac:dyDescent="0.3">
      <c r="A51" s="86" t="s">
        <v>16</v>
      </c>
      <c r="B51" s="75">
        <f t="shared" ref="B51:G51" si="18">+(B46/B48)/7*1000</f>
        <v>158.16793893129773</v>
      </c>
      <c r="C51" s="45">
        <f t="shared" si="18"/>
        <v>157.86259541984731</v>
      </c>
      <c r="D51" s="45">
        <f t="shared" si="18"/>
        <v>158.01526717557252</v>
      </c>
      <c r="E51" s="45">
        <f t="shared" si="18"/>
        <v>157.6687116564417</v>
      </c>
      <c r="F51" s="45">
        <f t="shared" si="18"/>
        <v>158.15709969788523</v>
      </c>
      <c r="G51" s="45">
        <f t="shared" si="18"/>
        <v>158.11437403400305</v>
      </c>
      <c r="H51" s="93"/>
      <c r="I51" s="56"/>
      <c r="J51" s="48"/>
      <c r="K51" s="86" t="s">
        <v>16</v>
      </c>
      <c r="L51" s="75">
        <f>+(L46/L48)/7*1000</f>
        <v>148.51752021563345</v>
      </c>
      <c r="M51" s="45">
        <f>+(M46/M48)/7*1000</f>
        <v>148.51752021563345</v>
      </c>
      <c r="N51" s="45">
        <f>+(N46/N48)/7*1000</f>
        <v>147.43935309973045</v>
      </c>
      <c r="O51" s="45">
        <f>+(O46/O48)/7*1000</f>
        <v>149.45054945054946</v>
      </c>
      <c r="P51" s="45">
        <f t="shared" ref="P51:Q51" si="19">+(P46/P48)/7*1000</f>
        <v>145.01347708894883</v>
      </c>
      <c r="Q51" s="45">
        <f t="shared" si="19"/>
        <v>144.50549450549448</v>
      </c>
      <c r="R51" s="46"/>
      <c r="S51" s="49"/>
      <c r="T51" s="49"/>
    </row>
    <row r="52" spans="1:43" ht="33.75" customHeight="1" x14ac:dyDescent="0.25">
      <c r="A52" s="48"/>
      <c r="B52" s="178"/>
      <c r="C52" s="178"/>
      <c r="D52" s="178"/>
      <c r="E52" s="178"/>
      <c r="F52" s="178"/>
      <c r="G52" s="178"/>
      <c r="H52" s="48"/>
      <c r="I52" s="48"/>
      <c r="J52" s="48"/>
      <c r="K52" s="49"/>
      <c r="L52" s="49"/>
      <c r="M52" s="178"/>
      <c r="N52" s="178"/>
      <c r="O52" s="178"/>
      <c r="P52" s="178"/>
      <c r="Q52" s="178"/>
      <c r="R52" s="178"/>
      <c r="S52" s="49"/>
      <c r="T52" s="49"/>
      <c r="U52" s="2"/>
      <c r="V52" s="2"/>
      <c r="W52" s="2"/>
      <c r="X52" s="2"/>
      <c r="Y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43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2"/>
      <c r="W54" s="2"/>
      <c r="X54" s="2"/>
      <c r="Y54" s="2"/>
      <c r="Z54" s="2"/>
      <c r="AB54" s="2"/>
      <c r="AC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2"/>
      <c r="W55" s="2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2"/>
      <c r="W56" s="2"/>
      <c r="X56" s="124"/>
      <c r="Y56" s="52"/>
      <c r="Z56" s="64"/>
      <c r="AA56" s="64"/>
      <c r="AB56" s="64"/>
      <c r="AC56" s="5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71">
        <v>9.6</v>
      </c>
      <c r="C57" s="172">
        <v>9.8000000000000007</v>
      </c>
      <c r="D57" s="172">
        <v>9.8000000000000007</v>
      </c>
      <c r="E57" s="172">
        <v>2.1</v>
      </c>
      <c r="F57" s="172">
        <v>9.8000000000000007</v>
      </c>
      <c r="G57" s="173">
        <v>9.8000000000000007</v>
      </c>
      <c r="H57" s="171">
        <v>9.6</v>
      </c>
      <c r="I57" s="172">
        <v>9.8000000000000007</v>
      </c>
      <c r="J57" s="172">
        <v>9.6</v>
      </c>
      <c r="K57" s="156">
        <v>1.9</v>
      </c>
      <c r="L57" s="172">
        <v>9.8000000000000007</v>
      </c>
      <c r="M57" s="173">
        <v>9.8000000000000007</v>
      </c>
      <c r="N57" s="167">
        <v>9.9</v>
      </c>
      <c r="O57" s="156">
        <v>9.9</v>
      </c>
      <c r="P57" s="156">
        <v>9.8000000000000007</v>
      </c>
      <c r="Q57" s="156">
        <v>2.1</v>
      </c>
      <c r="R57" s="156">
        <v>9.8000000000000007</v>
      </c>
      <c r="S57" s="157">
        <v>9.8000000000000007</v>
      </c>
      <c r="T57" s="158">
        <f>SUM(B57:S57)</f>
        <v>152.70000000000005</v>
      </c>
      <c r="U57" s="49"/>
      <c r="V57" s="2"/>
      <c r="W57" s="2"/>
      <c r="X57" s="124"/>
      <c r="Y57" s="52"/>
      <c r="Z57" s="64"/>
      <c r="AA57" s="64"/>
      <c r="AB57" s="64"/>
      <c r="AC57" s="52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39">
        <v>9.6</v>
      </c>
      <c r="C58" s="40">
        <v>9.8000000000000007</v>
      </c>
      <c r="D58" s="40">
        <v>9.8000000000000007</v>
      </c>
      <c r="E58" s="40">
        <v>2.1</v>
      </c>
      <c r="F58" s="40">
        <v>9.8000000000000007</v>
      </c>
      <c r="G58" s="76">
        <v>9.8000000000000007</v>
      </c>
      <c r="H58" s="39">
        <v>9.6</v>
      </c>
      <c r="I58" s="40">
        <v>9.8000000000000007</v>
      </c>
      <c r="J58" s="40">
        <v>9.6</v>
      </c>
      <c r="K58" s="179">
        <v>1.9</v>
      </c>
      <c r="L58" s="40">
        <v>9.8000000000000007</v>
      </c>
      <c r="M58" s="76">
        <v>9.8000000000000007</v>
      </c>
      <c r="N58" s="69">
        <v>9.9</v>
      </c>
      <c r="O58" s="21">
        <v>9.9</v>
      </c>
      <c r="P58" s="21">
        <v>9.8000000000000007</v>
      </c>
      <c r="Q58" s="21">
        <v>2.1</v>
      </c>
      <c r="R58" s="21">
        <v>9.8000000000000007</v>
      </c>
      <c r="S58" s="126">
        <v>9.8000000000000007</v>
      </c>
      <c r="T58" s="158">
        <f t="shared" ref="T58:T63" si="20">SUM(B58:S58)</f>
        <v>152.70000000000005</v>
      </c>
      <c r="U58" s="49"/>
      <c r="V58" s="2"/>
      <c r="W58" s="2"/>
      <c r="X58" s="124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39">
        <v>9.6999999999999993</v>
      </c>
      <c r="C59" s="40">
        <v>9.8000000000000007</v>
      </c>
      <c r="D59" s="40">
        <v>9.6999999999999993</v>
      </c>
      <c r="E59" s="40">
        <v>2.1</v>
      </c>
      <c r="F59" s="40">
        <v>9.6999999999999993</v>
      </c>
      <c r="G59" s="76">
        <v>9.6</v>
      </c>
      <c r="H59" s="39">
        <v>9.8000000000000007</v>
      </c>
      <c r="I59" s="40">
        <v>9.9</v>
      </c>
      <c r="J59" s="40">
        <v>9.6999999999999993</v>
      </c>
      <c r="K59" s="179">
        <v>1.9</v>
      </c>
      <c r="L59" s="40">
        <v>9.6999999999999993</v>
      </c>
      <c r="M59" s="76">
        <v>9.5</v>
      </c>
      <c r="N59" s="69">
        <v>10.199999999999999</v>
      </c>
      <c r="O59" s="21">
        <v>10</v>
      </c>
      <c r="P59" s="21">
        <v>9.8000000000000007</v>
      </c>
      <c r="Q59" s="21">
        <v>2.1</v>
      </c>
      <c r="R59" s="21">
        <v>9.6999999999999993</v>
      </c>
      <c r="S59" s="126">
        <v>9.6</v>
      </c>
      <c r="T59" s="158">
        <f t="shared" si="20"/>
        <v>152.5</v>
      </c>
      <c r="U59" s="49"/>
      <c r="V59" s="2"/>
      <c r="W59" s="2"/>
      <c r="X59" s="124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39">
        <v>9.6999999999999993</v>
      </c>
      <c r="C60" s="40">
        <v>9.8000000000000007</v>
      </c>
      <c r="D60" s="40">
        <v>9.6999999999999993</v>
      </c>
      <c r="E60" s="40">
        <v>2.1</v>
      </c>
      <c r="F60" s="40">
        <v>9.6999999999999993</v>
      </c>
      <c r="G60" s="76">
        <v>9.6</v>
      </c>
      <c r="H60" s="39">
        <v>9.8000000000000007</v>
      </c>
      <c r="I60" s="40">
        <v>9.9</v>
      </c>
      <c r="J60" s="40">
        <v>9.6999999999999993</v>
      </c>
      <c r="K60" s="179">
        <v>2</v>
      </c>
      <c r="L60" s="40">
        <v>9.6</v>
      </c>
      <c r="M60" s="76">
        <v>9.6999999999999993</v>
      </c>
      <c r="N60" s="69">
        <v>10.199999999999999</v>
      </c>
      <c r="O60" s="21">
        <v>10</v>
      </c>
      <c r="P60" s="21">
        <v>9.6999999999999993</v>
      </c>
      <c r="Q60" s="21">
        <v>2.1</v>
      </c>
      <c r="R60" s="21">
        <v>9.6999999999999993</v>
      </c>
      <c r="S60" s="126">
        <v>9.6</v>
      </c>
      <c r="T60" s="158">
        <f t="shared" si="20"/>
        <v>152.6</v>
      </c>
      <c r="U60" s="49"/>
      <c r="V60" s="2"/>
      <c r="W60" s="2"/>
      <c r="X60" s="124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39">
        <v>9.8000000000000007</v>
      </c>
      <c r="C61" s="40">
        <v>9.8000000000000007</v>
      </c>
      <c r="D61" s="40">
        <v>9.8000000000000007</v>
      </c>
      <c r="E61" s="40">
        <v>2.1</v>
      </c>
      <c r="F61" s="40">
        <v>9.6999999999999993</v>
      </c>
      <c r="G61" s="76">
        <v>9.6999999999999993</v>
      </c>
      <c r="H61" s="39">
        <v>9.9</v>
      </c>
      <c r="I61" s="40">
        <v>9.9</v>
      </c>
      <c r="J61" s="40">
        <v>9.6999999999999993</v>
      </c>
      <c r="K61" s="179">
        <v>2</v>
      </c>
      <c r="L61" s="40">
        <v>9.6</v>
      </c>
      <c r="M61" s="76">
        <v>9.6999999999999993</v>
      </c>
      <c r="N61" s="69">
        <v>10.199999999999999</v>
      </c>
      <c r="O61" s="21">
        <v>10.1</v>
      </c>
      <c r="P61" s="21">
        <v>9.6999999999999993</v>
      </c>
      <c r="Q61" s="21">
        <v>2.1</v>
      </c>
      <c r="R61" s="21">
        <v>9.8000000000000007</v>
      </c>
      <c r="S61" s="126">
        <v>9.6999999999999993</v>
      </c>
      <c r="T61" s="158">
        <f t="shared" si="20"/>
        <v>153.29999999999998</v>
      </c>
      <c r="U61" s="49"/>
      <c r="V61" s="2"/>
      <c r="W61" s="2"/>
      <c r="X61" s="124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39">
        <v>9.8000000000000007</v>
      </c>
      <c r="C62" s="40">
        <v>9.8000000000000007</v>
      </c>
      <c r="D62" s="40">
        <v>9.8000000000000007</v>
      </c>
      <c r="E62" s="40">
        <v>2.1</v>
      </c>
      <c r="F62" s="40">
        <v>9.6999999999999993</v>
      </c>
      <c r="G62" s="76">
        <v>9.6999999999999993</v>
      </c>
      <c r="H62" s="39">
        <v>9.9</v>
      </c>
      <c r="I62" s="40">
        <v>10</v>
      </c>
      <c r="J62" s="40">
        <v>9.6999999999999993</v>
      </c>
      <c r="K62" s="179">
        <v>2</v>
      </c>
      <c r="L62" s="40">
        <v>9.6999999999999993</v>
      </c>
      <c r="M62" s="76">
        <v>9.6999999999999993</v>
      </c>
      <c r="N62" s="69">
        <v>10.199999999999999</v>
      </c>
      <c r="O62" s="21">
        <v>10.1</v>
      </c>
      <c r="P62" s="21">
        <v>9.8000000000000007</v>
      </c>
      <c r="Q62" s="21">
        <v>2.1</v>
      </c>
      <c r="R62" s="21">
        <v>9.8000000000000007</v>
      </c>
      <c r="S62" s="126">
        <v>9.6999999999999993</v>
      </c>
      <c r="T62" s="158">
        <f t="shared" si="20"/>
        <v>153.60000000000002</v>
      </c>
      <c r="U62" s="49"/>
      <c r="V62" s="2"/>
      <c r="W62" s="2"/>
      <c r="X62" s="124"/>
      <c r="Y62" s="52"/>
      <c r="Z62" s="52"/>
      <c r="AA62" s="52"/>
      <c r="AB62" s="52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39">
        <v>9.8000000000000007</v>
      </c>
      <c r="C63" s="40">
        <v>9.8000000000000007</v>
      </c>
      <c r="D63" s="40">
        <v>9.8000000000000007</v>
      </c>
      <c r="E63" s="40">
        <v>2.2000000000000002</v>
      </c>
      <c r="F63" s="40">
        <v>9.6999999999999993</v>
      </c>
      <c r="G63" s="76">
        <v>9.6999999999999993</v>
      </c>
      <c r="H63" s="39">
        <v>9.9</v>
      </c>
      <c r="I63" s="40">
        <v>10</v>
      </c>
      <c r="J63" s="40">
        <v>9.8000000000000007</v>
      </c>
      <c r="K63" s="179">
        <v>2</v>
      </c>
      <c r="L63" s="40">
        <v>9.6999999999999993</v>
      </c>
      <c r="M63" s="76">
        <v>9.6999999999999993</v>
      </c>
      <c r="N63" s="69">
        <v>10.199999999999999</v>
      </c>
      <c r="O63" s="21">
        <v>10.1</v>
      </c>
      <c r="P63" s="21">
        <v>9.8000000000000007</v>
      </c>
      <c r="Q63" s="21">
        <v>2.1</v>
      </c>
      <c r="R63" s="21">
        <v>9.8000000000000007</v>
      </c>
      <c r="S63" s="126">
        <v>9.6999999999999993</v>
      </c>
      <c r="T63" s="158">
        <f t="shared" si="20"/>
        <v>153.80000000000001</v>
      </c>
      <c r="U63" s="49"/>
      <c r="V63" s="2"/>
      <c r="W63" s="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79" t="s">
        <v>10</v>
      </c>
      <c r="B64" s="168">
        <f t="shared" ref="B64:S64" si="21">SUM(B57:B63)</f>
        <v>67.999999999999986</v>
      </c>
      <c r="C64" s="169">
        <f t="shared" si="21"/>
        <v>68.599999999999994</v>
      </c>
      <c r="D64" s="169">
        <f t="shared" si="21"/>
        <v>68.399999999999991</v>
      </c>
      <c r="E64" s="169">
        <f t="shared" si="21"/>
        <v>14.8</v>
      </c>
      <c r="F64" s="169">
        <f t="shared" si="21"/>
        <v>68.100000000000009</v>
      </c>
      <c r="G64" s="170">
        <f t="shared" si="21"/>
        <v>67.900000000000006</v>
      </c>
      <c r="H64" s="168">
        <f t="shared" si="21"/>
        <v>68.5</v>
      </c>
      <c r="I64" s="169">
        <f t="shared" si="21"/>
        <v>69.3</v>
      </c>
      <c r="J64" s="169">
        <f t="shared" si="21"/>
        <v>67.8</v>
      </c>
      <c r="K64" s="169">
        <f t="shared" si="21"/>
        <v>13.7</v>
      </c>
      <c r="L64" s="169">
        <f t="shared" si="21"/>
        <v>67.900000000000006</v>
      </c>
      <c r="M64" s="170">
        <f t="shared" si="21"/>
        <v>67.900000000000006</v>
      </c>
      <c r="N64" s="70">
        <f t="shared" si="21"/>
        <v>70.800000000000011</v>
      </c>
      <c r="O64" s="25">
        <f t="shared" si="21"/>
        <v>70.099999999999994</v>
      </c>
      <c r="P64" s="25">
        <f t="shared" si="21"/>
        <v>68.399999999999991</v>
      </c>
      <c r="Q64" s="25">
        <f t="shared" si="21"/>
        <v>14.7</v>
      </c>
      <c r="R64" s="25">
        <f t="shared" si="21"/>
        <v>68.399999999999991</v>
      </c>
      <c r="S64" s="127">
        <f t="shared" si="21"/>
        <v>67.900000000000006</v>
      </c>
      <c r="T64" s="150">
        <f>SUM(B64:S64)</f>
        <v>1071.2</v>
      </c>
      <c r="V64" s="2"/>
      <c r="W64" s="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149.5</v>
      </c>
      <c r="C65" s="28">
        <v>148.5</v>
      </c>
      <c r="D65" s="28">
        <v>148</v>
      </c>
      <c r="E65" s="28">
        <v>151</v>
      </c>
      <c r="F65" s="28">
        <v>147.5</v>
      </c>
      <c r="G65" s="29">
        <v>147</v>
      </c>
      <c r="H65" s="27">
        <v>150.5</v>
      </c>
      <c r="I65" s="28">
        <v>149</v>
      </c>
      <c r="J65" s="28">
        <v>149</v>
      </c>
      <c r="K65" s="28">
        <v>150</v>
      </c>
      <c r="L65" s="28">
        <v>147</v>
      </c>
      <c r="M65" s="29">
        <v>147</v>
      </c>
      <c r="N65" s="71">
        <v>151</v>
      </c>
      <c r="O65" s="28">
        <v>148.5</v>
      </c>
      <c r="P65" s="28">
        <v>148</v>
      </c>
      <c r="Q65" s="28">
        <v>149.5</v>
      </c>
      <c r="R65" s="28">
        <v>148</v>
      </c>
      <c r="S65" s="128">
        <v>147</v>
      </c>
      <c r="T65" s="151">
        <f>+((T64/T66)/7)*1000</f>
        <v>148.57142857142858</v>
      </c>
      <c r="V65" s="14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65</v>
      </c>
      <c r="C66" s="145">
        <v>66</v>
      </c>
      <c r="D66" s="145">
        <v>66</v>
      </c>
      <c r="E66" s="145">
        <v>14</v>
      </c>
      <c r="F66" s="145">
        <v>66</v>
      </c>
      <c r="G66" s="147">
        <v>66</v>
      </c>
      <c r="H66" s="146">
        <v>65</v>
      </c>
      <c r="I66" s="145">
        <v>66</v>
      </c>
      <c r="J66" s="145">
        <v>65</v>
      </c>
      <c r="K66" s="145">
        <v>13</v>
      </c>
      <c r="L66" s="145">
        <v>66</v>
      </c>
      <c r="M66" s="147">
        <v>66</v>
      </c>
      <c r="N66" s="94">
        <v>67</v>
      </c>
      <c r="O66" s="145">
        <v>67</v>
      </c>
      <c r="P66" s="145">
        <v>66</v>
      </c>
      <c r="Q66" s="145">
        <v>14</v>
      </c>
      <c r="R66" s="145">
        <v>66</v>
      </c>
      <c r="S66" s="148">
        <v>66</v>
      </c>
      <c r="T66" s="152">
        <f>SUM(B66:S66)</f>
        <v>1030</v>
      </c>
      <c r="U66" s="144"/>
      <c r="V66" s="66"/>
      <c r="Z66" s="3"/>
      <c r="AA66" s="3"/>
      <c r="AB66" s="3"/>
      <c r="AC66" s="3"/>
      <c r="AD66" s="3"/>
    </row>
    <row r="67" spans="1:41" ht="33.75" customHeight="1" x14ac:dyDescent="0.25">
      <c r="A67" s="84" t="s">
        <v>14</v>
      </c>
      <c r="B67" s="35">
        <f t="shared" ref="B67:S67" si="22">((B66*B65)*7/1000-B57-B58)/5</f>
        <v>9.7644999999999982</v>
      </c>
      <c r="C67" s="36">
        <f t="shared" si="22"/>
        <v>9.801400000000001</v>
      </c>
      <c r="D67" s="36">
        <f t="shared" si="22"/>
        <v>9.7552000000000021</v>
      </c>
      <c r="E67" s="36">
        <f t="shared" si="22"/>
        <v>2.1196000000000002</v>
      </c>
      <c r="F67" s="36">
        <f t="shared" si="22"/>
        <v>9.7089999999999996</v>
      </c>
      <c r="G67" s="37">
        <f t="shared" si="22"/>
        <v>9.6628000000000007</v>
      </c>
      <c r="H67" s="35">
        <f t="shared" si="22"/>
        <v>9.855500000000001</v>
      </c>
      <c r="I67" s="36">
        <f t="shared" si="22"/>
        <v>9.8475999999999999</v>
      </c>
      <c r="J67" s="36">
        <f t="shared" si="22"/>
        <v>9.7189999999999994</v>
      </c>
      <c r="K67" s="36">
        <f t="shared" si="22"/>
        <v>1.97</v>
      </c>
      <c r="L67" s="36">
        <f t="shared" si="22"/>
        <v>9.6628000000000007</v>
      </c>
      <c r="M67" s="37">
        <f t="shared" si="22"/>
        <v>9.6628000000000007</v>
      </c>
      <c r="N67" s="73">
        <f t="shared" si="22"/>
        <v>10.203800000000001</v>
      </c>
      <c r="O67" s="36">
        <f t="shared" si="22"/>
        <v>9.9693000000000005</v>
      </c>
      <c r="P67" s="36">
        <f t="shared" si="22"/>
        <v>9.7552000000000021</v>
      </c>
      <c r="Q67" s="36">
        <f t="shared" si="22"/>
        <v>2.0902000000000003</v>
      </c>
      <c r="R67" s="36">
        <f t="shared" si="22"/>
        <v>9.7552000000000021</v>
      </c>
      <c r="S67" s="130">
        <f t="shared" si="22"/>
        <v>9.6628000000000007</v>
      </c>
      <c r="T67" s="153">
        <f>((T64*1000)/T66)/7</f>
        <v>148.57142857142858</v>
      </c>
      <c r="Z67" s="3"/>
      <c r="AA67" s="3"/>
      <c r="AB67" s="3"/>
      <c r="AC67" s="3"/>
      <c r="AD67" s="3"/>
    </row>
    <row r="68" spans="1:41" ht="33.75" customHeight="1" x14ac:dyDescent="0.25">
      <c r="A68" s="85" t="s">
        <v>15</v>
      </c>
      <c r="B68" s="39">
        <f t="shared" ref="B68:M68" si="23">((B66*B65)*7)/1000</f>
        <v>68.022499999999994</v>
      </c>
      <c r="C68" s="40">
        <f t="shared" si="23"/>
        <v>68.606999999999999</v>
      </c>
      <c r="D68" s="40">
        <f t="shared" si="23"/>
        <v>68.376000000000005</v>
      </c>
      <c r="E68" s="40">
        <f t="shared" si="23"/>
        <v>14.798</v>
      </c>
      <c r="F68" s="40">
        <f t="shared" si="23"/>
        <v>68.144999999999996</v>
      </c>
      <c r="G68" s="76">
        <f t="shared" si="23"/>
        <v>67.914000000000001</v>
      </c>
      <c r="H68" s="39">
        <f t="shared" si="23"/>
        <v>68.477500000000006</v>
      </c>
      <c r="I68" s="40">
        <f t="shared" si="23"/>
        <v>68.837999999999994</v>
      </c>
      <c r="J68" s="40">
        <f t="shared" si="23"/>
        <v>67.795000000000002</v>
      </c>
      <c r="K68" s="40">
        <f t="shared" si="23"/>
        <v>13.65</v>
      </c>
      <c r="L68" s="40">
        <f t="shared" si="23"/>
        <v>67.914000000000001</v>
      </c>
      <c r="M68" s="76">
        <f t="shared" si="23"/>
        <v>67.914000000000001</v>
      </c>
      <c r="N68" s="74">
        <f>((N66*N65)*7)/1000</f>
        <v>70.819000000000003</v>
      </c>
      <c r="O68" s="40">
        <f>((O66*O65)*7)/1000</f>
        <v>69.646500000000003</v>
      </c>
      <c r="P68" s="40">
        <f>((P66*P65)*7)/1000</f>
        <v>68.376000000000005</v>
      </c>
      <c r="Q68" s="40">
        <f>((Q66*Q65)*7)/1000</f>
        <v>14.651</v>
      </c>
      <c r="R68" s="40">
        <f t="shared" ref="R68:S68" si="24">((R66*R65)*7)/1000</f>
        <v>68.376000000000005</v>
      </c>
      <c r="S68" s="131">
        <f t="shared" si="24"/>
        <v>67.914000000000001</v>
      </c>
      <c r="T68" s="85"/>
      <c r="U68" s="48"/>
      <c r="AD68" s="3"/>
    </row>
    <row r="69" spans="1:41" ht="33.75" customHeight="1" thickBot="1" x14ac:dyDescent="0.3">
      <c r="A69" s="86" t="s">
        <v>16</v>
      </c>
      <c r="B69" s="44">
        <f t="shared" ref="B69:M69" si="25">+(B64/B66)/7*1000</f>
        <v>149.45054945054943</v>
      </c>
      <c r="C69" s="45">
        <f t="shared" si="25"/>
        <v>148.48484848484847</v>
      </c>
      <c r="D69" s="45">
        <f t="shared" si="25"/>
        <v>148.05194805194802</v>
      </c>
      <c r="E69" s="45">
        <f t="shared" si="25"/>
        <v>151.0204081632653</v>
      </c>
      <c r="F69" s="45">
        <f t="shared" si="25"/>
        <v>147.40259740259742</v>
      </c>
      <c r="G69" s="46">
        <f t="shared" si="25"/>
        <v>146.96969696969697</v>
      </c>
      <c r="H69" s="44">
        <f t="shared" si="25"/>
        <v>150.54945054945054</v>
      </c>
      <c r="I69" s="45">
        <f t="shared" si="25"/>
        <v>150</v>
      </c>
      <c r="J69" s="45">
        <f t="shared" si="25"/>
        <v>149.01098901098899</v>
      </c>
      <c r="K69" s="45">
        <f t="shared" si="25"/>
        <v>150.54945054945054</v>
      </c>
      <c r="L69" s="45">
        <f t="shared" si="25"/>
        <v>146.96969696969697</v>
      </c>
      <c r="M69" s="46">
        <f t="shared" si="25"/>
        <v>146.96969696969697</v>
      </c>
      <c r="N69" s="75">
        <f>+(N64/N66)/7*1000</f>
        <v>150.95948827292113</v>
      </c>
      <c r="O69" s="45">
        <f>+(O64/O66)/7*1000</f>
        <v>149.46695095948829</v>
      </c>
      <c r="P69" s="45">
        <f>+(P64/P66)/7*1000</f>
        <v>148.05194805194802</v>
      </c>
      <c r="Q69" s="45">
        <f>+(Q64/Q66)/7*1000</f>
        <v>150</v>
      </c>
      <c r="R69" s="45">
        <f t="shared" ref="R69:S69" si="26">+(R64/R66)/7*1000</f>
        <v>148.05194805194802</v>
      </c>
      <c r="S69" s="132">
        <f t="shared" si="26"/>
        <v>146.96969696969697</v>
      </c>
      <c r="T69" s="154"/>
      <c r="AD69" s="3"/>
    </row>
    <row r="70" spans="1:41" ht="33.75" customHeight="1" x14ac:dyDescent="0.25"/>
    <row r="71" spans="1:41" s="183" customFormat="1" ht="33.75" customHeight="1" x14ac:dyDescent="0.25">
      <c r="B71" s="184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  <c r="R71" s="184"/>
      <c r="S71" s="184"/>
    </row>
    <row r="72" spans="1:41" s="182" customFormat="1" ht="33.75" customHeight="1" x14ac:dyDescent="0.25">
      <c r="B72" s="185"/>
    </row>
    <row r="73" spans="1:41" ht="33.75" customHeight="1" x14ac:dyDescent="0.25">
      <c r="A73" s="52"/>
      <c r="B73" s="65"/>
      <c r="C73" s="65"/>
      <c r="D73" s="65"/>
      <c r="E73" s="65"/>
      <c r="F73" s="65"/>
      <c r="G73" s="65"/>
      <c r="H73" s="48"/>
      <c r="I73" s="48"/>
      <c r="J73" s="48"/>
      <c r="K73" s="182"/>
      <c r="L73" s="182"/>
      <c r="M73" s="182"/>
      <c r="N73" s="48"/>
      <c r="O73" s="48"/>
      <c r="P73" s="48"/>
      <c r="Q73" s="182"/>
      <c r="R73" s="182"/>
      <c r="S73" s="182"/>
      <c r="T73" s="182"/>
    </row>
    <row r="74" spans="1:41" ht="33.75" customHeight="1" x14ac:dyDescent="0.25">
      <c r="A74" s="52"/>
      <c r="B74" s="52"/>
      <c r="C74" s="52"/>
      <c r="D74" s="52"/>
      <c r="E74" s="52"/>
      <c r="F74" s="52"/>
      <c r="G74" s="52"/>
      <c r="H74" s="48"/>
      <c r="I74" s="48"/>
      <c r="J74" s="48"/>
      <c r="K74" s="182"/>
      <c r="L74" s="182"/>
      <c r="M74" s="182"/>
      <c r="N74" s="48"/>
      <c r="O74" s="48"/>
      <c r="P74" s="48"/>
      <c r="Q74" s="182"/>
      <c r="R74" s="182"/>
      <c r="S74" s="182"/>
      <c r="T74" s="182"/>
    </row>
    <row r="75" spans="1:41" ht="33.75" customHeight="1" x14ac:dyDescent="0.25">
      <c r="A75" s="52"/>
      <c r="B75" s="52"/>
      <c r="C75" s="52"/>
      <c r="D75" s="52"/>
      <c r="E75" s="52"/>
      <c r="F75" s="52"/>
      <c r="G75" s="52"/>
      <c r="H75" s="48"/>
      <c r="I75" s="48"/>
      <c r="J75" s="48"/>
      <c r="K75" s="182"/>
      <c r="L75" s="182"/>
      <c r="M75" s="182"/>
      <c r="N75" s="48"/>
      <c r="O75" s="48"/>
      <c r="P75" s="48"/>
      <c r="Q75" s="182"/>
      <c r="R75" s="182"/>
      <c r="S75" s="182"/>
      <c r="T75" s="182"/>
    </row>
    <row r="76" spans="1:41" ht="33.75" customHeight="1" x14ac:dyDescent="0.25">
      <c r="A76" s="52"/>
      <c r="B76" s="52"/>
      <c r="C76" s="52"/>
      <c r="D76" s="52"/>
      <c r="E76" s="52"/>
      <c r="F76" s="52"/>
      <c r="G76" s="52"/>
      <c r="H76" s="48"/>
      <c r="I76" s="48"/>
      <c r="J76" s="48"/>
      <c r="K76" s="182"/>
      <c r="L76" s="182"/>
      <c r="M76" s="182"/>
      <c r="N76" s="48"/>
      <c r="O76" s="48"/>
      <c r="P76" s="48"/>
      <c r="Q76" s="182"/>
      <c r="R76" s="182"/>
      <c r="S76" s="182"/>
      <c r="T76" s="182"/>
    </row>
    <row r="77" spans="1:41" ht="33.75" customHeight="1" x14ac:dyDescent="0.25">
      <c r="A77" s="52"/>
      <c r="B77" s="52"/>
      <c r="C77" s="52"/>
      <c r="D77" s="52"/>
      <c r="E77" s="52"/>
      <c r="F77" s="52"/>
      <c r="G77" s="52"/>
      <c r="H77" s="48"/>
      <c r="I77" s="48"/>
      <c r="J77" s="48"/>
      <c r="K77" s="182"/>
      <c r="L77" s="182"/>
      <c r="M77" s="182"/>
      <c r="N77" s="48"/>
      <c r="O77" s="48"/>
      <c r="P77" s="48"/>
      <c r="Q77" s="182"/>
      <c r="R77" s="182"/>
      <c r="S77" s="182"/>
      <c r="T77" s="182"/>
    </row>
    <row r="78" spans="1:41" ht="33.75" customHeight="1" x14ac:dyDescent="0.25">
      <c r="A78" s="52"/>
      <c r="B78" s="52"/>
      <c r="C78" s="52"/>
      <c r="D78" s="52"/>
      <c r="E78" s="52"/>
      <c r="F78" s="52"/>
      <c r="G78" s="52"/>
      <c r="H78" s="48"/>
      <c r="I78" s="48"/>
      <c r="J78" s="48"/>
      <c r="K78" s="182"/>
      <c r="L78" s="182"/>
      <c r="M78" s="182"/>
      <c r="N78" s="48"/>
      <c r="O78" s="48"/>
      <c r="P78" s="48"/>
      <c r="Q78" s="182"/>
      <c r="R78" s="182"/>
      <c r="S78" s="182"/>
      <c r="T78" s="182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R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Q238"/>
  <sheetViews>
    <sheetView topLeftCell="A43" zoomScale="30" zoomScaleNormal="30" workbookViewId="0">
      <selection activeCell="B18" sqref="B18:S24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0" width="26.28515625" style="16" bestFit="1" customWidth="1"/>
    <col min="11" max="12" width="33.42578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0" width="25.42578125" style="16" customWidth="1"/>
    <col min="21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82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94" t="s">
        <v>45</v>
      </c>
      <c r="I15" s="395"/>
      <c r="J15" s="395"/>
      <c r="K15" s="395"/>
      <c r="L15" s="395"/>
      <c r="M15" s="396"/>
      <c r="N15" s="397" t="s">
        <v>44</v>
      </c>
      <c r="O15" s="398"/>
      <c r="P15" s="398"/>
      <c r="Q15" s="398"/>
      <c r="R15" s="398"/>
      <c r="S15" s="399"/>
      <c r="T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33"/>
      <c r="H16" s="13"/>
      <c r="I16" s="12"/>
      <c r="J16" s="12"/>
      <c r="K16" s="18"/>
      <c r="L16" s="12"/>
      <c r="M16" s="14"/>
      <c r="N16" s="13"/>
      <c r="O16" s="12"/>
      <c r="P16" s="12"/>
      <c r="Q16" s="12"/>
      <c r="R16" s="12"/>
      <c r="S16" s="14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25">
        <v>6</v>
      </c>
      <c r="H17" s="11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121.2</v>
      </c>
      <c r="C18" s="21">
        <v>120.4</v>
      </c>
      <c r="D18" s="21">
        <v>120.1</v>
      </c>
      <c r="E18" s="21">
        <v>26.4</v>
      </c>
      <c r="F18" s="21">
        <v>121.1</v>
      </c>
      <c r="G18" s="126">
        <v>120.6</v>
      </c>
      <c r="H18" s="20">
        <v>119.6</v>
      </c>
      <c r="I18" s="21">
        <v>120.2</v>
      </c>
      <c r="J18" s="21">
        <v>118.6</v>
      </c>
      <c r="K18" s="21">
        <v>23.1</v>
      </c>
      <c r="L18" s="21">
        <v>120.3</v>
      </c>
      <c r="M18" s="22">
        <v>119.9</v>
      </c>
      <c r="N18" s="20">
        <v>121.3</v>
      </c>
      <c r="O18" s="21">
        <v>122</v>
      </c>
      <c r="P18" s="21">
        <v>120.7</v>
      </c>
      <c r="Q18" s="21">
        <v>23.6</v>
      </c>
      <c r="R18" s="21">
        <v>121</v>
      </c>
      <c r="S18" s="22">
        <v>120.4</v>
      </c>
      <c r="T18" s="23">
        <f t="shared" ref="T18:T25" si="0">SUM(B18:S18)</f>
        <v>1880.5000000000002</v>
      </c>
      <c r="V18" s="2"/>
      <c r="W18" s="17"/>
    </row>
    <row r="19" spans="1:30" ht="39.950000000000003" customHeight="1" x14ac:dyDescent="0.25">
      <c r="A19" s="113" t="s">
        <v>34</v>
      </c>
      <c r="B19" s="20">
        <v>121.2</v>
      </c>
      <c r="C19" s="21">
        <v>120.4</v>
      </c>
      <c r="D19" s="21">
        <v>120.1</v>
      </c>
      <c r="E19" s="21">
        <v>26.4</v>
      </c>
      <c r="F19" s="21">
        <v>121.1</v>
      </c>
      <c r="G19" s="126">
        <v>120.6</v>
      </c>
      <c r="H19" s="20">
        <v>119.6</v>
      </c>
      <c r="I19" s="21">
        <v>120.2</v>
      </c>
      <c r="J19" s="21">
        <v>118.6</v>
      </c>
      <c r="K19" s="21">
        <v>23.1</v>
      </c>
      <c r="L19" s="21">
        <v>120.3</v>
      </c>
      <c r="M19" s="22">
        <v>119.9</v>
      </c>
      <c r="N19" s="20">
        <v>121.3</v>
      </c>
      <c r="O19" s="21">
        <v>122</v>
      </c>
      <c r="P19" s="21">
        <v>120.7</v>
      </c>
      <c r="Q19" s="21">
        <v>23.6</v>
      </c>
      <c r="R19" s="21">
        <v>121</v>
      </c>
      <c r="S19" s="22">
        <v>120.4</v>
      </c>
      <c r="T19" s="23">
        <f t="shared" si="0"/>
        <v>1880.5000000000002</v>
      </c>
      <c r="V19" s="2"/>
      <c r="W19" s="17"/>
    </row>
    <row r="20" spans="1:30" ht="39.75" customHeight="1" x14ac:dyDescent="0.25">
      <c r="A20" s="112" t="s">
        <v>35</v>
      </c>
      <c r="B20" s="20">
        <v>120.4</v>
      </c>
      <c r="C20" s="21">
        <v>120.1</v>
      </c>
      <c r="D20" s="21">
        <v>118.9</v>
      </c>
      <c r="E20" s="21">
        <v>26.1</v>
      </c>
      <c r="F20" s="21">
        <v>120.5</v>
      </c>
      <c r="G20" s="126">
        <v>120</v>
      </c>
      <c r="H20" s="20">
        <v>118.4</v>
      </c>
      <c r="I20" s="21">
        <v>119.5</v>
      </c>
      <c r="J20" s="21">
        <v>117.2</v>
      </c>
      <c r="K20" s="21">
        <v>22.1</v>
      </c>
      <c r="L20" s="21">
        <v>119.7</v>
      </c>
      <c r="M20" s="22">
        <v>119.4</v>
      </c>
      <c r="N20" s="20">
        <v>120.8</v>
      </c>
      <c r="O20" s="21">
        <v>121.5</v>
      </c>
      <c r="P20" s="21">
        <v>119.7</v>
      </c>
      <c r="Q20" s="21">
        <v>23</v>
      </c>
      <c r="R20" s="21">
        <v>120.5</v>
      </c>
      <c r="S20" s="22">
        <v>119.9</v>
      </c>
      <c r="T20" s="23">
        <f t="shared" si="0"/>
        <v>1867.7000000000003</v>
      </c>
      <c r="V20" s="2"/>
      <c r="W20" s="17"/>
    </row>
    <row r="21" spans="1:30" ht="39.950000000000003" customHeight="1" x14ac:dyDescent="0.25">
      <c r="A21" s="112" t="s">
        <v>36</v>
      </c>
      <c r="B21" s="20">
        <v>120.4</v>
      </c>
      <c r="C21" s="21">
        <v>120.1</v>
      </c>
      <c r="D21" s="21">
        <v>118.9</v>
      </c>
      <c r="E21" s="21">
        <v>26.1</v>
      </c>
      <c r="F21" s="21">
        <v>120.5</v>
      </c>
      <c r="G21" s="126">
        <v>120</v>
      </c>
      <c r="H21" s="20">
        <v>118.4</v>
      </c>
      <c r="I21" s="21">
        <v>119.5</v>
      </c>
      <c r="J21" s="21">
        <v>117.2</v>
      </c>
      <c r="K21" s="21">
        <v>22.1</v>
      </c>
      <c r="L21" s="21">
        <v>119.7</v>
      </c>
      <c r="M21" s="22">
        <v>119.4</v>
      </c>
      <c r="N21" s="20">
        <v>120.8</v>
      </c>
      <c r="O21" s="21">
        <v>121.5</v>
      </c>
      <c r="P21" s="21">
        <v>119.7</v>
      </c>
      <c r="Q21" s="21">
        <v>23</v>
      </c>
      <c r="R21" s="21">
        <v>120.5</v>
      </c>
      <c r="S21" s="22">
        <v>119.9</v>
      </c>
      <c r="T21" s="23">
        <f t="shared" si="0"/>
        <v>1867.7000000000003</v>
      </c>
      <c r="V21" s="2"/>
      <c r="W21" s="17"/>
    </row>
    <row r="22" spans="1:30" ht="39.950000000000003" customHeight="1" x14ac:dyDescent="0.25">
      <c r="A22" s="113" t="s">
        <v>37</v>
      </c>
      <c r="B22" s="20">
        <v>120.4</v>
      </c>
      <c r="C22" s="21">
        <v>120.1</v>
      </c>
      <c r="D22" s="21">
        <v>118.9</v>
      </c>
      <c r="E22" s="21">
        <v>26.1</v>
      </c>
      <c r="F22" s="21">
        <v>120.5</v>
      </c>
      <c r="G22" s="126">
        <v>120</v>
      </c>
      <c r="H22" s="20">
        <v>118.4</v>
      </c>
      <c r="I22" s="21">
        <v>119.5</v>
      </c>
      <c r="J22" s="21">
        <v>117.2</v>
      </c>
      <c r="K22" s="21">
        <v>22.1</v>
      </c>
      <c r="L22" s="21">
        <v>119.7</v>
      </c>
      <c r="M22" s="22">
        <v>119.4</v>
      </c>
      <c r="N22" s="20">
        <v>120.8</v>
      </c>
      <c r="O22" s="21">
        <v>121.5</v>
      </c>
      <c r="P22" s="21">
        <v>119.7</v>
      </c>
      <c r="Q22" s="21">
        <v>23</v>
      </c>
      <c r="R22" s="21">
        <v>120.5</v>
      </c>
      <c r="S22" s="22">
        <v>119.9</v>
      </c>
      <c r="T22" s="23">
        <f t="shared" si="0"/>
        <v>1867.7000000000003</v>
      </c>
      <c r="V22" s="2"/>
      <c r="W22" s="17"/>
    </row>
    <row r="23" spans="1:30" ht="39.950000000000003" customHeight="1" x14ac:dyDescent="0.25">
      <c r="A23" s="112" t="s">
        <v>38</v>
      </c>
      <c r="B23" s="20">
        <v>120.4</v>
      </c>
      <c r="C23" s="21">
        <v>120.1</v>
      </c>
      <c r="D23" s="21">
        <v>118.9</v>
      </c>
      <c r="E23" s="21">
        <v>26.1</v>
      </c>
      <c r="F23" s="21">
        <v>120.5</v>
      </c>
      <c r="G23" s="126">
        <v>120</v>
      </c>
      <c r="H23" s="20">
        <v>118.4</v>
      </c>
      <c r="I23" s="21">
        <v>119.5</v>
      </c>
      <c r="J23" s="21">
        <v>117.2</v>
      </c>
      <c r="K23" s="21">
        <v>22.1</v>
      </c>
      <c r="L23" s="21">
        <v>119.7</v>
      </c>
      <c r="M23" s="22">
        <v>119.4</v>
      </c>
      <c r="N23" s="20">
        <v>120.8</v>
      </c>
      <c r="O23" s="21">
        <v>121.5</v>
      </c>
      <c r="P23" s="21">
        <v>119.7</v>
      </c>
      <c r="Q23" s="21">
        <v>23</v>
      </c>
      <c r="R23" s="21">
        <v>120.5</v>
      </c>
      <c r="S23" s="22">
        <v>119.9</v>
      </c>
      <c r="T23" s="23">
        <f t="shared" si="0"/>
        <v>1867.7000000000003</v>
      </c>
      <c r="V23" s="2"/>
      <c r="W23" s="17"/>
    </row>
    <row r="24" spans="1:30" ht="39.950000000000003" customHeight="1" x14ac:dyDescent="0.25">
      <c r="A24" s="112" t="s">
        <v>33</v>
      </c>
      <c r="B24" s="20">
        <v>120.4</v>
      </c>
      <c r="C24" s="21">
        <v>120.1</v>
      </c>
      <c r="D24" s="21">
        <v>118.9</v>
      </c>
      <c r="E24" s="21">
        <v>26.1</v>
      </c>
      <c r="F24" s="21">
        <v>120.5</v>
      </c>
      <c r="G24" s="126">
        <v>120</v>
      </c>
      <c r="H24" s="20">
        <v>118.4</v>
      </c>
      <c r="I24" s="21">
        <v>119.5</v>
      </c>
      <c r="J24" s="21">
        <v>117.2</v>
      </c>
      <c r="K24" s="21">
        <v>22.1</v>
      </c>
      <c r="L24" s="21">
        <v>119.7</v>
      </c>
      <c r="M24" s="22">
        <v>119.4</v>
      </c>
      <c r="N24" s="20">
        <v>120.8</v>
      </c>
      <c r="O24" s="21">
        <v>121.5</v>
      </c>
      <c r="P24" s="21">
        <v>119.7</v>
      </c>
      <c r="Q24" s="21">
        <v>23</v>
      </c>
      <c r="R24" s="21">
        <v>120.5</v>
      </c>
      <c r="S24" s="22">
        <v>119.9</v>
      </c>
      <c r="T24" s="23">
        <f t="shared" si="0"/>
        <v>1867.7000000000003</v>
      </c>
      <c r="V24" s="2"/>
    </row>
    <row r="25" spans="1:30" ht="41.45" customHeight="1" x14ac:dyDescent="0.25">
      <c r="A25" s="113" t="s">
        <v>10</v>
      </c>
      <c r="B25" s="24">
        <f>SUM(B18:B24)</f>
        <v>844.4</v>
      </c>
      <c r="C25" s="25">
        <f t="shared" ref="C25:E25" si="1">SUM(C18:C24)</f>
        <v>841.30000000000007</v>
      </c>
      <c r="D25" s="25">
        <f t="shared" si="1"/>
        <v>834.69999999999993</v>
      </c>
      <c r="E25" s="25">
        <f t="shared" si="1"/>
        <v>183.29999999999998</v>
      </c>
      <c r="F25" s="25">
        <f>SUM(F18:F24)</f>
        <v>844.7</v>
      </c>
      <c r="G25" s="127">
        <f t="shared" ref="G25:J25" si="2">SUM(G18:G24)</f>
        <v>841.2</v>
      </c>
      <c r="H25" s="24">
        <f t="shared" si="2"/>
        <v>831.19999999999993</v>
      </c>
      <c r="I25" s="25">
        <f t="shared" si="2"/>
        <v>837.9</v>
      </c>
      <c r="J25" s="25">
        <f t="shared" si="2"/>
        <v>823.2</v>
      </c>
      <c r="K25" s="25">
        <f>SUM(K18:K24)</f>
        <v>156.69999999999999</v>
      </c>
      <c r="L25" s="25">
        <f t="shared" ref="L25:M25" si="3">SUM(L18:L24)</f>
        <v>839.10000000000014</v>
      </c>
      <c r="M25" s="26">
        <f t="shared" si="3"/>
        <v>836.8</v>
      </c>
      <c r="N25" s="24">
        <f>SUM(N18:N24)</f>
        <v>846.59999999999991</v>
      </c>
      <c r="O25" s="25">
        <f t="shared" ref="O25:S25" si="4">SUM(O18:O24)</f>
        <v>851.5</v>
      </c>
      <c r="P25" s="25">
        <f t="shared" si="4"/>
        <v>839.90000000000009</v>
      </c>
      <c r="Q25" s="25">
        <f t="shared" si="4"/>
        <v>162.19999999999999</v>
      </c>
      <c r="R25" s="25">
        <f t="shared" si="4"/>
        <v>844.5</v>
      </c>
      <c r="S25" s="26">
        <f t="shared" si="4"/>
        <v>840.3</v>
      </c>
      <c r="T25" s="23">
        <f t="shared" si="0"/>
        <v>13099.5</v>
      </c>
    </row>
    <row r="26" spans="1:30" s="2" customFormat="1" ht="36.75" customHeight="1" x14ac:dyDescent="0.25">
      <c r="A26" s="114" t="s">
        <v>12</v>
      </c>
      <c r="B26" s="27">
        <v>159.80000000000001</v>
      </c>
      <c r="C26" s="28">
        <v>159.80000000000001</v>
      </c>
      <c r="D26" s="28">
        <v>159.80000000000001</v>
      </c>
      <c r="E26" s="28">
        <v>159.80000000000001</v>
      </c>
      <c r="F26" s="28">
        <v>159.80000000000001</v>
      </c>
      <c r="G26" s="128">
        <v>159.80000000000001</v>
      </c>
      <c r="H26" s="27">
        <v>159.80000000000001</v>
      </c>
      <c r="I26" s="28">
        <v>159.80000000000001</v>
      </c>
      <c r="J26" s="28">
        <v>159.80000000000001</v>
      </c>
      <c r="K26" s="28">
        <v>159.80000000000001</v>
      </c>
      <c r="L26" s="28">
        <v>159.80000000000001</v>
      </c>
      <c r="M26" s="128">
        <v>159.80000000000001</v>
      </c>
      <c r="N26" s="27">
        <v>159.80000000000001</v>
      </c>
      <c r="O26" s="28">
        <v>159.80000000000001</v>
      </c>
      <c r="P26" s="28">
        <v>159.80000000000001</v>
      </c>
      <c r="Q26" s="28">
        <v>159.80000000000001</v>
      </c>
      <c r="R26" s="28">
        <v>159.80000000000001</v>
      </c>
      <c r="S26" s="29">
        <v>159.80000000000001</v>
      </c>
      <c r="T26" s="30">
        <f>+((T25/T27)/7)*1000</f>
        <v>159.80846651213858</v>
      </c>
    </row>
    <row r="27" spans="1:30" s="2" customFormat="1" ht="33" customHeight="1" x14ac:dyDescent="0.25">
      <c r="A27" s="115" t="s">
        <v>13</v>
      </c>
      <c r="B27" s="31">
        <v>755</v>
      </c>
      <c r="C27" s="32">
        <v>752</v>
      </c>
      <c r="D27" s="32">
        <v>746</v>
      </c>
      <c r="E27" s="32">
        <v>164</v>
      </c>
      <c r="F27" s="32">
        <v>755</v>
      </c>
      <c r="G27" s="129">
        <v>752</v>
      </c>
      <c r="H27" s="31">
        <v>743</v>
      </c>
      <c r="I27" s="32">
        <v>749</v>
      </c>
      <c r="J27" s="32">
        <v>736</v>
      </c>
      <c r="K27" s="32">
        <v>140</v>
      </c>
      <c r="L27" s="32">
        <v>750</v>
      </c>
      <c r="M27" s="129">
        <v>748</v>
      </c>
      <c r="N27" s="31">
        <v>757</v>
      </c>
      <c r="O27" s="32">
        <v>761</v>
      </c>
      <c r="P27" s="32">
        <v>751</v>
      </c>
      <c r="Q27" s="32">
        <v>145</v>
      </c>
      <c r="R27" s="32">
        <v>755</v>
      </c>
      <c r="S27" s="33">
        <v>751</v>
      </c>
      <c r="T27" s="34">
        <f>SUM(B27:S27)</f>
        <v>11710</v>
      </c>
      <c r="U27" s="2">
        <f>((T25*1000)/T27)/7</f>
        <v>159.80846651213861</v>
      </c>
    </row>
    <row r="28" spans="1:30" s="2" customFormat="1" ht="33" customHeight="1" x14ac:dyDescent="0.25">
      <c r="A28" s="116" t="s">
        <v>14</v>
      </c>
      <c r="B28" s="35">
        <f>((B27*B26)*7/1000-B18-B19)/5</f>
        <v>120.4286</v>
      </c>
      <c r="C28" s="36">
        <f t="shared" ref="C28:S28" si="5">((C27*C26)*7/1000-C18-C19)/5</f>
        <v>120.07744000000002</v>
      </c>
      <c r="D28" s="36">
        <f t="shared" si="5"/>
        <v>118.85511999999999</v>
      </c>
      <c r="E28" s="36">
        <f t="shared" si="5"/>
        <v>26.13008</v>
      </c>
      <c r="F28" s="36">
        <f t="shared" si="5"/>
        <v>120.46860000000001</v>
      </c>
      <c r="G28" s="130">
        <f t="shared" si="5"/>
        <v>119.99744000000001</v>
      </c>
      <c r="H28" s="35">
        <f t="shared" si="5"/>
        <v>118.38396</v>
      </c>
      <c r="I28" s="36">
        <f t="shared" si="5"/>
        <v>119.48628000000001</v>
      </c>
      <c r="J28" s="36">
        <f t="shared" si="5"/>
        <v>117.21791999999998</v>
      </c>
      <c r="K28" s="36">
        <f t="shared" si="5"/>
        <v>22.080800000000004</v>
      </c>
      <c r="L28" s="36">
        <f t="shared" si="5"/>
        <v>119.67000000000004</v>
      </c>
      <c r="M28" s="37">
        <f t="shared" si="5"/>
        <v>119.38256000000001</v>
      </c>
      <c r="N28" s="35">
        <f t="shared" si="5"/>
        <v>120.83604000000003</v>
      </c>
      <c r="O28" s="36">
        <f t="shared" si="5"/>
        <v>121.45092</v>
      </c>
      <c r="P28" s="36">
        <f t="shared" si="5"/>
        <v>119.73371999999998</v>
      </c>
      <c r="Q28" s="36">
        <f t="shared" si="5"/>
        <v>22.999400000000001</v>
      </c>
      <c r="R28" s="36">
        <f t="shared" si="5"/>
        <v>120.50860000000003</v>
      </c>
      <c r="S28" s="37">
        <f t="shared" si="5"/>
        <v>119.85372</v>
      </c>
      <c r="T28" s="38"/>
    </row>
    <row r="29" spans="1:30" ht="33.75" customHeight="1" x14ac:dyDescent="0.25">
      <c r="A29" s="117" t="s">
        <v>15</v>
      </c>
      <c r="B29" s="39">
        <f>((B27*B26)*7)/1000</f>
        <v>844.54300000000012</v>
      </c>
      <c r="C29" s="40">
        <f>((C27*C26)*7)/1000</f>
        <v>841.18720000000008</v>
      </c>
      <c r="D29" s="40">
        <f t="shared" ref="D29:S29" si="6">((D27*D26)*7)/1000</f>
        <v>834.47559999999999</v>
      </c>
      <c r="E29" s="40">
        <f t="shared" si="6"/>
        <v>183.4504</v>
      </c>
      <c r="F29" s="40">
        <f t="shared" si="6"/>
        <v>844.54300000000012</v>
      </c>
      <c r="G29" s="131">
        <f t="shared" si="6"/>
        <v>841.18720000000008</v>
      </c>
      <c r="H29" s="39">
        <f t="shared" si="6"/>
        <v>831.11980000000005</v>
      </c>
      <c r="I29" s="40">
        <f t="shared" si="6"/>
        <v>837.83140000000014</v>
      </c>
      <c r="J29" s="40">
        <f t="shared" si="6"/>
        <v>823.28959999999995</v>
      </c>
      <c r="K29" s="40">
        <f t="shared" si="6"/>
        <v>156.60400000000001</v>
      </c>
      <c r="L29" s="40">
        <f t="shared" si="6"/>
        <v>838.95000000000016</v>
      </c>
      <c r="M29" s="76">
        <f t="shared" si="6"/>
        <v>836.71280000000002</v>
      </c>
      <c r="N29" s="177">
        <f t="shared" si="6"/>
        <v>846.78020000000004</v>
      </c>
      <c r="O29" s="41">
        <f t="shared" si="6"/>
        <v>851.25459999999998</v>
      </c>
      <c r="P29" s="41">
        <f t="shared" si="6"/>
        <v>840.06859999999995</v>
      </c>
      <c r="Q29" s="41">
        <f t="shared" si="6"/>
        <v>162.197</v>
      </c>
      <c r="R29" s="41">
        <f t="shared" si="6"/>
        <v>844.54300000000012</v>
      </c>
      <c r="S29" s="42">
        <f t="shared" si="6"/>
        <v>840.06859999999995</v>
      </c>
      <c r="T29" s="43"/>
    </row>
    <row r="30" spans="1:30" ht="33.75" customHeight="1" thickBot="1" x14ac:dyDescent="0.3">
      <c r="A30" s="118" t="s">
        <v>16</v>
      </c>
      <c r="B30" s="44">
        <f>+(B25/B27)/7*1000</f>
        <v>159.77294228949859</v>
      </c>
      <c r="C30" s="45">
        <f t="shared" ref="C30:E30" si="7">+(C25/C27)/7*1000</f>
        <v>159.82142857142858</v>
      </c>
      <c r="D30" s="45">
        <f t="shared" si="7"/>
        <v>159.84297204136345</v>
      </c>
      <c r="E30" s="45">
        <f t="shared" si="7"/>
        <v>159.66898954703831</v>
      </c>
      <c r="F30" s="45">
        <f>+(F25/F27)/7*1000</f>
        <v>159.82970671712394</v>
      </c>
      <c r="G30" s="132">
        <f t="shared" ref="G30:J30" si="8">+(G25/G27)/7*1000</f>
        <v>159.80243161094225</v>
      </c>
      <c r="H30" s="44">
        <f t="shared" si="8"/>
        <v>159.815420111517</v>
      </c>
      <c r="I30" s="45">
        <f t="shared" si="8"/>
        <v>159.81308411214951</v>
      </c>
      <c r="J30" s="45">
        <f t="shared" si="8"/>
        <v>159.78260869565219</v>
      </c>
      <c r="K30" s="45">
        <f>+(K25/K27)/7*1000</f>
        <v>159.89795918367346</v>
      </c>
      <c r="L30" s="45">
        <f t="shared" ref="L30:S30" si="9">+(L25/L27)/7*1000</f>
        <v>159.82857142857145</v>
      </c>
      <c r="M30" s="46">
        <f t="shared" si="9"/>
        <v>159.81665393430097</v>
      </c>
      <c r="N30" s="44">
        <f t="shared" si="9"/>
        <v>159.76599358369504</v>
      </c>
      <c r="O30" s="45">
        <f t="shared" si="9"/>
        <v>159.84606720480571</v>
      </c>
      <c r="P30" s="45">
        <f t="shared" si="9"/>
        <v>159.76792847631731</v>
      </c>
      <c r="Q30" s="45">
        <f t="shared" si="9"/>
        <v>159.80295566502463</v>
      </c>
      <c r="R30" s="45">
        <f t="shared" si="9"/>
        <v>159.79186376537368</v>
      </c>
      <c r="S30" s="46">
        <f t="shared" si="9"/>
        <v>159.84401750047556</v>
      </c>
      <c r="T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0"/>
      <c r="U37" s="50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53"/>
      <c r="U38" s="3"/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69">
        <v>103.1</v>
      </c>
      <c r="C39" s="69">
        <v>102.7</v>
      </c>
      <c r="D39" s="69">
        <v>102.9</v>
      </c>
      <c r="E39" s="69">
        <v>25.1</v>
      </c>
      <c r="F39" s="69">
        <v>104.3</v>
      </c>
      <c r="G39" s="69">
        <v>102</v>
      </c>
      <c r="H39" s="89">
        <f t="shared" ref="H39:H46" si="10">SUM(B39:G39)</f>
        <v>540.10000000000014</v>
      </c>
      <c r="I39" s="50"/>
      <c r="J39" s="2"/>
      <c r="K39" s="80" t="s">
        <v>42</v>
      </c>
      <c r="L39" s="69">
        <v>8</v>
      </c>
      <c r="M39" s="69">
        <v>7.9</v>
      </c>
      <c r="N39" s="69">
        <v>7.9</v>
      </c>
      <c r="O39" s="69">
        <v>2</v>
      </c>
      <c r="P39" s="69">
        <v>7.8</v>
      </c>
      <c r="Q39" s="69">
        <v>7.6</v>
      </c>
      <c r="R39" s="89">
        <f t="shared" ref="R39:R46" si="11">SUM(L39:Q39)</f>
        <v>41.2</v>
      </c>
      <c r="S39" s="50"/>
      <c r="T39" s="50"/>
      <c r="U39" s="50"/>
      <c r="V39" s="50"/>
      <c r="W39" s="2"/>
      <c r="X39" s="2"/>
      <c r="Y39" s="2"/>
      <c r="Z39" s="2"/>
      <c r="AA39" s="144"/>
      <c r="AB39" s="144"/>
      <c r="AD39" s="142"/>
    </row>
    <row r="40" spans="1:30" ht="33.75" customHeight="1" x14ac:dyDescent="0.25">
      <c r="A40" s="81" t="s">
        <v>34</v>
      </c>
      <c r="B40" s="69">
        <v>103.1</v>
      </c>
      <c r="C40" s="69">
        <v>102.7</v>
      </c>
      <c r="D40" s="69">
        <v>102.9</v>
      </c>
      <c r="E40" s="69">
        <v>25.1</v>
      </c>
      <c r="F40" s="69">
        <v>104.3</v>
      </c>
      <c r="G40" s="69">
        <v>102</v>
      </c>
      <c r="H40" s="89">
        <f t="shared" si="10"/>
        <v>540.10000000000014</v>
      </c>
      <c r="I40" s="50"/>
      <c r="J40" s="2"/>
      <c r="K40" s="81" t="s">
        <v>34</v>
      </c>
      <c r="L40" s="69">
        <v>8</v>
      </c>
      <c r="M40" s="69">
        <v>7.9</v>
      </c>
      <c r="N40" s="69">
        <v>7.9</v>
      </c>
      <c r="O40" s="69">
        <v>2</v>
      </c>
      <c r="P40" s="69">
        <v>7.8</v>
      </c>
      <c r="Q40" s="69">
        <v>7.6</v>
      </c>
      <c r="R40" s="89">
        <f t="shared" si="11"/>
        <v>41.2</v>
      </c>
      <c r="S40" s="50"/>
      <c r="T40" s="50"/>
      <c r="U40" s="50"/>
      <c r="V40" s="50"/>
      <c r="W40" s="2"/>
      <c r="X40" s="2"/>
      <c r="Y40" s="2"/>
      <c r="Z40" s="2"/>
      <c r="AA40" s="144"/>
      <c r="AB40" s="144"/>
      <c r="AD40" s="142"/>
    </row>
    <row r="41" spans="1:30" ht="33.75" customHeight="1" x14ac:dyDescent="0.25">
      <c r="A41" s="80" t="s">
        <v>35</v>
      </c>
      <c r="B41" s="69">
        <v>103.1</v>
      </c>
      <c r="C41" s="69">
        <v>102.6</v>
      </c>
      <c r="D41" s="69">
        <v>102.9</v>
      </c>
      <c r="E41" s="69">
        <v>25.4</v>
      </c>
      <c r="F41" s="69">
        <v>104.2</v>
      </c>
      <c r="G41" s="69">
        <v>101.8</v>
      </c>
      <c r="H41" s="89">
        <f t="shared" si="10"/>
        <v>540</v>
      </c>
      <c r="I41" s="50"/>
      <c r="J41" s="2"/>
      <c r="K41" s="80" t="s">
        <v>35</v>
      </c>
      <c r="L41" s="69">
        <v>7.8</v>
      </c>
      <c r="M41" s="69">
        <v>7.7</v>
      </c>
      <c r="N41" s="69">
        <v>7.7</v>
      </c>
      <c r="O41" s="69">
        <v>1.9</v>
      </c>
      <c r="P41" s="69">
        <v>7.6</v>
      </c>
      <c r="Q41" s="69">
        <v>7.5</v>
      </c>
      <c r="R41" s="89">
        <f t="shared" si="11"/>
        <v>40.199999999999996</v>
      </c>
      <c r="S41" s="50"/>
      <c r="T41" s="50"/>
      <c r="U41" s="50"/>
      <c r="V41" s="50"/>
      <c r="W41" s="2"/>
      <c r="X41" s="2"/>
      <c r="Y41" s="2"/>
      <c r="Z41" s="2"/>
      <c r="AA41" s="144"/>
      <c r="AB41" s="144"/>
      <c r="AD41" s="142"/>
    </row>
    <row r="42" spans="1:30" ht="33.75" customHeight="1" x14ac:dyDescent="0.25">
      <c r="A42" s="80" t="s">
        <v>36</v>
      </c>
      <c r="B42" s="69">
        <v>103.1</v>
      </c>
      <c r="C42" s="69">
        <v>102.6</v>
      </c>
      <c r="D42" s="69">
        <v>102.9</v>
      </c>
      <c r="E42" s="69">
        <v>25.4</v>
      </c>
      <c r="F42" s="69">
        <v>104.2</v>
      </c>
      <c r="G42" s="69">
        <v>101.8</v>
      </c>
      <c r="H42" s="89">
        <f t="shared" si="10"/>
        <v>540</v>
      </c>
      <c r="I42" s="50"/>
      <c r="J42" s="2"/>
      <c r="K42" s="80" t="s">
        <v>36</v>
      </c>
      <c r="L42" s="69">
        <v>7.8</v>
      </c>
      <c r="M42" s="69">
        <v>7.8</v>
      </c>
      <c r="N42" s="69">
        <v>7.8</v>
      </c>
      <c r="O42" s="69">
        <v>1.9</v>
      </c>
      <c r="P42" s="69">
        <v>7.7</v>
      </c>
      <c r="Q42" s="69">
        <v>7.5</v>
      </c>
      <c r="R42" s="89">
        <f t="shared" si="11"/>
        <v>40.5</v>
      </c>
      <c r="S42" s="50"/>
      <c r="T42" s="53"/>
      <c r="U42" s="3"/>
      <c r="V42" s="50"/>
      <c r="W42" s="2"/>
      <c r="X42" s="2"/>
      <c r="Y42" s="2"/>
      <c r="Z42" s="2"/>
      <c r="AA42" s="144"/>
      <c r="AB42" s="144"/>
      <c r="AD42" s="142"/>
    </row>
    <row r="43" spans="1:30" ht="33.75" customHeight="1" x14ac:dyDescent="0.25">
      <c r="A43" s="81" t="s">
        <v>37</v>
      </c>
      <c r="B43" s="69">
        <v>103.1</v>
      </c>
      <c r="C43" s="69">
        <v>102.6</v>
      </c>
      <c r="D43" s="69">
        <v>102.9</v>
      </c>
      <c r="E43" s="69">
        <v>25.4</v>
      </c>
      <c r="F43" s="69">
        <v>104.2</v>
      </c>
      <c r="G43" s="69">
        <v>101.8</v>
      </c>
      <c r="H43" s="89">
        <f t="shared" si="10"/>
        <v>540</v>
      </c>
      <c r="I43" s="50"/>
      <c r="J43" s="2"/>
      <c r="K43" s="81" t="s">
        <v>37</v>
      </c>
      <c r="L43" s="69">
        <v>7.8</v>
      </c>
      <c r="M43" s="69">
        <v>7.8</v>
      </c>
      <c r="N43" s="69">
        <v>7.8</v>
      </c>
      <c r="O43" s="69">
        <v>1.9</v>
      </c>
      <c r="P43" s="69">
        <v>7.7</v>
      </c>
      <c r="Q43" s="69">
        <v>7.5</v>
      </c>
      <c r="R43" s="89">
        <f t="shared" si="11"/>
        <v>40.5</v>
      </c>
      <c r="S43" s="50"/>
      <c r="T43" s="50"/>
      <c r="U43" s="50"/>
      <c r="V43" s="50"/>
      <c r="W43" s="2"/>
      <c r="X43" s="2"/>
      <c r="Y43" s="2"/>
      <c r="Z43" s="2"/>
      <c r="AA43" s="144"/>
      <c r="AB43" s="144"/>
      <c r="AD43" s="142"/>
    </row>
    <row r="44" spans="1:30" ht="33.75" customHeight="1" x14ac:dyDescent="0.25">
      <c r="A44" s="80" t="s">
        <v>38</v>
      </c>
      <c r="B44" s="69">
        <v>103.1</v>
      </c>
      <c r="C44" s="69">
        <v>102.6</v>
      </c>
      <c r="D44" s="69">
        <v>102.9</v>
      </c>
      <c r="E44" s="69">
        <v>25.4</v>
      </c>
      <c r="F44" s="69">
        <v>104.2</v>
      </c>
      <c r="G44" s="69">
        <v>101.8</v>
      </c>
      <c r="H44" s="89">
        <f t="shared" si="10"/>
        <v>540</v>
      </c>
      <c r="I44" s="50"/>
      <c r="J44" s="2"/>
      <c r="K44" s="80" t="s">
        <v>38</v>
      </c>
      <c r="L44" s="69">
        <v>7.8</v>
      </c>
      <c r="M44" s="69">
        <v>7.8</v>
      </c>
      <c r="N44" s="69">
        <v>7.8</v>
      </c>
      <c r="O44" s="69">
        <v>1.9</v>
      </c>
      <c r="P44" s="69">
        <v>7.7</v>
      </c>
      <c r="Q44" s="69">
        <v>7.5</v>
      </c>
      <c r="R44" s="89">
        <f t="shared" si="11"/>
        <v>40.5</v>
      </c>
      <c r="S44" s="50"/>
      <c r="T44" s="53"/>
      <c r="U44" s="3"/>
      <c r="V44" s="50"/>
      <c r="W44" s="2"/>
      <c r="X44" s="2"/>
      <c r="Y44" s="2"/>
      <c r="Z44" s="2"/>
      <c r="AA44" s="144"/>
      <c r="AB44" s="144"/>
      <c r="AD44" s="142"/>
    </row>
    <row r="45" spans="1:30" ht="33.75" customHeight="1" x14ac:dyDescent="0.25">
      <c r="A45" s="80" t="s">
        <v>33</v>
      </c>
      <c r="B45" s="69">
        <v>103.1</v>
      </c>
      <c r="C45" s="69">
        <v>102.6</v>
      </c>
      <c r="D45" s="69">
        <v>102.9</v>
      </c>
      <c r="E45" s="69">
        <v>25.4</v>
      </c>
      <c r="F45" s="69">
        <v>104.2</v>
      </c>
      <c r="G45" s="69">
        <v>101.8</v>
      </c>
      <c r="H45" s="89">
        <f t="shared" si="10"/>
        <v>540</v>
      </c>
      <c r="I45" s="50"/>
      <c r="J45" s="2"/>
      <c r="K45" s="80" t="s">
        <v>33</v>
      </c>
      <c r="L45" s="69">
        <v>7.9</v>
      </c>
      <c r="M45" s="69">
        <v>7.8</v>
      </c>
      <c r="N45" s="69">
        <v>7.8</v>
      </c>
      <c r="O45" s="69">
        <v>2</v>
      </c>
      <c r="P45" s="69">
        <v>7.7</v>
      </c>
      <c r="Q45" s="69">
        <v>7.6</v>
      </c>
      <c r="R45" s="89">
        <f t="shared" si="11"/>
        <v>40.800000000000004</v>
      </c>
      <c r="S45" s="50"/>
      <c r="T45" s="50"/>
      <c r="U45" s="50"/>
      <c r="V45" s="50"/>
      <c r="W45" s="2"/>
      <c r="X45" s="2"/>
      <c r="Y45" s="2"/>
      <c r="Z45" s="2"/>
      <c r="AA45" s="144"/>
      <c r="AB45" s="144"/>
      <c r="AD45" s="142"/>
    </row>
    <row r="46" spans="1:30" ht="33.75" customHeight="1" x14ac:dyDescent="0.25">
      <c r="A46" s="81" t="s">
        <v>10</v>
      </c>
      <c r="B46" s="70">
        <f t="shared" ref="B46:G46" si="12">SUM(B39:B45)</f>
        <v>721.7</v>
      </c>
      <c r="C46" s="25">
        <f t="shared" si="12"/>
        <v>718.40000000000009</v>
      </c>
      <c r="D46" s="25">
        <f t="shared" si="12"/>
        <v>720.3</v>
      </c>
      <c r="E46" s="25">
        <f t="shared" si="12"/>
        <v>177.20000000000002</v>
      </c>
      <c r="F46" s="25">
        <f t="shared" si="12"/>
        <v>729.60000000000014</v>
      </c>
      <c r="G46" s="25">
        <f t="shared" si="12"/>
        <v>713</v>
      </c>
      <c r="H46" s="89">
        <f t="shared" si="10"/>
        <v>3780.2</v>
      </c>
      <c r="I46" s="56"/>
      <c r="K46" s="96" t="s">
        <v>10</v>
      </c>
      <c r="L46" s="70">
        <f>SUM(L39:L45)</f>
        <v>55.099999999999994</v>
      </c>
      <c r="M46" s="25">
        <f>SUM(M39:M45)</f>
        <v>54.699999999999996</v>
      </c>
      <c r="N46" s="25">
        <f>SUM(N39:N45)</f>
        <v>54.699999999999996</v>
      </c>
      <c r="O46" s="25">
        <f>SUM(O39:O45)</f>
        <v>13.600000000000001</v>
      </c>
      <c r="P46" s="25">
        <f t="shared" ref="P46:Q46" si="13">SUM(P39:P45)</f>
        <v>54.000000000000007</v>
      </c>
      <c r="Q46" s="25">
        <f t="shared" si="13"/>
        <v>52.800000000000004</v>
      </c>
      <c r="R46" s="89">
        <f t="shared" si="11"/>
        <v>284.89999999999998</v>
      </c>
      <c r="S46" s="56"/>
      <c r="T46" s="53"/>
      <c r="U46" s="3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2" t="s">
        <v>12</v>
      </c>
      <c r="B47" s="28">
        <v>157.9</v>
      </c>
      <c r="C47" s="28">
        <v>157.9</v>
      </c>
      <c r="D47" s="28">
        <v>157.9</v>
      </c>
      <c r="E47" s="28">
        <v>157.9</v>
      </c>
      <c r="F47" s="28">
        <v>157.9</v>
      </c>
      <c r="G47" s="28">
        <v>157.9</v>
      </c>
      <c r="H47" s="90">
        <f>+((H46/H48)/7)*1000</f>
        <v>157.90309106098579</v>
      </c>
      <c r="I47" s="56"/>
      <c r="K47" s="119" t="s">
        <v>12</v>
      </c>
      <c r="L47" s="71">
        <v>148.5</v>
      </c>
      <c r="M47" s="28">
        <v>147.5</v>
      </c>
      <c r="N47" s="28">
        <v>147.5</v>
      </c>
      <c r="O47" s="28">
        <v>149.5</v>
      </c>
      <c r="P47" s="28">
        <v>145.5</v>
      </c>
      <c r="Q47" s="28">
        <v>145</v>
      </c>
      <c r="R47" s="90">
        <f>+((R46/R48)/7)*1000</f>
        <v>146.93140794223828</v>
      </c>
      <c r="S47" s="57"/>
      <c r="T47" s="50"/>
      <c r="U47" s="50"/>
    </row>
    <row r="48" spans="1:30" ht="33.75" customHeight="1" x14ac:dyDescent="0.25">
      <c r="A48" s="83" t="s">
        <v>13</v>
      </c>
      <c r="B48" s="72">
        <v>653</v>
      </c>
      <c r="C48" s="32">
        <v>650</v>
      </c>
      <c r="D48" s="32">
        <v>652</v>
      </c>
      <c r="E48" s="32">
        <v>160</v>
      </c>
      <c r="F48" s="32">
        <v>660</v>
      </c>
      <c r="G48" s="32">
        <v>645</v>
      </c>
      <c r="H48" s="91">
        <f>SUM(B48:G48)</f>
        <v>3420</v>
      </c>
      <c r="I48" s="56"/>
      <c r="J48" s="58"/>
      <c r="K48" s="83" t="s">
        <v>13</v>
      </c>
      <c r="L48" s="94">
        <v>53</v>
      </c>
      <c r="M48" s="94">
        <v>53</v>
      </c>
      <c r="N48" s="94">
        <v>53</v>
      </c>
      <c r="O48" s="94">
        <v>13</v>
      </c>
      <c r="P48" s="94">
        <v>53</v>
      </c>
      <c r="Q48" s="94">
        <v>52</v>
      </c>
      <c r="R48" s="98">
        <f>SUM(L48:Q48)</f>
        <v>277</v>
      </c>
      <c r="S48" s="59"/>
      <c r="T48" s="53"/>
      <c r="U48" s="3"/>
    </row>
    <row r="49" spans="1:43" ht="33.75" customHeight="1" x14ac:dyDescent="0.25">
      <c r="A49" s="84" t="s">
        <v>14</v>
      </c>
      <c r="B49" s="73">
        <f t="shared" ref="B49:G49" si="14">((B48*B47)*7/1000-B39-B40)/5</f>
        <v>103.11218</v>
      </c>
      <c r="C49" s="36">
        <f t="shared" si="14"/>
        <v>102.60899999999999</v>
      </c>
      <c r="D49" s="36">
        <f t="shared" si="14"/>
        <v>102.97112</v>
      </c>
      <c r="E49" s="36">
        <f t="shared" si="14"/>
        <v>25.329600000000006</v>
      </c>
      <c r="F49" s="36">
        <f t="shared" si="14"/>
        <v>104.17960000000002</v>
      </c>
      <c r="G49" s="36">
        <f t="shared" si="14"/>
        <v>101.7837</v>
      </c>
      <c r="H49" s="92">
        <f>((H46*1000)/H48)/7</f>
        <v>157.90309106098582</v>
      </c>
      <c r="I49" s="56"/>
      <c r="K49" s="84" t="s">
        <v>14</v>
      </c>
      <c r="L49" s="73">
        <f>((L48*L47)*7/1000-L39-L40)/5</f>
        <v>7.8186999999999998</v>
      </c>
      <c r="M49" s="36">
        <f t="shared" ref="M49:Q49" si="15">((M48*M47)*7/1000-M39-M40)/5</f>
        <v>7.7844999999999995</v>
      </c>
      <c r="N49" s="36">
        <f t="shared" si="15"/>
        <v>7.7844999999999995</v>
      </c>
      <c r="O49" s="36">
        <f t="shared" si="15"/>
        <v>1.9209000000000001</v>
      </c>
      <c r="P49" s="36">
        <f t="shared" si="15"/>
        <v>7.6761000000000008</v>
      </c>
      <c r="Q49" s="36">
        <f t="shared" si="15"/>
        <v>7.516</v>
      </c>
      <c r="R49" s="99">
        <f>((R46*1000)/R48)/7</f>
        <v>146.93140794223828</v>
      </c>
      <c r="S49" s="59"/>
      <c r="T49" s="50"/>
      <c r="U49" s="50"/>
    </row>
    <row r="50" spans="1:43" ht="33.75" customHeight="1" x14ac:dyDescent="0.25">
      <c r="A50" s="85" t="s">
        <v>15</v>
      </c>
      <c r="B50" s="74">
        <f t="shared" ref="B50:G50" si="16">((B48*B47)*7)/1000</f>
        <v>721.76089999999999</v>
      </c>
      <c r="C50" s="40">
        <f t="shared" si="16"/>
        <v>718.44500000000005</v>
      </c>
      <c r="D50" s="40">
        <f t="shared" si="16"/>
        <v>720.65559999999994</v>
      </c>
      <c r="E50" s="40">
        <f t="shared" si="16"/>
        <v>176.84800000000001</v>
      </c>
      <c r="F50" s="40">
        <f t="shared" si="16"/>
        <v>729.49800000000005</v>
      </c>
      <c r="G50" s="40">
        <f t="shared" si="16"/>
        <v>712.91849999999999</v>
      </c>
      <c r="H50" s="76"/>
      <c r="I50" s="56"/>
      <c r="K50" s="85" t="s">
        <v>15</v>
      </c>
      <c r="L50" s="74">
        <f>((L48*L47)*7)/1000</f>
        <v>55.093499999999999</v>
      </c>
      <c r="M50" s="40">
        <f>((M48*M47)*7)/1000</f>
        <v>54.722499999999997</v>
      </c>
      <c r="N50" s="40">
        <f>((N48*N47)*7)/1000</f>
        <v>54.722499999999997</v>
      </c>
      <c r="O50" s="40">
        <f>((O48*O47)*7)/1000</f>
        <v>13.6045</v>
      </c>
      <c r="P50" s="40">
        <f t="shared" ref="P50:Q50" si="17">((P48*P47)*7)/1000</f>
        <v>53.980499999999999</v>
      </c>
      <c r="Q50" s="40">
        <f t="shared" si="17"/>
        <v>52.78</v>
      </c>
      <c r="R50" s="100"/>
    </row>
    <row r="51" spans="1:43" ht="33.75" customHeight="1" thickBot="1" x14ac:dyDescent="0.3">
      <c r="A51" s="86" t="s">
        <v>16</v>
      </c>
      <c r="B51" s="75">
        <f t="shared" ref="B51:G51" si="18">+(B46/B48)/7*1000</f>
        <v>157.88667687595711</v>
      </c>
      <c r="C51" s="45">
        <f t="shared" si="18"/>
        <v>157.89010989010993</v>
      </c>
      <c r="D51" s="45">
        <f t="shared" si="18"/>
        <v>157.82208588957053</v>
      </c>
      <c r="E51" s="45">
        <f t="shared" si="18"/>
        <v>158.21428571428572</v>
      </c>
      <c r="F51" s="45">
        <f t="shared" si="18"/>
        <v>157.92207792207796</v>
      </c>
      <c r="G51" s="45">
        <f t="shared" si="18"/>
        <v>157.91805094130675</v>
      </c>
      <c r="H51" s="93"/>
      <c r="I51" s="56"/>
      <c r="J51" s="48"/>
      <c r="K51" s="86" t="s">
        <v>16</v>
      </c>
      <c r="L51" s="75">
        <f>+(L46/L48)/7*1000</f>
        <v>148.51752021563343</v>
      </c>
      <c r="M51" s="45">
        <f>+(M46/M48)/7*1000</f>
        <v>147.43935309973045</v>
      </c>
      <c r="N51" s="45">
        <f>+(N46/N48)/7*1000</f>
        <v>147.43935309973045</v>
      </c>
      <c r="O51" s="45">
        <f>+(O46/O48)/7*1000</f>
        <v>149.45054945054946</v>
      </c>
      <c r="P51" s="45">
        <f t="shared" ref="P51:Q51" si="19">+(P46/P48)/7*1000</f>
        <v>145.5525606469003</v>
      </c>
      <c r="Q51" s="45">
        <f t="shared" si="19"/>
        <v>145.05494505494508</v>
      </c>
      <c r="R51" s="46"/>
      <c r="S51" s="49"/>
      <c r="T51" s="49"/>
    </row>
    <row r="52" spans="1:43" ht="33.75" customHeight="1" x14ac:dyDescent="0.25">
      <c r="A52" s="48"/>
      <c r="B52" s="178"/>
      <c r="C52" s="178"/>
      <c r="D52" s="178"/>
      <c r="E52" s="178"/>
      <c r="F52" s="178"/>
      <c r="G52" s="178"/>
      <c r="H52" s="48"/>
      <c r="I52" s="48"/>
      <c r="J52" s="48"/>
      <c r="K52" s="49"/>
      <c r="L52" s="49"/>
      <c r="M52" s="178"/>
      <c r="N52" s="178"/>
      <c r="O52" s="178"/>
      <c r="P52" s="178"/>
      <c r="Q52" s="178"/>
      <c r="R52" s="178"/>
      <c r="S52" s="49"/>
      <c r="T52" s="49"/>
      <c r="U52" s="2"/>
      <c r="V52" s="2"/>
      <c r="W52" s="2"/>
      <c r="X52" s="2"/>
      <c r="Y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43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2"/>
      <c r="W54" s="2"/>
      <c r="X54" s="2"/>
      <c r="Y54" s="2"/>
      <c r="Z54" s="2"/>
      <c r="AB54" s="2"/>
      <c r="AC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2"/>
      <c r="W55" s="2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2"/>
      <c r="W56" s="2"/>
      <c r="X56" s="124"/>
      <c r="Y56" s="52"/>
      <c r="Z56" s="64"/>
      <c r="AA56" s="64"/>
      <c r="AB56" s="64"/>
      <c r="AC56" s="5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71">
        <v>9.8000000000000007</v>
      </c>
      <c r="C57" s="172">
        <v>9.8000000000000007</v>
      </c>
      <c r="D57" s="172">
        <v>9.6</v>
      </c>
      <c r="E57" s="172">
        <v>2.2000000000000002</v>
      </c>
      <c r="F57" s="172">
        <v>9.6999999999999993</v>
      </c>
      <c r="G57" s="173">
        <v>9.6999999999999993</v>
      </c>
      <c r="H57" s="171">
        <v>9.9</v>
      </c>
      <c r="I57" s="172">
        <v>10</v>
      </c>
      <c r="J57" s="172">
        <v>9.8000000000000007</v>
      </c>
      <c r="K57" s="156">
        <v>2</v>
      </c>
      <c r="L57" s="172">
        <v>9.6999999999999993</v>
      </c>
      <c r="M57" s="173">
        <v>9.6999999999999993</v>
      </c>
      <c r="N57" s="167">
        <v>10.199999999999999</v>
      </c>
      <c r="O57" s="156">
        <v>10.1</v>
      </c>
      <c r="P57" s="156">
        <v>9.8000000000000007</v>
      </c>
      <c r="Q57" s="156">
        <v>2.1</v>
      </c>
      <c r="R57" s="156">
        <v>9.8000000000000007</v>
      </c>
      <c r="S57" s="157">
        <v>9.6999999999999993</v>
      </c>
      <c r="T57" s="158">
        <f>SUM(B57:S57)</f>
        <v>153.6</v>
      </c>
      <c r="U57" s="49"/>
      <c r="V57" s="2"/>
      <c r="W57" s="2"/>
      <c r="X57" s="124"/>
      <c r="Y57" s="52"/>
      <c r="Z57" s="64"/>
      <c r="AA57" s="64"/>
      <c r="AB57" s="64"/>
      <c r="AC57" s="52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39">
        <v>9.8000000000000007</v>
      </c>
      <c r="C58" s="40">
        <v>9.8000000000000007</v>
      </c>
      <c r="D58" s="40">
        <v>9.6</v>
      </c>
      <c r="E58" s="40">
        <v>2.2000000000000002</v>
      </c>
      <c r="F58" s="40">
        <v>9.6999999999999993</v>
      </c>
      <c r="G58" s="76">
        <v>9.6999999999999993</v>
      </c>
      <c r="H58" s="39">
        <v>9.9</v>
      </c>
      <c r="I58" s="40">
        <v>10</v>
      </c>
      <c r="J58" s="40">
        <v>9.8000000000000007</v>
      </c>
      <c r="K58" s="179">
        <v>2</v>
      </c>
      <c r="L58" s="40">
        <v>9.6999999999999993</v>
      </c>
      <c r="M58" s="76">
        <v>9.6999999999999993</v>
      </c>
      <c r="N58" s="69">
        <v>10.199999999999999</v>
      </c>
      <c r="O58" s="21">
        <v>10.1</v>
      </c>
      <c r="P58" s="21">
        <v>9.8000000000000007</v>
      </c>
      <c r="Q58" s="21">
        <v>2.1</v>
      </c>
      <c r="R58" s="21">
        <v>9.8000000000000007</v>
      </c>
      <c r="S58" s="126">
        <v>9.6999999999999993</v>
      </c>
      <c r="T58" s="158">
        <f t="shared" ref="T58:T63" si="20">SUM(B58:S58)</f>
        <v>153.6</v>
      </c>
      <c r="U58" s="49"/>
      <c r="V58" s="2"/>
      <c r="W58" s="2"/>
      <c r="X58" s="124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39">
        <v>9.6</v>
      </c>
      <c r="C59" s="40">
        <v>9.8000000000000007</v>
      </c>
      <c r="D59" s="40">
        <v>9.6</v>
      </c>
      <c r="E59" s="40">
        <v>2</v>
      </c>
      <c r="F59" s="40">
        <v>9.6999999999999993</v>
      </c>
      <c r="G59" s="76">
        <v>9.6999999999999993</v>
      </c>
      <c r="H59" s="39">
        <v>9.6999999999999993</v>
      </c>
      <c r="I59" s="40">
        <v>9.6999999999999993</v>
      </c>
      <c r="J59" s="40">
        <v>9.6</v>
      </c>
      <c r="K59" s="179">
        <v>1.9</v>
      </c>
      <c r="L59" s="40">
        <v>9.6999999999999993</v>
      </c>
      <c r="M59" s="76">
        <v>9.6999999999999993</v>
      </c>
      <c r="N59" s="69">
        <v>10</v>
      </c>
      <c r="O59" s="21">
        <v>9.9</v>
      </c>
      <c r="P59" s="21">
        <v>9.6999999999999993</v>
      </c>
      <c r="Q59" s="21">
        <v>2.1</v>
      </c>
      <c r="R59" s="21">
        <v>9.6999999999999993</v>
      </c>
      <c r="S59" s="126">
        <v>9.6999999999999993</v>
      </c>
      <c r="T59" s="158">
        <f t="shared" si="20"/>
        <v>151.79999999999998</v>
      </c>
      <c r="U59" s="49"/>
      <c r="V59" s="2"/>
      <c r="W59" s="2"/>
      <c r="X59" s="124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39">
        <v>9.6999999999999993</v>
      </c>
      <c r="C60" s="40">
        <v>9.8000000000000007</v>
      </c>
      <c r="D60" s="40">
        <v>9.6</v>
      </c>
      <c r="E60" s="40">
        <v>2.1</v>
      </c>
      <c r="F60" s="40">
        <v>9.6999999999999993</v>
      </c>
      <c r="G60" s="76">
        <v>9.6999999999999993</v>
      </c>
      <c r="H60" s="39">
        <v>9.6999999999999993</v>
      </c>
      <c r="I60" s="40">
        <v>9.8000000000000007</v>
      </c>
      <c r="J60" s="40">
        <v>9.6</v>
      </c>
      <c r="K60" s="179">
        <v>1.9</v>
      </c>
      <c r="L60" s="40">
        <v>9.6999999999999993</v>
      </c>
      <c r="M60" s="76">
        <v>9.6999999999999993</v>
      </c>
      <c r="N60" s="69">
        <v>10.1</v>
      </c>
      <c r="O60" s="21">
        <v>9.9</v>
      </c>
      <c r="P60" s="21">
        <v>9.6999999999999993</v>
      </c>
      <c r="Q60" s="21">
        <v>2.1</v>
      </c>
      <c r="R60" s="21">
        <v>9.6999999999999993</v>
      </c>
      <c r="S60" s="126">
        <v>9.6999999999999993</v>
      </c>
      <c r="T60" s="158">
        <f t="shared" si="20"/>
        <v>152.19999999999999</v>
      </c>
      <c r="U60" s="49"/>
      <c r="V60" s="2"/>
      <c r="W60" s="2"/>
      <c r="X60" s="124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39">
        <v>9.6999999999999993</v>
      </c>
      <c r="C61" s="40">
        <v>9.8000000000000007</v>
      </c>
      <c r="D61" s="40">
        <v>9.6</v>
      </c>
      <c r="E61" s="40">
        <v>2.1</v>
      </c>
      <c r="F61" s="40">
        <v>9.8000000000000007</v>
      </c>
      <c r="G61" s="76">
        <v>9.6999999999999993</v>
      </c>
      <c r="H61" s="39">
        <v>9.6999999999999993</v>
      </c>
      <c r="I61" s="40">
        <v>9.8000000000000007</v>
      </c>
      <c r="J61" s="40">
        <v>9.6</v>
      </c>
      <c r="K61" s="179">
        <v>1.9</v>
      </c>
      <c r="L61" s="40">
        <v>9.6999999999999993</v>
      </c>
      <c r="M61" s="76">
        <v>9.6999999999999993</v>
      </c>
      <c r="N61" s="69">
        <v>10.1</v>
      </c>
      <c r="O61" s="21">
        <v>9.9</v>
      </c>
      <c r="P61" s="21">
        <v>9.8000000000000007</v>
      </c>
      <c r="Q61" s="21">
        <v>2.1</v>
      </c>
      <c r="R61" s="21">
        <v>9.8000000000000007</v>
      </c>
      <c r="S61" s="126">
        <v>9.6999999999999993</v>
      </c>
      <c r="T61" s="158">
        <f t="shared" si="20"/>
        <v>152.5</v>
      </c>
      <c r="U61" s="49"/>
      <c r="V61" s="2"/>
      <c r="W61" s="2"/>
      <c r="X61" s="124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39">
        <v>9.6999999999999993</v>
      </c>
      <c r="C62" s="40">
        <v>9.8000000000000007</v>
      </c>
      <c r="D62" s="40">
        <v>9.6999999999999993</v>
      </c>
      <c r="E62" s="40">
        <v>2.1</v>
      </c>
      <c r="F62" s="40">
        <v>9.8000000000000007</v>
      </c>
      <c r="G62" s="76">
        <v>9.6999999999999993</v>
      </c>
      <c r="H62" s="39">
        <v>9.8000000000000007</v>
      </c>
      <c r="I62" s="40">
        <v>9.8000000000000007</v>
      </c>
      <c r="J62" s="40">
        <v>9.6999999999999993</v>
      </c>
      <c r="K62" s="179">
        <v>2</v>
      </c>
      <c r="L62" s="40">
        <v>9.6999999999999993</v>
      </c>
      <c r="M62" s="76">
        <v>9.6999999999999993</v>
      </c>
      <c r="N62" s="69">
        <v>10.1</v>
      </c>
      <c r="O62" s="21">
        <v>9.9</v>
      </c>
      <c r="P62" s="21">
        <v>9.8000000000000007</v>
      </c>
      <c r="Q62" s="21">
        <v>2.1</v>
      </c>
      <c r="R62" s="21">
        <v>9.8000000000000007</v>
      </c>
      <c r="S62" s="126">
        <v>9.6999999999999993</v>
      </c>
      <c r="T62" s="158">
        <f t="shared" si="20"/>
        <v>152.9</v>
      </c>
      <c r="U62" s="49"/>
      <c r="V62" s="2"/>
      <c r="W62" s="2"/>
      <c r="X62" s="124"/>
      <c r="Y62" s="52"/>
      <c r="Z62" s="52"/>
      <c r="AA62" s="52"/>
      <c r="AB62" s="52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39">
        <v>9.6999999999999993</v>
      </c>
      <c r="C63" s="40">
        <v>9.8000000000000007</v>
      </c>
      <c r="D63" s="40">
        <v>9.6999999999999993</v>
      </c>
      <c r="E63" s="40">
        <v>2.1</v>
      </c>
      <c r="F63" s="40">
        <v>9.8000000000000007</v>
      </c>
      <c r="G63" s="76">
        <v>9.6999999999999993</v>
      </c>
      <c r="H63" s="39">
        <v>9.8000000000000007</v>
      </c>
      <c r="I63" s="40">
        <v>9.8000000000000007</v>
      </c>
      <c r="J63" s="40">
        <v>9.6999999999999993</v>
      </c>
      <c r="K63" s="179">
        <v>2</v>
      </c>
      <c r="L63" s="40">
        <v>9.6999999999999993</v>
      </c>
      <c r="M63" s="76">
        <v>9.6999999999999993</v>
      </c>
      <c r="N63" s="69">
        <v>10.1</v>
      </c>
      <c r="O63" s="21">
        <v>9.9</v>
      </c>
      <c r="P63" s="21">
        <v>9.8000000000000007</v>
      </c>
      <c r="Q63" s="21">
        <v>2.1</v>
      </c>
      <c r="R63" s="21">
        <v>9.8000000000000007</v>
      </c>
      <c r="S63" s="126">
        <v>9.6999999999999993</v>
      </c>
      <c r="T63" s="158">
        <f t="shared" si="20"/>
        <v>152.9</v>
      </c>
      <c r="U63" s="49"/>
      <c r="V63" s="2"/>
      <c r="W63" s="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79" t="s">
        <v>10</v>
      </c>
      <c r="B64" s="168">
        <f t="shared" ref="B64:S64" si="21">SUM(B57:B63)</f>
        <v>68.000000000000014</v>
      </c>
      <c r="C64" s="169">
        <f t="shared" si="21"/>
        <v>68.599999999999994</v>
      </c>
      <c r="D64" s="169">
        <f t="shared" si="21"/>
        <v>67.400000000000006</v>
      </c>
      <c r="E64" s="169">
        <f t="shared" si="21"/>
        <v>14.799999999999999</v>
      </c>
      <c r="F64" s="169">
        <f t="shared" si="21"/>
        <v>68.199999999999989</v>
      </c>
      <c r="G64" s="170">
        <f t="shared" si="21"/>
        <v>67.900000000000006</v>
      </c>
      <c r="H64" s="168">
        <f t="shared" si="21"/>
        <v>68.5</v>
      </c>
      <c r="I64" s="169">
        <f t="shared" si="21"/>
        <v>68.899999999999991</v>
      </c>
      <c r="J64" s="169">
        <f t="shared" si="21"/>
        <v>67.800000000000011</v>
      </c>
      <c r="K64" s="169">
        <f t="shared" si="21"/>
        <v>13.700000000000001</v>
      </c>
      <c r="L64" s="169">
        <f t="shared" si="21"/>
        <v>67.900000000000006</v>
      </c>
      <c r="M64" s="170">
        <f t="shared" si="21"/>
        <v>67.900000000000006</v>
      </c>
      <c r="N64" s="70">
        <f t="shared" si="21"/>
        <v>70.8</v>
      </c>
      <c r="O64" s="25">
        <f t="shared" si="21"/>
        <v>69.7</v>
      </c>
      <c r="P64" s="25">
        <f t="shared" si="21"/>
        <v>68.399999999999991</v>
      </c>
      <c r="Q64" s="25">
        <f t="shared" si="21"/>
        <v>14.7</v>
      </c>
      <c r="R64" s="25">
        <f t="shared" si="21"/>
        <v>68.399999999999991</v>
      </c>
      <c r="S64" s="127">
        <f t="shared" si="21"/>
        <v>67.900000000000006</v>
      </c>
      <c r="T64" s="150">
        <f>SUM(B64:S64)</f>
        <v>1069.5</v>
      </c>
      <c r="V64" s="2"/>
      <c r="W64" s="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149.5</v>
      </c>
      <c r="C65" s="28">
        <v>148.5</v>
      </c>
      <c r="D65" s="28">
        <v>148</v>
      </c>
      <c r="E65" s="28">
        <v>151</v>
      </c>
      <c r="F65" s="28">
        <v>147.5</v>
      </c>
      <c r="G65" s="29">
        <v>147</v>
      </c>
      <c r="H65" s="27">
        <v>150.5</v>
      </c>
      <c r="I65" s="28">
        <v>149</v>
      </c>
      <c r="J65" s="28">
        <v>149</v>
      </c>
      <c r="K65" s="28">
        <v>150</v>
      </c>
      <c r="L65" s="28">
        <v>147</v>
      </c>
      <c r="M65" s="29">
        <v>147</v>
      </c>
      <c r="N65" s="71">
        <v>151</v>
      </c>
      <c r="O65" s="28">
        <v>148.5</v>
      </c>
      <c r="P65" s="28">
        <v>148</v>
      </c>
      <c r="Q65" s="28">
        <v>149.5</v>
      </c>
      <c r="R65" s="28">
        <v>148</v>
      </c>
      <c r="S65" s="128">
        <v>147</v>
      </c>
      <c r="T65" s="151">
        <f>+((T64/T66)/7)*1000</f>
        <v>148.47980008329861</v>
      </c>
      <c r="V65" s="14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65</v>
      </c>
      <c r="C66" s="145">
        <v>66</v>
      </c>
      <c r="D66" s="145">
        <v>65</v>
      </c>
      <c r="E66" s="145">
        <v>14</v>
      </c>
      <c r="F66" s="145">
        <v>66</v>
      </c>
      <c r="G66" s="147">
        <v>66</v>
      </c>
      <c r="H66" s="146">
        <v>65</v>
      </c>
      <c r="I66" s="145">
        <v>66</v>
      </c>
      <c r="J66" s="145">
        <v>65</v>
      </c>
      <c r="K66" s="145">
        <v>13</v>
      </c>
      <c r="L66" s="145">
        <v>66</v>
      </c>
      <c r="M66" s="147">
        <v>66</v>
      </c>
      <c r="N66" s="94">
        <v>67</v>
      </c>
      <c r="O66" s="145">
        <v>67</v>
      </c>
      <c r="P66" s="145">
        <v>66</v>
      </c>
      <c r="Q66" s="145">
        <v>14</v>
      </c>
      <c r="R66" s="145">
        <v>66</v>
      </c>
      <c r="S66" s="148">
        <v>66</v>
      </c>
      <c r="T66" s="152">
        <f>SUM(B66:S66)</f>
        <v>1029</v>
      </c>
      <c r="U66" s="144"/>
      <c r="V66" s="66"/>
      <c r="Z66" s="3"/>
      <c r="AA66" s="3"/>
      <c r="AB66" s="3"/>
      <c r="AC66" s="3"/>
      <c r="AD66" s="3"/>
    </row>
    <row r="67" spans="1:41" ht="33.75" customHeight="1" x14ac:dyDescent="0.25">
      <c r="A67" s="84" t="s">
        <v>14</v>
      </c>
      <c r="B67" s="35">
        <f t="shared" ref="B67:S67" si="22">((B66*B65)*7/1000-B57-B58)/5</f>
        <v>9.6844999999999999</v>
      </c>
      <c r="C67" s="36">
        <f t="shared" si="22"/>
        <v>9.801400000000001</v>
      </c>
      <c r="D67" s="36">
        <f t="shared" si="22"/>
        <v>9.6280000000000001</v>
      </c>
      <c r="E67" s="36">
        <f t="shared" si="22"/>
        <v>2.0796000000000001</v>
      </c>
      <c r="F67" s="36">
        <f t="shared" si="22"/>
        <v>9.7489999999999988</v>
      </c>
      <c r="G67" s="37">
        <f t="shared" si="22"/>
        <v>9.7027999999999999</v>
      </c>
      <c r="H67" s="35">
        <f t="shared" si="22"/>
        <v>9.7355000000000018</v>
      </c>
      <c r="I67" s="36">
        <f t="shared" si="22"/>
        <v>9.7675999999999981</v>
      </c>
      <c r="J67" s="36">
        <f t="shared" si="22"/>
        <v>9.6390000000000011</v>
      </c>
      <c r="K67" s="36">
        <f t="shared" si="22"/>
        <v>1.9300000000000002</v>
      </c>
      <c r="L67" s="36">
        <f t="shared" si="22"/>
        <v>9.7027999999999999</v>
      </c>
      <c r="M67" s="37">
        <f t="shared" si="22"/>
        <v>9.7027999999999999</v>
      </c>
      <c r="N67" s="73">
        <f t="shared" si="22"/>
        <v>10.0838</v>
      </c>
      <c r="O67" s="36">
        <f t="shared" si="22"/>
        <v>9.8893000000000004</v>
      </c>
      <c r="P67" s="36">
        <f t="shared" si="22"/>
        <v>9.7552000000000021</v>
      </c>
      <c r="Q67" s="36">
        <f t="shared" si="22"/>
        <v>2.0902000000000003</v>
      </c>
      <c r="R67" s="36">
        <f t="shared" si="22"/>
        <v>9.7552000000000021</v>
      </c>
      <c r="S67" s="130">
        <f t="shared" si="22"/>
        <v>9.7027999999999999</v>
      </c>
      <c r="T67" s="153">
        <f>((T64*1000)/T66)/7</f>
        <v>148.47980008329864</v>
      </c>
      <c r="Z67" s="3"/>
      <c r="AA67" s="3"/>
      <c r="AB67" s="3"/>
      <c r="AC67" s="3"/>
      <c r="AD67" s="3"/>
    </row>
    <row r="68" spans="1:41" ht="33.75" customHeight="1" x14ac:dyDescent="0.25">
      <c r="A68" s="85" t="s">
        <v>15</v>
      </c>
      <c r="B68" s="39">
        <f t="shared" ref="B68:M68" si="23">((B66*B65)*7)/1000</f>
        <v>68.022499999999994</v>
      </c>
      <c r="C68" s="40">
        <f t="shared" si="23"/>
        <v>68.606999999999999</v>
      </c>
      <c r="D68" s="40">
        <f t="shared" si="23"/>
        <v>67.34</v>
      </c>
      <c r="E68" s="40">
        <f t="shared" si="23"/>
        <v>14.798</v>
      </c>
      <c r="F68" s="40">
        <f t="shared" si="23"/>
        <v>68.144999999999996</v>
      </c>
      <c r="G68" s="76">
        <f t="shared" si="23"/>
        <v>67.914000000000001</v>
      </c>
      <c r="H68" s="39">
        <f t="shared" si="23"/>
        <v>68.477500000000006</v>
      </c>
      <c r="I68" s="40">
        <f t="shared" si="23"/>
        <v>68.837999999999994</v>
      </c>
      <c r="J68" s="40">
        <f t="shared" si="23"/>
        <v>67.795000000000002</v>
      </c>
      <c r="K68" s="40">
        <f t="shared" si="23"/>
        <v>13.65</v>
      </c>
      <c r="L68" s="40">
        <f t="shared" si="23"/>
        <v>67.914000000000001</v>
      </c>
      <c r="M68" s="76">
        <f t="shared" si="23"/>
        <v>67.914000000000001</v>
      </c>
      <c r="N68" s="74">
        <f>((N66*N65)*7)/1000</f>
        <v>70.819000000000003</v>
      </c>
      <c r="O68" s="40">
        <f>((O66*O65)*7)/1000</f>
        <v>69.646500000000003</v>
      </c>
      <c r="P68" s="40">
        <f>((P66*P65)*7)/1000</f>
        <v>68.376000000000005</v>
      </c>
      <c r="Q68" s="40">
        <f>((Q66*Q65)*7)/1000</f>
        <v>14.651</v>
      </c>
      <c r="R68" s="40">
        <f t="shared" ref="R68:S68" si="24">((R66*R65)*7)/1000</f>
        <v>68.376000000000005</v>
      </c>
      <c r="S68" s="131">
        <f t="shared" si="24"/>
        <v>67.914000000000001</v>
      </c>
      <c r="T68" s="85"/>
      <c r="U68" s="48"/>
      <c r="AD68" s="3"/>
    </row>
    <row r="69" spans="1:41" ht="33.75" customHeight="1" thickBot="1" x14ac:dyDescent="0.3">
      <c r="A69" s="86" t="s">
        <v>16</v>
      </c>
      <c r="B69" s="44">
        <f t="shared" ref="B69:M69" si="25">+(B64/B66)/7*1000</f>
        <v>149.45054945054952</v>
      </c>
      <c r="C69" s="45">
        <f t="shared" si="25"/>
        <v>148.48484848484847</v>
      </c>
      <c r="D69" s="45">
        <f t="shared" si="25"/>
        <v>148.13186813186815</v>
      </c>
      <c r="E69" s="45">
        <f t="shared" si="25"/>
        <v>151.0204081632653</v>
      </c>
      <c r="F69" s="45">
        <f t="shared" si="25"/>
        <v>147.61904761904759</v>
      </c>
      <c r="G69" s="46">
        <f t="shared" si="25"/>
        <v>146.96969696969697</v>
      </c>
      <c r="H69" s="44">
        <f t="shared" si="25"/>
        <v>150.54945054945054</v>
      </c>
      <c r="I69" s="45">
        <f t="shared" si="25"/>
        <v>149.13419913419909</v>
      </c>
      <c r="J69" s="45">
        <f t="shared" si="25"/>
        <v>149.01098901098902</v>
      </c>
      <c r="K69" s="45">
        <f t="shared" si="25"/>
        <v>150.54945054945054</v>
      </c>
      <c r="L69" s="45">
        <f t="shared" si="25"/>
        <v>146.96969696969697</v>
      </c>
      <c r="M69" s="46">
        <f t="shared" si="25"/>
        <v>146.96969696969697</v>
      </c>
      <c r="N69" s="75">
        <f>+(N64/N66)/7*1000</f>
        <v>150.95948827292111</v>
      </c>
      <c r="O69" s="45">
        <f>+(O64/O66)/7*1000</f>
        <v>148.61407249466953</v>
      </c>
      <c r="P69" s="45">
        <f>+(P64/P66)/7*1000</f>
        <v>148.05194805194802</v>
      </c>
      <c r="Q69" s="45">
        <f>+(Q64/Q66)/7*1000</f>
        <v>150</v>
      </c>
      <c r="R69" s="45">
        <f t="shared" ref="R69:S69" si="26">+(R64/R66)/7*1000</f>
        <v>148.05194805194802</v>
      </c>
      <c r="S69" s="132">
        <f t="shared" si="26"/>
        <v>146.96969696969697</v>
      </c>
      <c r="T69" s="154"/>
      <c r="AD69" s="3"/>
    </row>
    <row r="70" spans="1:41" ht="33.75" customHeight="1" x14ac:dyDescent="0.25"/>
    <row r="71" spans="1:41" s="183" customFormat="1" ht="33.75" customHeight="1" x14ac:dyDescent="0.25">
      <c r="B71" s="184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  <c r="R71" s="184"/>
      <c r="S71" s="184"/>
    </row>
    <row r="72" spans="1:41" s="182" customFormat="1" ht="33.75" customHeight="1" x14ac:dyDescent="0.25">
      <c r="B72" s="185"/>
    </row>
    <row r="73" spans="1:41" ht="33.75" customHeight="1" x14ac:dyDescent="0.25">
      <c r="A73" s="52"/>
      <c r="B73" s="65"/>
      <c r="C73" s="65"/>
      <c r="D73" s="65"/>
      <c r="E73" s="65"/>
      <c r="F73" s="65"/>
      <c r="G73" s="65"/>
      <c r="H73" s="48"/>
      <c r="I73" s="48"/>
      <c r="J73" s="48"/>
      <c r="K73" s="182"/>
      <c r="L73" s="182"/>
      <c r="M73" s="182"/>
      <c r="N73" s="48"/>
      <c r="O73" s="48"/>
      <c r="P73" s="48"/>
      <c r="Q73" s="182"/>
      <c r="R73" s="182"/>
      <c r="S73" s="182"/>
      <c r="T73" s="182"/>
    </row>
    <row r="74" spans="1:41" ht="33.75" customHeight="1" x14ac:dyDescent="0.25">
      <c r="A74" s="52"/>
      <c r="B74" s="52"/>
      <c r="C74" s="52"/>
      <c r="D74" s="52"/>
      <c r="E74" s="52"/>
      <c r="F74" s="52"/>
      <c r="G74" s="52"/>
      <c r="H74" s="48"/>
      <c r="I74" s="48"/>
      <c r="J74" s="48"/>
      <c r="K74" s="182"/>
      <c r="L74" s="182"/>
      <c r="M74" s="182"/>
      <c r="N74" s="48"/>
      <c r="O74" s="48"/>
      <c r="P74" s="48"/>
      <c r="Q74" s="182"/>
      <c r="R74" s="182"/>
      <c r="S74" s="182"/>
      <c r="T74" s="182"/>
    </row>
    <row r="75" spans="1:41" ht="33.75" customHeight="1" x14ac:dyDescent="0.25">
      <c r="A75" s="52"/>
      <c r="B75" s="52"/>
      <c r="C75" s="52"/>
      <c r="D75" s="52"/>
      <c r="E75" s="52"/>
      <c r="F75" s="52"/>
      <c r="G75" s="52"/>
      <c r="H75" s="48"/>
      <c r="I75" s="48"/>
      <c r="J75" s="48"/>
      <c r="K75" s="182"/>
      <c r="L75" s="182"/>
      <c r="M75" s="182"/>
      <c r="N75" s="48"/>
      <c r="O75" s="48"/>
      <c r="P75" s="48"/>
      <c r="Q75" s="182"/>
      <c r="R75" s="182"/>
      <c r="S75" s="182"/>
      <c r="T75" s="182"/>
    </row>
    <row r="76" spans="1:41" ht="33.75" customHeight="1" x14ac:dyDescent="0.25">
      <c r="A76" s="52"/>
      <c r="B76" s="52"/>
      <c r="C76" s="52"/>
      <c r="D76" s="52"/>
      <c r="E76" s="52"/>
      <c r="F76" s="52"/>
      <c r="G76" s="52"/>
      <c r="H76" s="48"/>
      <c r="I76" s="48"/>
      <c r="J76" s="48"/>
      <c r="K76" s="182"/>
      <c r="L76" s="182"/>
      <c r="M76" s="182"/>
      <c r="N76" s="48"/>
      <c r="O76" s="48"/>
      <c r="P76" s="48"/>
      <c r="Q76" s="182"/>
      <c r="R76" s="182"/>
      <c r="S76" s="182"/>
      <c r="T76" s="182"/>
    </row>
    <row r="77" spans="1:41" ht="33.75" customHeight="1" x14ac:dyDescent="0.25">
      <c r="A77" s="52"/>
      <c r="B77" s="52"/>
      <c r="C77" s="52"/>
      <c r="D77" s="52"/>
      <c r="E77" s="52"/>
      <c r="F77" s="52"/>
      <c r="G77" s="52"/>
      <c r="H77" s="48"/>
      <c r="I77" s="48"/>
      <c r="J77" s="48"/>
      <c r="K77" s="182"/>
      <c r="L77" s="182"/>
      <c r="M77" s="182"/>
      <c r="N77" s="48"/>
      <c r="O77" s="48"/>
      <c r="P77" s="48"/>
      <c r="Q77" s="182"/>
      <c r="R77" s="182"/>
      <c r="S77" s="182"/>
      <c r="T77" s="182"/>
    </row>
    <row r="78" spans="1:41" ht="33.75" customHeight="1" x14ac:dyDescent="0.25">
      <c r="A78" s="52"/>
      <c r="B78" s="52"/>
      <c r="C78" s="52"/>
      <c r="D78" s="52"/>
      <c r="E78" s="52"/>
      <c r="F78" s="52"/>
      <c r="G78" s="52"/>
      <c r="H78" s="48"/>
      <c r="I78" s="48"/>
      <c r="J78" s="48"/>
      <c r="K78" s="182"/>
      <c r="L78" s="182"/>
      <c r="M78" s="182"/>
      <c r="N78" s="48"/>
      <c r="O78" s="48"/>
      <c r="P78" s="48"/>
      <c r="Q78" s="182"/>
      <c r="R78" s="182"/>
      <c r="S78" s="182"/>
      <c r="T78" s="182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B36:H36"/>
    <mergeCell ref="L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Q238"/>
  <sheetViews>
    <sheetView topLeftCell="A37" zoomScale="30" zoomScaleNormal="30" workbookViewId="0">
      <selection activeCell="L47" sqref="L47:Q47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0" width="26.28515625" style="16" bestFit="1" customWidth="1"/>
    <col min="11" max="12" width="33.42578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0" width="25.42578125" style="16" customWidth="1"/>
    <col min="21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83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94" t="s">
        <v>45</v>
      </c>
      <c r="I15" s="395"/>
      <c r="J15" s="395"/>
      <c r="K15" s="395"/>
      <c r="L15" s="395"/>
      <c r="M15" s="396"/>
      <c r="N15" s="397" t="s">
        <v>44</v>
      </c>
      <c r="O15" s="398"/>
      <c r="P15" s="398"/>
      <c r="Q15" s="398"/>
      <c r="R15" s="398"/>
      <c r="S15" s="399"/>
      <c r="T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33"/>
      <c r="H16" s="13"/>
      <c r="I16" s="12"/>
      <c r="J16" s="12"/>
      <c r="K16" s="18"/>
      <c r="L16" s="12"/>
      <c r="M16" s="14"/>
      <c r="N16" s="13"/>
      <c r="O16" s="12"/>
      <c r="P16" s="12"/>
      <c r="Q16" s="12"/>
      <c r="R16" s="12"/>
      <c r="S16" s="14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25">
        <v>6</v>
      </c>
      <c r="H17" s="11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120.4</v>
      </c>
      <c r="C18" s="21">
        <v>120.1</v>
      </c>
      <c r="D18" s="21">
        <v>118.9</v>
      </c>
      <c r="E18" s="21">
        <v>26.1</v>
      </c>
      <c r="F18" s="21">
        <v>120.5</v>
      </c>
      <c r="G18" s="126">
        <v>120</v>
      </c>
      <c r="H18" s="20">
        <v>118.4</v>
      </c>
      <c r="I18" s="21">
        <v>119.5</v>
      </c>
      <c r="J18" s="21">
        <v>117.2</v>
      </c>
      <c r="K18" s="21">
        <v>22.1</v>
      </c>
      <c r="L18" s="21">
        <v>119.7</v>
      </c>
      <c r="M18" s="22">
        <v>119.4</v>
      </c>
      <c r="N18" s="20">
        <v>120.8</v>
      </c>
      <c r="O18" s="21">
        <v>121.5</v>
      </c>
      <c r="P18" s="21">
        <v>119.7</v>
      </c>
      <c r="Q18" s="21">
        <v>23</v>
      </c>
      <c r="R18" s="21">
        <v>120.5</v>
      </c>
      <c r="S18" s="22">
        <v>119.9</v>
      </c>
      <c r="T18" s="23">
        <f t="shared" ref="T18:T25" si="0">SUM(B18:S18)</f>
        <v>1867.7000000000003</v>
      </c>
      <c r="V18" s="2"/>
      <c r="W18" s="17"/>
    </row>
    <row r="19" spans="1:30" ht="39.950000000000003" customHeight="1" x14ac:dyDescent="0.25">
      <c r="A19" s="113" t="s">
        <v>34</v>
      </c>
      <c r="B19" s="20">
        <v>120.4</v>
      </c>
      <c r="C19" s="21">
        <v>120.1</v>
      </c>
      <c r="D19" s="21">
        <v>118.9</v>
      </c>
      <c r="E19" s="21">
        <v>26.1</v>
      </c>
      <c r="F19" s="21">
        <v>120.5</v>
      </c>
      <c r="G19" s="126">
        <v>120</v>
      </c>
      <c r="H19" s="20">
        <v>118.4</v>
      </c>
      <c r="I19" s="21">
        <v>119.5</v>
      </c>
      <c r="J19" s="21">
        <v>117.2</v>
      </c>
      <c r="K19" s="21">
        <v>22.1</v>
      </c>
      <c r="L19" s="21">
        <v>119.7</v>
      </c>
      <c r="M19" s="22">
        <v>119.4</v>
      </c>
      <c r="N19" s="20">
        <v>120.8</v>
      </c>
      <c r="O19" s="21">
        <v>121.5</v>
      </c>
      <c r="P19" s="21">
        <v>119.7</v>
      </c>
      <c r="Q19" s="21">
        <v>23</v>
      </c>
      <c r="R19" s="21">
        <v>120.5</v>
      </c>
      <c r="S19" s="22">
        <v>119.9</v>
      </c>
      <c r="T19" s="23">
        <f t="shared" si="0"/>
        <v>1867.7000000000003</v>
      </c>
      <c r="V19" s="2"/>
      <c r="W19" s="17"/>
    </row>
    <row r="20" spans="1:30" ht="39.75" customHeight="1" x14ac:dyDescent="0.25">
      <c r="A20" s="112" t="s">
        <v>35</v>
      </c>
      <c r="B20" s="20">
        <v>119.9</v>
      </c>
      <c r="C20" s="21">
        <v>118.9</v>
      </c>
      <c r="D20" s="21">
        <v>118.5</v>
      </c>
      <c r="E20" s="21">
        <v>24.8</v>
      </c>
      <c r="F20" s="21">
        <v>119.9</v>
      </c>
      <c r="G20" s="126">
        <v>119.2</v>
      </c>
      <c r="H20" s="20">
        <v>118</v>
      </c>
      <c r="I20" s="21">
        <v>118.5</v>
      </c>
      <c r="J20" s="21">
        <v>116.9</v>
      </c>
      <c r="K20" s="21">
        <v>21.9</v>
      </c>
      <c r="L20" s="21">
        <v>119.1</v>
      </c>
      <c r="M20" s="22">
        <v>118.5</v>
      </c>
      <c r="N20" s="20">
        <v>119.7</v>
      </c>
      <c r="O20" s="21">
        <v>121</v>
      </c>
      <c r="P20" s="21">
        <v>119.5</v>
      </c>
      <c r="Q20" s="21">
        <v>20.9</v>
      </c>
      <c r="R20" s="21">
        <v>119.9</v>
      </c>
      <c r="S20" s="22">
        <v>119.2</v>
      </c>
      <c r="T20" s="23">
        <f t="shared" si="0"/>
        <v>1854.3000000000002</v>
      </c>
      <c r="V20" s="2"/>
      <c r="W20" s="17"/>
    </row>
    <row r="21" spans="1:30" ht="39.950000000000003" customHeight="1" x14ac:dyDescent="0.25">
      <c r="A21" s="112" t="s">
        <v>36</v>
      </c>
      <c r="B21" s="20">
        <v>119.9</v>
      </c>
      <c r="C21" s="21">
        <v>118.9</v>
      </c>
      <c r="D21" s="21">
        <v>118.5</v>
      </c>
      <c r="E21" s="21">
        <v>24.8</v>
      </c>
      <c r="F21" s="21">
        <v>119.9</v>
      </c>
      <c r="G21" s="126">
        <v>119.2</v>
      </c>
      <c r="H21" s="20">
        <v>118</v>
      </c>
      <c r="I21" s="21">
        <v>118.5</v>
      </c>
      <c r="J21" s="21">
        <v>116.9</v>
      </c>
      <c r="K21" s="21">
        <v>21.9</v>
      </c>
      <c r="L21" s="21">
        <v>119.1</v>
      </c>
      <c r="M21" s="22">
        <v>118.5</v>
      </c>
      <c r="N21" s="20">
        <v>119.7</v>
      </c>
      <c r="O21" s="21">
        <v>121</v>
      </c>
      <c r="P21" s="21">
        <v>119.5</v>
      </c>
      <c r="Q21" s="21">
        <v>20.9</v>
      </c>
      <c r="R21" s="21">
        <v>119.9</v>
      </c>
      <c r="S21" s="22">
        <v>119.2</v>
      </c>
      <c r="T21" s="23">
        <f t="shared" si="0"/>
        <v>1854.3000000000002</v>
      </c>
      <c r="V21" s="2"/>
      <c r="W21" s="17"/>
    </row>
    <row r="22" spans="1:30" ht="39.950000000000003" customHeight="1" x14ac:dyDescent="0.25">
      <c r="A22" s="113" t="s">
        <v>37</v>
      </c>
      <c r="B22" s="20">
        <v>119.9</v>
      </c>
      <c r="C22" s="21">
        <v>118.9</v>
      </c>
      <c r="D22" s="21">
        <v>118.5</v>
      </c>
      <c r="E22" s="21">
        <v>24.8</v>
      </c>
      <c r="F22" s="21">
        <v>119.9</v>
      </c>
      <c r="G22" s="126">
        <v>119.2</v>
      </c>
      <c r="H22" s="20">
        <v>118</v>
      </c>
      <c r="I22" s="21">
        <v>118.5</v>
      </c>
      <c r="J22" s="21">
        <v>116.9</v>
      </c>
      <c r="K22" s="21">
        <v>21.9</v>
      </c>
      <c r="L22" s="21">
        <v>119.1</v>
      </c>
      <c r="M22" s="22">
        <v>118.5</v>
      </c>
      <c r="N22" s="20">
        <v>119.7</v>
      </c>
      <c r="O22" s="21">
        <v>121</v>
      </c>
      <c r="P22" s="21">
        <v>119.5</v>
      </c>
      <c r="Q22" s="21">
        <v>20.9</v>
      </c>
      <c r="R22" s="21">
        <v>119.9</v>
      </c>
      <c r="S22" s="22">
        <v>119.2</v>
      </c>
      <c r="T22" s="23">
        <f t="shared" si="0"/>
        <v>1854.3000000000002</v>
      </c>
      <c r="V22" s="2"/>
      <c r="W22" s="17"/>
    </row>
    <row r="23" spans="1:30" ht="39.950000000000003" customHeight="1" x14ac:dyDescent="0.25">
      <c r="A23" s="112" t="s">
        <v>38</v>
      </c>
      <c r="B23" s="20">
        <v>119.9</v>
      </c>
      <c r="C23" s="21">
        <v>118.9</v>
      </c>
      <c r="D23" s="21">
        <v>118.5</v>
      </c>
      <c r="E23" s="21">
        <v>24.8</v>
      </c>
      <c r="F23" s="21">
        <v>119.9</v>
      </c>
      <c r="G23" s="126">
        <v>119.2</v>
      </c>
      <c r="H23" s="20">
        <v>118</v>
      </c>
      <c r="I23" s="21">
        <v>118.5</v>
      </c>
      <c r="J23" s="21">
        <v>116.9</v>
      </c>
      <c r="K23" s="21">
        <v>21.9</v>
      </c>
      <c r="L23" s="21">
        <v>119.1</v>
      </c>
      <c r="M23" s="22">
        <v>118.5</v>
      </c>
      <c r="N23" s="20">
        <v>119.7</v>
      </c>
      <c r="O23" s="21">
        <v>121</v>
      </c>
      <c r="P23" s="21">
        <v>119.5</v>
      </c>
      <c r="Q23" s="21">
        <v>20.9</v>
      </c>
      <c r="R23" s="21">
        <v>119.9</v>
      </c>
      <c r="S23" s="22">
        <v>119.2</v>
      </c>
      <c r="T23" s="23">
        <f t="shared" si="0"/>
        <v>1854.3000000000002</v>
      </c>
      <c r="V23" s="2"/>
      <c r="W23" s="17"/>
    </row>
    <row r="24" spans="1:30" ht="39.950000000000003" customHeight="1" x14ac:dyDescent="0.25">
      <c r="A24" s="112" t="s">
        <v>33</v>
      </c>
      <c r="B24" s="20">
        <v>119.9</v>
      </c>
      <c r="C24" s="21">
        <v>118.9</v>
      </c>
      <c r="D24" s="21">
        <v>118.5</v>
      </c>
      <c r="E24" s="21">
        <v>24.8</v>
      </c>
      <c r="F24" s="21">
        <v>119.9</v>
      </c>
      <c r="G24" s="126">
        <v>119.2</v>
      </c>
      <c r="H24" s="20">
        <v>118</v>
      </c>
      <c r="I24" s="21">
        <v>118.5</v>
      </c>
      <c r="J24" s="21">
        <v>116.9</v>
      </c>
      <c r="K24" s="21">
        <v>21.9</v>
      </c>
      <c r="L24" s="21">
        <v>119.1</v>
      </c>
      <c r="M24" s="22">
        <v>118.5</v>
      </c>
      <c r="N24" s="20">
        <v>119.7</v>
      </c>
      <c r="O24" s="21">
        <v>121</v>
      </c>
      <c r="P24" s="21">
        <v>119.5</v>
      </c>
      <c r="Q24" s="21">
        <v>20.9</v>
      </c>
      <c r="R24" s="21">
        <v>119.9</v>
      </c>
      <c r="S24" s="22">
        <v>119.2</v>
      </c>
      <c r="T24" s="23">
        <f t="shared" si="0"/>
        <v>1854.3000000000002</v>
      </c>
      <c r="V24" s="2"/>
    </row>
    <row r="25" spans="1:30" ht="41.45" customHeight="1" x14ac:dyDescent="0.25">
      <c r="A25" s="113" t="s">
        <v>10</v>
      </c>
      <c r="B25" s="24">
        <f>SUM(B18:B24)</f>
        <v>840.3</v>
      </c>
      <c r="C25" s="25">
        <f t="shared" ref="C25:E25" si="1">SUM(C18:C24)</f>
        <v>834.69999999999993</v>
      </c>
      <c r="D25" s="25">
        <f t="shared" si="1"/>
        <v>830.3</v>
      </c>
      <c r="E25" s="25">
        <f t="shared" si="1"/>
        <v>176.20000000000002</v>
      </c>
      <c r="F25" s="25">
        <f>SUM(F18:F24)</f>
        <v>840.49999999999989</v>
      </c>
      <c r="G25" s="127">
        <f t="shared" ref="G25:J25" si="2">SUM(G18:G24)</f>
        <v>836.00000000000011</v>
      </c>
      <c r="H25" s="24">
        <f t="shared" si="2"/>
        <v>826.8</v>
      </c>
      <c r="I25" s="25">
        <f t="shared" si="2"/>
        <v>831.5</v>
      </c>
      <c r="J25" s="25">
        <f t="shared" si="2"/>
        <v>818.9</v>
      </c>
      <c r="K25" s="25">
        <f>SUM(K18:K24)</f>
        <v>153.70000000000002</v>
      </c>
      <c r="L25" s="25">
        <f t="shared" ref="L25:M25" si="3">SUM(L18:L24)</f>
        <v>834.90000000000009</v>
      </c>
      <c r="M25" s="26">
        <f t="shared" si="3"/>
        <v>831.3</v>
      </c>
      <c r="N25" s="24">
        <f>SUM(N18:N24)</f>
        <v>840.10000000000014</v>
      </c>
      <c r="O25" s="25">
        <f t="shared" ref="O25:S25" si="4">SUM(O18:O24)</f>
        <v>848</v>
      </c>
      <c r="P25" s="25">
        <f t="shared" si="4"/>
        <v>836.9</v>
      </c>
      <c r="Q25" s="25">
        <f t="shared" si="4"/>
        <v>150.50000000000003</v>
      </c>
      <c r="R25" s="25">
        <f t="shared" si="4"/>
        <v>840.49999999999989</v>
      </c>
      <c r="S25" s="26">
        <f t="shared" si="4"/>
        <v>835.80000000000007</v>
      </c>
      <c r="T25" s="23">
        <f t="shared" si="0"/>
        <v>13006.899999999998</v>
      </c>
    </row>
    <row r="26" spans="1:30" s="2" customFormat="1" ht="36.75" customHeight="1" x14ac:dyDescent="0.25">
      <c r="A26" s="114" t="s">
        <v>12</v>
      </c>
      <c r="B26" s="27">
        <v>159.19999999999999</v>
      </c>
      <c r="C26" s="28">
        <v>159.19999999999999</v>
      </c>
      <c r="D26" s="28">
        <v>159.19999999999999</v>
      </c>
      <c r="E26" s="28">
        <v>159.19999999999999</v>
      </c>
      <c r="F26" s="28">
        <v>159.19999999999999</v>
      </c>
      <c r="G26" s="128">
        <v>159.19999999999999</v>
      </c>
      <c r="H26" s="27">
        <v>159.19999999999999</v>
      </c>
      <c r="I26" s="28">
        <v>159.19999999999999</v>
      </c>
      <c r="J26" s="28">
        <v>159.19999999999999</v>
      </c>
      <c r="K26" s="28">
        <v>159.19999999999999</v>
      </c>
      <c r="L26" s="28">
        <v>159.19999999999999</v>
      </c>
      <c r="M26" s="128">
        <v>159.19999999999999</v>
      </c>
      <c r="N26" s="27">
        <v>159.19999999999999</v>
      </c>
      <c r="O26" s="28">
        <v>159.19999999999999</v>
      </c>
      <c r="P26" s="28">
        <v>159.19999999999999</v>
      </c>
      <c r="Q26" s="28">
        <v>159.19999999999999</v>
      </c>
      <c r="R26" s="28">
        <v>159.19999999999999</v>
      </c>
      <c r="S26" s="29">
        <v>159.19999999999999</v>
      </c>
      <c r="T26" s="30">
        <f>+((T25/T27)/7)*1000</f>
        <v>159.20902848329803</v>
      </c>
    </row>
    <row r="27" spans="1:30" s="2" customFormat="1" ht="33" customHeight="1" x14ac:dyDescent="0.25">
      <c r="A27" s="115" t="s">
        <v>13</v>
      </c>
      <c r="B27" s="31">
        <v>754</v>
      </c>
      <c r="C27" s="32">
        <v>749</v>
      </c>
      <c r="D27" s="32">
        <v>745</v>
      </c>
      <c r="E27" s="32">
        <v>158</v>
      </c>
      <c r="F27" s="32">
        <v>754</v>
      </c>
      <c r="G27" s="129">
        <v>750</v>
      </c>
      <c r="H27" s="31">
        <v>742</v>
      </c>
      <c r="I27" s="32">
        <v>746</v>
      </c>
      <c r="J27" s="32">
        <v>735</v>
      </c>
      <c r="K27" s="32">
        <v>138</v>
      </c>
      <c r="L27" s="32">
        <v>749</v>
      </c>
      <c r="M27" s="129">
        <v>746</v>
      </c>
      <c r="N27" s="31">
        <v>754</v>
      </c>
      <c r="O27" s="32">
        <v>761</v>
      </c>
      <c r="P27" s="32">
        <v>751</v>
      </c>
      <c r="Q27" s="32">
        <v>135</v>
      </c>
      <c r="R27" s="32">
        <v>754</v>
      </c>
      <c r="S27" s="33">
        <v>750</v>
      </c>
      <c r="T27" s="34">
        <f>SUM(B27:S27)</f>
        <v>11671</v>
      </c>
      <c r="U27" s="2">
        <f>((T25*1000)/T27)/7</f>
        <v>159.209028483298</v>
      </c>
    </row>
    <row r="28" spans="1:30" s="2" customFormat="1" ht="33" customHeight="1" x14ac:dyDescent="0.25">
      <c r="A28" s="116" t="s">
        <v>14</v>
      </c>
      <c r="B28" s="35">
        <f>((B27*B26)*7/1000-B18-B19)/5</f>
        <v>119.89151999999999</v>
      </c>
      <c r="C28" s="36">
        <f t="shared" ref="C28:S28" si="5">((C27*C26)*7/1000-C18-C19)/5</f>
        <v>118.89711999999997</v>
      </c>
      <c r="D28" s="36">
        <f t="shared" si="5"/>
        <v>118.48559999999998</v>
      </c>
      <c r="E28" s="36">
        <f t="shared" si="5"/>
        <v>24.775040000000001</v>
      </c>
      <c r="F28" s="36">
        <f t="shared" si="5"/>
        <v>119.85151999999998</v>
      </c>
      <c r="G28" s="130">
        <f t="shared" si="5"/>
        <v>119.15999999999997</v>
      </c>
      <c r="H28" s="35">
        <f t="shared" si="5"/>
        <v>118.01696</v>
      </c>
      <c r="I28" s="36">
        <f t="shared" si="5"/>
        <v>118.46848</v>
      </c>
      <c r="J28" s="36">
        <f t="shared" si="5"/>
        <v>116.93679999999995</v>
      </c>
      <c r="K28" s="36">
        <f t="shared" si="5"/>
        <v>21.917439999999999</v>
      </c>
      <c r="L28" s="36">
        <f t="shared" si="5"/>
        <v>119.05711999999997</v>
      </c>
      <c r="M28" s="37">
        <f t="shared" si="5"/>
        <v>118.50848000000001</v>
      </c>
      <c r="N28" s="35">
        <f t="shared" si="5"/>
        <v>119.73152</v>
      </c>
      <c r="O28" s="36">
        <f t="shared" si="5"/>
        <v>121.01168</v>
      </c>
      <c r="P28" s="36">
        <f t="shared" si="5"/>
        <v>119.50287999999998</v>
      </c>
      <c r="Q28" s="36">
        <f t="shared" si="5"/>
        <v>20.888799999999996</v>
      </c>
      <c r="R28" s="36">
        <f t="shared" si="5"/>
        <v>119.85151999999998</v>
      </c>
      <c r="S28" s="37">
        <f t="shared" si="5"/>
        <v>119.19999999999997</v>
      </c>
      <c r="T28" s="38"/>
    </row>
    <row r="29" spans="1:30" ht="33.75" customHeight="1" x14ac:dyDescent="0.25">
      <c r="A29" s="117" t="s">
        <v>15</v>
      </c>
      <c r="B29" s="39">
        <f>((B27*B26)*7)/1000</f>
        <v>840.25759999999991</v>
      </c>
      <c r="C29" s="40">
        <f>((C27*C26)*7)/1000</f>
        <v>834.68559999999991</v>
      </c>
      <c r="D29" s="40">
        <f t="shared" ref="D29:S29" si="6">((D27*D26)*7)/1000</f>
        <v>830.22799999999984</v>
      </c>
      <c r="E29" s="40">
        <f t="shared" si="6"/>
        <v>176.0752</v>
      </c>
      <c r="F29" s="40">
        <f t="shared" si="6"/>
        <v>840.25759999999991</v>
      </c>
      <c r="G29" s="131">
        <f t="shared" si="6"/>
        <v>835.79999999999984</v>
      </c>
      <c r="H29" s="39">
        <f t="shared" si="6"/>
        <v>826.88479999999993</v>
      </c>
      <c r="I29" s="40">
        <f t="shared" si="6"/>
        <v>831.3424</v>
      </c>
      <c r="J29" s="40">
        <f t="shared" si="6"/>
        <v>819.08399999999983</v>
      </c>
      <c r="K29" s="40">
        <f t="shared" si="6"/>
        <v>153.78719999999998</v>
      </c>
      <c r="L29" s="40">
        <f t="shared" si="6"/>
        <v>834.68559999999991</v>
      </c>
      <c r="M29" s="76">
        <f t="shared" si="6"/>
        <v>831.3424</v>
      </c>
      <c r="N29" s="177">
        <f t="shared" si="6"/>
        <v>840.25759999999991</v>
      </c>
      <c r="O29" s="41">
        <f t="shared" si="6"/>
        <v>848.05840000000001</v>
      </c>
      <c r="P29" s="41">
        <f t="shared" si="6"/>
        <v>836.9144</v>
      </c>
      <c r="Q29" s="41">
        <f t="shared" si="6"/>
        <v>150.44399999999999</v>
      </c>
      <c r="R29" s="41">
        <f t="shared" si="6"/>
        <v>840.25759999999991</v>
      </c>
      <c r="S29" s="42">
        <f t="shared" si="6"/>
        <v>835.79999999999984</v>
      </c>
      <c r="T29" s="43"/>
    </row>
    <row r="30" spans="1:30" ht="33.75" customHeight="1" thickBot="1" x14ac:dyDescent="0.3">
      <c r="A30" s="118" t="s">
        <v>16</v>
      </c>
      <c r="B30" s="44">
        <f>+(B25/B27)/7*1000</f>
        <v>159.2080333459644</v>
      </c>
      <c r="C30" s="45">
        <f t="shared" ref="C30:E30" si="7">+(C25/C27)/7*1000</f>
        <v>159.20274651916839</v>
      </c>
      <c r="D30" s="45">
        <f t="shared" si="7"/>
        <v>159.21380632790027</v>
      </c>
      <c r="E30" s="45">
        <f t="shared" si="7"/>
        <v>159.31283905967453</v>
      </c>
      <c r="F30" s="45">
        <f>+(F25/F27)/7*1000</f>
        <v>159.24592648730578</v>
      </c>
      <c r="G30" s="132">
        <f t="shared" ref="G30:J30" si="8">+(G25/G27)/7*1000</f>
        <v>159.23809523809527</v>
      </c>
      <c r="H30" s="44">
        <f t="shared" si="8"/>
        <v>159.18367346938774</v>
      </c>
      <c r="I30" s="45">
        <f t="shared" si="8"/>
        <v>159.2301800076599</v>
      </c>
      <c r="J30" s="45">
        <f t="shared" si="8"/>
        <v>159.16423712342078</v>
      </c>
      <c r="K30" s="45">
        <f>+(K25/K27)/7*1000</f>
        <v>159.10973084886132</v>
      </c>
      <c r="L30" s="45">
        <f t="shared" ref="L30:S30" si="9">+(L25/L27)/7*1000</f>
        <v>159.24089261872973</v>
      </c>
      <c r="M30" s="46">
        <f t="shared" si="9"/>
        <v>159.1918805055534</v>
      </c>
      <c r="N30" s="44">
        <f t="shared" si="9"/>
        <v>159.17014020462301</v>
      </c>
      <c r="O30" s="45">
        <f t="shared" si="9"/>
        <v>159.18903698141543</v>
      </c>
      <c r="P30" s="45">
        <f t="shared" si="9"/>
        <v>159.19726079513026</v>
      </c>
      <c r="Q30" s="45">
        <f t="shared" si="9"/>
        <v>159.25925925925927</v>
      </c>
      <c r="R30" s="45">
        <f t="shared" si="9"/>
        <v>159.24592648730578</v>
      </c>
      <c r="S30" s="46">
        <f t="shared" si="9"/>
        <v>159.20000000000002</v>
      </c>
      <c r="T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0"/>
      <c r="U37" s="50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53"/>
      <c r="U38" s="3"/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69">
        <v>102.7</v>
      </c>
      <c r="C39" s="69">
        <v>102.2</v>
      </c>
      <c r="D39" s="69">
        <v>102.7</v>
      </c>
      <c r="E39" s="69">
        <v>24.9</v>
      </c>
      <c r="F39" s="69">
        <v>104</v>
      </c>
      <c r="G39" s="69">
        <v>101.1</v>
      </c>
      <c r="H39" s="89">
        <f t="shared" ref="H39:H46" si="10">SUM(B39:G39)</f>
        <v>537.6</v>
      </c>
      <c r="I39" s="50"/>
      <c r="J39" s="2"/>
      <c r="K39" s="80" t="s">
        <v>42</v>
      </c>
      <c r="L39" s="69">
        <v>7.9</v>
      </c>
      <c r="M39" s="69">
        <v>7.8</v>
      </c>
      <c r="N39" s="69">
        <v>7.8</v>
      </c>
      <c r="O39" s="69">
        <v>1.6</v>
      </c>
      <c r="P39" s="69">
        <v>7.7</v>
      </c>
      <c r="Q39" s="69">
        <v>7.6</v>
      </c>
      <c r="R39" s="89">
        <f t="shared" ref="R39:R46" si="11">SUM(L39:Q39)</f>
        <v>40.400000000000006</v>
      </c>
      <c r="S39" s="50"/>
      <c r="T39" s="50"/>
      <c r="U39" s="50"/>
      <c r="V39" s="50"/>
      <c r="W39" s="2"/>
      <c r="X39" s="2"/>
      <c r="Y39" s="2"/>
      <c r="Z39" s="2"/>
      <c r="AA39" s="144"/>
      <c r="AB39" s="144"/>
      <c r="AD39" s="142"/>
    </row>
    <row r="40" spans="1:30" ht="33.75" customHeight="1" x14ac:dyDescent="0.25">
      <c r="A40" s="81" t="s">
        <v>34</v>
      </c>
      <c r="B40" s="69">
        <v>102.7</v>
      </c>
      <c r="C40" s="69">
        <v>102.2</v>
      </c>
      <c r="D40" s="69">
        <v>102.7</v>
      </c>
      <c r="E40" s="69">
        <v>24.9</v>
      </c>
      <c r="F40" s="69">
        <v>104</v>
      </c>
      <c r="G40" s="69">
        <v>101.1</v>
      </c>
      <c r="H40" s="89">
        <f t="shared" si="10"/>
        <v>537.6</v>
      </c>
      <c r="I40" s="50"/>
      <c r="J40" s="2"/>
      <c r="K40" s="81" t="s">
        <v>34</v>
      </c>
      <c r="L40" s="69">
        <v>7.9</v>
      </c>
      <c r="M40" s="69">
        <v>7.8</v>
      </c>
      <c r="N40" s="69">
        <v>7.8</v>
      </c>
      <c r="O40" s="69">
        <v>1.6</v>
      </c>
      <c r="P40" s="69">
        <v>7.7</v>
      </c>
      <c r="Q40" s="69">
        <v>7.6</v>
      </c>
      <c r="R40" s="89">
        <f t="shared" si="11"/>
        <v>40.400000000000006</v>
      </c>
      <c r="S40" s="50"/>
      <c r="T40" s="50"/>
      <c r="U40" s="50"/>
      <c r="V40" s="50"/>
      <c r="W40" s="2"/>
      <c r="X40" s="2"/>
      <c r="Y40" s="2"/>
      <c r="Z40" s="2"/>
      <c r="AA40" s="144"/>
      <c r="AB40" s="144"/>
      <c r="AD40" s="142"/>
    </row>
    <row r="41" spans="1:30" ht="33.75" customHeight="1" x14ac:dyDescent="0.25">
      <c r="A41" s="80" t="s">
        <v>35</v>
      </c>
      <c r="B41" s="69">
        <v>102.7</v>
      </c>
      <c r="C41" s="69">
        <v>102.2</v>
      </c>
      <c r="D41" s="69">
        <v>102.7</v>
      </c>
      <c r="E41" s="69">
        <v>24.7</v>
      </c>
      <c r="F41" s="69">
        <v>104</v>
      </c>
      <c r="G41" s="69">
        <v>101.1</v>
      </c>
      <c r="H41" s="89">
        <f t="shared" si="10"/>
        <v>537.4</v>
      </c>
      <c r="I41" s="50"/>
      <c r="J41" s="2"/>
      <c r="K41" s="80" t="s">
        <v>35</v>
      </c>
      <c r="L41" s="69">
        <v>7.8</v>
      </c>
      <c r="M41" s="69">
        <v>7.9</v>
      </c>
      <c r="N41" s="69">
        <v>7.8</v>
      </c>
      <c r="O41" s="69">
        <v>1.6</v>
      </c>
      <c r="P41" s="69">
        <v>7.6</v>
      </c>
      <c r="Q41" s="69">
        <v>7.4</v>
      </c>
      <c r="R41" s="89">
        <f t="shared" si="11"/>
        <v>40.1</v>
      </c>
      <c r="S41" s="50"/>
      <c r="T41" s="50"/>
      <c r="U41" s="50"/>
      <c r="V41" s="50"/>
      <c r="W41" s="2"/>
      <c r="X41" s="2"/>
      <c r="Y41" s="2"/>
      <c r="Z41" s="2"/>
      <c r="AA41" s="144"/>
      <c r="AB41" s="144"/>
      <c r="AD41" s="142"/>
    </row>
    <row r="42" spans="1:30" ht="33.75" customHeight="1" x14ac:dyDescent="0.25">
      <c r="A42" s="80" t="s">
        <v>36</v>
      </c>
      <c r="B42" s="69">
        <v>102.7</v>
      </c>
      <c r="C42" s="69">
        <v>102.2</v>
      </c>
      <c r="D42" s="69">
        <v>102.7</v>
      </c>
      <c r="E42" s="69">
        <v>24.7</v>
      </c>
      <c r="F42" s="69">
        <v>104</v>
      </c>
      <c r="G42" s="69">
        <v>101.1</v>
      </c>
      <c r="H42" s="89">
        <f t="shared" si="10"/>
        <v>537.4</v>
      </c>
      <c r="I42" s="50"/>
      <c r="J42" s="2"/>
      <c r="K42" s="80" t="s">
        <v>36</v>
      </c>
      <c r="L42" s="69">
        <v>7.8</v>
      </c>
      <c r="M42" s="69">
        <v>7.9</v>
      </c>
      <c r="N42" s="69">
        <v>7.8</v>
      </c>
      <c r="O42" s="69">
        <v>1.6</v>
      </c>
      <c r="P42" s="69">
        <v>7.7</v>
      </c>
      <c r="Q42" s="69">
        <v>7.5</v>
      </c>
      <c r="R42" s="89">
        <f t="shared" si="11"/>
        <v>40.300000000000004</v>
      </c>
      <c r="S42" s="50"/>
      <c r="T42" s="53"/>
      <c r="U42" s="3"/>
      <c r="V42" s="50"/>
      <c r="W42" s="2"/>
      <c r="X42" s="2"/>
      <c r="Y42" s="2"/>
      <c r="Z42" s="2"/>
      <c r="AA42" s="144"/>
      <c r="AB42" s="144"/>
      <c r="AD42" s="142"/>
    </row>
    <row r="43" spans="1:30" ht="33.75" customHeight="1" x14ac:dyDescent="0.25">
      <c r="A43" s="81" t="s">
        <v>37</v>
      </c>
      <c r="B43" s="69">
        <v>102.7</v>
      </c>
      <c r="C43" s="69">
        <v>102.2</v>
      </c>
      <c r="D43" s="69">
        <v>102.7</v>
      </c>
      <c r="E43" s="69">
        <v>24.7</v>
      </c>
      <c r="F43" s="69">
        <v>104</v>
      </c>
      <c r="G43" s="69">
        <v>101.1</v>
      </c>
      <c r="H43" s="89">
        <f t="shared" si="10"/>
        <v>537.4</v>
      </c>
      <c r="I43" s="50"/>
      <c r="J43" s="2"/>
      <c r="K43" s="81" t="s">
        <v>37</v>
      </c>
      <c r="L43" s="69">
        <v>7.9</v>
      </c>
      <c r="M43" s="69">
        <v>7.9</v>
      </c>
      <c r="N43" s="69">
        <v>7.8</v>
      </c>
      <c r="O43" s="69">
        <v>1.7</v>
      </c>
      <c r="P43" s="69">
        <v>7.7</v>
      </c>
      <c r="Q43" s="69">
        <v>7.5</v>
      </c>
      <c r="R43" s="89">
        <f t="shared" si="11"/>
        <v>40.5</v>
      </c>
      <c r="S43" s="50"/>
      <c r="T43" s="50"/>
      <c r="U43" s="50"/>
      <c r="V43" s="50"/>
      <c r="W43" s="2"/>
      <c r="X43" s="2"/>
      <c r="Y43" s="2"/>
      <c r="Z43" s="2"/>
      <c r="AA43" s="144"/>
      <c r="AB43" s="144"/>
      <c r="AD43" s="142"/>
    </row>
    <row r="44" spans="1:30" ht="33.75" customHeight="1" x14ac:dyDescent="0.25">
      <c r="A44" s="80" t="s">
        <v>38</v>
      </c>
      <c r="B44" s="69">
        <v>102.7</v>
      </c>
      <c r="C44" s="69">
        <v>102.2</v>
      </c>
      <c r="D44" s="69">
        <v>102.7</v>
      </c>
      <c r="E44" s="69">
        <v>24.7</v>
      </c>
      <c r="F44" s="69">
        <v>104</v>
      </c>
      <c r="G44" s="69">
        <v>101.1</v>
      </c>
      <c r="H44" s="89">
        <f t="shared" si="10"/>
        <v>537.4</v>
      </c>
      <c r="I44" s="50"/>
      <c r="J44" s="2"/>
      <c r="K44" s="80" t="s">
        <v>38</v>
      </c>
      <c r="L44" s="69">
        <v>7.9</v>
      </c>
      <c r="M44" s="69">
        <v>7.9</v>
      </c>
      <c r="N44" s="69">
        <v>7.8</v>
      </c>
      <c r="O44" s="69">
        <v>1.7</v>
      </c>
      <c r="P44" s="69">
        <v>7.7</v>
      </c>
      <c r="Q44" s="69">
        <v>7.5</v>
      </c>
      <c r="R44" s="89">
        <f t="shared" si="11"/>
        <v>40.5</v>
      </c>
      <c r="S44" s="50"/>
      <c r="T44" s="53"/>
      <c r="U44" s="3"/>
      <c r="V44" s="50"/>
      <c r="W44" s="2"/>
      <c r="X44" s="2"/>
      <c r="Y44" s="2"/>
      <c r="Z44" s="2"/>
      <c r="AA44" s="144"/>
      <c r="AB44" s="144"/>
      <c r="AD44" s="142"/>
    </row>
    <row r="45" spans="1:30" ht="33.75" customHeight="1" x14ac:dyDescent="0.25">
      <c r="A45" s="80" t="s">
        <v>33</v>
      </c>
      <c r="B45" s="69">
        <v>102.7</v>
      </c>
      <c r="C45" s="69">
        <v>102.2</v>
      </c>
      <c r="D45" s="69">
        <v>102.7</v>
      </c>
      <c r="E45" s="69">
        <v>24.7</v>
      </c>
      <c r="F45" s="69">
        <v>104</v>
      </c>
      <c r="G45" s="69">
        <v>101.1</v>
      </c>
      <c r="H45" s="89">
        <f t="shared" si="10"/>
        <v>537.4</v>
      </c>
      <c r="I45" s="50"/>
      <c r="J45" s="2"/>
      <c r="K45" s="80" t="s">
        <v>33</v>
      </c>
      <c r="L45" s="69">
        <v>7.9</v>
      </c>
      <c r="M45" s="69">
        <v>7.9</v>
      </c>
      <c r="N45" s="69">
        <v>7.9</v>
      </c>
      <c r="O45" s="69">
        <v>1.7</v>
      </c>
      <c r="P45" s="69">
        <v>7.7</v>
      </c>
      <c r="Q45" s="69">
        <v>7.5</v>
      </c>
      <c r="R45" s="89">
        <f t="shared" si="11"/>
        <v>40.6</v>
      </c>
      <c r="S45" s="50"/>
      <c r="T45" s="50"/>
      <c r="U45" s="50"/>
      <c r="V45" s="50"/>
      <c r="W45" s="2"/>
      <c r="X45" s="2"/>
      <c r="Y45" s="2"/>
      <c r="Z45" s="2"/>
      <c r="AA45" s="144"/>
      <c r="AB45" s="144"/>
      <c r="AD45" s="142"/>
    </row>
    <row r="46" spans="1:30" ht="33.75" customHeight="1" x14ac:dyDescent="0.25">
      <c r="A46" s="81" t="s">
        <v>10</v>
      </c>
      <c r="B46" s="70">
        <f t="shared" ref="B46:G46" si="12">SUM(B39:B45)</f>
        <v>718.90000000000009</v>
      </c>
      <c r="C46" s="25">
        <f t="shared" si="12"/>
        <v>715.40000000000009</v>
      </c>
      <c r="D46" s="25">
        <f t="shared" si="12"/>
        <v>718.90000000000009</v>
      </c>
      <c r="E46" s="25">
        <f t="shared" si="12"/>
        <v>173.29999999999998</v>
      </c>
      <c r="F46" s="25">
        <f t="shared" si="12"/>
        <v>728</v>
      </c>
      <c r="G46" s="25">
        <f t="shared" si="12"/>
        <v>707.7</v>
      </c>
      <c r="H46" s="89">
        <f t="shared" si="10"/>
        <v>3762.2000000000007</v>
      </c>
      <c r="I46" s="56"/>
      <c r="K46" s="96" t="s">
        <v>10</v>
      </c>
      <c r="L46" s="70">
        <f>SUM(L39:L45)</f>
        <v>55.1</v>
      </c>
      <c r="M46" s="25">
        <f>SUM(M39:M45)</f>
        <v>55.099999999999994</v>
      </c>
      <c r="N46" s="25">
        <f>SUM(N39:N45)</f>
        <v>54.699999999999996</v>
      </c>
      <c r="O46" s="25">
        <f>SUM(O39:O45)</f>
        <v>11.499999999999998</v>
      </c>
      <c r="P46" s="25">
        <f t="shared" ref="P46:Q46" si="13">SUM(P39:P45)</f>
        <v>53.800000000000004</v>
      </c>
      <c r="Q46" s="25">
        <f t="shared" si="13"/>
        <v>52.6</v>
      </c>
      <c r="R46" s="89">
        <f t="shared" si="11"/>
        <v>282.8</v>
      </c>
      <c r="S46" s="56"/>
      <c r="T46" s="53"/>
      <c r="U46" s="3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2" t="s">
        <v>12</v>
      </c>
      <c r="B47" s="28">
        <v>157.80000000000001</v>
      </c>
      <c r="C47" s="28">
        <v>157.80000000000001</v>
      </c>
      <c r="D47" s="28">
        <v>157.80000000000001</v>
      </c>
      <c r="E47" s="28">
        <v>157.80000000000001</v>
      </c>
      <c r="F47" s="28">
        <v>157.80000000000001</v>
      </c>
      <c r="G47" s="28">
        <v>157.80000000000001</v>
      </c>
      <c r="H47" s="90">
        <f>+((H46/H48)/7)*1000</f>
        <v>157.70456069751847</v>
      </c>
      <c r="I47" s="56"/>
      <c r="K47" s="119" t="s">
        <v>12</v>
      </c>
      <c r="L47" s="71">
        <v>148.5</v>
      </c>
      <c r="M47" s="28">
        <v>148.5</v>
      </c>
      <c r="N47" s="28">
        <v>147.5</v>
      </c>
      <c r="O47" s="28">
        <v>149.5</v>
      </c>
      <c r="P47" s="28">
        <v>145</v>
      </c>
      <c r="Q47" s="28">
        <v>144.5</v>
      </c>
      <c r="R47" s="90">
        <f>+((R46/R48)/7)*1000</f>
        <v>146.90909090909091</v>
      </c>
      <c r="S47" s="57"/>
      <c r="T47" s="50"/>
      <c r="U47" s="50"/>
    </row>
    <row r="48" spans="1:30" ht="33.75" customHeight="1" x14ac:dyDescent="0.25">
      <c r="A48" s="83" t="s">
        <v>13</v>
      </c>
      <c r="B48" s="72">
        <v>651</v>
      </c>
      <c r="C48" s="32">
        <v>648</v>
      </c>
      <c r="D48" s="32">
        <v>651</v>
      </c>
      <c r="E48" s="32">
        <v>157</v>
      </c>
      <c r="F48" s="32">
        <v>660</v>
      </c>
      <c r="G48" s="32">
        <v>641</v>
      </c>
      <c r="H48" s="91">
        <f>SUM(B48:G48)</f>
        <v>3408</v>
      </c>
      <c r="I48" s="56"/>
      <c r="J48" s="58"/>
      <c r="K48" s="83" t="s">
        <v>13</v>
      </c>
      <c r="L48" s="94">
        <v>53</v>
      </c>
      <c r="M48" s="94">
        <v>53</v>
      </c>
      <c r="N48" s="94">
        <v>53</v>
      </c>
      <c r="O48" s="94">
        <v>11</v>
      </c>
      <c r="P48" s="94">
        <v>53</v>
      </c>
      <c r="Q48" s="94">
        <v>52</v>
      </c>
      <c r="R48" s="98">
        <f>SUM(L48:Q48)</f>
        <v>275</v>
      </c>
      <c r="S48" s="59"/>
      <c r="T48" s="53"/>
      <c r="U48" s="3"/>
    </row>
    <row r="49" spans="1:43" ht="33.75" customHeight="1" x14ac:dyDescent="0.25">
      <c r="A49" s="84" t="s">
        <v>14</v>
      </c>
      <c r="B49" s="73">
        <f t="shared" ref="B49:G49" si="14">((B48*B47)*7/1000-B39-B40)/5</f>
        <v>102.73891999999998</v>
      </c>
      <c r="C49" s="36">
        <f t="shared" si="14"/>
        <v>102.27615999999999</v>
      </c>
      <c r="D49" s="36">
        <f t="shared" si="14"/>
        <v>102.73891999999998</v>
      </c>
      <c r="E49" s="36">
        <f t="shared" si="14"/>
        <v>24.724439999999998</v>
      </c>
      <c r="F49" s="36">
        <f t="shared" si="14"/>
        <v>104.20720000000003</v>
      </c>
      <c r="G49" s="36">
        <f t="shared" si="14"/>
        <v>101.16971999999998</v>
      </c>
      <c r="H49" s="92">
        <f>((H46*1000)/H48)/7</f>
        <v>157.70456069751847</v>
      </c>
      <c r="I49" s="56"/>
      <c r="K49" s="84" t="s">
        <v>14</v>
      </c>
      <c r="L49" s="73">
        <f>((L48*L47)*7/1000-L39-L40)/5</f>
        <v>7.8587000000000007</v>
      </c>
      <c r="M49" s="36">
        <f t="shared" ref="M49:Q49" si="15">((M48*M47)*7/1000-M39-M40)/5</f>
        <v>7.8987000000000007</v>
      </c>
      <c r="N49" s="36">
        <f t="shared" si="15"/>
        <v>7.8245000000000005</v>
      </c>
      <c r="O49" s="36">
        <f t="shared" si="15"/>
        <v>1.6623000000000001</v>
      </c>
      <c r="P49" s="36">
        <f t="shared" si="15"/>
        <v>7.6789999999999994</v>
      </c>
      <c r="Q49" s="36">
        <f t="shared" si="15"/>
        <v>7.4795999999999996</v>
      </c>
      <c r="R49" s="99">
        <f>((R46*1000)/R48)/7</f>
        <v>146.90909090909091</v>
      </c>
      <c r="S49" s="59"/>
      <c r="T49" s="50"/>
      <c r="U49" s="50"/>
    </row>
    <row r="50" spans="1:43" ht="33.75" customHeight="1" x14ac:dyDescent="0.25">
      <c r="A50" s="85" t="s">
        <v>15</v>
      </c>
      <c r="B50" s="74">
        <f t="shared" ref="B50:G50" si="16">((B48*B47)*7)/1000</f>
        <v>719.09460000000001</v>
      </c>
      <c r="C50" s="40">
        <f t="shared" si="16"/>
        <v>715.7808</v>
      </c>
      <c r="D50" s="40">
        <f t="shared" si="16"/>
        <v>719.09460000000001</v>
      </c>
      <c r="E50" s="40">
        <f t="shared" si="16"/>
        <v>173.4222</v>
      </c>
      <c r="F50" s="40">
        <f t="shared" si="16"/>
        <v>729.03600000000017</v>
      </c>
      <c r="G50" s="40">
        <f t="shared" si="16"/>
        <v>708.04859999999996</v>
      </c>
      <c r="H50" s="76"/>
      <c r="I50" s="56"/>
      <c r="K50" s="85" t="s">
        <v>15</v>
      </c>
      <c r="L50" s="74">
        <f>((L48*L47)*7)/1000</f>
        <v>55.093499999999999</v>
      </c>
      <c r="M50" s="40">
        <f>((M48*M47)*7)/1000</f>
        <v>55.093499999999999</v>
      </c>
      <c r="N50" s="40">
        <f>((N48*N47)*7)/1000</f>
        <v>54.722499999999997</v>
      </c>
      <c r="O50" s="40">
        <f>((O48*O47)*7)/1000</f>
        <v>11.5115</v>
      </c>
      <c r="P50" s="40">
        <f t="shared" ref="P50:Q50" si="17">((P48*P47)*7)/1000</f>
        <v>53.795000000000002</v>
      </c>
      <c r="Q50" s="40">
        <f t="shared" si="17"/>
        <v>52.597999999999999</v>
      </c>
      <c r="R50" s="100"/>
    </row>
    <row r="51" spans="1:43" ht="33.75" customHeight="1" thickBot="1" x14ac:dyDescent="0.3">
      <c r="A51" s="86" t="s">
        <v>16</v>
      </c>
      <c r="B51" s="75">
        <f t="shared" ref="B51:G51" si="18">+(B46/B48)/7*1000</f>
        <v>157.75729646697391</v>
      </c>
      <c r="C51" s="45">
        <f t="shared" si="18"/>
        <v>157.71604938271608</v>
      </c>
      <c r="D51" s="45">
        <f t="shared" si="18"/>
        <v>157.75729646697391</v>
      </c>
      <c r="E51" s="45">
        <f t="shared" si="18"/>
        <v>157.68880800727933</v>
      </c>
      <c r="F51" s="45">
        <f t="shared" si="18"/>
        <v>157.57575757575756</v>
      </c>
      <c r="G51" s="45">
        <f t="shared" si="18"/>
        <v>157.7223088923557</v>
      </c>
      <c r="H51" s="93"/>
      <c r="I51" s="56"/>
      <c r="J51" s="48"/>
      <c r="K51" s="86" t="s">
        <v>16</v>
      </c>
      <c r="L51" s="75">
        <f>+(L46/L48)/7*1000</f>
        <v>148.51752021563345</v>
      </c>
      <c r="M51" s="45">
        <f>+(M46/M48)/7*1000</f>
        <v>148.51752021563343</v>
      </c>
      <c r="N51" s="45">
        <f>+(N46/N48)/7*1000</f>
        <v>147.43935309973045</v>
      </c>
      <c r="O51" s="45">
        <f>+(O46/O48)/7*1000</f>
        <v>149.35064935064932</v>
      </c>
      <c r="P51" s="45">
        <f t="shared" ref="P51:Q51" si="19">+(P46/P48)/7*1000</f>
        <v>145.0134770889488</v>
      </c>
      <c r="Q51" s="45">
        <f t="shared" si="19"/>
        <v>144.50549450549448</v>
      </c>
      <c r="R51" s="46"/>
      <c r="S51" s="49"/>
      <c r="T51" s="49"/>
    </row>
    <row r="52" spans="1:43" ht="33.75" customHeight="1" x14ac:dyDescent="0.25">
      <c r="A52" s="48"/>
      <c r="B52" s="178"/>
      <c r="C52" s="178"/>
      <c r="D52" s="178"/>
      <c r="E52" s="178"/>
      <c r="F52" s="178"/>
      <c r="G52" s="178"/>
      <c r="H52" s="48"/>
      <c r="I52" s="48"/>
      <c r="J52" s="48"/>
      <c r="K52" s="49"/>
      <c r="L52" s="49"/>
      <c r="M52" s="178"/>
      <c r="N52" s="178"/>
      <c r="O52" s="178"/>
      <c r="P52" s="178"/>
      <c r="Q52" s="178"/>
      <c r="R52" s="178"/>
      <c r="S52" s="49"/>
      <c r="T52" s="49"/>
      <c r="U52" s="2"/>
      <c r="V52" s="2"/>
      <c r="W52" s="2"/>
      <c r="X52" s="2"/>
      <c r="Y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43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2"/>
      <c r="W54" s="2"/>
      <c r="X54" s="2"/>
      <c r="Y54" s="2"/>
      <c r="Z54" s="2"/>
      <c r="AB54" s="2"/>
      <c r="AC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2"/>
      <c r="W55" s="2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2"/>
      <c r="W56" s="2"/>
      <c r="X56" s="124"/>
      <c r="Y56" s="52"/>
      <c r="Z56" s="64"/>
      <c r="AA56" s="64"/>
      <c r="AB56" s="64"/>
      <c r="AC56" s="5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71">
        <v>9.6999999999999993</v>
      </c>
      <c r="C57" s="172">
        <v>9.8000000000000007</v>
      </c>
      <c r="D57" s="172">
        <v>9.6999999999999993</v>
      </c>
      <c r="E57" s="172">
        <v>2.1</v>
      </c>
      <c r="F57" s="172">
        <v>9.6</v>
      </c>
      <c r="G57" s="173">
        <v>9.6999999999999993</v>
      </c>
      <c r="H57" s="171">
        <v>9.8000000000000007</v>
      </c>
      <c r="I57" s="172">
        <v>9.8000000000000007</v>
      </c>
      <c r="J57" s="172">
        <v>9.6999999999999993</v>
      </c>
      <c r="K57" s="156">
        <v>2</v>
      </c>
      <c r="L57" s="172">
        <v>9.6999999999999993</v>
      </c>
      <c r="M57" s="173">
        <v>9.6999999999999993</v>
      </c>
      <c r="N57" s="167">
        <v>10.1</v>
      </c>
      <c r="O57" s="156">
        <v>9.9</v>
      </c>
      <c r="P57" s="156">
        <v>9.8000000000000007</v>
      </c>
      <c r="Q57" s="156">
        <v>2.1</v>
      </c>
      <c r="R57" s="156">
        <v>9.8000000000000007</v>
      </c>
      <c r="S57" s="157">
        <v>9.6999999999999993</v>
      </c>
      <c r="T57" s="158">
        <f>SUM(B57:S57)</f>
        <v>152.69999999999999</v>
      </c>
      <c r="U57" s="49"/>
      <c r="V57" s="2"/>
      <c r="W57" s="2"/>
      <c r="X57" s="124"/>
      <c r="Y57" s="52"/>
      <c r="Z57" s="64"/>
      <c r="AA57" s="64"/>
      <c r="AB57" s="64"/>
      <c r="AC57" s="52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39">
        <v>9.6999999999999993</v>
      </c>
      <c r="C58" s="40">
        <v>9.8000000000000007</v>
      </c>
      <c r="D58" s="40">
        <v>9.6999999999999993</v>
      </c>
      <c r="E58" s="40">
        <v>2.1</v>
      </c>
      <c r="F58" s="40">
        <v>9.6</v>
      </c>
      <c r="G58" s="76">
        <v>9.6999999999999993</v>
      </c>
      <c r="H58" s="39">
        <v>9.8000000000000007</v>
      </c>
      <c r="I58" s="40">
        <v>9.8000000000000007</v>
      </c>
      <c r="J58" s="40">
        <v>9.6999999999999993</v>
      </c>
      <c r="K58" s="179">
        <v>2</v>
      </c>
      <c r="L58" s="40">
        <v>9.6999999999999993</v>
      </c>
      <c r="M58" s="76">
        <v>9.6999999999999993</v>
      </c>
      <c r="N58" s="69">
        <v>10.1</v>
      </c>
      <c r="O58" s="21">
        <v>9.9</v>
      </c>
      <c r="P58" s="21">
        <v>9.8000000000000007</v>
      </c>
      <c r="Q58" s="21">
        <v>2.1</v>
      </c>
      <c r="R58" s="21">
        <v>9.8000000000000007</v>
      </c>
      <c r="S58" s="126">
        <v>9.6999999999999993</v>
      </c>
      <c r="T58" s="158">
        <f t="shared" ref="T58:T63" si="20">SUM(B58:S58)</f>
        <v>152.69999999999999</v>
      </c>
      <c r="U58" s="49"/>
      <c r="V58" s="2"/>
      <c r="W58" s="2"/>
      <c r="X58" s="124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39">
        <v>9.6999999999999993</v>
      </c>
      <c r="C59" s="40">
        <v>9.8000000000000007</v>
      </c>
      <c r="D59" s="40">
        <v>9.6</v>
      </c>
      <c r="E59" s="40">
        <v>2.1</v>
      </c>
      <c r="F59" s="40">
        <v>9.5</v>
      </c>
      <c r="G59" s="76">
        <v>9.6999999999999993</v>
      </c>
      <c r="H59" s="39">
        <v>9.6999999999999993</v>
      </c>
      <c r="I59" s="40">
        <v>9.8000000000000007</v>
      </c>
      <c r="J59" s="40">
        <v>9.6</v>
      </c>
      <c r="K59" s="179">
        <v>1.9</v>
      </c>
      <c r="L59" s="40">
        <v>9.6999999999999993</v>
      </c>
      <c r="M59" s="76">
        <v>9.6999999999999993</v>
      </c>
      <c r="N59" s="69">
        <v>10.1</v>
      </c>
      <c r="O59" s="21">
        <v>9.9</v>
      </c>
      <c r="P59" s="21">
        <v>9.6999999999999993</v>
      </c>
      <c r="Q59" s="21">
        <v>2.1</v>
      </c>
      <c r="R59" s="21">
        <v>9.6999999999999993</v>
      </c>
      <c r="S59" s="126">
        <v>9.6999999999999993</v>
      </c>
      <c r="T59" s="158">
        <f t="shared" si="20"/>
        <v>151.99999999999997</v>
      </c>
      <c r="U59" s="49"/>
      <c r="V59" s="2"/>
      <c r="W59" s="2"/>
      <c r="X59" s="124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39">
        <v>9.6999999999999993</v>
      </c>
      <c r="C60" s="40">
        <v>9.8000000000000007</v>
      </c>
      <c r="D60" s="40">
        <v>9.6</v>
      </c>
      <c r="E60" s="40">
        <v>2.1</v>
      </c>
      <c r="F60" s="40">
        <v>9.6</v>
      </c>
      <c r="G60" s="76">
        <v>9.6999999999999993</v>
      </c>
      <c r="H60" s="39">
        <v>9.8000000000000007</v>
      </c>
      <c r="I60" s="40">
        <v>9.8000000000000007</v>
      </c>
      <c r="J60" s="40">
        <v>9.6999999999999993</v>
      </c>
      <c r="K60" s="179">
        <v>1.9</v>
      </c>
      <c r="L60" s="40">
        <v>9.6999999999999993</v>
      </c>
      <c r="M60" s="76">
        <v>9.6999999999999993</v>
      </c>
      <c r="N60" s="69">
        <v>10.1</v>
      </c>
      <c r="O60" s="21">
        <v>9.9</v>
      </c>
      <c r="P60" s="21">
        <v>9.6999999999999993</v>
      </c>
      <c r="Q60" s="21">
        <v>2.1</v>
      </c>
      <c r="R60" s="21">
        <v>9.6999999999999993</v>
      </c>
      <c r="S60" s="126">
        <v>9.6999999999999993</v>
      </c>
      <c r="T60" s="158">
        <f t="shared" si="20"/>
        <v>152.29999999999998</v>
      </c>
      <c r="U60" s="49"/>
      <c r="V60" s="2"/>
      <c r="W60" s="2"/>
      <c r="X60" s="124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39">
        <v>9.6999999999999993</v>
      </c>
      <c r="C61" s="40">
        <v>9.8000000000000007</v>
      </c>
      <c r="D61" s="40">
        <v>9.6</v>
      </c>
      <c r="E61" s="40">
        <v>2.1</v>
      </c>
      <c r="F61" s="40">
        <v>9.6</v>
      </c>
      <c r="G61" s="76">
        <v>9.6999999999999993</v>
      </c>
      <c r="H61" s="39">
        <v>9.8000000000000007</v>
      </c>
      <c r="I61" s="40">
        <v>9.9</v>
      </c>
      <c r="J61" s="40">
        <v>9.6999999999999993</v>
      </c>
      <c r="K61" s="179">
        <v>1.9</v>
      </c>
      <c r="L61" s="40">
        <v>9.6999999999999993</v>
      </c>
      <c r="M61" s="76">
        <v>9.6999999999999993</v>
      </c>
      <c r="N61" s="69">
        <v>10.1</v>
      </c>
      <c r="O61" s="21">
        <v>10</v>
      </c>
      <c r="P61" s="21">
        <v>9.8000000000000007</v>
      </c>
      <c r="Q61" s="21">
        <v>2.1</v>
      </c>
      <c r="R61" s="21">
        <v>9.8000000000000007</v>
      </c>
      <c r="S61" s="126">
        <v>9.6999999999999993</v>
      </c>
      <c r="T61" s="158">
        <f t="shared" si="20"/>
        <v>152.70000000000002</v>
      </c>
      <c r="U61" s="49"/>
      <c r="V61" s="2"/>
      <c r="W61" s="2"/>
      <c r="X61" s="124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39">
        <v>9.6999999999999993</v>
      </c>
      <c r="C62" s="40">
        <v>9.8000000000000007</v>
      </c>
      <c r="D62" s="40">
        <v>9.6</v>
      </c>
      <c r="E62" s="40">
        <v>2.1</v>
      </c>
      <c r="F62" s="40">
        <v>9.6</v>
      </c>
      <c r="G62" s="76">
        <v>9.6999999999999993</v>
      </c>
      <c r="H62" s="39">
        <v>9.8000000000000007</v>
      </c>
      <c r="I62" s="40">
        <v>9.9</v>
      </c>
      <c r="J62" s="40">
        <v>9.6999999999999993</v>
      </c>
      <c r="K62" s="179">
        <v>2</v>
      </c>
      <c r="L62" s="40">
        <v>9.6999999999999993</v>
      </c>
      <c r="M62" s="76">
        <v>9.6999999999999993</v>
      </c>
      <c r="N62" s="69">
        <v>10.1</v>
      </c>
      <c r="O62" s="21">
        <v>10</v>
      </c>
      <c r="P62" s="21">
        <v>9.8000000000000007</v>
      </c>
      <c r="Q62" s="21">
        <v>2.1</v>
      </c>
      <c r="R62" s="21">
        <v>9.8000000000000007</v>
      </c>
      <c r="S62" s="126">
        <v>9.6999999999999993</v>
      </c>
      <c r="T62" s="158">
        <f t="shared" si="20"/>
        <v>152.80000000000001</v>
      </c>
      <c r="U62" s="49"/>
      <c r="V62" s="2"/>
      <c r="W62" s="2"/>
      <c r="X62" s="124"/>
      <c r="Y62" s="52"/>
      <c r="Z62" s="52"/>
      <c r="AA62" s="52"/>
      <c r="AB62" s="52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39">
        <v>9.8000000000000007</v>
      </c>
      <c r="C63" s="40">
        <v>9.8000000000000007</v>
      </c>
      <c r="D63" s="40">
        <v>9.6</v>
      </c>
      <c r="E63" s="40">
        <v>2.2000000000000002</v>
      </c>
      <c r="F63" s="40">
        <v>9.6</v>
      </c>
      <c r="G63" s="76">
        <v>9.6999999999999993</v>
      </c>
      <c r="H63" s="39">
        <v>9.8000000000000007</v>
      </c>
      <c r="I63" s="40">
        <v>9.9</v>
      </c>
      <c r="J63" s="40">
        <v>9.6999999999999993</v>
      </c>
      <c r="K63" s="179">
        <v>2</v>
      </c>
      <c r="L63" s="40">
        <v>9.6999999999999993</v>
      </c>
      <c r="M63" s="76">
        <v>9.6999999999999993</v>
      </c>
      <c r="N63" s="69">
        <v>10.199999999999999</v>
      </c>
      <c r="O63" s="21">
        <v>10</v>
      </c>
      <c r="P63" s="21">
        <v>9.8000000000000007</v>
      </c>
      <c r="Q63" s="21">
        <v>2.1</v>
      </c>
      <c r="R63" s="21">
        <v>9.8000000000000007</v>
      </c>
      <c r="S63" s="126">
        <v>9.6999999999999993</v>
      </c>
      <c r="T63" s="158">
        <f t="shared" si="20"/>
        <v>153.10000000000002</v>
      </c>
      <c r="U63" s="49"/>
      <c r="V63" s="2"/>
      <c r="W63" s="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79" t="s">
        <v>10</v>
      </c>
      <c r="B64" s="168">
        <f t="shared" ref="B64:S64" si="21">SUM(B57:B63)</f>
        <v>68</v>
      </c>
      <c r="C64" s="169">
        <f t="shared" si="21"/>
        <v>68.599999999999994</v>
      </c>
      <c r="D64" s="169">
        <f t="shared" si="21"/>
        <v>67.400000000000006</v>
      </c>
      <c r="E64" s="169">
        <f t="shared" si="21"/>
        <v>14.8</v>
      </c>
      <c r="F64" s="169">
        <f t="shared" si="21"/>
        <v>67.099999999999994</v>
      </c>
      <c r="G64" s="170">
        <f t="shared" si="21"/>
        <v>67.900000000000006</v>
      </c>
      <c r="H64" s="168">
        <f t="shared" si="21"/>
        <v>68.5</v>
      </c>
      <c r="I64" s="169">
        <f t="shared" si="21"/>
        <v>68.900000000000006</v>
      </c>
      <c r="J64" s="169">
        <f t="shared" si="21"/>
        <v>67.800000000000011</v>
      </c>
      <c r="K64" s="169">
        <f t="shared" si="21"/>
        <v>13.700000000000001</v>
      </c>
      <c r="L64" s="169">
        <f t="shared" si="21"/>
        <v>67.900000000000006</v>
      </c>
      <c r="M64" s="170">
        <f t="shared" si="21"/>
        <v>67.900000000000006</v>
      </c>
      <c r="N64" s="70">
        <f t="shared" si="21"/>
        <v>70.8</v>
      </c>
      <c r="O64" s="25">
        <f t="shared" si="21"/>
        <v>69.599999999999994</v>
      </c>
      <c r="P64" s="25">
        <f t="shared" si="21"/>
        <v>68.399999999999991</v>
      </c>
      <c r="Q64" s="25">
        <f t="shared" si="21"/>
        <v>14.7</v>
      </c>
      <c r="R64" s="25">
        <f t="shared" si="21"/>
        <v>68.399999999999991</v>
      </c>
      <c r="S64" s="127">
        <f t="shared" si="21"/>
        <v>67.900000000000006</v>
      </c>
      <c r="T64" s="150">
        <f>SUM(B64:S64)</f>
        <v>1068.3</v>
      </c>
      <c r="V64" s="2"/>
      <c r="W64" s="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149.5</v>
      </c>
      <c r="C65" s="28">
        <v>148.5</v>
      </c>
      <c r="D65" s="28">
        <v>148</v>
      </c>
      <c r="E65" s="28">
        <v>151</v>
      </c>
      <c r="F65" s="28">
        <v>147.5</v>
      </c>
      <c r="G65" s="29">
        <v>147</v>
      </c>
      <c r="H65" s="27">
        <v>150.5</v>
      </c>
      <c r="I65" s="28">
        <v>149</v>
      </c>
      <c r="J65" s="28">
        <v>149</v>
      </c>
      <c r="K65" s="28">
        <v>150</v>
      </c>
      <c r="L65" s="28">
        <v>147</v>
      </c>
      <c r="M65" s="29">
        <v>147</v>
      </c>
      <c r="N65" s="71">
        <v>151</v>
      </c>
      <c r="O65" s="28">
        <v>148.5</v>
      </c>
      <c r="P65" s="28">
        <v>148</v>
      </c>
      <c r="Q65" s="28">
        <v>149.5</v>
      </c>
      <c r="R65" s="28">
        <v>148</v>
      </c>
      <c r="S65" s="128">
        <v>147</v>
      </c>
      <c r="T65" s="151">
        <f>+((T64/T66)/7)*1000</f>
        <v>148.45747637576429</v>
      </c>
      <c r="V65" s="14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65</v>
      </c>
      <c r="C66" s="145">
        <v>66</v>
      </c>
      <c r="D66" s="145">
        <v>65</v>
      </c>
      <c r="E66" s="145">
        <v>14</v>
      </c>
      <c r="F66" s="145">
        <v>65</v>
      </c>
      <c r="G66" s="147">
        <v>66</v>
      </c>
      <c r="H66" s="146">
        <v>65</v>
      </c>
      <c r="I66" s="145">
        <v>66</v>
      </c>
      <c r="J66" s="145">
        <v>65</v>
      </c>
      <c r="K66" s="145">
        <v>13</v>
      </c>
      <c r="L66" s="145">
        <v>66</v>
      </c>
      <c r="M66" s="147">
        <v>66</v>
      </c>
      <c r="N66" s="94">
        <v>67</v>
      </c>
      <c r="O66" s="145">
        <v>67</v>
      </c>
      <c r="P66" s="145">
        <v>66</v>
      </c>
      <c r="Q66" s="145">
        <v>14</v>
      </c>
      <c r="R66" s="145">
        <v>66</v>
      </c>
      <c r="S66" s="148">
        <v>66</v>
      </c>
      <c r="T66" s="152">
        <f>SUM(B66:S66)</f>
        <v>1028</v>
      </c>
      <c r="U66" s="144"/>
      <c r="V66" s="66"/>
      <c r="Z66" s="3"/>
      <c r="AA66" s="3"/>
      <c r="AB66" s="3"/>
      <c r="AC66" s="3"/>
      <c r="AD66" s="3"/>
    </row>
    <row r="67" spans="1:41" ht="33.75" customHeight="1" x14ac:dyDescent="0.25">
      <c r="A67" s="84" t="s">
        <v>14</v>
      </c>
      <c r="B67" s="35">
        <f t="shared" ref="B67:S67" si="22">((B66*B65)*7/1000-B57-B58)/5</f>
        <v>9.7244999999999973</v>
      </c>
      <c r="C67" s="36">
        <f t="shared" si="22"/>
        <v>9.801400000000001</v>
      </c>
      <c r="D67" s="36">
        <f t="shared" si="22"/>
        <v>9.5879999999999992</v>
      </c>
      <c r="E67" s="36">
        <f t="shared" si="22"/>
        <v>2.1196000000000002</v>
      </c>
      <c r="F67" s="36">
        <f t="shared" si="22"/>
        <v>9.5824999999999996</v>
      </c>
      <c r="G67" s="37">
        <f t="shared" si="22"/>
        <v>9.7027999999999999</v>
      </c>
      <c r="H67" s="35">
        <f t="shared" si="22"/>
        <v>9.7755000000000027</v>
      </c>
      <c r="I67" s="36">
        <f t="shared" si="22"/>
        <v>9.8475999999999999</v>
      </c>
      <c r="J67" s="36">
        <f t="shared" si="22"/>
        <v>9.6789999999999985</v>
      </c>
      <c r="K67" s="36">
        <f t="shared" si="22"/>
        <v>1.9300000000000002</v>
      </c>
      <c r="L67" s="36">
        <f t="shared" si="22"/>
        <v>9.7027999999999999</v>
      </c>
      <c r="M67" s="37">
        <f t="shared" si="22"/>
        <v>9.7027999999999999</v>
      </c>
      <c r="N67" s="73">
        <f t="shared" si="22"/>
        <v>10.123799999999999</v>
      </c>
      <c r="O67" s="36">
        <f t="shared" si="22"/>
        <v>9.9693000000000005</v>
      </c>
      <c r="P67" s="36">
        <f t="shared" si="22"/>
        <v>9.7552000000000021</v>
      </c>
      <c r="Q67" s="36">
        <f t="shared" si="22"/>
        <v>2.0902000000000003</v>
      </c>
      <c r="R67" s="36">
        <f t="shared" si="22"/>
        <v>9.7552000000000021</v>
      </c>
      <c r="S67" s="130">
        <f t="shared" si="22"/>
        <v>9.7027999999999999</v>
      </c>
      <c r="T67" s="153">
        <f>((T64*1000)/T66)/7</f>
        <v>148.45747637576432</v>
      </c>
      <c r="Z67" s="3"/>
      <c r="AA67" s="3"/>
      <c r="AB67" s="3"/>
      <c r="AC67" s="3"/>
      <c r="AD67" s="3"/>
    </row>
    <row r="68" spans="1:41" ht="33.75" customHeight="1" x14ac:dyDescent="0.25">
      <c r="A68" s="85" t="s">
        <v>15</v>
      </c>
      <c r="B68" s="39">
        <f t="shared" ref="B68:M68" si="23">((B66*B65)*7)/1000</f>
        <v>68.022499999999994</v>
      </c>
      <c r="C68" s="40">
        <f t="shared" si="23"/>
        <v>68.606999999999999</v>
      </c>
      <c r="D68" s="40">
        <f t="shared" si="23"/>
        <v>67.34</v>
      </c>
      <c r="E68" s="40">
        <f t="shared" si="23"/>
        <v>14.798</v>
      </c>
      <c r="F68" s="40">
        <f t="shared" si="23"/>
        <v>67.112499999999997</v>
      </c>
      <c r="G68" s="76">
        <f t="shared" si="23"/>
        <v>67.914000000000001</v>
      </c>
      <c r="H68" s="39">
        <f t="shared" si="23"/>
        <v>68.477500000000006</v>
      </c>
      <c r="I68" s="40">
        <f t="shared" si="23"/>
        <v>68.837999999999994</v>
      </c>
      <c r="J68" s="40">
        <f t="shared" si="23"/>
        <v>67.795000000000002</v>
      </c>
      <c r="K68" s="40">
        <f t="shared" si="23"/>
        <v>13.65</v>
      </c>
      <c r="L68" s="40">
        <f t="shared" si="23"/>
        <v>67.914000000000001</v>
      </c>
      <c r="M68" s="76">
        <f t="shared" si="23"/>
        <v>67.914000000000001</v>
      </c>
      <c r="N68" s="74">
        <f>((N66*N65)*7)/1000</f>
        <v>70.819000000000003</v>
      </c>
      <c r="O68" s="40">
        <f>((O66*O65)*7)/1000</f>
        <v>69.646500000000003</v>
      </c>
      <c r="P68" s="40">
        <f>((P66*P65)*7)/1000</f>
        <v>68.376000000000005</v>
      </c>
      <c r="Q68" s="40">
        <f>((Q66*Q65)*7)/1000</f>
        <v>14.651</v>
      </c>
      <c r="R68" s="40">
        <f t="shared" ref="R68:S68" si="24">((R66*R65)*7)/1000</f>
        <v>68.376000000000005</v>
      </c>
      <c r="S68" s="131">
        <f t="shared" si="24"/>
        <v>67.914000000000001</v>
      </c>
      <c r="T68" s="85"/>
      <c r="U68" s="48"/>
      <c r="AD68" s="3"/>
    </row>
    <row r="69" spans="1:41" ht="33.75" customHeight="1" thickBot="1" x14ac:dyDescent="0.3">
      <c r="A69" s="86" t="s">
        <v>16</v>
      </c>
      <c r="B69" s="44">
        <f t="shared" ref="B69:M69" si="25">+(B64/B66)/7*1000</f>
        <v>149.45054945054946</v>
      </c>
      <c r="C69" s="45">
        <f t="shared" si="25"/>
        <v>148.48484848484847</v>
      </c>
      <c r="D69" s="45">
        <f t="shared" si="25"/>
        <v>148.13186813186815</v>
      </c>
      <c r="E69" s="45">
        <f t="shared" si="25"/>
        <v>151.0204081632653</v>
      </c>
      <c r="F69" s="45">
        <f t="shared" si="25"/>
        <v>147.47252747252745</v>
      </c>
      <c r="G69" s="46">
        <f t="shared" si="25"/>
        <v>146.96969696969697</v>
      </c>
      <c r="H69" s="44">
        <f t="shared" si="25"/>
        <v>150.54945054945054</v>
      </c>
      <c r="I69" s="45">
        <f t="shared" si="25"/>
        <v>149.13419913419915</v>
      </c>
      <c r="J69" s="45">
        <f t="shared" si="25"/>
        <v>149.01098901098902</v>
      </c>
      <c r="K69" s="45">
        <f t="shared" si="25"/>
        <v>150.54945054945054</v>
      </c>
      <c r="L69" s="45">
        <f t="shared" si="25"/>
        <v>146.96969696969697</v>
      </c>
      <c r="M69" s="46">
        <f t="shared" si="25"/>
        <v>146.96969696969697</v>
      </c>
      <c r="N69" s="75">
        <f>+(N64/N66)/7*1000</f>
        <v>150.95948827292111</v>
      </c>
      <c r="O69" s="45">
        <f>+(O64/O66)/7*1000</f>
        <v>148.4008528784648</v>
      </c>
      <c r="P69" s="45">
        <f>+(P64/P66)/7*1000</f>
        <v>148.05194805194802</v>
      </c>
      <c r="Q69" s="45">
        <f>+(Q64/Q66)/7*1000</f>
        <v>150</v>
      </c>
      <c r="R69" s="45">
        <f t="shared" ref="R69:S69" si="26">+(R64/R66)/7*1000</f>
        <v>148.05194805194802</v>
      </c>
      <c r="S69" s="132">
        <f t="shared" si="26"/>
        <v>146.96969696969697</v>
      </c>
      <c r="T69" s="154"/>
      <c r="AD69" s="3"/>
    </row>
    <row r="70" spans="1:41" ht="33.75" customHeight="1" x14ac:dyDescent="0.25"/>
    <row r="71" spans="1:41" s="183" customFormat="1" ht="33.75" customHeight="1" x14ac:dyDescent="0.25">
      <c r="B71" s="184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  <c r="R71" s="184"/>
      <c r="S71" s="184"/>
    </row>
    <row r="72" spans="1:41" s="182" customFormat="1" ht="33.75" customHeight="1" x14ac:dyDescent="0.25">
      <c r="B72" s="185"/>
    </row>
    <row r="73" spans="1:41" ht="33.75" customHeight="1" x14ac:dyDescent="0.25">
      <c r="A73" s="52"/>
      <c r="B73" s="65"/>
      <c r="C73" s="65"/>
      <c r="D73" s="65"/>
      <c r="E73" s="65"/>
      <c r="F73" s="65"/>
      <c r="G73" s="65"/>
      <c r="H73" s="48"/>
      <c r="I73" s="48"/>
      <c r="J73" s="48"/>
      <c r="K73" s="182"/>
      <c r="L73" s="182"/>
      <c r="M73" s="182"/>
      <c r="N73" s="48"/>
      <c r="O73" s="48"/>
      <c r="P73" s="48"/>
      <c r="Q73" s="182"/>
      <c r="R73" s="182"/>
      <c r="S73" s="182"/>
      <c r="T73" s="182"/>
    </row>
    <row r="74" spans="1:41" ht="33.75" customHeight="1" x14ac:dyDescent="0.25">
      <c r="A74" s="52"/>
      <c r="B74" s="52"/>
      <c r="C74" s="52"/>
      <c r="D74" s="52"/>
      <c r="E74" s="52"/>
      <c r="F74" s="52"/>
      <c r="G74" s="52"/>
      <c r="H74" s="48"/>
      <c r="I74" s="48"/>
      <c r="J74" s="48"/>
      <c r="K74" s="182"/>
      <c r="L74" s="182"/>
      <c r="M74" s="182"/>
      <c r="N74" s="48"/>
      <c r="O74" s="48"/>
      <c r="P74" s="48"/>
      <c r="Q74" s="182"/>
      <c r="R74" s="182"/>
      <c r="S74" s="182"/>
      <c r="T74" s="182"/>
    </row>
    <row r="75" spans="1:41" ht="33.75" customHeight="1" x14ac:dyDescent="0.25">
      <c r="A75" s="52"/>
      <c r="B75" s="52"/>
      <c r="C75" s="52"/>
      <c r="D75" s="52"/>
      <c r="E75" s="52"/>
      <c r="F75" s="52"/>
      <c r="G75" s="52"/>
      <c r="H75" s="48"/>
      <c r="I75" s="48"/>
      <c r="J75" s="48"/>
      <c r="K75" s="182"/>
      <c r="L75" s="182"/>
      <c r="M75" s="182"/>
      <c r="N75" s="48"/>
      <c r="O75" s="48"/>
      <c r="P75" s="48"/>
      <c r="Q75" s="182"/>
      <c r="R75" s="182"/>
      <c r="S75" s="182"/>
      <c r="T75" s="182"/>
    </row>
    <row r="76" spans="1:41" ht="33.75" customHeight="1" x14ac:dyDescent="0.25">
      <c r="A76" s="52"/>
      <c r="B76" s="52"/>
      <c r="C76" s="52"/>
      <c r="D76" s="52"/>
      <c r="E76" s="52"/>
      <c r="F76" s="52"/>
      <c r="G76" s="52"/>
      <c r="H76" s="48"/>
      <c r="I76" s="48"/>
      <c r="J76" s="48"/>
      <c r="K76" s="182"/>
      <c r="L76" s="182"/>
      <c r="M76" s="182"/>
      <c r="N76" s="48"/>
      <c r="O76" s="48"/>
      <c r="P76" s="48"/>
      <c r="Q76" s="182"/>
      <c r="R76" s="182"/>
      <c r="S76" s="182"/>
      <c r="T76" s="182"/>
    </row>
    <row r="77" spans="1:41" ht="33.75" customHeight="1" x14ac:dyDescent="0.25">
      <c r="A77" s="52"/>
      <c r="B77" s="52"/>
      <c r="C77" s="52"/>
      <c r="D77" s="52"/>
      <c r="E77" s="52"/>
      <c r="F77" s="52"/>
      <c r="G77" s="52"/>
      <c r="H77" s="48"/>
      <c r="I77" s="48"/>
      <c r="J77" s="48"/>
      <c r="K77" s="182"/>
      <c r="L77" s="182"/>
      <c r="M77" s="182"/>
      <c r="N77" s="48"/>
      <c r="O77" s="48"/>
      <c r="P77" s="48"/>
      <c r="Q77" s="182"/>
      <c r="R77" s="182"/>
      <c r="S77" s="182"/>
      <c r="T77" s="182"/>
    </row>
    <row r="78" spans="1:41" ht="33.75" customHeight="1" x14ac:dyDescent="0.25">
      <c r="A78" s="52"/>
      <c r="B78" s="52"/>
      <c r="C78" s="52"/>
      <c r="D78" s="52"/>
      <c r="E78" s="52"/>
      <c r="F78" s="52"/>
      <c r="G78" s="52"/>
      <c r="H78" s="48"/>
      <c r="I78" s="48"/>
      <c r="J78" s="48"/>
      <c r="K78" s="182"/>
      <c r="L78" s="182"/>
      <c r="M78" s="182"/>
      <c r="N78" s="48"/>
      <c r="O78" s="48"/>
      <c r="P78" s="48"/>
      <c r="Q78" s="182"/>
      <c r="R78" s="182"/>
      <c r="S78" s="182"/>
      <c r="T78" s="182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B36:H36"/>
    <mergeCell ref="L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Q238"/>
  <sheetViews>
    <sheetView topLeftCell="A37" zoomScale="30" zoomScaleNormal="30" workbookViewId="0">
      <selection activeCell="L47" sqref="L47:Q47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0" width="26.28515625" style="16" bestFit="1" customWidth="1"/>
    <col min="11" max="12" width="33.42578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0" width="25.42578125" style="16" customWidth="1"/>
    <col min="21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84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94" t="s">
        <v>45</v>
      </c>
      <c r="I15" s="395"/>
      <c r="J15" s="395"/>
      <c r="K15" s="395"/>
      <c r="L15" s="395"/>
      <c r="M15" s="396"/>
      <c r="N15" s="397" t="s">
        <v>44</v>
      </c>
      <c r="O15" s="398"/>
      <c r="P15" s="398"/>
      <c r="Q15" s="398"/>
      <c r="R15" s="398"/>
      <c r="S15" s="399"/>
      <c r="T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33"/>
      <c r="H16" s="13"/>
      <c r="I16" s="12"/>
      <c r="J16" s="12"/>
      <c r="K16" s="18"/>
      <c r="L16" s="12"/>
      <c r="M16" s="14"/>
      <c r="N16" s="13"/>
      <c r="O16" s="12"/>
      <c r="P16" s="12"/>
      <c r="Q16" s="12"/>
      <c r="R16" s="12"/>
      <c r="S16" s="14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25">
        <v>6</v>
      </c>
      <c r="H17" s="11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119.9</v>
      </c>
      <c r="C18" s="21">
        <v>118.9</v>
      </c>
      <c r="D18" s="21">
        <v>118.5</v>
      </c>
      <c r="E18" s="21">
        <v>24.8</v>
      </c>
      <c r="F18" s="21">
        <v>119.9</v>
      </c>
      <c r="G18" s="126">
        <v>119.2</v>
      </c>
      <c r="H18" s="20">
        <v>118</v>
      </c>
      <c r="I18" s="21">
        <v>118.5</v>
      </c>
      <c r="J18" s="21">
        <v>116.9</v>
      </c>
      <c r="K18" s="21">
        <v>21.9</v>
      </c>
      <c r="L18" s="21">
        <v>119.1</v>
      </c>
      <c r="M18" s="22">
        <v>118.5</v>
      </c>
      <c r="N18" s="20">
        <v>119.7</v>
      </c>
      <c r="O18" s="21">
        <v>121</v>
      </c>
      <c r="P18" s="21">
        <v>119.5</v>
      </c>
      <c r="Q18" s="21">
        <v>20.9</v>
      </c>
      <c r="R18" s="21">
        <v>119.9</v>
      </c>
      <c r="S18" s="22">
        <v>119.2</v>
      </c>
      <c r="T18" s="23">
        <f t="shared" ref="T18:T25" si="0">SUM(B18:S18)</f>
        <v>1854.3000000000002</v>
      </c>
      <c r="V18" s="2"/>
      <c r="W18" s="17"/>
    </row>
    <row r="19" spans="1:30" ht="39.950000000000003" customHeight="1" x14ac:dyDescent="0.25">
      <c r="A19" s="113" t="s">
        <v>34</v>
      </c>
      <c r="B19" s="20">
        <v>119.9</v>
      </c>
      <c r="C19" s="21">
        <v>118.9</v>
      </c>
      <c r="D19" s="21">
        <v>118.5</v>
      </c>
      <c r="E19" s="21">
        <v>24.8</v>
      </c>
      <c r="F19" s="21">
        <v>119.9</v>
      </c>
      <c r="G19" s="126">
        <v>119.2</v>
      </c>
      <c r="H19" s="20">
        <v>118</v>
      </c>
      <c r="I19" s="21">
        <v>118.5</v>
      </c>
      <c r="J19" s="21">
        <v>116.9</v>
      </c>
      <c r="K19" s="21">
        <v>21.9</v>
      </c>
      <c r="L19" s="21">
        <v>119.1</v>
      </c>
      <c r="M19" s="22">
        <v>118.5</v>
      </c>
      <c r="N19" s="20">
        <v>119.7</v>
      </c>
      <c r="O19" s="21">
        <v>121</v>
      </c>
      <c r="P19" s="21">
        <v>119.5</v>
      </c>
      <c r="Q19" s="21">
        <v>20.9</v>
      </c>
      <c r="R19" s="21">
        <v>119.9</v>
      </c>
      <c r="S19" s="22">
        <v>119.2</v>
      </c>
      <c r="T19" s="23">
        <f t="shared" si="0"/>
        <v>1854.3000000000002</v>
      </c>
      <c r="V19" s="2"/>
      <c r="W19" s="17"/>
    </row>
    <row r="20" spans="1:30" ht="39.75" customHeight="1" x14ac:dyDescent="0.25">
      <c r="A20" s="112" t="s">
        <v>35</v>
      </c>
      <c r="B20" s="20">
        <v>119.5</v>
      </c>
      <c r="C20" s="21">
        <v>118.3</v>
      </c>
      <c r="D20" s="21">
        <v>117.8</v>
      </c>
      <c r="E20" s="21">
        <v>23.8</v>
      </c>
      <c r="F20" s="21">
        <v>119.2</v>
      </c>
      <c r="G20" s="126">
        <v>118.4</v>
      </c>
      <c r="H20" s="20">
        <v>116.9</v>
      </c>
      <c r="I20" s="21">
        <v>118</v>
      </c>
      <c r="J20" s="21">
        <v>116.2</v>
      </c>
      <c r="K20" s="21">
        <v>20.8</v>
      </c>
      <c r="L20" s="21">
        <v>118.7</v>
      </c>
      <c r="M20" s="22">
        <v>117.7</v>
      </c>
      <c r="N20" s="20">
        <v>119.5</v>
      </c>
      <c r="O20" s="21">
        <v>120.1</v>
      </c>
      <c r="P20" s="21">
        <v>119</v>
      </c>
      <c r="Q20" s="21">
        <v>20.3</v>
      </c>
      <c r="R20" s="21">
        <v>119</v>
      </c>
      <c r="S20" s="22">
        <v>118.9</v>
      </c>
      <c r="T20" s="23">
        <f t="shared" si="0"/>
        <v>1842.1</v>
      </c>
      <c r="V20" s="2"/>
      <c r="W20" s="17"/>
    </row>
    <row r="21" spans="1:30" ht="39.950000000000003" customHeight="1" x14ac:dyDescent="0.25">
      <c r="A21" s="112" t="s">
        <v>36</v>
      </c>
      <c r="B21" s="20">
        <v>119.5</v>
      </c>
      <c r="C21" s="21">
        <v>118.3</v>
      </c>
      <c r="D21" s="21">
        <v>117.8</v>
      </c>
      <c r="E21" s="21">
        <v>23.8</v>
      </c>
      <c r="F21" s="21">
        <v>119.2</v>
      </c>
      <c r="G21" s="126">
        <v>118.4</v>
      </c>
      <c r="H21" s="20">
        <v>116.9</v>
      </c>
      <c r="I21" s="21">
        <v>118</v>
      </c>
      <c r="J21" s="21">
        <v>116.2</v>
      </c>
      <c r="K21" s="21">
        <v>20.8</v>
      </c>
      <c r="L21" s="21">
        <v>118.7</v>
      </c>
      <c r="M21" s="22">
        <v>117.7</v>
      </c>
      <c r="N21" s="20">
        <v>119.5</v>
      </c>
      <c r="O21" s="21">
        <v>120.1</v>
      </c>
      <c r="P21" s="21">
        <v>119</v>
      </c>
      <c r="Q21" s="21">
        <v>20.3</v>
      </c>
      <c r="R21" s="21">
        <v>119</v>
      </c>
      <c r="S21" s="22">
        <v>118.9</v>
      </c>
      <c r="T21" s="23">
        <f t="shared" si="0"/>
        <v>1842.1</v>
      </c>
      <c r="V21" s="2"/>
      <c r="W21" s="17"/>
    </row>
    <row r="22" spans="1:30" ht="39.950000000000003" customHeight="1" x14ac:dyDescent="0.25">
      <c r="A22" s="113" t="s">
        <v>37</v>
      </c>
      <c r="B22" s="20">
        <v>119.5</v>
      </c>
      <c r="C22" s="21">
        <v>118.3</v>
      </c>
      <c r="D22" s="21">
        <v>117.8</v>
      </c>
      <c r="E22" s="21">
        <v>23.8</v>
      </c>
      <c r="F22" s="21">
        <v>119.2</v>
      </c>
      <c r="G22" s="126">
        <v>118.4</v>
      </c>
      <c r="H22" s="20">
        <v>116.9</v>
      </c>
      <c r="I22" s="21">
        <v>118</v>
      </c>
      <c r="J22" s="21">
        <v>116.2</v>
      </c>
      <c r="K22" s="21">
        <v>20.8</v>
      </c>
      <c r="L22" s="21">
        <v>118.7</v>
      </c>
      <c r="M22" s="22">
        <v>117.7</v>
      </c>
      <c r="N22" s="20">
        <v>119.5</v>
      </c>
      <c r="O22" s="21">
        <v>120.1</v>
      </c>
      <c r="P22" s="21">
        <v>119</v>
      </c>
      <c r="Q22" s="21">
        <v>20.3</v>
      </c>
      <c r="R22" s="21">
        <v>119</v>
      </c>
      <c r="S22" s="22">
        <v>118.9</v>
      </c>
      <c r="T22" s="23">
        <f t="shared" si="0"/>
        <v>1842.1</v>
      </c>
      <c r="V22" s="2"/>
      <c r="W22" s="17"/>
    </row>
    <row r="23" spans="1:30" ht="39.950000000000003" customHeight="1" x14ac:dyDescent="0.25">
      <c r="A23" s="112" t="s">
        <v>38</v>
      </c>
      <c r="B23" s="20">
        <v>119.5</v>
      </c>
      <c r="C23" s="21">
        <v>118.3</v>
      </c>
      <c r="D23" s="21">
        <v>117.8</v>
      </c>
      <c r="E23" s="21">
        <v>23.8</v>
      </c>
      <c r="F23" s="21">
        <v>119.2</v>
      </c>
      <c r="G23" s="126">
        <v>118.4</v>
      </c>
      <c r="H23" s="20">
        <v>116.9</v>
      </c>
      <c r="I23" s="21">
        <v>118</v>
      </c>
      <c r="J23" s="21">
        <v>116.2</v>
      </c>
      <c r="K23" s="21">
        <v>20.8</v>
      </c>
      <c r="L23" s="21">
        <v>118.7</v>
      </c>
      <c r="M23" s="22">
        <v>117.7</v>
      </c>
      <c r="N23" s="20">
        <v>119.5</v>
      </c>
      <c r="O23" s="21">
        <v>120.1</v>
      </c>
      <c r="P23" s="21">
        <v>119</v>
      </c>
      <c r="Q23" s="21">
        <v>20.3</v>
      </c>
      <c r="R23" s="21">
        <v>119</v>
      </c>
      <c r="S23" s="22">
        <v>118.9</v>
      </c>
      <c r="T23" s="23">
        <f t="shared" si="0"/>
        <v>1842.1</v>
      </c>
      <c r="V23" s="2"/>
      <c r="W23" s="17"/>
    </row>
    <row r="24" spans="1:30" ht="39.950000000000003" customHeight="1" x14ac:dyDescent="0.25">
      <c r="A24" s="112" t="s">
        <v>33</v>
      </c>
      <c r="B24" s="20">
        <v>119.5</v>
      </c>
      <c r="C24" s="21">
        <v>118.3</v>
      </c>
      <c r="D24" s="21">
        <v>117.8</v>
      </c>
      <c r="E24" s="21">
        <v>23.8</v>
      </c>
      <c r="F24" s="21">
        <v>119.2</v>
      </c>
      <c r="G24" s="126">
        <v>118.4</v>
      </c>
      <c r="H24" s="20">
        <v>116.9</v>
      </c>
      <c r="I24" s="21">
        <v>118</v>
      </c>
      <c r="J24" s="21">
        <v>116.2</v>
      </c>
      <c r="K24" s="21">
        <v>20.8</v>
      </c>
      <c r="L24" s="21">
        <v>118.7</v>
      </c>
      <c r="M24" s="22">
        <v>117.7</v>
      </c>
      <c r="N24" s="20">
        <v>119.5</v>
      </c>
      <c r="O24" s="21">
        <v>120.1</v>
      </c>
      <c r="P24" s="21">
        <v>119</v>
      </c>
      <c r="Q24" s="21">
        <v>20.3</v>
      </c>
      <c r="R24" s="21">
        <v>119</v>
      </c>
      <c r="S24" s="22">
        <v>118.9</v>
      </c>
      <c r="T24" s="23">
        <f t="shared" si="0"/>
        <v>1842.1</v>
      </c>
      <c r="V24" s="2"/>
    </row>
    <row r="25" spans="1:30" ht="41.45" customHeight="1" x14ac:dyDescent="0.25">
      <c r="A25" s="113" t="s">
        <v>10</v>
      </c>
      <c r="B25" s="24">
        <f>SUM(B18:B24)</f>
        <v>837.3</v>
      </c>
      <c r="C25" s="25">
        <f t="shared" ref="C25:E25" si="1">SUM(C18:C24)</f>
        <v>829.3</v>
      </c>
      <c r="D25" s="25">
        <f t="shared" si="1"/>
        <v>825.99999999999989</v>
      </c>
      <c r="E25" s="25">
        <f t="shared" si="1"/>
        <v>168.60000000000002</v>
      </c>
      <c r="F25" s="25">
        <f>SUM(F18:F24)</f>
        <v>835.80000000000007</v>
      </c>
      <c r="G25" s="127">
        <f t="shared" ref="G25:J25" si="2">SUM(G18:G24)</f>
        <v>830.4</v>
      </c>
      <c r="H25" s="24">
        <f t="shared" si="2"/>
        <v>820.49999999999989</v>
      </c>
      <c r="I25" s="25">
        <f t="shared" si="2"/>
        <v>827</v>
      </c>
      <c r="J25" s="25">
        <f t="shared" si="2"/>
        <v>814.80000000000007</v>
      </c>
      <c r="K25" s="25">
        <f>SUM(K18:K24)</f>
        <v>147.79999999999998</v>
      </c>
      <c r="L25" s="25">
        <f t="shared" ref="L25:M25" si="3">SUM(L18:L24)</f>
        <v>831.7</v>
      </c>
      <c r="M25" s="26">
        <f t="shared" si="3"/>
        <v>825.50000000000011</v>
      </c>
      <c r="N25" s="24">
        <f>SUM(N18:N24)</f>
        <v>836.9</v>
      </c>
      <c r="O25" s="25">
        <f t="shared" ref="O25:S25" si="4">SUM(O18:O24)</f>
        <v>842.50000000000011</v>
      </c>
      <c r="P25" s="25">
        <f t="shared" si="4"/>
        <v>834</v>
      </c>
      <c r="Q25" s="25">
        <f t="shared" si="4"/>
        <v>143.29999999999998</v>
      </c>
      <c r="R25" s="25">
        <f t="shared" si="4"/>
        <v>834.8</v>
      </c>
      <c r="S25" s="26">
        <f t="shared" si="4"/>
        <v>832.9</v>
      </c>
      <c r="T25" s="23">
        <f t="shared" si="0"/>
        <v>12919.099999999999</v>
      </c>
    </row>
    <row r="26" spans="1:30" s="2" customFormat="1" ht="36.75" customHeight="1" x14ac:dyDescent="0.25">
      <c r="A26" s="114" t="s">
        <v>12</v>
      </c>
      <c r="B26" s="27">
        <v>158.6</v>
      </c>
      <c r="C26" s="28">
        <v>158.6</v>
      </c>
      <c r="D26" s="28">
        <v>158.6</v>
      </c>
      <c r="E26" s="28">
        <v>158.6</v>
      </c>
      <c r="F26" s="28">
        <v>158.6</v>
      </c>
      <c r="G26" s="128">
        <v>158.6</v>
      </c>
      <c r="H26" s="27">
        <v>158.6</v>
      </c>
      <c r="I26" s="28">
        <v>158.6</v>
      </c>
      <c r="J26" s="28">
        <v>158.6</v>
      </c>
      <c r="K26" s="28">
        <v>158.6</v>
      </c>
      <c r="L26" s="28">
        <v>158.6</v>
      </c>
      <c r="M26" s="128">
        <v>158.6</v>
      </c>
      <c r="N26" s="27">
        <v>158.6</v>
      </c>
      <c r="O26" s="28">
        <v>158.6</v>
      </c>
      <c r="P26" s="28">
        <v>158.6</v>
      </c>
      <c r="Q26" s="28">
        <v>158.6</v>
      </c>
      <c r="R26" s="28">
        <v>158.6</v>
      </c>
      <c r="S26" s="29">
        <v>158.6</v>
      </c>
      <c r="T26" s="30">
        <f>+((T25/T27)/7)*1000</f>
        <v>158.59634908358805</v>
      </c>
    </row>
    <row r="27" spans="1:30" s="2" customFormat="1" ht="33" customHeight="1" x14ac:dyDescent="0.25">
      <c r="A27" s="115" t="s">
        <v>13</v>
      </c>
      <c r="B27" s="31">
        <v>754</v>
      </c>
      <c r="C27" s="32">
        <v>747</v>
      </c>
      <c r="D27" s="32">
        <v>744</v>
      </c>
      <c r="E27" s="32">
        <v>152</v>
      </c>
      <c r="F27" s="32">
        <v>753</v>
      </c>
      <c r="G27" s="129">
        <v>748</v>
      </c>
      <c r="H27" s="31">
        <v>739</v>
      </c>
      <c r="I27" s="32">
        <v>745</v>
      </c>
      <c r="J27" s="32">
        <v>734</v>
      </c>
      <c r="K27" s="32">
        <v>133</v>
      </c>
      <c r="L27" s="32">
        <v>749</v>
      </c>
      <c r="M27" s="129">
        <v>744</v>
      </c>
      <c r="N27" s="31">
        <v>754</v>
      </c>
      <c r="O27" s="32">
        <v>759</v>
      </c>
      <c r="P27" s="32">
        <v>751</v>
      </c>
      <c r="Q27" s="32">
        <v>129</v>
      </c>
      <c r="R27" s="32">
        <v>752</v>
      </c>
      <c r="S27" s="33">
        <v>750</v>
      </c>
      <c r="T27" s="34">
        <f>SUM(B27:S27)</f>
        <v>11637</v>
      </c>
      <c r="U27" s="2">
        <f>((T25*1000)/T27)/7</f>
        <v>158.59634908358802</v>
      </c>
    </row>
    <row r="28" spans="1:30" s="2" customFormat="1" ht="33" customHeight="1" x14ac:dyDescent="0.25">
      <c r="A28" s="116" t="s">
        <v>14</v>
      </c>
      <c r="B28" s="35">
        <f>((B27*B26)*7/1000-B18-B19)/5</f>
        <v>119.45815999999999</v>
      </c>
      <c r="C28" s="36">
        <f t="shared" ref="C28:S28" si="5">((C27*C26)*7/1000-C18-C19)/5</f>
        <v>118.30388000000001</v>
      </c>
      <c r="D28" s="36">
        <f t="shared" si="5"/>
        <v>117.79776</v>
      </c>
      <c r="E28" s="36">
        <f t="shared" si="5"/>
        <v>23.830079999999995</v>
      </c>
      <c r="F28" s="36">
        <f t="shared" si="5"/>
        <v>119.23612</v>
      </c>
      <c r="G28" s="130">
        <f t="shared" si="5"/>
        <v>118.40591999999997</v>
      </c>
      <c r="H28" s="35">
        <f t="shared" si="5"/>
        <v>116.88755999999998</v>
      </c>
      <c r="I28" s="36">
        <f t="shared" si="5"/>
        <v>118.0198</v>
      </c>
      <c r="J28" s="36">
        <f t="shared" si="5"/>
        <v>116.21735999999999</v>
      </c>
      <c r="K28" s="36">
        <f t="shared" si="5"/>
        <v>20.771319999999996</v>
      </c>
      <c r="L28" s="36">
        <f t="shared" si="5"/>
        <v>118.66795999999997</v>
      </c>
      <c r="M28" s="37">
        <f t="shared" si="5"/>
        <v>117.79776</v>
      </c>
      <c r="N28" s="35">
        <f t="shared" si="5"/>
        <v>119.53815999999998</v>
      </c>
      <c r="O28" s="36">
        <f t="shared" si="5"/>
        <v>120.12835999999997</v>
      </c>
      <c r="P28" s="36">
        <f t="shared" si="5"/>
        <v>118.95203999999998</v>
      </c>
      <c r="Q28" s="36">
        <f t="shared" si="5"/>
        <v>20.283159999999999</v>
      </c>
      <c r="R28" s="36">
        <f t="shared" si="5"/>
        <v>119.01408000000001</v>
      </c>
      <c r="S28" s="37">
        <f t="shared" si="5"/>
        <v>118.84999999999998</v>
      </c>
      <c r="T28" s="38"/>
    </row>
    <row r="29" spans="1:30" ht="33.75" customHeight="1" x14ac:dyDescent="0.25">
      <c r="A29" s="117" t="s">
        <v>15</v>
      </c>
      <c r="B29" s="39">
        <f>((B27*B26)*7)/1000</f>
        <v>837.09079999999994</v>
      </c>
      <c r="C29" s="40">
        <f>((C27*C26)*7)/1000</f>
        <v>829.31939999999997</v>
      </c>
      <c r="D29" s="40">
        <f t="shared" ref="D29:S29" si="6">((D27*D26)*7)/1000</f>
        <v>825.98879999999997</v>
      </c>
      <c r="E29" s="40">
        <f t="shared" si="6"/>
        <v>168.75039999999998</v>
      </c>
      <c r="F29" s="40">
        <f t="shared" si="6"/>
        <v>835.98059999999998</v>
      </c>
      <c r="G29" s="131">
        <f t="shared" si="6"/>
        <v>830.42959999999994</v>
      </c>
      <c r="H29" s="39">
        <f t="shared" si="6"/>
        <v>820.43779999999992</v>
      </c>
      <c r="I29" s="40">
        <f t="shared" si="6"/>
        <v>827.09900000000005</v>
      </c>
      <c r="J29" s="40">
        <f t="shared" si="6"/>
        <v>814.88679999999988</v>
      </c>
      <c r="K29" s="40">
        <f t="shared" si="6"/>
        <v>147.6566</v>
      </c>
      <c r="L29" s="40">
        <f t="shared" si="6"/>
        <v>831.5397999999999</v>
      </c>
      <c r="M29" s="76">
        <f t="shared" si="6"/>
        <v>825.98879999999997</v>
      </c>
      <c r="N29" s="177">
        <f t="shared" si="6"/>
        <v>837.09079999999994</v>
      </c>
      <c r="O29" s="41">
        <f t="shared" si="6"/>
        <v>842.64179999999988</v>
      </c>
      <c r="P29" s="41">
        <f t="shared" si="6"/>
        <v>833.76019999999994</v>
      </c>
      <c r="Q29" s="41">
        <f t="shared" si="6"/>
        <v>143.2158</v>
      </c>
      <c r="R29" s="41">
        <f t="shared" si="6"/>
        <v>834.87040000000002</v>
      </c>
      <c r="S29" s="42">
        <f t="shared" si="6"/>
        <v>832.65</v>
      </c>
      <c r="T29" s="43"/>
    </row>
    <row r="30" spans="1:30" ht="33.75" customHeight="1" thickBot="1" x14ac:dyDescent="0.3">
      <c r="A30" s="118" t="s">
        <v>16</v>
      </c>
      <c r="B30" s="44">
        <f>+(B25/B27)/7*1000</f>
        <v>158.63963622584313</v>
      </c>
      <c r="C30" s="45">
        <f t="shared" ref="C30:E30" si="7">+(C25/C27)/7*1000</f>
        <v>158.59628992159111</v>
      </c>
      <c r="D30" s="45">
        <f t="shared" si="7"/>
        <v>158.6021505376344</v>
      </c>
      <c r="E30" s="45">
        <f t="shared" si="7"/>
        <v>158.45864661654139</v>
      </c>
      <c r="F30" s="45">
        <f>+(F25/F27)/7*1000</f>
        <v>158.56573705179284</v>
      </c>
      <c r="G30" s="132">
        <f t="shared" ref="G30:J30" si="8">+(G25/G27)/7*1000</f>
        <v>158.59434682964093</v>
      </c>
      <c r="H30" s="44">
        <f t="shared" si="8"/>
        <v>158.61202397061663</v>
      </c>
      <c r="I30" s="45">
        <f t="shared" si="8"/>
        <v>158.5810162991371</v>
      </c>
      <c r="J30" s="45">
        <f t="shared" si="8"/>
        <v>158.58310626702999</v>
      </c>
      <c r="K30" s="45">
        <f>+(K25/K27)/7*1000</f>
        <v>158.75402792696022</v>
      </c>
      <c r="L30" s="45">
        <f t="shared" ref="L30:S30" si="9">+(L25/L27)/7*1000</f>
        <v>158.63055502574861</v>
      </c>
      <c r="M30" s="46">
        <f t="shared" si="9"/>
        <v>158.50614439324119</v>
      </c>
      <c r="N30" s="44">
        <f t="shared" si="9"/>
        <v>158.56384994316028</v>
      </c>
      <c r="O30" s="45">
        <f t="shared" si="9"/>
        <v>158.57331074722381</v>
      </c>
      <c r="P30" s="45">
        <f t="shared" si="9"/>
        <v>158.64561536998289</v>
      </c>
      <c r="Q30" s="45">
        <f t="shared" si="9"/>
        <v>158.69324473975635</v>
      </c>
      <c r="R30" s="45">
        <f t="shared" si="9"/>
        <v>158.58662613981764</v>
      </c>
      <c r="S30" s="46">
        <f t="shared" si="9"/>
        <v>158.64761904761906</v>
      </c>
      <c r="T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0"/>
      <c r="U37" s="50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53"/>
      <c r="U38" s="3"/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69">
        <v>102.5</v>
      </c>
      <c r="C39" s="69">
        <v>101.6</v>
      </c>
      <c r="D39" s="69">
        <v>102.3</v>
      </c>
      <c r="E39" s="69">
        <v>23.3</v>
      </c>
      <c r="F39" s="69">
        <v>104</v>
      </c>
      <c r="G39" s="69">
        <v>100.7</v>
      </c>
      <c r="H39" s="89">
        <f t="shared" ref="H39:H46" si="10">SUM(B39:G39)</f>
        <v>534.4</v>
      </c>
      <c r="I39" s="50"/>
      <c r="J39" s="2"/>
      <c r="K39" s="80" t="s">
        <v>42</v>
      </c>
      <c r="L39" s="69">
        <v>7.9</v>
      </c>
      <c r="M39" s="69">
        <v>7.9</v>
      </c>
      <c r="N39" s="69">
        <v>7.9</v>
      </c>
      <c r="O39" s="69">
        <v>1.4</v>
      </c>
      <c r="P39" s="69">
        <v>7.7</v>
      </c>
      <c r="Q39" s="69">
        <v>7.5</v>
      </c>
      <c r="R39" s="89">
        <f t="shared" ref="R39:R46" si="11">SUM(L39:Q39)</f>
        <v>40.300000000000004</v>
      </c>
      <c r="S39" s="50"/>
      <c r="T39" s="50"/>
      <c r="U39" s="50"/>
      <c r="V39" s="50"/>
      <c r="W39" s="2"/>
      <c r="X39" s="2"/>
      <c r="Y39" s="2"/>
      <c r="Z39" s="2"/>
      <c r="AA39" s="144"/>
      <c r="AB39" s="144"/>
      <c r="AD39" s="142"/>
    </row>
    <row r="40" spans="1:30" ht="33.75" customHeight="1" x14ac:dyDescent="0.25">
      <c r="A40" s="81" t="s">
        <v>34</v>
      </c>
      <c r="B40" s="69">
        <v>102.5</v>
      </c>
      <c r="C40" s="69">
        <v>101.6</v>
      </c>
      <c r="D40" s="69">
        <v>102.3</v>
      </c>
      <c r="E40" s="69">
        <v>23.3</v>
      </c>
      <c r="F40" s="69">
        <v>104</v>
      </c>
      <c r="G40" s="69">
        <v>100.7</v>
      </c>
      <c r="H40" s="89">
        <f t="shared" si="10"/>
        <v>534.4</v>
      </c>
      <c r="I40" s="50"/>
      <c r="J40" s="2"/>
      <c r="K40" s="81" t="s">
        <v>34</v>
      </c>
      <c r="L40" s="69">
        <v>7.9</v>
      </c>
      <c r="M40" s="69">
        <v>7.9</v>
      </c>
      <c r="N40" s="69">
        <v>7.9</v>
      </c>
      <c r="O40" s="69">
        <v>1.4</v>
      </c>
      <c r="P40" s="69">
        <v>7.7</v>
      </c>
      <c r="Q40" s="69">
        <v>7.5</v>
      </c>
      <c r="R40" s="89">
        <f t="shared" si="11"/>
        <v>40.300000000000004</v>
      </c>
      <c r="S40" s="50"/>
      <c r="T40" s="50"/>
      <c r="U40" s="50"/>
      <c r="V40" s="50"/>
      <c r="W40" s="2"/>
      <c r="X40" s="2"/>
      <c r="Y40" s="2"/>
      <c r="Z40" s="2"/>
      <c r="AA40" s="144"/>
      <c r="AB40" s="144"/>
      <c r="AD40" s="142"/>
    </row>
    <row r="41" spans="1:30" ht="33.75" customHeight="1" x14ac:dyDescent="0.25">
      <c r="A41" s="80" t="s">
        <v>35</v>
      </c>
      <c r="B41" s="69">
        <v>102.3</v>
      </c>
      <c r="C41" s="69">
        <v>101.4</v>
      </c>
      <c r="D41" s="69">
        <v>102.2</v>
      </c>
      <c r="E41" s="69">
        <v>23.3</v>
      </c>
      <c r="F41" s="69">
        <v>103.7</v>
      </c>
      <c r="G41" s="69">
        <v>100.6</v>
      </c>
      <c r="H41" s="89">
        <f t="shared" si="10"/>
        <v>533.5</v>
      </c>
      <c r="I41" s="50"/>
      <c r="J41" s="2"/>
      <c r="K41" s="80" t="s">
        <v>35</v>
      </c>
      <c r="L41" s="69">
        <v>7.9</v>
      </c>
      <c r="M41" s="69">
        <v>7.9</v>
      </c>
      <c r="N41" s="69">
        <v>7.9</v>
      </c>
      <c r="O41" s="69">
        <v>1.3</v>
      </c>
      <c r="P41" s="69">
        <v>7.8</v>
      </c>
      <c r="Q41" s="69">
        <v>7.6</v>
      </c>
      <c r="R41" s="89">
        <f t="shared" si="11"/>
        <v>40.400000000000006</v>
      </c>
      <c r="S41" s="50"/>
      <c r="T41" s="50"/>
      <c r="U41" s="50"/>
      <c r="V41" s="50"/>
      <c r="W41" s="2"/>
      <c r="X41" s="2"/>
      <c r="Y41" s="2"/>
      <c r="Z41" s="2"/>
      <c r="AA41" s="144"/>
      <c r="AB41" s="144"/>
      <c r="AD41" s="142"/>
    </row>
    <row r="42" spans="1:30" ht="33.75" customHeight="1" x14ac:dyDescent="0.25">
      <c r="A42" s="80" t="s">
        <v>36</v>
      </c>
      <c r="B42" s="69">
        <v>102.3</v>
      </c>
      <c r="C42" s="69">
        <v>101.4</v>
      </c>
      <c r="D42" s="69">
        <v>102.2</v>
      </c>
      <c r="E42" s="69">
        <v>23.3</v>
      </c>
      <c r="F42" s="69">
        <v>103.7</v>
      </c>
      <c r="G42" s="69">
        <v>100.6</v>
      </c>
      <c r="H42" s="89">
        <f t="shared" si="10"/>
        <v>533.5</v>
      </c>
      <c r="I42" s="50"/>
      <c r="J42" s="2"/>
      <c r="K42" s="80" t="s">
        <v>36</v>
      </c>
      <c r="L42" s="69">
        <v>8</v>
      </c>
      <c r="M42" s="69">
        <v>8</v>
      </c>
      <c r="N42" s="69">
        <v>7.9</v>
      </c>
      <c r="O42" s="69">
        <v>1.3</v>
      </c>
      <c r="P42" s="69">
        <v>7.8</v>
      </c>
      <c r="Q42" s="69">
        <v>7.6</v>
      </c>
      <c r="R42" s="89">
        <f t="shared" si="11"/>
        <v>40.6</v>
      </c>
      <c r="S42" s="50"/>
      <c r="T42" s="53"/>
      <c r="U42" s="3"/>
      <c r="V42" s="50"/>
      <c r="W42" s="2"/>
      <c r="X42" s="2"/>
      <c r="Y42" s="2"/>
      <c r="Z42" s="2"/>
      <c r="AA42" s="144"/>
      <c r="AB42" s="144"/>
      <c r="AD42" s="142"/>
    </row>
    <row r="43" spans="1:30" ht="33.75" customHeight="1" x14ac:dyDescent="0.25">
      <c r="A43" s="81" t="s">
        <v>37</v>
      </c>
      <c r="B43" s="69">
        <v>102.3</v>
      </c>
      <c r="C43" s="69">
        <v>101.4</v>
      </c>
      <c r="D43" s="69">
        <v>102.2</v>
      </c>
      <c r="E43" s="69">
        <v>23.3</v>
      </c>
      <c r="F43" s="69">
        <v>103.7</v>
      </c>
      <c r="G43" s="69">
        <v>100.6</v>
      </c>
      <c r="H43" s="89">
        <f t="shared" si="10"/>
        <v>533.5</v>
      </c>
      <c r="I43" s="50"/>
      <c r="J43" s="2"/>
      <c r="K43" s="81" t="s">
        <v>37</v>
      </c>
      <c r="L43" s="69">
        <v>8</v>
      </c>
      <c r="M43" s="69">
        <v>8</v>
      </c>
      <c r="N43" s="69">
        <v>7.9</v>
      </c>
      <c r="O43" s="69">
        <v>1.3</v>
      </c>
      <c r="P43" s="69">
        <v>7.8</v>
      </c>
      <c r="Q43" s="69">
        <v>7.6</v>
      </c>
      <c r="R43" s="89">
        <f t="shared" si="11"/>
        <v>40.6</v>
      </c>
      <c r="S43" s="50"/>
      <c r="T43" s="50"/>
      <c r="U43" s="50"/>
      <c r="V43" s="50"/>
      <c r="W43" s="2"/>
      <c r="X43" s="2"/>
      <c r="Y43" s="2"/>
      <c r="Z43" s="2"/>
      <c r="AA43" s="144"/>
      <c r="AB43" s="144"/>
      <c r="AD43" s="142"/>
    </row>
    <row r="44" spans="1:30" ht="33.75" customHeight="1" x14ac:dyDescent="0.25">
      <c r="A44" s="80" t="s">
        <v>38</v>
      </c>
      <c r="B44" s="69">
        <v>102.3</v>
      </c>
      <c r="C44" s="69">
        <v>101.4</v>
      </c>
      <c r="D44" s="69">
        <v>102.2</v>
      </c>
      <c r="E44" s="69">
        <v>23.3</v>
      </c>
      <c r="F44" s="69">
        <v>103.7</v>
      </c>
      <c r="G44" s="69">
        <v>100.6</v>
      </c>
      <c r="H44" s="89">
        <f t="shared" si="10"/>
        <v>533.5</v>
      </c>
      <c r="I44" s="50"/>
      <c r="J44" s="2"/>
      <c r="K44" s="80" t="s">
        <v>38</v>
      </c>
      <c r="L44" s="69">
        <v>8</v>
      </c>
      <c r="M44" s="69">
        <v>8</v>
      </c>
      <c r="N44" s="69">
        <v>7.9</v>
      </c>
      <c r="O44" s="69">
        <v>1.4</v>
      </c>
      <c r="P44" s="69">
        <v>7.8</v>
      </c>
      <c r="Q44" s="69">
        <v>7.6</v>
      </c>
      <c r="R44" s="89">
        <f t="shared" si="11"/>
        <v>40.699999999999996</v>
      </c>
      <c r="S44" s="50"/>
      <c r="T44" s="53"/>
      <c r="U44" s="3"/>
      <c r="V44" s="50"/>
      <c r="W44" s="2"/>
      <c r="X44" s="2"/>
      <c r="Y44" s="2"/>
      <c r="Z44" s="2"/>
      <c r="AA44" s="144"/>
      <c r="AB44" s="144"/>
      <c r="AD44" s="142"/>
    </row>
    <row r="45" spans="1:30" ht="33.75" customHeight="1" x14ac:dyDescent="0.25">
      <c r="A45" s="80" t="s">
        <v>33</v>
      </c>
      <c r="B45" s="69">
        <v>102.3</v>
      </c>
      <c r="C45" s="69">
        <v>101.4</v>
      </c>
      <c r="D45" s="69">
        <v>102.2</v>
      </c>
      <c r="E45" s="69">
        <v>23.3</v>
      </c>
      <c r="F45" s="69">
        <v>103.7</v>
      </c>
      <c r="G45" s="69">
        <v>100.6</v>
      </c>
      <c r="H45" s="89">
        <f t="shared" si="10"/>
        <v>533.5</v>
      </c>
      <c r="I45" s="50"/>
      <c r="J45" s="2"/>
      <c r="K45" s="80" t="s">
        <v>33</v>
      </c>
      <c r="L45" s="69">
        <v>8</v>
      </c>
      <c r="M45" s="69">
        <v>8</v>
      </c>
      <c r="N45" s="69">
        <v>7.9</v>
      </c>
      <c r="O45" s="69">
        <v>1.4</v>
      </c>
      <c r="P45" s="69">
        <v>7.8</v>
      </c>
      <c r="Q45" s="69">
        <v>7.7</v>
      </c>
      <c r="R45" s="89">
        <f t="shared" si="11"/>
        <v>40.799999999999997</v>
      </c>
      <c r="S45" s="50"/>
      <c r="T45" s="50"/>
      <c r="U45" s="50"/>
      <c r="V45" s="50"/>
      <c r="W45" s="2"/>
      <c r="X45" s="2"/>
      <c r="Y45" s="2"/>
      <c r="Z45" s="2"/>
      <c r="AA45" s="144"/>
      <c r="AB45" s="144"/>
      <c r="AD45" s="142"/>
    </row>
    <row r="46" spans="1:30" ht="33.75" customHeight="1" x14ac:dyDescent="0.25">
      <c r="A46" s="81" t="s">
        <v>10</v>
      </c>
      <c r="B46" s="70">
        <f t="shared" ref="B46:G46" si="12">SUM(B39:B45)</f>
        <v>716.5</v>
      </c>
      <c r="C46" s="25">
        <f t="shared" si="12"/>
        <v>710.19999999999993</v>
      </c>
      <c r="D46" s="25">
        <f t="shared" si="12"/>
        <v>715.6</v>
      </c>
      <c r="E46" s="25">
        <f t="shared" si="12"/>
        <v>163.10000000000002</v>
      </c>
      <c r="F46" s="25">
        <f t="shared" si="12"/>
        <v>726.50000000000011</v>
      </c>
      <c r="G46" s="25">
        <f t="shared" si="12"/>
        <v>704.40000000000009</v>
      </c>
      <c r="H46" s="89">
        <f t="shared" si="10"/>
        <v>3736.2999999999997</v>
      </c>
      <c r="I46" s="56"/>
      <c r="K46" s="96" t="s">
        <v>10</v>
      </c>
      <c r="L46" s="70">
        <f>SUM(L39:L45)</f>
        <v>55.7</v>
      </c>
      <c r="M46" s="25">
        <f>SUM(M39:M45)</f>
        <v>55.7</v>
      </c>
      <c r="N46" s="25">
        <f>SUM(N39:N45)</f>
        <v>55.3</v>
      </c>
      <c r="O46" s="25">
        <f>SUM(O39:O45)</f>
        <v>9.5</v>
      </c>
      <c r="P46" s="25">
        <f t="shared" ref="P46:Q46" si="13">SUM(P39:P45)</f>
        <v>54.399999999999991</v>
      </c>
      <c r="Q46" s="25">
        <f t="shared" si="13"/>
        <v>53.100000000000009</v>
      </c>
      <c r="R46" s="89">
        <f t="shared" si="11"/>
        <v>283.7</v>
      </c>
      <c r="S46" s="56"/>
      <c r="T46" s="53"/>
      <c r="U46" s="3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2" t="s">
        <v>12</v>
      </c>
      <c r="B47" s="28">
        <v>157.5</v>
      </c>
      <c r="C47" s="28">
        <v>157.5</v>
      </c>
      <c r="D47" s="28">
        <v>157.5</v>
      </c>
      <c r="E47" s="28">
        <v>157.5</v>
      </c>
      <c r="F47" s="28">
        <v>157.5</v>
      </c>
      <c r="G47" s="28">
        <v>157.5</v>
      </c>
      <c r="H47" s="90">
        <f>+((H46/H48)/7)*1000</f>
        <v>157.49694389411118</v>
      </c>
      <c r="I47" s="56"/>
      <c r="K47" s="119" t="s">
        <v>12</v>
      </c>
      <c r="L47" s="71">
        <v>150</v>
      </c>
      <c r="M47" s="28">
        <v>150</v>
      </c>
      <c r="N47" s="28">
        <v>149</v>
      </c>
      <c r="O47" s="28">
        <v>151</v>
      </c>
      <c r="P47" s="28">
        <v>146.5</v>
      </c>
      <c r="Q47" s="28">
        <v>146</v>
      </c>
      <c r="R47" s="90">
        <f>+((R46/R48)/7)*1000</f>
        <v>148.45630559916273</v>
      </c>
      <c r="S47" s="57"/>
      <c r="T47" s="50"/>
      <c r="U47" s="50"/>
    </row>
    <row r="48" spans="1:30" ht="33.75" customHeight="1" x14ac:dyDescent="0.25">
      <c r="A48" s="83" t="s">
        <v>13</v>
      </c>
      <c r="B48" s="72">
        <v>650</v>
      </c>
      <c r="C48" s="32">
        <v>644</v>
      </c>
      <c r="D48" s="32">
        <v>649</v>
      </c>
      <c r="E48" s="32">
        <v>148</v>
      </c>
      <c r="F48" s="32">
        <v>659</v>
      </c>
      <c r="G48" s="32">
        <v>639</v>
      </c>
      <c r="H48" s="91">
        <f>SUM(B48:G48)</f>
        <v>3389</v>
      </c>
      <c r="I48" s="56"/>
      <c r="J48" s="58"/>
      <c r="K48" s="83" t="s">
        <v>13</v>
      </c>
      <c r="L48" s="94">
        <v>53</v>
      </c>
      <c r="M48" s="94">
        <v>53</v>
      </c>
      <c r="N48" s="94">
        <v>53</v>
      </c>
      <c r="O48" s="94">
        <v>9</v>
      </c>
      <c r="P48" s="94">
        <v>53</v>
      </c>
      <c r="Q48" s="94">
        <v>52</v>
      </c>
      <c r="R48" s="98">
        <f>SUM(L48:Q48)</f>
        <v>273</v>
      </c>
      <c r="S48" s="59"/>
      <c r="T48" s="53"/>
      <c r="U48" s="3"/>
    </row>
    <row r="49" spans="1:43" ht="33.75" customHeight="1" x14ac:dyDescent="0.25">
      <c r="A49" s="84" t="s">
        <v>14</v>
      </c>
      <c r="B49" s="73">
        <f t="shared" ref="B49:G49" si="14">((B48*B47)*7/1000-B39-B40)/5</f>
        <v>102.325</v>
      </c>
      <c r="C49" s="36">
        <f t="shared" si="14"/>
        <v>101.36199999999999</v>
      </c>
      <c r="D49" s="36">
        <f t="shared" si="14"/>
        <v>102.18450000000001</v>
      </c>
      <c r="E49" s="36">
        <f t="shared" si="14"/>
        <v>23.313999999999997</v>
      </c>
      <c r="F49" s="36">
        <f t="shared" si="14"/>
        <v>103.70950000000001</v>
      </c>
      <c r="G49" s="36">
        <f t="shared" si="14"/>
        <v>100.61949999999999</v>
      </c>
      <c r="H49" s="92">
        <f>((H46*1000)/H48)/7</f>
        <v>157.49694389411118</v>
      </c>
      <c r="I49" s="56"/>
      <c r="K49" s="84" t="s">
        <v>14</v>
      </c>
      <c r="L49" s="73">
        <f>((L48*L47)*7/1000-L39-L40)/5</f>
        <v>7.9700000000000006</v>
      </c>
      <c r="M49" s="36">
        <f t="shared" ref="M49:Q49" si="15">((M48*M47)*7/1000-M39-M40)/5</f>
        <v>7.9700000000000006</v>
      </c>
      <c r="N49" s="36">
        <f t="shared" si="15"/>
        <v>7.8958000000000013</v>
      </c>
      <c r="O49" s="36">
        <f t="shared" si="15"/>
        <v>1.3425999999999998</v>
      </c>
      <c r="P49" s="36">
        <f t="shared" si="15"/>
        <v>7.7902999999999993</v>
      </c>
      <c r="Q49" s="36">
        <f t="shared" si="15"/>
        <v>7.6288</v>
      </c>
      <c r="R49" s="99">
        <f>((R46*1000)/R48)/7</f>
        <v>148.45630559916273</v>
      </c>
      <c r="S49" s="59"/>
      <c r="T49" s="50"/>
      <c r="U49" s="50"/>
    </row>
    <row r="50" spans="1:43" ht="33.75" customHeight="1" x14ac:dyDescent="0.25">
      <c r="A50" s="85" t="s">
        <v>15</v>
      </c>
      <c r="B50" s="74">
        <f t="shared" ref="B50:G50" si="16">((B48*B47)*7)/1000</f>
        <v>716.625</v>
      </c>
      <c r="C50" s="40">
        <f t="shared" si="16"/>
        <v>710.01</v>
      </c>
      <c r="D50" s="40">
        <f t="shared" si="16"/>
        <v>715.52250000000004</v>
      </c>
      <c r="E50" s="40">
        <f t="shared" si="16"/>
        <v>163.16999999999999</v>
      </c>
      <c r="F50" s="40">
        <f t="shared" si="16"/>
        <v>726.54750000000001</v>
      </c>
      <c r="G50" s="40">
        <f t="shared" si="16"/>
        <v>704.49749999999995</v>
      </c>
      <c r="H50" s="76"/>
      <c r="I50" s="56"/>
      <c r="K50" s="85" t="s">
        <v>15</v>
      </c>
      <c r="L50" s="74">
        <f>((L48*L47)*7)/1000</f>
        <v>55.65</v>
      </c>
      <c r="M50" s="40">
        <f>((M48*M47)*7)/1000</f>
        <v>55.65</v>
      </c>
      <c r="N50" s="40">
        <f>((N48*N47)*7)/1000</f>
        <v>55.279000000000003</v>
      </c>
      <c r="O50" s="40">
        <f>((O48*O47)*7)/1000</f>
        <v>9.5129999999999999</v>
      </c>
      <c r="P50" s="40">
        <f t="shared" ref="P50:Q50" si="17">((P48*P47)*7)/1000</f>
        <v>54.351500000000001</v>
      </c>
      <c r="Q50" s="40">
        <f t="shared" si="17"/>
        <v>53.143999999999998</v>
      </c>
      <c r="R50" s="100"/>
    </row>
    <row r="51" spans="1:43" ht="33.75" customHeight="1" thickBot="1" x14ac:dyDescent="0.3">
      <c r="A51" s="86" t="s">
        <v>16</v>
      </c>
      <c r="B51" s="75">
        <f t="shared" ref="B51:G51" si="18">+(B46/B48)/7*1000</f>
        <v>157.47252747252747</v>
      </c>
      <c r="C51" s="45">
        <f t="shared" si="18"/>
        <v>157.54214729370005</v>
      </c>
      <c r="D51" s="45">
        <f t="shared" si="18"/>
        <v>157.51705921197447</v>
      </c>
      <c r="E51" s="45">
        <f t="shared" si="18"/>
        <v>157.43243243243245</v>
      </c>
      <c r="F51" s="45">
        <f t="shared" si="18"/>
        <v>157.48970301322353</v>
      </c>
      <c r="G51" s="45">
        <f t="shared" si="18"/>
        <v>157.47820254862512</v>
      </c>
      <c r="H51" s="93"/>
      <c r="I51" s="56"/>
      <c r="J51" s="48"/>
      <c r="K51" s="86" t="s">
        <v>16</v>
      </c>
      <c r="L51" s="75">
        <f>+(L46/L48)/7*1000</f>
        <v>150.13477088948787</v>
      </c>
      <c r="M51" s="45">
        <f>+(M46/M48)/7*1000</f>
        <v>150.13477088948787</v>
      </c>
      <c r="N51" s="45">
        <f>+(N46/N48)/7*1000</f>
        <v>149.0566037735849</v>
      </c>
      <c r="O51" s="45">
        <f>+(O46/O48)/7*1000</f>
        <v>150.79365079365078</v>
      </c>
      <c r="P51" s="45">
        <f t="shared" ref="P51:Q51" si="19">+(P46/P48)/7*1000</f>
        <v>146.63072776280319</v>
      </c>
      <c r="Q51" s="45">
        <f t="shared" si="19"/>
        <v>145.87912087912088</v>
      </c>
      <c r="R51" s="46"/>
      <c r="S51" s="49"/>
      <c r="T51" s="49"/>
    </row>
    <row r="52" spans="1:43" ht="33.75" customHeight="1" x14ac:dyDescent="0.25">
      <c r="A52" s="48"/>
      <c r="B52" s="178"/>
      <c r="C52" s="178"/>
      <c r="D52" s="178"/>
      <c r="E52" s="178"/>
      <c r="F52" s="178"/>
      <c r="G52" s="178"/>
      <c r="H52" s="48"/>
      <c r="I52" s="48"/>
      <c r="J52" s="48"/>
      <c r="K52" s="49"/>
      <c r="L52" s="49"/>
      <c r="M52" s="178"/>
      <c r="N52" s="178"/>
      <c r="O52" s="178"/>
      <c r="P52" s="178"/>
      <c r="Q52" s="178"/>
      <c r="R52" s="178"/>
      <c r="S52" s="49"/>
      <c r="T52" s="49"/>
      <c r="U52" s="2"/>
      <c r="V52" s="2"/>
      <c r="W52" s="2"/>
      <c r="X52" s="2"/>
      <c r="Y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43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2"/>
      <c r="W54" s="2"/>
      <c r="X54" s="2"/>
      <c r="Y54" s="2"/>
      <c r="Z54" s="2"/>
      <c r="AB54" s="2"/>
      <c r="AC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2"/>
      <c r="W55" s="2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2"/>
      <c r="W56" s="2"/>
      <c r="X56" s="124"/>
      <c r="Y56" s="52"/>
      <c r="Z56" s="64"/>
      <c r="AA56" s="64"/>
      <c r="AB56" s="64"/>
      <c r="AC56" s="5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39">
        <v>9.8000000000000007</v>
      </c>
      <c r="C57" s="40">
        <v>9.8000000000000007</v>
      </c>
      <c r="D57" s="40">
        <v>9.6</v>
      </c>
      <c r="E57" s="40">
        <v>2.2000000000000002</v>
      </c>
      <c r="F57" s="40">
        <v>9.6</v>
      </c>
      <c r="G57" s="76">
        <v>9.6999999999999993</v>
      </c>
      <c r="H57" s="39">
        <v>9.6</v>
      </c>
      <c r="I57" s="40">
        <v>9.9</v>
      </c>
      <c r="J57" s="40">
        <v>9.6999999999999993</v>
      </c>
      <c r="K57" s="179">
        <v>2</v>
      </c>
      <c r="L57" s="40">
        <v>9.6999999999999993</v>
      </c>
      <c r="M57" s="76">
        <v>9.5</v>
      </c>
      <c r="N57" s="69">
        <v>10.199999999999999</v>
      </c>
      <c r="O57" s="21">
        <v>10</v>
      </c>
      <c r="P57" s="21">
        <v>9.8000000000000007</v>
      </c>
      <c r="Q57" s="21">
        <v>2.1</v>
      </c>
      <c r="R57" s="21">
        <v>9.8000000000000007</v>
      </c>
      <c r="S57" s="126">
        <v>9.6999999999999993</v>
      </c>
      <c r="T57" s="158">
        <f>SUM(B57:S57)</f>
        <v>152.70000000000002</v>
      </c>
      <c r="U57" s="49"/>
      <c r="V57" s="2"/>
      <c r="W57" s="2"/>
      <c r="X57" s="124"/>
      <c r="Y57" s="52"/>
      <c r="Z57" s="64"/>
      <c r="AA57" s="64"/>
      <c r="AB57" s="64"/>
      <c r="AC57" s="52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39">
        <v>9.8000000000000007</v>
      </c>
      <c r="C58" s="40">
        <v>9.8000000000000007</v>
      </c>
      <c r="D58" s="40">
        <v>9.6</v>
      </c>
      <c r="E58" s="40">
        <v>2.2000000000000002</v>
      </c>
      <c r="F58" s="40">
        <v>9.6</v>
      </c>
      <c r="G58" s="76">
        <v>9.6999999999999993</v>
      </c>
      <c r="H58" s="39">
        <v>9.6</v>
      </c>
      <c r="I58" s="40">
        <v>9.9</v>
      </c>
      <c r="J58" s="40">
        <v>9.6999999999999993</v>
      </c>
      <c r="K58" s="179">
        <v>2</v>
      </c>
      <c r="L58" s="40">
        <v>9.6999999999999993</v>
      </c>
      <c r="M58" s="76">
        <v>9.5</v>
      </c>
      <c r="N58" s="69">
        <v>10.199999999999999</v>
      </c>
      <c r="O58" s="21">
        <v>10</v>
      </c>
      <c r="P58" s="21">
        <v>9.8000000000000007</v>
      </c>
      <c r="Q58" s="21">
        <v>2.1</v>
      </c>
      <c r="R58" s="21">
        <v>9.8000000000000007</v>
      </c>
      <c r="S58" s="126">
        <v>9.6999999999999993</v>
      </c>
      <c r="T58" s="158">
        <f t="shared" ref="T58:T63" si="20">SUM(B58:S58)</f>
        <v>152.70000000000002</v>
      </c>
      <c r="U58" s="49"/>
      <c r="V58" s="2"/>
      <c r="W58" s="2"/>
      <c r="X58" s="124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39">
        <v>9.6999999999999993</v>
      </c>
      <c r="C59" s="40">
        <v>9.9</v>
      </c>
      <c r="D59" s="40">
        <v>9.6999999999999993</v>
      </c>
      <c r="E59" s="40">
        <v>2.1</v>
      </c>
      <c r="F59" s="40">
        <v>9.6</v>
      </c>
      <c r="G59" s="76">
        <v>9.8000000000000007</v>
      </c>
      <c r="H59" s="39">
        <v>9.6999999999999993</v>
      </c>
      <c r="I59" s="40">
        <v>9.9</v>
      </c>
      <c r="J59" s="40">
        <v>9.6999999999999993</v>
      </c>
      <c r="K59" s="179">
        <v>1.9</v>
      </c>
      <c r="L59" s="40">
        <v>9.8000000000000007</v>
      </c>
      <c r="M59" s="76">
        <v>9.6</v>
      </c>
      <c r="N59" s="69">
        <v>10.1</v>
      </c>
      <c r="O59" s="21">
        <v>10</v>
      </c>
      <c r="P59" s="21">
        <v>9.8000000000000007</v>
      </c>
      <c r="Q59" s="21">
        <v>2.1</v>
      </c>
      <c r="R59" s="21">
        <v>9.8000000000000007</v>
      </c>
      <c r="S59" s="126">
        <v>9.8000000000000007</v>
      </c>
      <c r="T59" s="158">
        <f t="shared" si="20"/>
        <v>153.00000000000003</v>
      </c>
      <c r="U59" s="49"/>
      <c r="V59" s="2"/>
      <c r="W59" s="2"/>
      <c r="X59" s="124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39">
        <v>9.8000000000000007</v>
      </c>
      <c r="C60" s="40">
        <v>9.9</v>
      </c>
      <c r="D60" s="40">
        <v>9.6999999999999993</v>
      </c>
      <c r="E60" s="40">
        <v>2.1</v>
      </c>
      <c r="F60" s="40">
        <v>9.6</v>
      </c>
      <c r="G60" s="76">
        <v>9.8000000000000007</v>
      </c>
      <c r="H60" s="39">
        <v>9.6999999999999993</v>
      </c>
      <c r="I60" s="40">
        <v>9.9</v>
      </c>
      <c r="J60" s="40">
        <v>9.6999999999999993</v>
      </c>
      <c r="K60" s="179">
        <v>1.7</v>
      </c>
      <c r="L60" s="40">
        <v>9.8000000000000007</v>
      </c>
      <c r="M60" s="76">
        <v>9.6</v>
      </c>
      <c r="N60" s="69">
        <v>10.199999999999999</v>
      </c>
      <c r="O60" s="21">
        <v>10</v>
      </c>
      <c r="P60" s="21">
        <v>9.8000000000000007</v>
      </c>
      <c r="Q60" s="21">
        <v>2.1</v>
      </c>
      <c r="R60" s="21">
        <v>9.8000000000000007</v>
      </c>
      <c r="S60" s="126">
        <v>9.8000000000000007</v>
      </c>
      <c r="T60" s="158">
        <f t="shared" si="20"/>
        <v>153.00000000000003</v>
      </c>
      <c r="U60" s="49"/>
      <c r="V60" s="2"/>
      <c r="W60" s="2"/>
      <c r="X60" s="124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39">
        <v>9.8000000000000007</v>
      </c>
      <c r="C61" s="40">
        <v>9.9</v>
      </c>
      <c r="D61" s="40">
        <v>9.6999999999999993</v>
      </c>
      <c r="E61" s="40">
        <v>2.1</v>
      </c>
      <c r="F61" s="40">
        <v>9.6999999999999993</v>
      </c>
      <c r="G61" s="76">
        <v>9.8000000000000007</v>
      </c>
      <c r="H61" s="39">
        <v>9.6999999999999993</v>
      </c>
      <c r="I61" s="40">
        <v>9.9</v>
      </c>
      <c r="J61" s="40">
        <v>9.8000000000000007</v>
      </c>
      <c r="K61" s="179">
        <v>1.8</v>
      </c>
      <c r="L61" s="40">
        <v>9.8000000000000007</v>
      </c>
      <c r="M61" s="76">
        <v>9.6999999999999993</v>
      </c>
      <c r="N61" s="69">
        <v>10.199999999999999</v>
      </c>
      <c r="O61" s="21">
        <v>10</v>
      </c>
      <c r="P61" s="21">
        <v>9.9</v>
      </c>
      <c r="Q61" s="21">
        <v>2.1</v>
      </c>
      <c r="R61" s="21">
        <v>9.9</v>
      </c>
      <c r="S61" s="126">
        <v>9.8000000000000007</v>
      </c>
      <c r="T61" s="158">
        <f t="shared" si="20"/>
        <v>153.60000000000002</v>
      </c>
      <c r="U61" s="49"/>
      <c r="V61" s="2"/>
      <c r="W61" s="2"/>
      <c r="X61" s="124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86">
        <v>9.8000000000000007</v>
      </c>
      <c r="C62" s="179">
        <v>10.1</v>
      </c>
      <c r="D62" s="179">
        <v>9.8000000000000007</v>
      </c>
      <c r="E62" s="179">
        <v>1.4</v>
      </c>
      <c r="F62" s="179">
        <v>9.8000000000000007</v>
      </c>
      <c r="G62" s="187">
        <v>9.9</v>
      </c>
      <c r="H62" s="186">
        <v>10</v>
      </c>
      <c r="I62" s="179">
        <v>10.1</v>
      </c>
      <c r="J62" s="179">
        <v>10</v>
      </c>
      <c r="K62" s="179">
        <v>1.1000000000000001</v>
      </c>
      <c r="L62" s="179">
        <v>9.9</v>
      </c>
      <c r="M62" s="187">
        <v>9.8000000000000007</v>
      </c>
      <c r="N62" s="69">
        <v>10.4</v>
      </c>
      <c r="O62" s="21">
        <v>10.1</v>
      </c>
      <c r="P62" s="21">
        <v>10.1</v>
      </c>
      <c r="Q62" s="21">
        <v>1.4</v>
      </c>
      <c r="R62" s="21">
        <v>10.1</v>
      </c>
      <c r="S62" s="126">
        <v>9.9</v>
      </c>
      <c r="T62" s="158">
        <f t="shared" si="20"/>
        <v>153.69999999999999</v>
      </c>
      <c r="U62" s="49"/>
      <c r="V62" s="2"/>
      <c r="W62" s="2"/>
      <c r="X62" s="124"/>
      <c r="Y62" s="52"/>
      <c r="Z62" s="52"/>
      <c r="AA62" s="52"/>
      <c r="AB62" s="52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86">
        <v>9.8000000000000007</v>
      </c>
      <c r="C63" s="179">
        <v>10.1</v>
      </c>
      <c r="D63" s="179">
        <v>9.9</v>
      </c>
      <c r="E63" s="179">
        <v>1.4</v>
      </c>
      <c r="F63" s="179">
        <v>9.8000000000000007</v>
      </c>
      <c r="G63" s="187">
        <v>9.9</v>
      </c>
      <c r="H63" s="186">
        <v>10</v>
      </c>
      <c r="I63" s="179">
        <v>10.1</v>
      </c>
      <c r="J63" s="179">
        <v>10</v>
      </c>
      <c r="K63" s="179">
        <v>1.1000000000000001</v>
      </c>
      <c r="L63" s="179">
        <v>9.9</v>
      </c>
      <c r="M63" s="187">
        <v>9.8000000000000007</v>
      </c>
      <c r="N63" s="69">
        <v>10.4</v>
      </c>
      <c r="O63" s="21">
        <v>10.3</v>
      </c>
      <c r="P63" s="21">
        <v>10.1</v>
      </c>
      <c r="Q63" s="21">
        <v>1.4</v>
      </c>
      <c r="R63" s="21">
        <v>10.1</v>
      </c>
      <c r="S63" s="126">
        <v>9.9</v>
      </c>
      <c r="T63" s="158">
        <f t="shared" si="20"/>
        <v>154</v>
      </c>
      <c r="U63" s="49"/>
      <c r="V63" s="2"/>
      <c r="W63" s="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79" t="s">
        <v>10</v>
      </c>
      <c r="B64" s="168">
        <f t="shared" ref="B64:S64" si="21">SUM(B57:B63)</f>
        <v>68.5</v>
      </c>
      <c r="C64" s="169">
        <f t="shared" si="21"/>
        <v>69.5</v>
      </c>
      <c r="D64" s="169">
        <f t="shared" si="21"/>
        <v>68</v>
      </c>
      <c r="E64" s="169">
        <f t="shared" si="21"/>
        <v>13.5</v>
      </c>
      <c r="F64" s="169">
        <f t="shared" si="21"/>
        <v>67.699999999999989</v>
      </c>
      <c r="G64" s="170">
        <f t="shared" si="21"/>
        <v>68.599999999999994</v>
      </c>
      <c r="H64" s="168">
        <f t="shared" si="21"/>
        <v>68.3</v>
      </c>
      <c r="I64" s="169">
        <f t="shared" si="21"/>
        <v>69.7</v>
      </c>
      <c r="J64" s="169">
        <f t="shared" si="21"/>
        <v>68.599999999999994</v>
      </c>
      <c r="K64" s="169">
        <f t="shared" si="21"/>
        <v>11.6</v>
      </c>
      <c r="L64" s="169">
        <f t="shared" si="21"/>
        <v>68.599999999999994</v>
      </c>
      <c r="M64" s="170">
        <f t="shared" si="21"/>
        <v>67.5</v>
      </c>
      <c r="N64" s="70">
        <f t="shared" si="21"/>
        <v>71.7</v>
      </c>
      <c r="O64" s="25">
        <f t="shared" si="21"/>
        <v>70.400000000000006</v>
      </c>
      <c r="P64" s="25">
        <f t="shared" si="21"/>
        <v>69.3</v>
      </c>
      <c r="Q64" s="25">
        <f t="shared" si="21"/>
        <v>13.3</v>
      </c>
      <c r="R64" s="25">
        <f t="shared" si="21"/>
        <v>69.3</v>
      </c>
      <c r="S64" s="127">
        <f t="shared" si="21"/>
        <v>68.599999999999994</v>
      </c>
      <c r="T64" s="150">
        <f>SUM(B64:S64)</f>
        <v>1072.6999999999998</v>
      </c>
      <c r="V64" s="2"/>
      <c r="W64" s="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150.5</v>
      </c>
      <c r="C65" s="28">
        <v>149.5</v>
      </c>
      <c r="D65" s="28">
        <v>149</v>
      </c>
      <c r="E65" s="28">
        <v>152.5</v>
      </c>
      <c r="F65" s="28">
        <v>148.5</v>
      </c>
      <c r="G65" s="29">
        <v>148</v>
      </c>
      <c r="H65" s="27">
        <v>151.5</v>
      </c>
      <c r="I65" s="28">
        <v>150</v>
      </c>
      <c r="J65" s="28">
        <v>150</v>
      </c>
      <c r="K65" s="28">
        <v>151</v>
      </c>
      <c r="L65" s="28">
        <v>148</v>
      </c>
      <c r="M65" s="29">
        <v>148</v>
      </c>
      <c r="N65" s="71">
        <v>152</v>
      </c>
      <c r="O65" s="28">
        <v>149.5</v>
      </c>
      <c r="P65" s="28">
        <v>149</v>
      </c>
      <c r="Q65" s="28">
        <v>150.5</v>
      </c>
      <c r="R65" s="28">
        <v>149</v>
      </c>
      <c r="S65" s="128">
        <v>148</v>
      </c>
      <c r="T65" s="151">
        <f>+((T64/T66)/7)*1000</f>
        <v>149.50522648083623</v>
      </c>
      <c r="V65" s="14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66</v>
      </c>
      <c r="C66" s="145">
        <v>67</v>
      </c>
      <c r="D66" s="145">
        <v>66</v>
      </c>
      <c r="E66" s="145">
        <v>9</v>
      </c>
      <c r="F66" s="145">
        <v>66</v>
      </c>
      <c r="G66" s="147">
        <v>67</v>
      </c>
      <c r="H66" s="146">
        <v>65</v>
      </c>
      <c r="I66" s="145">
        <v>67</v>
      </c>
      <c r="J66" s="145">
        <v>66</v>
      </c>
      <c r="K66" s="145">
        <v>7</v>
      </c>
      <c r="L66" s="145">
        <v>67</v>
      </c>
      <c r="M66" s="147">
        <v>66</v>
      </c>
      <c r="N66" s="94">
        <v>68</v>
      </c>
      <c r="O66" s="145">
        <v>68</v>
      </c>
      <c r="P66" s="145">
        <v>67</v>
      </c>
      <c r="Q66" s="145">
        <v>9</v>
      </c>
      <c r="R66" s="145">
        <v>67</v>
      </c>
      <c r="S66" s="148">
        <v>67</v>
      </c>
      <c r="T66" s="152">
        <f>SUM(B66:S66)</f>
        <v>1025</v>
      </c>
      <c r="U66" s="144"/>
      <c r="V66" s="66"/>
      <c r="Z66" s="3"/>
      <c r="AA66" s="3"/>
      <c r="AB66" s="3"/>
      <c r="AC66" s="3"/>
      <c r="AD66" s="3"/>
    </row>
    <row r="67" spans="1:41" ht="33.75" customHeight="1" x14ac:dyDescent="0.25">
      <c r="A67" s="84" t="s">
        <v>14</v>
      </c>
      <c r="B67" s="35">
        <f t="shared" ref="B67:S67" si="22">((B66*B65)*7/1000-B57-B58)/5</f>
        <v>9.986200000000002</v>
      </c>
      <c r="C67" s="36">
        <f t="shared" si="22"/>
        <v>10.103100000000001</v>
      </c>
      <c r="D67" s="36">
        <f t="shared" si="22"/>
        <v>9.9275999999999982</v>
      </c>
      <c r="E67" s="36">
        <f t="shared" si="22"/>
        <v>1.0414999999999999</v>
      </c>
      <c r="F67" s="36">
        <f t="shared" si="22"/>
        <v>9.8813999999999993</v>
      </c>
      <c r="G67" s="37">
        <f t="shared" si="22"/>
        <v>10.0024</v>
      </c>
      <c r="H67" s="35">
        <f t="shared" si="22"/>
        <v>9.9465000000000003</v>
      </c>
      <c r="I67" s="36">
        <f t="shared" si="22"/>
        <v>10.11</v>
      </c>
      <c r="J67" s="36">
        <f t="shared" si="22"/>
        <v>9.9799999999999986</v>
      </c>
      <c r="K67" s="36">
        <f t="shared" si="22"/>
        <v>0.67979999999999996</v>
      </c>
      <c r="L67" s="36">
        <f t="shared" si="22"/>
        <v>10.0024</v>
      </c>
      <c r="M67" s="37">
        <f t="shared" si="22"/>
        <v>9.8752000000000013</v>
      </c>
      <c r="N67" s="73">
        <f t="shared" si="22"/>
        <v>10.3904</v>
      </c>
      <c r="O67" s="36">
        <f t="shared" si="22"/>
        <v>10.232400000000002</v>
      </c>
      <c r="P67" s="36">
        <f t="shared" si="22"/>
        <v>10.0562</v>
      </c>
      <c r="Q67" s="36">
        <f t="shared" si="22"/>
        <v>1.0563000000000002</v>
      </c>
      <c r="R67" s="36">
        <f t="shared" si="22"/>
        <v>10.0562</v>
      </c>
      <c r="S67" s="130">
        <f t="shared" si="22"/>
        <v>10.0024</v>
      </c>
      <c r="T67" s="153">
        <f>((T64*1000)/T66)/7</f>
        <v>149.5052264808362</v>
      </c>
      <c r="Z67" s="3"/>
      <c r="AA67" s="3"/>
      <c r="AB67" s="3"/>
      <c r="AC67" s="3"/>
      <c r="AD67" s="3"/>
    </row>
    <row r="68" spans="1:41" ht="33.75" customHeight="1" x14ac:dyDescent="0.25">
      <c r="A68" s="85" t="s">
        <v>15</v>
      </c>
      <c r="B68" s="39">
        <f t="shared" ref="B68:M68" si="23">((B66*B65)*7)/1000</f>
        <v>69.531000000000006</v>
      </c>
      <c r="C68" s="40">
        <f t="shared" si="23"/>
        <v>70.115499999999997</v>
      </c>
      <c r="D68" s="40">
        <f t="shared" si="23"/>
        <v>68.837999999999994</v>
      </c>
      <c r="E68" s="40">
        <f t="shared" si="23"/>
        <v>9.6074999999999999</v>
      </c>
      <c r="F68" s="40">
        <f t="shared" si="23"/>
        <v>68.606999999999999</v>
      </c>
      <c r="G68" s="76">
        <f t="shared" si="23"/>
        <v>69.412000000000006</v>
      </c>
      <c r="H68" s="39">
        <f t="shared" si="23"/>
        <v>68.932500000000005</v>
      </c>
      <c r="I68" s="40">
        <f t="shared" si="23"/>
        <v>70.349999999999994</v>
      </c>
      <c r="J68" s="40">
        <f t="shared" si="23"/>
        <v>69.3</v>
      </c>
      <c r="K68" s="40">
        <f t="shared" si="23"/>
        <v>7.399</v>
      </c>
      <c r="L68" s="40">
        <f t="shared" si="23"/>
        <v>69.412000000000006</v>
      </c>
      <c r="M68" s="76">
        <f t="shared" si="23"/>
        <v>68.376000000000005</v>
      </c>
      <c r="N68" s="74">
        <f>((N66*N65)*7)/1000</f>
        <v>72.352000000000004</v>
      </c>
      <c r="O68" s="40">
        <f>((O66*O65)*7)/1000</f>
        <v>71.162000000000006</v>
      </c>
      <c r="P68" s="40">
        <f>((P66*P65)*7)/1000</f>
        <v>69.881</v>
      </c>
      <c r="Q68" s="40">
        <f>((Q66*Q65)*7)/1000</f>
        <v>9.4815000000000005</v>
      </c>
      <c r="R68" s="40">
        <f t="shared" ref="R68:S68" si="24">((R66*R65)*7)/1000</f>
        <v>69.881</v>
      </c>
      <c r="S68" s="131">
        <f t="shared" si="24"/>
        <v>69.412000000000006</v>
      </c>
      <c r="T68" s="85"/>
      <c r="U68" s="48"/>
      <c r="AD68" s="3"/>
    </row>
    <row r="69" spans="1:41" ht="33.75" customHeight="1" thickBot="1" x14ac:dyDescent="0.3">
      <c r="A69" s="86" t="s">
        <v>16</v>
      </c>
      <c r="B69" s="44">
        <f t="shared" ref="B69:M69" si="25">+(B64/B66)/7*1000</f>
        <v>148.26839826839827</v>
      </c>
      <c r="C69" s="45">
        <f t="shared" si="25"/>
        <v>148.18763326226011</v>
      </c>
      <c r="D69" s="45">
        <f t="shared" si="25"/>
        <v>147.18614718614717</v>
      </c>
      <c r="E69" s="45">
        <f t="shared" si="25"/>
        <v>214.28571428571428</v>
      </c>
      <c r="F69" s="45">
        <f t="shared" si="25"/>
        <v>146.53679653679652</v>
      </c>
      <c r="G69" s="46">
        <f t="shared" si="25"/>
        <v>146.26865671641792</v>
      </c>
      <c r="H69" s="44">
        <f t="shared" si="25"/>
        <v>150.1098901098901</v>
      </c>
      <c r="I69" s="45">
        <f t="shared" si="25"/>
        <v>148.61407249466953</v>
      </c>
      <c r="J69" s="45">
        <f t="shared" si="25"/>
        <v>148.48484848484847</v>
      </c>
      <c r="K69" s="45">
        <f t="shared" si="25"/>
        <v>236.734693877551</v>
      </c>
      <c r="L69" s="45">
        <f t="shared" si="25"/>
        <v>146.26865671641792</v>
      </c>
      <c r="M69" s="46">
        <f t="shared" si="25"/>
        <v>146.10389610389609</v>
      </c>
      <c r="N69" s="75">
        <f>+(N64/N66)/7*1000</f>
        <v>150.63025210084032</v>
      </c>
      <c r="O69" s="45">
        <f>+(O64/O66)/7*1000</f>
        <v>147.89915966386556</v>
      </c>
      <c r="P69" s="45">
        <f>+(P64/P66)/7*1000</f>
        <v>147.76119402985071</v>
      </c>
      <c r="Q69" s="45">
        <f>+(Q64/Q66)/7*1000</f>
        <v>211.11111111111111</v>
      </c>
      <c r="R69" s="45">
        <f t="shared" ref="R69:S69" si="26">+(R64/R66)/7*1000</f>
        <v>147.76119402985071</v>
      </c>
      <c r="S69" s="132">
        <f t="shared" si="26"/>
        <v>146.26865671641792</v>
      </c>
      <c r="T69" s="154"/>
      <c r="AD69" s="3"/>
    </row>
    <row r="70" spans="1:41" ht="33.75" customHeight="1" x14ac:dyDescent="0.25"/>
    <row r="71" spans="1:41" s="183" customFormat="1" ht="33.75" customHeight="1" x14ac:dyDescent="0.25">
      <c r="B71" s="184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  <c r="R71" s="184"/>
      <c r="S71" s="184"/>
    </row>
    <row r="72" spans="1:41" s="182" customFormat="1" ht="33.75" customHeight="1" x14ac:dyDescent="0.25">
      <c r="B72" s="185"/>
    </row>
    <row r="73" spans="1:41" ht="33.75" customHeight="1" x14ac:dyDescent="0.25">
      <c r="A73" s="52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182"/>
    </row>
    <row r="74" spans="1:41" ht="33.75" customHeight="1" x14ac:dyDescent="0.25">
      <c r="A74" s="52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182"/>
    </row>
    <row r="75" spans="1:41" ht="33.75" customHeight="1" x14ac:dyDescent="0.25">
      <c r="A75" s="52"/>
      <c r="B75" s="52"/>
      <c r="C75" s="52"/>
      <c r="D75" s="52"/>
      <c r="E75" s="52"/>
      <c r="F75" s="52"/>
      <c r="G75" s="52"/>
      <c r="H75" s="48"/>
      <c r="I75" s="48"/>
      <c r="J75" s="48"/>
      <c r="K75" s="182"/>
      <c r="L75" s="182"/>
      <c r="M75" s="182"/>
      <c r="N75" s="48"/>
      <c r="O75" s="48"/>
      <c r="P75" s="48"/>
      <c r="Q75" s="182"/>
      <c r="R75" s="182"/>
      <c r="S75" s="182"/>
      <c r="T75" s="182"/>
    </row>
    <row r="76" spans="1:41" ht="33.75" customHeight="1" x14ac:dyDescent="0.25">
      <c r="A76" s="52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182"/>
    </row>
    <row r="77" spans="1:41" ht="33.75" customHeight="1" x14ac:dyDescent="0.25">
      <c r="A77" s="52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182"/>
    </row>
    <row r="78" spans="1:41" ht="33.75" customHeight="1" x14ac:dyDescent="0.25">
      <c r="A78" s="52"/>
      <c r="B78" s="52"/>
      <c r="C78" s="52"/>
      <c r="D78" s="52"/>
      <c r="E78" s="52"/>
      <c r="F78" s="52"/>
      <c r="G78" s="52"/>
      <c r="H78" s="48"/>
      <c r="I78" s="48"/>
      <c r="J78" s="48"/>
      <c r="K78" s="182"/>
      <c r="L78" s="182"/>
      <c r="M78" s="182"/>
      <c r="N78" s="48"/>
      <c r="O78" s="48"/>
      <c r="P78" s="48"/>
      <c r="Q78" s="182"/>
      <c r="R78" s="182"/>
      <c r="S78" s="182"/>
      <c r="T78" s="182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R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Q238"/>
  <sheetViews>
    <sheetView topLeftCell="A40" zoomScale="30" zoomScaleNormal="30" workbookViewId="0">
      <selection activeCell="B65" sqref="B65:S65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0" width="26.28515625" style="16" bestFit="1" customWidth="1"/>
    <col min="11" max="12" width="33.42578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0" width="25.42578125" style="16" customWidth="1"/>
    <col min="21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87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94" t="s">
        <v>45</v>
      </c>
      <c r="I15" s="395"/>
      <c r="J15" s="395"/>
      <c r="K15" s="395"/>
      <c r="L15" s="395"/>
      <c r="M15" s="396"/>
      <c r="N15" s="397" t="s">
        <v>44</v>
      </c>
      <c r="O15" s="398"/>
      <c r="P15" s="398"/>
      <c r="Q15" s="398"/>
      <c r="R15" s="398"/>
      <c r="S15" s="399"/>
      <c r="T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33"/>
      <c r="H16" s="13"/>
      <c r="I16" s="12"/>
      <c r="J16" s="12"/>
      <c r="K16" s="18"/>
      <c r="L16" s="12"/>
      <c r="M16" s="14"/>
      <c r="N16" s="13"/>
      <c r="O16" s="12"/>
      <c r="P16" s="12"/>
      <c r="Q16" s="12"/>
      <c r="R16" s="12"/>
      <c r="S16" s="14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25">
        <v>6</v>
      </c>
      <c r="H17" s="11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119.5</v>
      </c>
      <c r="C18" s="21">
        <v>118.3</v>
      </c>
      <c r="D18" s="21">
        <v>117.8</v>
      </c>
      <c r="E18" s="21">
        <v>23.8</v>
      </c>
      <c r="F18" s="21">
        <v>119.2</v>
      </c>
      <c r="G18" s="126">
        <v>118.4</v>
      </c>
      <c r="H18" s="20">
        <v>116.9</v>
      </c>
      <c r="I18" s="21">
        <v>118</v>
      </c>
      <c r="J18" s="21">
        <v>116.2</v>
      </c>
      <c r="K18" s="21">
        <v>20.8</v>
      </c>
      <c r="L18" s="21">
        <v>118.7</v>
      </c>
      <c r="M18" s="22">
        <v>117.7</v>
      </c>
      <c r="N18" s="20">
        <v>119.5</v>
      </c>
      <c r="O18" s="21">
        <v>120.1</v>
      </c>
      <c r="P18" s="21">
        <v>119</v>
      </c>
      <c r="Q18" s="21">
        <v>20.3</v>
      </c>
      <c r="R18" s="21">
        <v>119</v>
      </c>
      <c r="S18" s="22">
        <v>118.9</v>
      </c>
      <c r="T18" s="23">
        <f t="shared" ref="T18:T25" si="0">SUM(B18:S18)</f>
        <v>1842.1</v>
      </c>
      <c r="V18" s="2"/>
      <c r="W18" s="17"/>
    </row>
    <row r="19" spans="1:30" ht="39.950000000000003" customHeight="1" x14ac:dyDescent="0.25">
      <c r="A19" s="113" t="s">
        <v>34</v>
      </c>
      <c r="B19" s="20">
        <v>119.5</v>
      </c>
      <c r="C19" s="21">
        <v>118.3</v>
      </c>
      <c r="D19" s="21">
        <v>117.8</v>
      </c>
      <c r="E19" s="21">
        <v>23.8</v>
      </c>
      <c r="F19" s="21">
        <v>119.2</v>
      </c>
      <c r="G19" s="126">
        <v>118.4</v>
      </c>
      <c r="H19" s="20">
        <v>116.9</v>
      </c>
      <c r="I19" s="21">
        <v>118</v>
      </c>
      <c r="J19" s="21">
        <v>116.2</v>
      </c>
      <c r="K19" s="21">
        <v>20.8</v>
      </c>
      <c r="L19" s="21">
        <v>118.7</v>
      </c>
      <c r="M19" s="22">
        <v>117.7</v>
      </c>
      <c r="N19" s="20">
        <v>119.5</v>
      </c>
      <c r="O19" s="21">
        <v>120.1</v>
      </c>
      <c r="P19" s="21">
        <v>119</v>
      </c>
      <c r="Q19" s="21">
        <v>20.3</v>
      </c>
      <c r="R19" s="21">
        <v>119</v>
      </c>
      <c r="S19" s="22">
        <v>118.9</v>
      </c>
      <c r="T19" s="23">
        <f t="shared" si="0"/>
        <v>1842.1</v>
      </c>
      <c r="V19" s="2"/>
      <c r="W19" s="17"/>
    </row>
    <row r="20" spans="1:30" ht="39.75" customHeight="1" x14ac:dyDescent="0.25">
      <c r="A20" s="112" t="s">
        <v>35</v>
      </c>
      <c r="B20" s="20">
        <v>119</v>
      </c>
      <c r="C20" s="21">
        <v>117.5</v>
      </c>
      <c r="D20" s="21">
        <v>117</v>
      </c>
      <c r="E20" s="21">
        <v>23.4</v>
      </c>
      <c r="F20" s="21">
        <v>118.9</v>
      </c>
      <c r="G20" s="126">
        <v>117.7</v>
      </c>
      <c r="H20" s="20">
        <v>116.5</v>
      </c>
      <c r="I20" s="21">
        <v>117.6</v>
      </c>
      <c r="J20" s="21">
        <v>115.7</v>
      </c>
      <c r="K20" s="21">
        <v>19.100000000000001</v>
      </c>
      <c r="L20" s="21">
        <v>118.2</v>
      </c>
      <c r="M20" s="22">
        <v>117.3</v>
      </c>
      <c r="N20" s="20">
        <v>118.5</v>
      </c>
      <c r="O20" s="21">
        <v>119.6</v>
      </c>
      <c r="P20" s="21">
        <v>118.5</v>
      </c>
      <c r="Q20" s="21">
        <v>19.5</v>
      </c>
      <c r="R20" s="21">
        <v>118.7</v>
      </c>
      <c r="S20" s="22">
        <v>118.3</v>
      </c>
      <c r="T20" s="23">
        <f t="shared" si="0"/>
        <v>1831</v>
      </c>
      <c r="V20" s="2"/>
      <c r="W20" s="17"/>
    </row>
    <row r="21" spans="1:30" ht="39.950000000000003" customHeight="1" x14ac:dyDescent="0.25">
      <c r="A21" s="112" t="s">
        <v>36</v>
      </c>
      <c r="B21" s="20">
        <v>119</v>
      </c>
      <c r="C21" s="21">
        <v>117.5</v>
      </c>
      <c r="D21" s="21">
        <v>117</v>
      </c>
      <c r="E21" s="21">
        <v>23.4</v>
      </c>
      <c r="F21" s="21">
        <v>118.9</v>
      </c>
      <c r="G21" s="126">
        <v>117.7</v>
      </c>
      <c r="H21" s="20">
        <v>116.5</v>
      </c>
      <c r="I21" s="21">
        <v>117.6</v>
      </c>
      <c r="J21" s="21">
        <v>115.7</v>
      </c>
      <c r="K21" s="21">
        <v>19.100000000000001</v>
      </c>
      <c r="L21" s="21">
        <v>118.2</v>
      </c>
      <c r="M21" s="22">
        <v>117.3</v>
      </c>
      <c r="N21" s="20">
        <v>118.5</v>
      </c>
      <c r="O21" s="21">
        <v>119.6</v>
      </c>
      <c r="P21" s="21">
        <v>118.5</v>
      </c>
      <c r="Q21" s="21">
        <v>19.5</v>
      </c>
      <c r="R21" s="21">
        <v>118.7</v>
      </c>
      <c r="S21" s="22">
        <v>118.3</v>
      </c>
      <c r="T21" s="23">
        <f t="shared" si="0"/>
        <v>1831</v>
      </c>
      <c r="V21" s="2"/>
      <c r="W21" s="17"/>
    </row>
    <row r="22" spans="1:30" ht="39.950000000000003" customHeight="1" x14ac:dyDescent="0.25">
      <c r="A22" s="113" t="s">
        <v>37</v>
      </c>
      <c r="B22" s="20">
        <v>119</v>
      </c>
      <c r="C22" s="21">
        <v>117.5</v>
      </c>
      <c r="D22" s="21">
        <v>117</v>
      </c>
      <c r="E22" s="21">
        <v>23.4</v>
      </c>
      <c r="F22" s="21">
        <v>118.9</v>
      </c>
      <c r="G22" s="126">
        <v>117.7</v>
      </c>
      <c r="H22" s="20">
        <v>116.5</v>
      </c>
      <c r="I22" s="21">
        <v>117.6</v>
      </c>
      <c r="J22" s="21">
        <v>115.7</v>
      </c>
      <c r="K22" s="21">
        <v>19.100000000000001</v>
      </c>
      <c r="L22" s="21">
        <v>118.2</v>
      </c>
      <c r="M22" s="22">
        <v>117.3</v>
      </c>
      <c r="N22" s="20">
        <v>118.5</v>
      </c>
      <c r="O22" s="21">
        <v>119.6</v>
      </c>
      <c r="P22" s="21">
        <v>118.5</v>
      </c>
      <c r="Q22" s="21">
        <v>19.5</v>
      </c>
      <c r="R22" s="21">
        <v>118.7</v>
      </c>
      <c r="S22" s="22">
        <v>118.3</v>
      </c>
      <c r="T22" s="23">
        <f t="shared" si="0"/>
        <v>1831</v>
      </c>
      <c r="V22" s="2"/>
      <c r="W22" s="17"/>
    </row>
    <row r="23" spans="1:30" ht="39.950000000000003" customHeight="1" x14ac:dyDescent="0.25">
      <c r="A23" s="112" t="s">
        <v>38</v>
      </c>
      <c r="B23" s="20">
        <v>119</v>
      </c>
      <c r="C23" s="21">
        <v>117.5</v>
      </c>
      <c r="D23" s="21">
        <v>117</v>
      </c>
      <c r="E23" s="21">
        <v>23.4</v>
      </c>
      <c r="F23" s="21">
        <v>118.9</v>
      </c>
      <c r="G23" s="126">
        <v>117.7</v>
      </c>
      <c r="H23" s="20">
        <v>116.5</v>
      </c>
      <c r="I23" s="21">
        <v>117.6</v>
      </c>
      <c r="J23" s="21">
        <v>115.7</v>
      </c>
      <c r="K23" s="21">
        <v>19.100000000000001</v>
      </c>
      <c r="L23" s="21">
        <v>118.2</v>
      </c>
      <c r="M23" s="22">
        <v>117.3</v>
      </c>
      <c r="N23" s="20">
        <v>118.5</v>
      </c>
      <c r="O23" s="21">
        <v>119.6</v>
      </c>
      <c r="P23" s="21">
        <v>118.5</v>
      </c>
      <c r="Q23" s="21">
        <v>19.5</v>
      </c>
      <c r="R23" s="21">
        <v>118.7</v>
      </c>
      <c r="S23" s="22">
        <v>118.3</v>
      </c>
      <c r="T23" s="23">
        <f t="shared" si="0"/>
        <v>1831</v>
      </c>
      <c r="V23" s="2"/>
      <c r="W23" s="17"/>
    </row>
    <row r="24" spans="1:30" ht="39.950000000000003" customHeight="1" x14ac:dyDescent="0.25">
      <c r="A24" s="112" t="s">
        <v>33</v>
      </c>
      <c r="B24" s="20">
        <v>119</v>
      </c>
      <c r="C24" s="21">
        <v>117.5</v>
      </c>
      <c r="D24" s="21">
        <v>117</v>
      </c>
      <c r="E24" s="21">
        <v>23.4</v>
      </c>
      <c r="F24" s="21">
        <v>118.9</v>
      </c>
      <c r="G24" s="126">
        <v>117.7</v>
      </c>
      <c r="H24" s="20">
        <v>116.5</v>
      </c>
      <c r="I24" s="21">
        <v>117.6</v>
      </c>
      <c r="J24" s="21">
        <v>115.7</v>
      </c>
      <c r="K24" s="21">
        <v>19.100000000000001</v>
      </c>
      <c r="L24" s="21">
        <v>118.2</v>
      </c>
      <c r="M24" s="22">
        <v>117.3</v>
      </c>
      <c r="N24" s="20">
        <v>118.5</v>
      </c>
      <c r="O24" s="21">
        <v>119.6</v>
      </c>
      <c r="P24" s="21">
        <v>118.5</v>
      </c>
      <c r="Q24" s="21">
        <v>19.5</v>
      </c>
      <c r="R24" s="21">
        <v>118.7</v>
      </c>
      <c r="S24" s="22">
        <v>118.3</v>
      </c>
      <c r="T24" s="23">
        <f t="shared" si="0"/>
        <v>1831</v>
      </c>
      <c r="V24" s="2"/>
    </row>
    <row r="25" spans="1:30" ht="41.45" customHeight="1" x14ac:dyDescent="0.25">
      <c r="A25" s="113" t="s">
        <v>10</v>
      </c>
      <c r="B25" s="24">
        <f>SUM(B18:B24)</f>
        <v>834</v>
      </c>
      <c r="C25" s="25">
        <f t="shared" ref="C25:E25" si="1">SUM(C18:C24)</f>
        <v>824.1</v>
      </c>
      <c r="D25" s="25">
        <f t="shared" si="1"/>
        <v>820.6</v>
      </c>
      <c r="E25" s="25">
        <f t="shared" si="1"/>
        <v>164.60000000000002</v>
      </c>
      <c r="F25" s="25">
        <f>SUM(F18:F24)</f>
        <v>832.9</v>
      </c>
      <c r="G25" s="127">
        <f t="shared" ref="G25:J25" si="2">SUM(G18:G24)</f>
        <v>825.30000000000007</v>
      </c>
      <c r="H25" s="24">
        <f t="shared" si="2"/>
        <v>816.3</v>
      </c>
      <c r="I25" s="25">
        <f t="shared" si="2"/>
        <v>824.00000000000011</v>
      </c>
      <c r="J25" s="25">
        <f t="shared" si="2"/>
        <v>810.90000000000009</v>
      </c>
      <c r="K25" s="25">
        <f>SUM(K18:K24)</f>
        <v>137.1</v>
      </c>
      <c r="L25" s="25">
        <f t="shared" ref="L25:M25" si="3">SUM(L18:L24)</f>
        <v>828.40000000000009</v>
      </c>
      <c r="M25" s="26">
        <f t="shared" si="3"/>
        <v>821.89999999999986</v>
      </c>
      <c r="N25" s="24">
        <f>SUM(N18:N24)</f>
        <v>831.5</v>
      </c>
      <c r="O25" s="25">
        <f t="shared" ref="O25:S25" si="4">SUM(O18:O24)</f>
        <v>838.2</v>
      </c>
      <c r="P25" s="25">
        <f t="shared" si="4"/>
        <v>830.5</v>
      </c>
      <c r="Q25" s="25">
        <f t="shared" si="4"/>
        <v>138.1</v>
      </c>
      <c r="R25" s="25">
        <f t="shared" si="4"/>
        <v>831.50000000000011</v>
      </c>
      <c r="S25" s="26">
        <f t="shared" si="4"/>
        <v>829.3</v>
      </c>
      <c r="T25" s="23">
        <f t="shared" si="0"/>
        <v>12839.2</v>
      </c>
    </row>
    <row r="26" spans="1:30" s="2" customFormat="1" ht="36.75" customHeight="1" x14ac:dyDescent="0.25">
      <c r="A26" s="114" t="s">
        <v>12</v>
      </c>
      <c r="B26" s="27">
        <v>158</v>
      </c>
      <c r="C26" s="28">
        <v>158</v>
      </c>
      <c r="D26" s="28">
        <v>158</v>
      </c>
      <c r="E26" s="28">
        <v>158</v>
      </c>
      <c r="F26" s="28">
        <v>158</v>
      </c>
      <c r="G26" s="128">
        <v>158</v>
      </c>
      <c r="H26" s="27">
        <v>158</v>
      </c>
      <c r="I26" s="28">
        <v>158</v>
      </c>
      <c r="J26" s="28">
        <v>158</v>
      </c>
      <c r="K26" s="28">
        <v>158</v>
      </c>
      <c r="L26" s="28">
        <v>158</v>
      </c>
      <c r="M26" s="128">
        <v>158</v>
      </c>
      <c r="N26" s="27">
        <v>158</v>
      </c>
      <c r="O26" s="28">
        <v>158</v>
      </c>
      <c r="P26" s="28">
        <v>158</v>
      </c>
      <c r="Q26" s="28">
        <v>158</v>
      </c>
      <c r="R26" s="28">
        <v>158</v>
      </c>
      <c r="S26" s="29">
        <v>158</v>
      </c>
      <c r="T26" s="30">
        <f>+((T25/T27)/7)*1000</f>
        <v>157.99564377391926</v>
      </c>
    </row>
    <row r="27" spans="1:30" s="2" customFormat="1" ht="33" customHeight="1" x14ac:dyDescent="0.25">
      <c r="A27" s="115" t="s">
        <v>13</v>
      </c>
      <c r="B27" s="31">
        <v>754</v>
      </c>
      <c r="C27" s="32">
        <v>745</v>
      </c>
      <c r="D27" s="32">
        <v>742</v>
      </c>
      <c r="E27" s="32">
        <v>149</v>
      </c>
      <c r="F27" s="32">
        <v>753</v>
      </c>
      <c r="G27" s="129">
        <v>746</v>
      </c>
      <c r="H27" s="31">
        <v>738</v>
      </c>
      <c r="I27" s="32">
        <v>745</v>
      </c>
      <c r="J27" s="32">
        <v>733</v>
      </c>
      <c r="K27" s="32">
        <v>124</v>
      </c>
      <c r="L27" s="32">
        <v>749</v>
      </c>
      <c r="M27" s="129">
        <v>743</v>
      </c>
      <c r="N27" s="31">
        <v>752</v>
      </c>
      <c r="O27" s="32">
        <v>758</v>
      </c>
      <c r="P27" s="32">
        <v>751</v>
      </c>
      <c r="Q27" s="32">
        <v>125</v>
      </c>
      <c r="R27" s="32">
        <v>752</v>
      </c>
      <c r="S27" s="33">
        <v>750</v>
      </c>
      <c r="T27" s="34">
        <f>SUM(B27:S27)</f>
        <v>11609</v>
      </c>
      <c r="U27" s="2">
        <f>((T25*1000)/T27)/7</f>
        <v>157.99564377391926</v>
      </c>
    </row>
    <row r="28" spans="1:30" s="2" customFormat="1" ht="33" customHeight="1" x14ac:dyDescent="0.25">
      <c r="A28" s="116" t="s">
        <v>14</v>
      </c>
      <c r="B28" s="35">
        <f>((B27*B26)*7/1000-B18-B19)/5</f>
        <v>118.98479999999999</v>
      </c>
      <c r="C28" s="36">
        <f t="shared" ref="C28:S28" si="5">((C27*C26)*7/1000-C18-C19)/5</f>
        <v>117.47400000000002</v>
      </c>
      <c r="D28" s="36">
        <f t="shared" si="5"/>
        <v>117.01040000000003</v>
      </c>
      <c r="E28" s="36">
        <f t="shared" si="5"/>
        <v>23.438800000000001</v>
      </c>
      <c r="F28" s="36">
        <f t="shared" si="5"/>
        <v>118.88359999999997</v>
      </c>
      <c r="G28" s="130">
        <f t="shared" si="5"/>
        <v>117.65520000000001</v>
      </c>
      <c r="H28" s="35">
        <f t="shared" si="5"/>
        <v>116.48560000000001</v>
      </c>
      <c r="I28" s="36">
        <f t="shared" si="5"/>
        <v>117.59400000000001</v>
      </c>
      <c r="J28" s="36">
        <f t="shared" si="5"/>
        <v>115.65959999999998</v>
      </c>
      <c r="K28" s="36">
        <f t="shared" si="5"/>
        <v>19.108800000000002</v>
      </c>
      <c r="L28" s="36">
        <f t="shared" si="5"/>
        <v>118.19879999999998</v>
      </c>
      <c r="M28" s="37">
        <f t="shared" si="5"/>
        <v>117.27159999999999</v>
      </c>
      <c r="N28" s="35">
        <f t="shared" si="5"/>
        <v>118.5424</v>
      </c>
      <c r="O28" s="36">
        <f t="shared" si="5"/>
        <v>119.62959999999998</v>
      </c>
      <c r="P28" s="36">
        <f t="shared" si="5"/>
        <v>118.52119999999999</v>
      </c>
      <c r="Q28" s="36">
        <f t="shared" si="5"/>
        <v>19.53</v>
      </c>
      <c r="R28" s="36">
        <f t="shared" si="5"/>
        <v>118.7424</v>
      </c>
      <c r="S28" s="37">
        <f t="shared" si="5"/>
        <v>118.34</v>
      </c>
      <c r="T28" s="38"/>
    </row>
    <row r="29" spans="1:30" ht="33.75" customHeight="1" x14ac:dyDescent="0.25">
      <c r="A29" s="117" t="s">
        <v>15</v>
      </c>
      <c r="B29" s="39">
        <f>((B27*B26)*7)/1000</f>
        <v>833.92399999999998</v>
      </c>
      <c r="C29" s="40">
        <f>((C27*C26)*7)/1000</f>
        <v>823.97</v>
      </c>
      <c r="D29" s="40">
        <f t="shared" ref="D29:S29" si="6">((D27*D26)*7)/1000</f>
        <v>820.65200000000004</v>
      </c>
      <c r="E29" s="40">
        <f t="shared" si="6"/>
        <v>164.79400000000001</v>
      </c>
      <c r="F29" s="40">
        <f t="shared" si="6"/>
        <v>832.81799999999998</v>
      </c>
      <c r="G29" s="131">
        <f t="shared" si="6"/>
        <v>825.07600000000002</v>
      </c>
      <c r="H29" s="39">
        <f t="shared" si="6"/>
        <v>816.22799999999995</v>
      </c>
      <c r="I29" s="40">
        <f t="shared" si="6"/>
        <v>823.97</v>
      </c>
      <c r="J29" s="40">
        <f t="shared" si="6"/>
        <v>810.69799999999998</v>
      </c>
      <c r="K29" s="40">
        <f t="shared" si="6"/>
        <v>137.14400000000001</v>
      </c>
      <c r="L29" s="40">
        <f t="shared" si="6"/>
        <v>828.39400000000001</v>
      </c>
      <c r="M29" s="76">
        <f t="shared" si="6"/>
        <v>821.75800000000004</v>
      </c>
      <c r="N29" s="177">
        <f t="shared" si="6"/>
        <v>831.71199999999999</v>
      </c>
      <c r="O29" s="41">
        <f t="shared" si="6"/>
        <v>838.34799999999996</v>
      </c>
      <c r="P29" s="41">
        <f t="shared" si="6"/>
        <v>830.60599999999999</v>
      </c>
      <c r="Q29" s="41">
        <f t="shared" si="6"/>
        <v>138.25</v>
      </c>
      <c r="R29" s="41">
        <f t="shared" si="6"/>
        <v>831.71199999999999</v>
      </c>
      <c r="S29" s="42">
        <f t="shared" si="6"/>
        <v>829.5</v>
      </c>
      <c r="T29" s="43"/>
    </row>
    <row r="30" spans="1:30" ht="33.75" customHeight="1" thickBot="1" x14ac:dyDescent="0.3">
      <c r="A30" s="118" t="s">
        <v>16</v>
      </c>
      <c r="B30" s="44">
        <f>+(B25/B27)/7*1000</f>
        <v>158.01439939370974</v>
      </c>
      <c r="C30" s="45">
        <f t="shared" ref="C30:E30" si="7">+(C25/C27)/7*1000</f>
        <v>158.02492809204219</v>
      </c>
      <c r="D30" s="45">
        <f t="shared" si="7"/>
        <v>157.98998844820946</v>
      </c>
      <c r="E30" s="45">
        <f t="shared" si="7"/>
        <v>157.81399808245448</v>
      </c>
      <c r="F30" s="45">
        <f>+(F25/F27)/7*1000</f>
        <v>158.01555682033768</v>
      </c>
      <c r="G30" s="132">
        <f t="shared" ref="G30:J30" si="8">+(G25/G27)/7*1000</f>
        <v>158.04289544235925</v>
      </c>
      <c r="H30" s="44">
        <f t="shared" si="8"/>
        <v>158.01393728222996</v>
      </c>
      <c r="I30" s="45">
        <f t="shared" si="8"/>
        <v>158.00575263662515</v>
      </c>
      <c r="J30" s="45">
        <f t="shared" si="8"/>
        <v>158.03936854414346</v>
      </c>
      <c r="K30" s="45">
        <f>+(K25/K27)/7*1000</f>
        <v>157.94930875576037</v>
      </c>
      <c r="L30" s="45">
        <f t="shared" ref="L30:S30" si="9">+(L25/L27)/7*1000</f>
        <v>158.00114438298687</v>
      </c>
      <c r="M30" s="46">
        <f t="shared" si="9"/>
        <v>158.02730244183809</v>
      </c>
      <c r="N30" s="44">
        <f t="shared" si="9"/>
        <v>157.95972644376903</v>
      </c>
      <c r="O30" s="45">
        <f t="shared" si="9"/>
        <v>157.97210704862422</v>
      </c>
      <c r="P30" s="45">
        <f t="shared" si="9"/>
        <v>157.97983640859806</v>
      </c>
      <c r="Q30" s="45">
        <f t="shared" si="9"/>
        <v>157.82857142857142</v>
      </c>
      <c r="R30" s="45">
        <f t="shared" si="9"/>
        <v>157.95972644376903</v>
      </c>
      <c r="S30" s="46">
        <f t="shared" si="9"/>
        <v>157.96190476190475</v>
      </c>
      <c r="T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0"/>
      <c r="U37" s="50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53"/>
      <c r="U38" s="3"/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69">
        <v>102.1</v>
      </c>
      <c r="C39" s="69">
        <v>101.4</v>
      </c>
      <c r="D39" s="69">
        <v>102.2</v>
      </c>
      <c r="E39" s="69">
        <v>22</v>
      </c>
      <c r="F39" s="69">
        <v>103.5</v>
      </c>
      <c r="G39" s="69">
        <v>100.2</v>
      </c>
      <c r="H39" s="89">
        <f t="shared" ref="H39:H46" si="10">SUM(B39:G39)</f>
        <v>531.4</v>
      </c>
      <c r="I39" s="50"/>
      <c r="J39" s="2"/>
      <c r="K39" s="80" t="s">
        <v>42</v>
      </c>
      <c r="L39" s="69">
        <v>8</v>
      </c>
      <c r="M39" s="69">
        <v>7.8</v>
      </c>
      <c r="N39" s="69">
        <v>7.9</v>
      </c>
      <c r="O39" s="69">
        <v>1.2</v>
      </c>
      <c r="P39" s="69">
        <v>7.8</v>
      </c>
      <c r="Q39" s="69">
        <v>7.7</v>
      </c>
      <c r="R39" s="89">
        <f t="shared" ref="R39:R46" si="11">SUM(L39:Q39)</f>
        <v>40.400000000000006</v>
      </c>
      <c r="S39" s="50"/>
      <c r="T39" s="50"/>
      <c r="U39" s="50"/>
      <c r="V39" s="50"/>
      <c r="W39" s="2"/>
      <c r="X39" s="2"/>
      <c r="Y39" s="2"/>
      <c r="Z39" s="2"/>
      <c r="AA39" s="144"/>
      <c r="AB39" s="144"/>
      <c r="AD39" s="142"/>
    </row>
    <row r="40" spans="1:30" ht="33.75" customHeight="1" x14ac:dyDescent="0.25">
      <c r="A40" s="81" t="s">
        <v>34</v>
      </c>
      <c r="B40" s="69">
        <v>102.1</v>
      </c>
      <c r="C40" s="69">
        <v>101.4</v>
      </c>
      <c r="D40" s="69">
        <v>102.2</v>
      </c>
      <c r="E40" s="69">
        <v>22</v>
      </c>
      <c r="F40" s="69">
        <v>103.5</v>
      </c>
      <c r="G40" s="69">
        <v>100.2</v>
      </c>
      <c r="H40" s="89">
        <f t="shared" si="10"/>
        <v>531.4</v>
      </c>
      <c r="I40" s="50"/>
      <c r="J40" s="2"/>
      <c r="K40" s="81" t="s">
        <v>34</v>
      </c>
      <c r="L40" s="69">
        <v>8</v>
      </c>
      <c r="M40" s="69">
        <v>7.8</v>
      </c>
      <c r="N40" s="69">
        <v>7.9</v>
      </c>
      <c r="O40" s="69">
        <v>1.2</v>
      </c>
      <c r="P40" s="69">
        <v>7.8</v>
      </c>
      <c r="Q40" s="69">
        <v>7.7</v>
      </c>
      <c r="R40" s="89">
        <f t="shared" si="11"/>
        <v>40.400000000000006</v>
      </c>
      <c r="S40" s="50"/>
      <c r="T40" s="50"/>
      <c r="U40" s="50"/>
      <c r="V40" s="50"/>
      <c r="W40" s="2"/>
      <c r="X40" s="2"/>
      <c r="Y40" s="2"/>
      <c r="Z40" s="2"/>
      <c r="AA40" s="144"/>
      <c r="AB40" s="144"/>
      <c r="AD40" s="142"/>
    </row>
    <row r="41" spans="1:30" ht="33.75" customHeight="1" x14ac:dyDescent="0.25">
      <c r="A41" s="80" t="s">
        <v>35</v>
      </c>
      <c r="B41" s="69">
        <v>102</v>
      </c>
      <c r="C41" s="69">
        <v>101.2</v>
      </c>
      <c r="D41" s="69">
        <v>102</v>
      </c>
      <c r="E41" s="69">
        <v>22</v>
      </c>
      <c r="F41" s="69">
        <v>103.4</v>
      </c>
      <c r="G41" s="69">
        <v>100.1</v>
      </c>
      <c r="H41" s="89">
        <f t="shared" si="10"/>
        <v>530.70000000000005</v>
      </c>
      <c r="I41" s="50"/>
      <c r="J41" s="2"/>
      <c r="K41" s="80" t="s">
        <v>35</v>
      </c>
      <c r="L41" s="69">
        <v>7.9</v>
      </c>
      <c r="M41" s="69">
        <v>7.8</v>
      </c>
      <c r="N41" s="69">
        <v>7.9</v>
      </c>
      <c r="O41" s="69">
        <v>1.2</v>
      </c>
      <c r="P41" s="69">
        <v>7.7</v>
      </c>
      <c r="Q41" s="69">
        <v>7.5</v>
      </c>
      <c r="R41" s="89">
        <f t="shared" si="11"/>
        <v>40</v>
      </c>
      <c r="S41" s="50"/>
      <c r="T41" s="50"/>
      <c r="U41" s="50"/>
      <c r="V41" s="50"/>
      <c r="W41" s="2"/>
      <c r="X41" s="2"/>
      <c r="Y41" s="2"/>
      <c r="Z41" s="2"/>
      <c r="AA41" s="144"/>
      <c r="AB41" s="144"/>
      <c r="AD41" s="142"/>
    </row>
    <row r="42" spans="1:30" ht="33.75" customHeight="1" x14ac:dyDescent="0.25">
      <c r="A42" s="80" t="s">
        <v>36</v>
      </c>
      <c r="B42" s="69">
        <v>102</v>
      </c>
      <c r="C42" s="69">
        <v>101.2</v>
      </c>
      <c r="D42" s="69">
        <v>102</v>
      </c>
      <c r="E42" s="69">
        <v>22</v>
      </c>
      <c r="F42" s="69">
        <v>103.4</v>
      </c>
      <c r="G42" s="69">
        <v>100.1</v>
      </c>
      <c r="H42" s="89">
        <f t="shared" si="10"/>
        <v>530.70000000000005</v>
      </c>
      <c r="I42" s="50"/>
      <c r="J42" s="2"/>
      <c r="K42" s="80" t="s">
        <v>36</v>
      </c>
      <c r="L42" s="69">
        <v>7.9</v>
      </c>
      <c r="M42" s="69">
        <v>7.8</v>
      </c>
      <c r="N42" s="69">
        <v>7.9</v>
      </c>
      <c r="O42" s="69">
        <v>1.2</v>
      </c>
      <c r="P42" s="69">
        <v>7.7</v>
      </c>
      <c r="Q42" s="69">
        <v>7.5</v>
      </c>
      <c r="R42" s="89">
        <f t="shared" si="11"/>
        <v>40</v>
      </c>
      <c r="S42" s="50"/>
      <c r="T42" s="53"/>
      <c r="U42" s="3"/>
      <c r="V42" s="50"/>
      <c r="W42" s="2"/>
      <c r="X42" s="2"/>
      <c r="Y42" s="2"/>
      <c r="Z42" s="2"/>
      <c r="AA42" s="144"/>
      <c r="AB42" s="144"/>
      <c r="AD42" s="142"/>
    </row>
    <row r="43" spans="1:30" ht="33.75" customHeight="1" x14ac:dyDescent="0.25">
      <c r="A43" s="81" t="s">
        <v>37</v>
      </c>
      <c r="B43" s="69">
        <v>102</v>
      </c>
      <c r="C43" s="69">
        <v>101.2</v>
      </c>
      <c r="D43" s="69">
        <v>102</v>
      </c>
      <c r="E43" s="69">
        <v>22</v>
      </c>
      <c r="F43" s="69">
        <v>103.4</v>
      </c>
      <c r="G43" s="69">
        <v>100.1</v>
      </c>
      <c r="H43" s="89">
        <f t="shared" si="10"/>
        <v>530.70000000000005</v>
      </c>
      <c r="I43" s="50"/>
      <c r="J43" s="2"/>
      <c r="K43" s="81" t="s">
        <v>37</v>
      </c>
      <c r="L43" s="69">
        <v>7.9</v>
      </c>
      <c r="M43" s="69">
        <v>7.8</v>
      </c>
      <c r="N43" s="69">
        <v>7.9</v>
      </c>
      <c r="O43" s="69">
        <v>1.2</v>
      </c>
      <c r="P43" s="69">
        <v>7.8</v>
      </c>
      <c r="Q43" s="69">
        <v>7.5</v>
      </c>
      <c r="R43" s="89">
        <f t="shared" si="11"/>
        <v>40.1</v>
      </c>
      <c r="S43" s="50"/>
      <c r="T43" s="50"/>
      <c r="U43" s="50"/>
      <c r="V43" s="50"/>
      <c r="W43" s="2"/>
      <c r="X43" s="2"/>
      <c r="Y43" s="2"/>
      <c r="Z43" s="2"/>
      <c r="AA43" s="144"/>
      <c r="AB43" s="144"/>
      <c r="AD43" s="142"/>
    </row>
    <row r="44" spans="1:30" ht="33.75" customHeight="1" x14ac:dyDescent="0.25">
      <c r="A44" s="80" t="s">
        <v>38</v>
      </c>
      <c r="B44" s="69">
        <v>102</v>
      </c>
      <c r="C44" s="69">
        <v>101.2</v>
      </c>
      <c r="D44" s="69">
        <v>102</v>
      </c>
      <c r="E44" s="69">
        <v>22</v>
      </c>
      <c r="F44" s="69">
        <v>103.4</v>
      </c>
      <c r="G44" s="69">
        <v>100.1</v>
      </c>
      <c r="H44" s="89">
        <f t="shared" si="10"/>
        <v>530.70000000000005</v>
      </c>
      <c r="I44" s="50"/>
      <c r="J44" s="2"/>
      <c r="K44" s="80" t="s">
        <v>38</v>
      </c>
      <c r="L44" s="69">
        <v>8</v>
      </c>
      <c r="M44" s="69">
        <v>7.8</v>
      </c>
      <c r="N44" s="69">
        <v>7.9</v>
      </c>
      <c r="O44" s="69">
        <v>1.2</v>
      </c>
      <c r="P44" s="69">
        <v>7.8</v>
      </c>
      <c r="Q44" s="69">
        <v>7.6</v>
      </c>
      <c r="R44" s="89">
        <f t="shared" si="11"/>
        <v>40.300000000000004</v>
      </c>
      <c r="S44" s="50"/>
      <c r="T44" s="53"/>
      <c r="U44" s="3"/>
      <c r="V44" s="50"/>
      <c r="W44" s="2"/>
      <c r="X44" s="2"/>
      <c r="Y44" s="2"/>
      <c r="Z44" s="2"/>
      <c r="AA44" s="144"/>
      <c r="AB44" s="144"/>
      <c r="AD44" s="142"/>
    </row>
    <row r="45" spans="1:30" ht="33.75" customHeight="1" x14ac:dyDescent="0.25">
      <c r="A45" s="80" t="s">
        <v>33</v>
      </c>
      <c r="B45" s="69">
        <v>102</v>
      </c>
      <c r="C45" s="69">
        <v>101.2</v>
      </c>
      <c r="D45" s="69">
        <v>102</v>
      </c>
      <c r="E45" s="69">
        <v>22</v>
      </c>
      <c r="F45" s="69">
        <v>103.4</v>
      </c>
      <c r="G45" s="69">
        <v>100.1</v>
      </c>
      <c r="H45" s="89">
        <f t="shared" si="10"/>
        <v>530.70000000000005</v>
      </c>
      <c r="I45" s="50"/>
      <c r="J45" s="2"/>
      <c r="K45" s="80" t="s">
        <v>33</v>
      </c>
      <c r="L45" s="69">
        <v>8</v>
      </c>
      <c r="M45" s="69">
        <v>7.8</v>
      </c>
      <c r="N45" s="69">
        <v>7.9</v>
      </c>
      <c r="O45" s="69">
        <v>1.2</v>
      </c>
      <c r="P45" s="69">
        <v>7.8</v>
      </c>
      <c r="Q45" s="69">
        <v>7.6</v>
      </c>
      <c r="R45" s="89">
        <f t="shared" si="11"/>
        <v>40.300000000000004</v>
      </c>
      <c r="S45" s="50"/>
      <c r="T45" s="50"/>
      <c r="U45" s="50"/>
      <c r="V45" s="50"/>
      <c r="W45" s="2"/>
      <c r="X45" s="2"/>
      <c r="Y45" s="2"/>
      <c r="Z45" s="2"/>
      <c r="AA45" s="144"/>
      <c r="AB45" s="144"/>
      <c r="AD45" s="142"/>
    </row>
    <row r="46" spans="1:30" ht="33.75" customHeight="1" x14ac:dyDescent="0.25">
      <c r="A46" s="81" t="s">
        <v>10</v>
      </c>
      <c r="B46" s="70">
        <f t="shared" ref="B46:G46" si="12">SUM(B39:B45)</f>
        <v>714.2</v>
      </c>
      <c r="C46" s="25">
        <f t="shared" si="12"/>
        <v>708.80000000000007</v>
      </c>
      <c r="D46" s="25">
        <f t="shared" si="12"/>
        <v>714.4</v>
      </c>
      <c r="E46" s="25">
        <f t="shared" si="12"/>
        <v>154</v>
      </c>
      <c r="F46" s="25">
        <f t="shared" si="12"/>
        <v>723.99999999999989</v>
      </c>
      <c r="G46" s="25">
        <f t="shared" si="12"/>
        <v>700.90000000000009</v>
      </c>
      <c r="H46" s="89">
        <f t="shared" si="10"/>
        <v>3716.3</v>
      </c>
      <c r="I46" s="56"/>
      <c r="K46" s="96" t="s">
        <v>10</v>
      </c>
      <c r="L46" s="70">
        <f>SUM(L39:L45)</f>
        <v>55.699999999999996</v>
      </c>
      <c r="M46" s="25">
        <f>SUM(M39:M45)</f>
        <v>54.599999999999994</v>
      </c>
      <c r="N46" s="25">
        <f>SUM(N39:N45)</f>
        <v>55.3</v>
      </c>
      <c r="O46" s="25">
        <f>SUM(O39:O45)</f>
        <v>8.4</v>
      </c>
      <c r="P46" s="25">
        <f t="shared" ref="P46:Q46" si="13">SUM(P39:P45)</f>
        <v>54.399999999999991</v>
      </c>
      <c r="Q46" s="25">
        <f t="shared" si="13"/>
        <v>53.1</v>
      </c>
      <c r="R46" s="89">
        <f t="shared" si="11"/>
        <v>281.5</v>
      </c>
      <c r="S46" s="56"/>
      <c r="T46" s="53"/>
      <c r="U46" s="3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2" t="s">
        <v>12</v>
      </c>
      <c r="B47" s="28">
        <v>157.19999999999999</v>
      </c>
      <c r="C47" s="28">
        <v>157.19999999999999</v>
      </c>
      <c r="D47" s="28">
        <v>157.19999999999999</v>
      </c>
      <c r="E47" s="28">
        <v>157.19999999999999</v>
      </c>
      <c r="F47" s="28">
        <v>157.19999999999999</v>
      </c>
      <c r="G47" s="28">
        <v>157.19999999999999</v>
      </c>
      <c r="H47" s="90">
        <f>+((H46/H48)/7)*1000</f>
        <v>157.21054190109564</v>
      </c>
      <c r="I47" s="56"/>
      <c r="K47" s="119" t="s">
        <v>12</v>
      </c>
      <c r="L47" s="71">
        <v>150</v>
      </c>
      <c r="M47" s="28">
        <v>150</v>
      </c>
      <c r="N47" s="28">
        <v>149</v>
      </c>
      <c r="O47" s="28">
        <v>151</v>
      </c>
      <c r="P47" s="28">
        <v>146.5</v>
      </c>
      <c r="Q47" s="28">
        <v>146</v>
      </c>
      <c r="R47" s="90">
        <f>+((R46/R48)/7)*1000</f>
        <v>148.39219820769637</v>
      </c>
      <c r="S47" s="57"/>
      <c r="T47" s="50"/>
      <c r="U47" s="50"/>
    </row>
    <row r="48" spans="1:30" ht="33.75" customHeight="1" x14ac:dyDescent="0.25">
      <c r="A48" s="83" t="s">
        <v>13</v>
      </c>
      <c r="B48" s="72">
        <v>649</v>
      </c>
      <c r="C48" s="32">
        <v>644</v>
      </c>
      <c r="D48" s="32">
        <v>649</v>
      </c>
      <c r="E48" s="32">
        <v>140</v>
      </c>
      <c r="F48" s="32">
        <v>658</v>
      </c>
      <c r="G48" s="32">
        <v>637</v>
      </c>
      <c r="H48" s="91">
        <f>SUM(B48:G48)</f>
        <v>3377</v>
      </c>
      <c r="I48" s="56"/>
      <c r="J48" s="58"/>
      <c r="K48" s="83" t="s">
        <v>13</v>
      </c>
      <c r="L48" s="94">
        <v>53</v>
      </c>
      <c r="M48" s="94">
        <v>52</v>
      </c>
      <c r="N48" s="94">
        <v>53</v>
      </c>
      <c r="O48" s="94">
        <v>8</v>
      </c>
      <c r="P48" s="94">
        <v>53</v>
      </c>
      <c r="Q48" s="94">
        <v>52</v>
      </c>
      <c r="R48" s="98">
        <f>SUM(L48:Q48)</f>
        <v>271</v>
      </c>
      <c r="S48" s="59"/>
      <c r="T48" s="53"/>
      <c r="U48" s="3"/>
    </row>
    <row r="49" spans="1:43" ht="33.75" customHeight="1" x14ac:dyDescent="0.25">
      <c r="A49" s="84" t="s">
        <v>14</v>
      </c>
      <c r="B49" s="73">
        <f t="shared" ref="B49:G49" si="14">((B48*B47)*7/1000-B39-B40)/5</f>
        <v>101.99191999999996</v>
      </c>
      <c r="C49" s="36">
        <f t="shared" si="14"/>
        <v>101.17151999999999</v>
      </c>
      <c r="D49" s="36">
        <f t="shared" si="14"/>
        <v>101.95191999999996</v>
      </c>
      <c r="E49" s="36">
        <f t="shared" si="14"/>
        <v>22.011200000000002</v>
      </c>
      <c r="F49" s="36">
        <f t="shared" si="14"/>
        <v>103.41263999999998</v>
      </c>
      <c r="G49" s="36">
        <f t="shared" si="14"/>
        <v>100.11095999999999</v>
      </c>
      <c r="H49" s="92">
        <f>((H46*1000)/H48)/7</f>
        <v>157.21054190109564</v>
      </c>
      <c r="I49" s="56"/>
      <c r="K49" s="84" t="s">
        <v>14</v>
      </c>
      <c r="L49" s="73">
        <f>((L48*L47)*7/1000-L39-L40)/5</f>
        <v>7.93</v>
      </c>
      <c r="M49" s="36">
        <f t="shared" ref="M49:Q49" si="15">((M48*M47)*7/1000-M39-M40)/5</f>
        <v>7.8000000000000016</v>
      </c>
      <c r="N49" s="36">
        <f t="shared" si="15"/>
        <v>7.8958000000000013</v>
      </c>
      <c r="O49" s="36">
        <f t="shared" si="15"/>
        <v>1.2111999999999998</v>
      </c>
      <c r="P49" s="36">
        <f t="shared" si="15"/>
        <v>7.7503000000000011</v>
      </c>
      <c r="Q49" s="36">
        <f t="shared" si="15"/>
        <v>7.5487999999999982</v>
      </c>
      <c r="R49" s="99">
        <f>((R46*1000)/R48)/7</f>
        <v>148.39219820769637</v>
      </c>
      <c r="S49" s="59"/>
      <c r="T49" s="50"/>
      <c r="U49" s="50"/>
    </row>
    <row r="50" spans="1:43" ht="33.75" customHeight="1" x14ac:dyDescent="0.25">
      <c r="A50" s="85" t="s">
        <v>15</v>
      </c>
      <c r="B50" s="74">
        <f t="shared" ref="B50:G50" si="16">((B48*B47)*7)/1000</f>
        <v>714.15959999999984</v>
      </c>
      <c r="C50" s="40">
        <f t="shared" si="16"/>
        <v>708.65759999999989</v>
      </c>
      <c r="D50" s="40">
        <f t="shared" si="16"/>
        <v>714.15959999999984</v>
      </c>
      <c r="E50" s="40">
        <f t="shared" si="16"/>
        <v>154.05600000000001</v>
      </c>
      <c r="F50" s="40">
        <f t="shared" si="16"/>
        <v>724.06319999999994</v>
      </c>
      <c r="G50" s="40">
        <f t="shared" si="16"/>
        <v>700.95479999999998</v>
      </c>
      <c r="H50" s="76"/>
      <c r="I50" s="56"/>
      <c r="K50" s="85" t="s">
        <v>15</v>
      </c>
      <c r="L50" s="74">
        <f>((L48*L47)*7)/1000</f>
        <v>55.65</v>
      </c>
      <c r="M50" s="40">
        <f>((M48*M47)*7)/1000</f>
        <v>54.6</v>
      </c>
      <c r="N50" s="40">
        <f>((N48*N47)*7)/1000</f>
        <v>55.279000000000003</v>
      </c>
      <c r="O50" s="40">
        <f>((O48*O47)*7)/1000</f>
        <v>8.4559999999999995</v>
      </c>
      <c r="P50" s="40">
        <f t="shared" ref="P50:Q50" si="17">((P48*P47)*7)/1000</f>
        <v>54.351500000000001</v>
      </c>
      <c r="Q50" s="40">
        <f t="shared" si="17"/>
        <v>53.143999999999998</v>
      </c>
      <c r="R50" s="100"/>
    </row>
    <row r="51" spans="1:43" ht="33.75" customHeight="1" thickBot="1" x14ac:dyDescent="0.3">
      <c r="A51" s="86" t="s">
        <v>16</v>
      </c>
      <c r="B51" s="75">
        <f t="shared" ref="B51:G51" si="18">+(B46/B48)/7*1000</f>
        <v>157.20889280211316</v>
      </c>
      <c r="C51" s="45">
        <f t="shared" si="18"/>
        <v>157.23158828748893</v>
      </c>
      <c r="D51" s="45">
        <f t="shared" si="18"/>
        <v>157.25291657495046</v>
      </c>
      <c r="E51" s="45">
        <f t="shared" si="18"/>
        <v>157.14285714285717</v>
      </c>
      <c r="F51" s="45">
        <f t="shared" si="18"/>
        <v>157.18627876682586</v>
      </c>
      <c r="G51" s="45">
        <f t="shared" si="18"/>
        <v>157.18771024893476</v>
      </c>
      <c r="H51" s="93"/>
      <c r="I51" s="56"/>
      <c r="J51" s="48"/>
      <c r="K51" s="86" t="s">
        <v>16</v>
      </c>
      <c r="L51" s="75">
        <f>+(L46/L48)/7*1000</f>
        <v>150.13477088948784</v>
      </c>
      <c r="M51" s="45">
        <f>+(M46/M48)/7*1000</f>
        <v>149.99999999999997</v>
      </c>
      <c r="N51" s="45">
        <f>+(N46/N48)/7*1000</f>
        <v>149.0566037735849</v>
      </c>
      <c r="O51" s="45">
        <f>+(O46/O48)/7*1000</f>
        <v>150</v>
      </c>
      <c r="P51" s="45">
        <f t="shared" ref="P51:Q51" si="19">+(P46/P48)/7*1000</f>
        <v>146.63072776280319</v>
      </c>
      <c r="Q51" s="45">
        <f t="shared" si="19"/>
        <v>145.87912087912085</v>
      </c>
      <c r="R51" s="46"/>
      <c r="S51" s="49"/>
      <c r="T51" s="49"/>
    </row>
    <row r="52" spans="1:43" ht="33.75" customHeight="1" x14ac:dyDescent="0.25">
      <c r="A52" s="48"/>
      <c r="B52" s="178"/>
      <c r="C52" s="178"/>
      <c r="D52" s="178"/>
      <c r="E52" s="178"/>
      <c r="F52" s="178"/>
      <c r="G52" s="178"/>
      <c r="H52" s="48"/>
      <c r="I52" s="48"/>
      <c r="J52" s="48"/>
      <c r="K52" s="49"/>
      <c r="L52" s="49"/>
      <c r="M52" s="178"/>
      <c r="N52" s="178"/>
      <c r="O52" s="178"/>
      <c r="P52" s="178"/>
      <c r="Q52" s="178"/>
      <c r="R52" s="178"/>
      <c r="S52" s="49"/>
      <c r="T52" s="49"/>
      <c r="U52" s="2"/>
      <c r="V52" s="2"/>
      <c r="W52" s="2"/>
      <c r="X52" s="2"/>
      <c r="Y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43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2"/>
      <c r="W54" s="2"/>
      <c r="X54" s="2"/>
      <c r="Y54" s="2"/>
      <c r="Z54" s="2"/>
      <c r="AB54" s="2"/>
      <c r="AC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2"/>
      <c r="W55" s="2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2"/>
      <c r="W56" s="2"/>
      <c r="X56" s="124"/>
      <c r="Y56" s="52"/>
      <c r="Z56" s="64"/>
      <c r="AA56" s="64"/>
      <c r="AB56" s="64"/>
      <c r="AC56" s="5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86">
        <v>9.8000000000000007</v>
      </c>
      <c r="C57" s="179">
        <v>10.1</v>
      </c>
      <c r="D57" s="179">
        <v>9.9</v>
      </c>
      <c r="E57" s="179">
        <v>1.4</v>
      </c>
      <c r="F57" s="179">
        <v>9.8000000000000007</v>
      </c>
      <c r="G57" s="187">
        <v>9.9</v>
      </c>
      <c r="H57" s="186">
        <v>10</v>
      </c>
      <c r="I57" s="179">
        <v>10.1</v>
      </c>
      <c r="J57" s="179">
        <v>10</v>
      </c>
      <c r="K57" s="179">
        <v>1.1000000000000001</v>
      </c>
      <c r="L57" s="179">
        <v>9.9</v>
      </c>
      <c r="M57" s="187">
        <v>9.8000000000000007</v>
      </c>
      <c r="N57" s="69">
        <v>10.4</v>
      </c>
      <c r="O57" s="21">
        <v>10.3</v>
      </c>
      <c r="P57" s="21">
        <v>10.1</v>
      </c>
      <c r="Q57" s="21">
        <v>1.4</v>
      </c>
      <c r="R57" s="21">
        <v>10.1</v>
      </c>
      <c r="S57" s="126">
        <v>9.9</v>
      </c>
      <c r="T57" s="158">
        <f>SUM(B57:S57)</f>
        <v>154</v>
      </c>
      <c r="U57" s="49"/>
      <c r="V57" s="2"/>
      <c r="W57" s="2"/>
      <c r="X57" s="124"/>
      <c r="Y57" s="52"/>
      <c r="Z57" s="64"/>
      <c r="AA57" s="64"/>
      <c r="AB57" s="64"/>
      <c r="AC57" s="52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186">
        <v>9.8000000000000007</v>
      </c>
      <c r="C58" s="179">
        <v>10.1</v>
      </c>
      <c r="D58" s="179">
        <v>9.9</v>
      </c>
      <c r="E58" s="179">
        <v>1.4</v>
      </c>
      <c r="F58" s="179">
        <v>9.8000000000000007</v>
      </c>
      <c r="G58" s="187">
        <v>9.9</v>
      </c>
      <c r="H58" s="186">
        <v>10</v>
      </c>
      <c r="I58" s="179">
        <v>10.1</v>
      </c>
      <c r="J58" s="179">
        <v>10</v>
      </c>
      <c r="K58" s="179">
        <v>1.1000000000000001</v>
      </c>
      <c r="L58" s="179">
        <v>9.9</v>
      </c>
      <c r="M58" s="187">
        <v>9.8000000000000007</v>
      </c>
      <c r="N58" s="69">
        <v>10.4</v>
      </c>
      <c r="O58" s="21">
        <v>10.3</v>
      </c>
      <c r="P58" s="21">
        <v>10.1</v>
      </c>
      <c r="Q58" s="21">
        <v>1.4</v>
      </c>
      <c r="R58" s="21">
        <v>10.1</v>
      </c>
      <c r="S58" s="126">
        <v>9.9</v>
      </c>
      <c r="T58" s="158">
        <f t="shared" ref="T58:T63" si="20">SUM(B58:S58)</f>
        <v>154</v>
      </c>
      <c r="U58" s="49"/>
      <c r="V58" s="2"/>
      <c r="W58" s="2"/>
      <c r="X58" s="124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186">
        <v>10</v>
      </c>
      <c r="C59" s="179">
        <v>9.9</v>
      </c>
      <c r="D59" s="179">
        <v>9.8000000000000007</v>
      </c>
      <c r="E59" s="179">
        <v>1.3</v>
      </c>
      <c r="F59" s="179">
        <v>9.8000000000000007</v>
      </c>
      <c r="G59" s="187">
        <v>9.9</v>
      </c>
      <c r="H59" s="186">
        <v>9.8000000000000007</v>
      </c>
      <c r="I59" s="179">
        <v>10</v>
      </c>
      <c r="J59" s="179">
        <v>9.8000000000000007</v>
      </c>
      <c r="K59" s="179">
        <v>1</v>
      </c>
      <c r="L59" s="179">
        <v>9.9</v>
      </c>
      <c r="M59" s="187">
        <v>9.6999999999999993</v>
      </c>
      <c r="N59" s="69">
        <v>10.3</v>
      </c>
      <c r="O59" s="21">
        <v>10.1</v>
      </c>
      <c r="P59" s="21">
        <v>9.9</v>
      </c>
      <c r="Q59" s="21">
        <v>1.3</v>
      </c>
      <c r="R59" s="21">
        <v>9.9</v>
      </c>
      <c r="S59" s="126">
        <v>9.9</v>
      </c>
      <c r="T59" s="158">
        <f t="shared" si="20"/>
        <v>152.30000000000001</v>
      </c>
      <c r="U59" s="49"/>
      <c r="V59" s="2"/>
      <c r="W59" s="2"/>
      <c r="X59" s="124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186">
        <v>10</v>
      </c>
      <c r="C60" s="179">
        <v>10</v>
      </c>
      <c r="D60" s="179">
        <v>9.8000000000000007</v>
      </c>
      <c r="E60" s="179">
        <v>1.3</v>
      </c>
      <c r="F60" s="179">
        <v>9.8000000000000007</v>
      </c>
      <c r="G60" s="187">
        <v>9.9</v>
      </c>
      <c r="H60" s="186">
        <v>9.8000000000000007</v>
      </c>
      <c r="I60" s="179">
        <v>10</v>
      </c>
      <c r="J60" s="179">
        <v>9.8000000000000007</v>
      </c>
      <c r="K60" s="179">
        <v>1</v>
      </c>
      <c r="L60" s="179">
        <v>9.9</v>
      </c>
      <c r="M60" s="187">
        <v>9.6999999999999993</v>
      </c>
      <c r="N60" s="69">
        <v>10.3</v>
      </c>
      <c r="O60" s="21">
        <v>10.1</v>
      </c>
      <c r="P60" s="21">
        <v>9.9</v>
      </c>
      <c r="Q60" s="21">
        <v>1.3</v>
      </c>
      <c r="R60" s="21">
        <v>9.9</v>
      </c>
      <c r="S60" s="126">
        <v>9.9</v>
      </c>
      <c r="T60" s="158">
        <f t="shared" si="20"/>
        <v>152.40000000000003</v>
      </c>
      <c r="U60" s="49"/>
      <c r="V60" s="2"/>
      <c r="W60" s="2"/>
      <c r="X60" s="124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186">
        <v>10</v>
      </c>
      <c r="C61" s="179">
        <v>10</v>
      </c>
      <c r="D61" s="179">
        <v>9.8000000000000007</v>
      </c>
      <c r="E61" s="179">
        <v>1.4</v>
      </c>
      <c r="F61" s="179">
        <v>9.8000000000000007</v>
      </c>
      <c r="G61" s="187">
        <v>9.9</v>
      </c>
      <c r="H61" s="186">
        <v>9.8000000000000007</v>
      </c>
      <c r="I61" s="179">
        <v>10</v>
      </c>
      <c r="J61" s="179">
        <v>9.9</v>
      </c>
      <c r="K61" s="179">
        <v>1</v>
      </c>
      <c r="L61" s="179">
        <v>9.9</v>
      </c>
      <c r="M61" s="187">
        <v>9.8000000000000007</v>
      </c>
      <c r="N61" s="69">
        <v>10.3</v>
      </c>
      <c r="O61" s="21">
        <v>10.1</v>
      </c>
      <c r="P61" s="21">
        <v>9.9</v>
      </c>
      <c r="Q61" s="21">
        <v>1.3</v>
      </c>
      <c r="R61" s="21">
        <v>9.9</v>
      </c>
      <c r="S61" s="126">
        <v>9.9</v>
      </c>
      <c r="T61" s="158">
        <f t="shared" si="20"/>
        <v>152.70000000000002</v>
      </c>
      <c r="U61" s="49"/>
      <c r="V61" s="2"/>
      <c r="W61" s="2"/>
      <c r="X61" s="124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86">
        <v>10</v>
      </c>
      <c r="C62" s="179">
        <v>10</v>
      </c>
      <c r="D62" s="179">
        <v>9.8000000000000007</v>
      </c>
      <c r="E62" s="179">
        <v>1.4</v>
      </c>
      <c r="F62" s="179">
        <v>9.8000000000000007</v>
      </c>
      <c r="G62" s="187">
        <v>9.9</v>
      </c>
      <c r="H62" s="186">
        <v>9.8000000000000007</v>
      </c>
      <c r="I62" s="179">
        <v>10.1</v>
      </c>
      <c r="J62" s="179">
        <v>9.9</v>
      </c>
      <c r="K62" s="179">
        <v>1.1000000000000001</v>
      </c>
      <c r="L62" s="179">
        <v>9.9</v>
      </c>
      <c r="M62" s="187">
        <v>9.8000000000000007</v>
      </c>
      <c r="N62" s="69">
        <v>10.3</v>
      </c>
      <c r="O62" s="21">
        <v>10.1</v>
      </c>
      <c r="P62" s="21">
        <v>10</v>
      </c>
      <c r="Q62" s="21">
        <v>1.4</v>
      </c>
      <c r="R62" s="21">
        <v>10</v>
      </c>
      <c r="S62" s="126">
        <v>9.9</v>
      </c>
      <c r="T62" s="158">
        <f t="shared" si="20"/>
        <v>153.19999999999999</v>
      </c>
      <c r="U62" s="49"/>
      <c r="V62" s="2"/>
      <c r="W62" s="2"/>
      <c r="X62" s="124"/>
      <c r="Y62" s="52"/>
      <c r="Z62" s="52"/>
      <c r="AA62" s="52"/>
      <c r="AB62" s="52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86">
        <v>10</v>
      </c>
      <c r="C63" s="179">
        <v>10</v>
      </c>
      <c r="D63" s="179">
        <v>9.8000000000000007</v>
      </c>
      <c r="E63" s="179">
        <v>1.4</v>
      </c>
      <c r="F63" s="179">
        <v>9.8000000000000007</v>
      </c>
      <c r="G63" s="187">
        <v>10</v>
      </c>
      <c r="H63" s="186">
        <v>9.8000000000000007</v>
      </c>
      <c r="I63" s="179">
        <v>10.1</v>
      </c>
      <c r="J63" s="179">
        <v>9.9</v>
      </c>
      <c r="K63" s="179">
        <v>1.1000000000000001</v>
      </c>
      <c r="L63" s="179">
        <v>10</v>
      </c>
      <c r="M63" s="187">
        <v>9.8000000000000007</v>
      </c>
      <c r="N63" s="69">
        <v>10.3</v>
      </c>
      <c r="O63" s="21">
        <v>10.1</v>
      </c>
      <c r="P63" s="21">
        <v>10</v>
      </c>
      <c r="Q63" s="21">
        <v>1.4</v>
      </c>
      <c r="R63" s="21">
        <v>10</v>
      </c>
      <c r="S63" s="126">
        <v>10</v>
      </c>
      <c r="T63" s="158">
        <f t="shared" si="20"/>
        <v>153.49999999999997</v>
      </c>
      <c r="U63" s="49"/>
      <c r="V63" s="2"/>
      <c r="W63" s="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79" t="s">
        <v>10</v>
      </c>
      <c r="B64" s="168">
        <f t="shared" ref="B64:S64" si="21">SUM(B57:B63)</f>
        <v>69.599999999999994</v>
      </c>
      <c r="C64" s="169">
        <f t="shared" si="21"/>
        <v>70.099999999999994</v>
      </c>
      <c r="D64" s="169">
        <f t="shared" si="21"/>
        <v>68.8</v>
      </c>
      <c r="E64" s="169">
        <f t="shared" si="21"/>
        <v>9.6</v>
      </c>
      <c r="F64" s="169">
        <f t="shared" si="21"/>
        <v>68.599999999999994</v>
      </c>
      <c r="G64" s="170">
        <f t="shared" si="21"/>
        <v>69.400000000000006</v>
      </c>
      <c r="H64" s="168">
        <f t="shared" si="21"/>
        <v>69</v>
      </c>
      <c r="I64" s="169">
        <f t="shared" si="21"/>
        <v>70.400000000000006</v>
      </c>
      <c r="J64" s="169">
        <f t="shared" si="21"/>
        <v>69.3</v>
      </c>
      <c r="K64" s="169">
        <f t="shared" si="21"/>
        <v>7.4</v>
      </c>
      <c r="L64" s="169">
        <f t="shared" si="21"/>
        <v>69.400000000000006</v>
      </c>
      <c r="M64" s="170">
        <f t="shared" si="21"/>
        <v>68.399999999999991</v>
      </c>
      <c r="N64" s="70">
        <f t="shared" si="21"/>
        <v>72.3</v>
      </c>
      <c r="O64" s="25">
        <f t="shared" si="21"/>
        <v>71.100000000000009</v>
      </c>
      <c r="P64" s="25">
        <f t="shared" si="21"/>
        <v>69.900000000000006</v>
      </c>
      <c r="Q64" s="25">
        <f t="shared" si="21"/>
        <v>9.5</v>
      </c>
      <c r="R64" s="25">
        <f t="shared" si="21"/>
        <v>69.900000000000006</v>
      </c>
      <c r="S64" s="127">
        <f t="shared" si="21"/>
        <v>69.400000000000006</v>
      </c>
      <c r="T64" s="150">
        <f>SUM(B64:S64)</f>
        <v>1072.0999999999999</v>
      </c>
      <c r="V64" s="2"/>
      <c r="W64" s="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150.5</v>
      </c>
      <c r="C65" s="28">
        <v>149.5</v>
      </c>
      <c r="D65" s="28">
        <v>149</v>
      </c>
      <c r="E65" s="28">
        <v>152.5</v>
      </c>
      <c r="F65" s="28">
        <v>148.5</v>
      </c>
      <c r="G65" s="29">
        <v>148</v>
      </c>
      <c r="H65" s="27">
        <v>151.5</v>
      </c>
      <c r="I65" s="28">
        <v>150</v>
      </c>
      <c r="J65" s="28">
        <v>150</v>
      </c>
      <c r="K65" s="28">
        <v>151</v>
      </c>
      <c r="L65" s="28">
        <v>148</v>
      </c>
      <c r="M65" s="29">
        <v>148</v>
      </c>
      <c r="N65" s="71">
        <v>152</v>
      </c>
      <c r="O65" s="28">
        <v>149.5</v>
      </c>
      <c r="P65" s="28">
        <v>149</v>
      </c>
      <c r="Q65" s="28">
        <v>150.5</v>
      </c>
      <c r="R65" s="28">
        <v>149</v>
      </c>
      <c r="S65" s="128">
        <v>148</v>
      </c>
      <c r="T65" s="151">
        <f>+((T64/T66)/7)*1000</f>
        <v>149.42160278745641</v>
      </c>
      <c r="V65" s="14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66</v>
      </c>
      <c r="C66" s="145">
        <v>67</v>
      </c>
      <c r="D66" s="145">
        <v>66</v>
      </c>
      <c r="E66" s="145">
        <v>9</v>
      </c>
      <c r="F66" s="145">
        <v>66</v>
      </c>
      <c r="G66" s="147">
        <v>67</v>
      </c>
      <c r="H66" s="146">
        <v>65</v>
      </c>
      <c r="I66" s="145">
        <v>67</v>
      </c>
      <c r="J66" s="145">
        <v>66</v>
      </c>
      <c r="K66" s="145">
        <v>7</v>
      </c>
      <c r="L66" s="145">
        <v>67</v>
      </c>
      <c r="M66" s="147">
        <v>66</v>
      </c>
      <c r="N66" s="94">
        <v>68</v>
      </c>
      <c r="O66" s="145">
        <v>68</v>
      </c>
      <c r="P66" s="145">
        <v>67</v>
      </c>
      <c r="Q66" s="145">
        <v>9</v>
      </c>
      <c r="R66" s="145">
        <v>67</v>
      </c>
      <c r="S66" s="148">
        <v>67</v>
      </c>
      <c r="T66" s="152">
        <f>SUM(B66:S66)</f>
        <v>1025</v>
      </c>
      <c r="U66" s="144"/>
      <c r="V66" s="66"/>
      <c r="Z66" s="3"/>
      <c r="AA66" s="3"/>
      <c r="AB66" s="3"/>
      <c r="AC66" s="3"/>
      <c r="AD66" s="3"/>
    </row>
    <row r="67" spans="1:41" ht="33.75" customHeight="1" x14ac:dyDescent="0.25">
      <c r="A67" s="84" t="s">
        <v>14</v>
      </c>
      <c r="B67" s="35">
        <f t="shared" ref="B67:S67" si="22">((B66*B65)*7/1000-B57-B58)/5</f>
        <v>9.986200000000002</v>
      </c>
      <c r="C67" s="36">
        <f t="shared" si="22"/>
        <v>9.9830999999999985</v>
      </c>
      <c r="D67" s="36">
        <f t="shared" si="22"/>
        <v>9.807599999999999</v>
      </c>
      <c r="E67" s="36">
        <f t="shared" si="22"/>
        <v>1.3614999999999999</v>
      </c>
      <c r="F67" s="36">
        <f t="shared" si="22"/>
        <v>9.801400000000001</v>
      </c>
      <c r="G67" s="37">
        <f t="shared" si="22"/>
        <v>9.9224000000000014</v>
      </c>
      <c r="H67" s="35">
        <f t="shared" si="22"/>
        <v>9.7865000000000002</v>
      </c>
      <c r="I67" s="36">
        <f t="shared" si="22"/>
        <v>10.029999999999998</v>
      </c>
      <c r="J67" s="36">
        <f t="shared" si="22"/>
        <v>9.86</v>
      </c>
      <c r="K67" s="36">
        <f t="shared" si="22"/>
        <v>1.0398000000000001</v>
      </c>
      <c r="L67" s="36">
        <f t="shared" si="22"/>
        <v>9.9224000000000014</v>
      </c>
      <c r="M67" s="37">
        <f t="shared" si="22"/>
        <v>9.7552000000000021</v>
      </c>
      <c r="N67" s="73">
        <f t="shared" si="22"/>
        <v>10.310400000000001</v>
      </c>
      <c r="O67" s="36">
        <f t="shared" si="22"/>
        <v>10.112400000000003</v>
      </c>
      <c r="P67" s="36">
        <f t="shared" si="22"/>
        <v>9.9361999999999995</v>
      </c>
      <c r="Q67" s="36">
        <f t="shared" si="22"/>
        <v>1.3363</v>
      </c>
      <c r="R67" s="36">
        <f t="shared" si="22"/>
        <v>9.9361999999999995</v>
      </c>
      <c r="S67" s="130">
        <f t="shared" si="22"/>
        <v>9.9224000000000014</v>
      </c>
      <c r="T67" s="153">
        <f>((T64*1000)/T66)/7</f>
        <v>149.42160278745646</v>
      </c>
      <c r="Z67" s="3"/>
      <c r="AA67" s="3"/>
      <c r="AB67" s="3"/>
      <c r="AC67" s="3"/>
      <c r="AD67" s="3"/>
    </row>
    <row r="68" spans="1:41" ht="33.75" customHeight="1" x14ac:dyDescent="0.25">
      <c r="A68" s="85" t="s">
        <v>15</v>
      </c>
      <c r="B68" s="39">
        <f t="shared" ref="B68:M68" si="23">((B66*B65)*7)/1000</f>
        <v>69.531000000000006</v>
      </c>
      <c r="C68" s="40">
        <f t="shared" si="23"/>
        <v>70.115499999999997</v>
      </c>
      <c r="D68" s="40">
        <f t="shared" si="23"/>
        <v>68.837999999999994</v>
      </c>
      <c r="E68" s="40">
        <f t="shared" si="23"/>
        <v>9.6074999999999999</v>
      </c>
      <c r="F68" s="40">
        <f t="shared" si="23"/>
        <v>68.606999999999999</v>
      </c>
      <c r="G68" s="76">
        <f t="shared" si="23"/>
        <v>69.412000000000006</v>
      </c>
      <c r="H68" s="39">
        <f t="shared" si="23"/>
        <v>68.932500000000005</v>
      </c>
      <c r="I68" s="40">
        <f t="shared" si="23"/>
        <v>70.349999999999994</v>
      </c>
      <c r="J68" s="40">
        <f t="shared" si="23"/>
        <v>69.3</v>
      </c>
      <c r="K68" s="40">
        <f t="shared" si="23"/>
        <v>7.399</v>
      </c>
      <c r="L68" s="40">
        <f t="shared" si="23"/>
        <v>69.412000000000006</v>
      </c>
      <c r="M68" s="76">
        <f t="shared" si="23"/>
        <v>68.376000000000005</v>
      </c>
      <c r="N68" s="74">
        <f>((N66*N65)*7)/1000</f>
        <v>72.352000000000004</v>
      </c>
      <c r="O68" s="40">
        <f>((O66*O65)*7)/1000</f>
        <v>71.162000000000006</v>
      </c>
      <c r="P68" s="40">
        <f>((P66*P65)*7)/1000</f>
        <v>69.881</v>
      </c>
      <c r="Q68" s="40">
        <f>((Q66*Q65)*7)/1000</f>
        <v>9.4815000000000005</v>
      </c>
      <c r="R68" s="40">
        <f t="shared" ref="R68:S68" si="24">((R66*R65)*7)/1000</f>
        <v>69.881</v>
      </c>
      <c r="S68" s="131">
        <f t="shared" si="24"/>
        <v>69.412000000000006</v>
      </c>
      <c r="T68" s="85"/>
      <c r="U68" s="48"/>
      <c r="AD68" s="3"/>
    </row>
    <row r="69" spans="1:41" ht="33.75" customHeight="1" thickBot="1" x14ac:dyDescent="0.3">
      <c r="A69" s="86" t="s">
        <v>16</v>
      </c>
      <c r="B69" s="44">
        <f t="shared" ref="B69:M69" si="25">+(B64/B66)/7*1000</f>
        <v>150.64935064935065</v>
      </c>
      <c r="C69" s="45">
        <f t="shared" si="25"/>
        <v>149.46695095948829</v>
      </c>
      <c r="D69" s="45">
        <f t="shared" si="25"/>
        <v>148.91774891774892</v>
      </c>
      <c r="E69" s="45">
        <f t="shared" si="25"/>
        <v>152.38095238095238</v>
      </c>
      <c r="F69" s="45">
        <f t="shared" si="25"/>
        <v>148.48484848484847</v>
      </c>
      <c r="G69" s="46">
        <f t="shared" si="25"/>
        <v>147.97441364605547</v>
      </c>
      <c r="H69" s="44">
        <f t="shared" si="25"/>
        <v>151.64835164835165</v>
      </c>
      <c r="I69" s="45">
        <f t="shared" si="25"/>
        <v>150.10660980810238</v>
      </c>
      <c r="J69" s="45">
        <f t="shared" si="25"/>
        <v>150</v>
      </c>
      <c r="K69" s="45">
        <f t="shared" si="25"/>
        <v>151.0204081632653</v>
      </c>
      <c r="L69" s="45">
        <f t="shared" si="25"/>
        <v>147.97441364605547</v>
      </c>
      <c r="M69" s="46">
        <f t="shared" si="25"/>
        <v>148.05194805194802</v>
      </c>
      <c r="N69" s="75">
        <f>+(N64/N66)/7*1000</f>
        <v>151.890756302521</v>
      </c>
      <c r="O69" s="45">
        <f>+(O64/O66)/7*1000</f>
        <v>149.36974789915965</v>
      </c>
      <c r="P69" s="45">
        <f>+(P64/P66)/7*1000</f>
        <v>149.04051172707892</v>
      </c>
      <c r="Q69" s="45">
        <f>+(Q64/Q66)/7*1000</f>
        <v>150.79365079365078</v>
      </c>
      <c r="R69" s="45">
        <f t="shared" ref="R69:S69" si="26">+(R64/R66)/7*1000</f>
        <v>149.04051172707892</v>
      </c>
      <c r="S69" s="132">
        <f t="shared" si="26"/>
        <v>147.97441364605547</v>
      </c>
      <c r="T69" s="154"/>
      <c r="AD69" s="3"/>
    </row>
    <row r="70" spans="1:41" ht="33.75" customHeight="1" x14ac:dyDescent="0.25"/>
    <row r="71" spans="1:41" s="183" customFormat="1" ht="33.75" customHeight="1" x14ac:dyDescent="0.25">
      <c r="B71" s="184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  <c r="R71" s="184"/>
      <c r="S71" s="184"/>
    </row>
    <row r="72" spans="1:41" s="182" customFormat="1" ht="33.75" customHeight="1" x14ac:dyDescent="0.25">
      <c r="B72" s="185"/>
    </row>
    <row r="73" spans="1:41" ht="33.75" customHeight="1" x14ac:dyDescent="0.25">
      <c r="A73" s="52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182"/>
    </row>
    <row r="74" spans="1:41" ht="33.75" customHeight="1" x14ac:dyDescent="0.25">
      <c r="A74" s="52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182"/>
    </row>
    <row r="75" spans="1:41" ht="33.75" customHeight="1" x14ac:dyDescent="0.25">
      <c r="A75" s="52"/>
      <c r="B75" s="52"/>
      <c r="C75" s="52"/>
      <c r="D75" s="52"/>
      <c r="E75" s="52"/>
      <c r="F75" s="52"/>
      <c r="G75" s="52"/>
      <c r="H75" s="48"/>
      <c r="I75" s="48"/>
      <c r="J75" s="48"/>
      <c r="K75" s="182"/>
      <c r="L75" s="182"/>
      <c r="M75" s="182"/>
      <c r="N75" s="48"/>
      <c r="O75" s="48"/>
      <c r="P75" s="48"/>
      <c r="Q75" s="182"/>
      <c r="R75" s="182"/>
      <c r="S75" s="182"/>
      <c r="T75" s="182"/>
    </row>
    <row r="76" spans="1:41" ht="33.75" customHeight="1" x14ac:dyDescent="0.25">
      <c r="A76" s="52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182"/>
    </row>
    <row r="77" spans="1:41" ht="33.75" customHeight="1" x14ac:dyDescent="0.25">
      <c r="A77" s="52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182"/>
    </row>
    <row r="78" spans="1:41" ht="33.75" customHeight="1" x14ac:dyDescent="0.25">
      <c r="A78" s="52"/>
      <c r="B78" s="52"/>
      <c r="C78" s="52"/>
      <c r="D78" s="52"/>
      <c r="E78" s="52"/>
      <c r="F78" s="52"/>
      <c r="G78" s="52"/>
      <c r="H78" s="48"/>
      <c r="I78" s="48"/>
      <c r="J78" s="48"/>
      <c r="K78" s="182"/>
      <c r="L78" s="182"/>
      <c r="M78" s="182"/>
      <c r="N78" s="48"/>
      <c r="O78" s="48"/>
      <c r="P78" s="48"/>
      <c r="Q78" s="182"/>
      <c r="R78" s="182"/>
      <c r="S78" s="182"/>
      <c r="T78" s="182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R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Q238"/>
  <sheetViews>
    <sheetView topLeftCell="A43" zoomScale="30" zoomScaleNormal="30" workbookViewId="0">
      <selection activeCell="F63" sqref="F63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0" width="26.28515625" style="16" bestFit="1" customWidth="1"/>
    <col min="11" max="12" width="33.42578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0" width="25.42578125" style="16" customWidth="1"/>
    <col min="21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88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94" t="s">
        <v>45</v>
      </c>
      <c r="I15" s="395"/>
      <c r="J15" s="395"/>
      <c r="K15" s="395"/>
      <c r="L15" s="395"/>
      <c r="M15" s="396"/>
      <c r="N15" s="397" t="s">
        <v>44</v>
      </c>
      <c r="O15" s="398"/>
      <c r="P15" s="398"/>
      <c r="Q15" s="398"/>
      <c r="R15" s="398"/>
      <c r="S15" s="399"/>
      <c r="T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33"/>
      <c r="H16" s="13"/>
      <c r="I16" s="12"/>
      <c r="J16" s="12"/>
      <c r="K16" s="18"/>
      <c r="L16" s="12"/>
      <c r="M16" s="14"/>
      <c r="N16" s="13"/>
      <c r="O16" s="12"/>
      <c r="P16" s="12"/>
      <c r="Q16" s="12"/>
      <c r="R16" s="12"/>
      <c r="S16" s="14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25">
        <v>6</v>
      </c>
      <c r="H17" s="11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119</v>
      </c>
      <c r="C18" s="21">
        <v>117.5</v>
      </c>
      <c r="D18" s="21">
        <v>117</v>
      </c>
      <c r="E18" s="21">
        <v>23.4</v>
      </c>
      <c r="F18" s="21">
        <v>118.9</v>
      </c>
      <c r="G18" s="126">
        <v>117.7</v>
      </c>
      <c r="H18" s="20">
        <v>116.5</v>
      </c>
      <c r="I18" s="21">
        <v>117.6</v>
      </c>
      <c r="J18" s="21">
        <v>115.7</v>
      </c>
      <c r="K18" s="21">
        <v>19.100000000000001</v>
      </c>
      <c r="L18" s="21">
        <v>118.2</v>
      </c>
      <c r="M18" s="22">
        <v>117.3</v>
      </c>
      <c r="N18" s="20">
        <v>118.5</v>
      </c>
      <c r="O18" s="21">
        <v>119.6</v>
      </c>
      <c r="P18" s="21">
        <v>118.5</v>
      </c>
      <c r="Q18" s="21">
        <v>19.5</v>
      </c>
      <c r="R18" s="21">
        <v>118.7</v>
      </c>
      <c r="S18" s="22">
        <v>118.3</v>
      </c>
      <c r="T18" s="23">
        <f t="shared" ref="T18:T25" si="0">SUM(B18:S18)</f>
        <v>1831</v>
      </c>
      <c r="V18" s="2"/>
      <c r="W18" s="17"/>
    </row>
    <row r="19" spans="1:30" ht="39.950000000000003" customHeight="1" x14ac:dyDescent="0.25">
      <c r="A19" s="113" t="s">
        <v>34</v>
      </c>
      <c r="B19" s="20">
        <v>119</v>
      </c>
      <c r="C19" s="21">
        <v>117.5</v>
      </c>
      <c r="D19" s="21">
        <v>117</v>
      </c>
      <c r="E19" s="21">
        <v>23.4</v>
      </c>
      <c r="F19" s="21">
        <v>118.9</v>
      </c>
      <c r="G19" s="126">
        <v>117.7</v>
      </c>
      <c r="H19" s="20">
        <v>116.5</v>
      </c>
      <c r="I19" s="21">
        <v>117.6</v>
      </c>
      <c r="J19" s="21">
        <v>115.7</v>
      </c>
      <c r="K19" s="21">
        <v>19.100000000000001</v>
      </c>
      <c r="L19" s="21">
        <v>118.2</v>
      </c>
      <c r="M19" s="22">
        <v>117.3</v>
      </c>
      <c r="N19" s="20">
        <v>118.5</v>
      </c>
      <c r="O19" s="21">
        <v>119.6</v>
      </c>
      <c r="P19" s="21">
        <v>118.5</v>
      </c>
      <c r="Q19" s="21">
        <v>19.5</v>
      </c>
      <c r="R19" s="21">
        <v>118.7</v>
      </c>
      <c r="S19" s="22">
        <v>118.3</v>
      </c>
      <c r="T19" s="23">
        <f t="shared" si="0"/>
        <v>1831</v>
      </c>
      <c r="V19" s="2"/>
      <c r="W19" s="17"/>
    </row>
    <row r="20" spans="1:30" ht="39.75" customHeight="1" x14ac:dyDescent="0.25">
      <c r="A20" s="112" t="s">
        <v>35</v>
      </c>
      <c r="B20" s="20">
        <v>118.1</v>
      </c>
      <c r="C20" s="21">
        <v>117.2</v>
      </c>
      <c r="D20" s="21">
        <v>116.5</v>
      </c>
      <c r="E20" s="21">
        <v>22.2</v>
      </c>
      <c r="F20" s="21">
        <v>117.9</v>
      </c>
      <c r="G20" s="126">
        <v>117.3</v>
      </c>
      <c r="H20" s="20">
        <v>116</v>
      </c>
      <c r="I20" s="21">
        <v>117.1</v>
      </c>
      <c r="J20" s="21">
        <v>114.8</v>
      </c>
      <c r="K20" s="21">
        <v>18.399999999999999</v>
      </c>
      <c r="L20" s="21">
        <v>117.8</v>
      </c>
      <c r="M20" s="22">
        <v>116.8</v>
      </c>
      <c r="N20" s="20">
        <v>117.9</v>
      </c>
      <c r="O20" s="21">
        <v>118.5</v>
      </c>
      <c r="P20" s="21">
        <v>117.4</v>
      </c>
      <c r="Q20" s="21">
        <v>19.3</v>
      </c>
      <c r="R20" s="21">
        <v>118.2</v>
      </c>
      <c r="S20" s="22">
        <v>118</v>
      </c>
      <c r="T20" s="23">
        <f t="shared" si="0"/>
        <v>1819.4</v>
      </c>
      <c r="V20" s="2"/>
      <c r="W20" s="17"/>
    </row>
    <row r="21" spans="1:30" ht="39.950000000000003" customHeight="1" x14ac:dyDescent="0.25">
      <c r="A21" s="112" t="s">
        <v>36</v>
      </c>
      <c r="B21" s="20">
        <v>118.1</v>
      </c>
      <c r="C21" s="21">
        <v>117.2</v>
      </c>
      <c r="D21" s="21">
        <v>116.5</v>
      </c>
      <c r="E21" s="21">
        <v>22.2</v>
      </c>
      <c r="F21" s="21">
        <v>117.9</v>
      </c>
      <c r="G21" s="126">
        <v>117.3</v>
      </c>
      <c r="H21" s="20">
        <v>116</v>
      </c>
      <c r="I21" s="21">
        <v>117.1</v>
      </c>
      <c r="J21" s="21">
        <v>114.8</v>
      </c>
      <c r="K21" s="21">
        <v>18.399999999999999</v>
      </c>
      <c r="L21" s="21">
        <v>117.8</v>
      </c>
      <c r="M21" s="22">
        <v>116.8</v>
      </c>
      <c r="N21" s="20">
        <v>117.9</v>
      </c>
      <c r="O21" s="21">
        <v>118.5</v>
      </c>
      <c r="P21" s="21">
        <v>117.4</v>
      </c>
      <c r="Q21" s="21">
        <v>19.3</v>
      </c>
      <c r="R21" s="21">
        <v>118.2</v>
      </c>
      <c r="S21" s="22">
        <v>118</v>
      </c>
      <c r="T21" s="23">
        <f t="shared" si="0"/>
        <v>1819.4</v>
      </c>
      <c r="V21" s="2"/>
      <c r="W21" s="17"/>
    </row>
    <row r="22" spans="1:30" ht="39.950000000000003" customHeight="1" x14ac:dyDescent="0.25">
      <c r="A22" s="113" t="s">
        <v>37</v>
      </c>
      <c r="B22" s="20">
        <v>118.1</v>
      </c>
      <c r="C22" s="21">
        <v>117.2</v>
      </c>
      <c r="D22" s="21">
        <v>116.5</v>
      </c>
      <c r="E22" s="21">
        <v>22.2</v>
      </c>
      <c r="F22" s="21">
        <v>117.9</v>
      </c>
      <c r="G22" s="126">
        <v>117.3</v>
      </c>
      <c r="H22" s="20">
        <v>116</v>
      </c>
      <c r="I22" s="21">
        <v>117.1</v>
      </c>
      <c r="J22" s="21">
        <v>114.8</v>
      </c>
      <c r="K22" s="21">
        <v>18.399999999999999</v>
      </c>
      <c r="L22" s="21">
        <v>117.8</v>
      </c>
      <c r="M22" s="22">
        <v>116.8</v>
      </c>
      <c r="N22" s="20">
        <v>117.9</v>
      </c>
      <c r="O22" s="21">
        <v>118.5</v>
      </c>
      <c r="P22" s="21">
        <v>117.4</v>
      </c>
      <c r="Q22" s="21">
        <v>19.3</v>
      </c>
      <c r="R22" s="21">
        <v>118.2</v>
      </c>
      <c r="S22" s="22">
        <v>118</v>
      </c>
      <c r="T22" s="23">
        <f t="shared" si="0"/>
        <v>1819.4</v>
      </c>
      <c r="V22" s="2"/>
      <c r="W22" s="17"/>
    </row>
    <row r="23" spans="1:30" ht="39.950000000000003" customHeight="1" x14ac:dyDescent="0.25">
      <c r="A23" s="112" t="s">
        <v>38</v>
      </c>
      <c r="B23" s="20">
        <v>118.1</v>
      </c>
      <c r="C23" s="21">
        <v>117.2</v>
      </c>
      <c r="D23" s="21">
        <v>116.5</v>
      </c>
      <c r="E23" s="21">
        <v>22.2</v>
      </c>
      <c r="F23" s="21">
        <v>117.9</v>
      </c>
      <c r="G23" s="126">
        <v>117.3</v>
      </c>
      <c r="H23" s="20">
        <v>116</v>
      </c>
      <c r="I23" s="21">
        <v>117.1</v>
      </c>
      <c r="J23" s="21">
        <v>114.8</v>
      </c>
      <c r="K23" s="21">
        <v>18.399999999999999</v>
      </c>
      <c r="L23" s="21">
        <v>117.8</v>
      </c>
      <c r="M23" s="22">
        <v>116.8</v>
      </c>
      <c r="N23" s="20">
        <v>117.9</v>
      </c>
      <c r="O23" s="21">
        <v>118.5</v>
      </c>
      <c r="P23" s="21">
        <v>117.4</v>
      </c>
      <c r="Q23" s="21">
        <v>19.3</v>
      </c>
      <c r="R23" s="21">
        <v>118.2</v>
      </c>
      <c r="S23" s="22">
        <v>118</v>
      </c>
      <c r="T23" s="23">
        <f t="shared" si="0"/>
        <v>1819.4</v>
      </c>
      <c r="V23" s="2"/>
      <c r="W23" s="17"/>
    </row>
    <row r="24" spans="1:30" ht="39.950000000000003" customHeight="1" x14ac:dyDescent="0.25">
      <c r="A24" s="112" t="s">
        <v>33</v>
      </c>
      <c r="B24" s="20">
        <v>118.1</v>
      </c>
      <c r="C24" s="21">
        <v>117.2</v>
      </c>
      <c r="D24" s="21">
        <v>116.5</v>
      </c>
      <c r="E24" s="21">
        <v>22.2</v>
      </c>
      <c r="F24" s="21">
        <v>117.9</v>
      </c>
      <c r="G24" s="126">
        <v>117.3</v>
      </c>
      <c r="H24" s="20">
        <v>116</v>
      </c>
      <c r="I24" s="21">
        <v>117.1</v>
      </c>
      <c r="J24" s="21">
        <v>114.8</v>
      </c>
      <c r="K24" s="21">
        <v>18.399999999999999</v>
      </c>
      <c r="L24" s="21">
        <v>117.8</v>
      </c>
      <c r="M24" s="22">
        <v>116.8</v>
      </c>
      <c r="N24" s="20">
        <v>117.9</v>
      </c>
      <c r="O24" s="21">
        <v>118.5</v>
      </c>
      <c r="P24" s="21">
        <v>117.4</v>
      </c>
      <c r="Q24" s="21">
        <v>19.3</v>
      </c>
      <c r="R24" s="21">
        <v>118.2</v>
      </c>
      <c r="S24" s="22">
        <v>118</v>
      </c>
      <c r="T24" s="23">
        <f t="shared" si="0"/>
        <v>1819.4</v>
      </c>
      <c r="V24" s="2"/>
    </row>
    <row r="25" spans="1:30" ht="41.45" customHeight="1" x14ac:dyDescent="0.25">
      <c r="A25" s="113" t="s">
        <v>10</v>
      </c>
      <c r="B25" s="24">
        <f>SUM(B18:B24)</f>
        <v>828.50000000000011</v>
      </c>
      <c r="C25" s="25">
        <f t="shared" ref="C25:E25" si="1">SUM(C18:C24)</f>
        <v>821.00000000000011</v>
      </c>
      <c r="D25" s="25">
        <f t="shared" si="1"/>
        <v>816.5</v>
      </c>
      <c r="E25" s="25">
        <f t="shared" si="1"/>
        <v>157.79999999999998</v>
      </c>
      <c r="F25" s="25">
        <f>SUM(F18:F24)</f>
        <v>827.3</v>
      </c>
      <c r="G25" s="127">
        <f t="shared" ref="G25:J25" si="2">SUM(G18:G24)</f>
        <v>821.89999999999986</v>
      </c>
      <c r="H25" s="24">
        <f t="shared" si="2"/>
        <v>813</v>
      </c>
      <c r="I25" s="25">
        <f t="shared" si="2"/>
        <v>820.7</v>
      </c>
      <c r="J25" s="25">
        <f t="shared" si="2"/>
        <v>805.39999999999986</v>
      </c>
      <c r="K25" s="25">
        <f>SUM(K18:K24)</f>
        <v>130.20000000000002</v>
      </c>
      <c r="L25" s="25">
        <f t="shared" ref="L25:M25" si="3">SUM(L18:L24)</f>
        <v>825.39999999999986</v>
      </c>
      <c r="M25" s="26">
        <f t="shared" si="3"/>
        <v>818.59999999999991</v>
      </c>
      <c r="N25" s="24">
        <f>SUM(N18:N24)</f>
        <v>826.49999999999989</v>
      </c>
      <c r="O25" s="25">
        <f t="shared" ref="O25:S25" si="4">SUM(O18:O24)</f>
        <v>831.7</v>
      </c>
      <c r="P25" s="25">
        <f t="shared" si="4"/>
        <v>823.99999999999989</v>
      </c>
      <c r="Q25" s="25">
        <f t="shared" si="4"/>
        <v>135.5</v>
      </c>
      <c r="R25" s="25">
        <f t="shared" si="4"/>
        <v>828.40000000000009</v>
      </c>
      <c r="S25" s="26">
        <f t="shared" si="4"/>
        <v>826.6</v>
      </c>
      <c r="T25" s="23">
        <f t="shared" si="0"/>
        <v>12759</v>
      </c>
    </row>
    <row r="26" spans="1:30" s="2" customFormat="1" ht="36.75" customHeight="1" x14ac:dyDescent="0.25">
      <c r="A26" s="114" t="s">
        <v>12</v>
      </c>
      <c r="B26" s="27">
        <v>157.4</v>
      </c>
      <c r="C26" s="28">
        <v>157.4</v>
      </c>
      <c r="D26" s="28">
        <v>157.4</v>
      </c>
      <c r="E26" s="28">
        <v>157.4</v>
      </c>
      <c r="F26" s="28">
        <v>157.4</v>
      </c>
      <c r="G26" s="128">
        <v>157.4</v>
      </c>
      <c r="H26" s="27">
        <v>157.4</v>
      </c>
      <c r="I26" s="28">
        <v>157.4</v>
      </c>
      <c r="J26" s="28">
        <v>157.4</v>
      </c>
      <c r="K26" s="28">
        <v>157.4</v>
      </c>
      <c r="L26" s="28">
        <v>157.4</v>
      </c>
      <c r="M26" s="128">
        <v>157.4</v>
      </c>
      <c r="N26" s="27">
        <v>157.4</v>
      </c>
      <c r="O26" s="28">
        <v>157.4</v>
      </c>
      <c r="P26" s="28">
        <v>157.4</v>
      </c>
      <c r="Q26" s="28">
        <v>157.4</v>
      </c>
      <c r="R26" s="28">
        <v>157.4</v>
      </c>
      <c r="S26" s="29">
        <v>157.4</v>
      </c>
      <c r="T26" s="30">
        <f>+((T25/T27)/7)*1000</f>
        <v>157.40192450037011</v>
      </c>
    </row>
    <row r="27" spans="1:30" s="2" customFormat="1" ht="33" customHeight="1" x14ac:dyDescent="0.25">
      <c r="A27" s="115" t="s">
        <v>13</v>
      </c>
      <c r="B27" s="31">
        <v>752</v>
      </c>
      <c r="C27" s="32">
        <v>745</v>
      </c>
      <c r="D27" s="32">
        <v>741</v>
      </c>
      <c r="E27" s="32">
        <v>143</v>
      </c>
      <c r="F27" s="32">
        <v>751</v>
      </c>
      <c r="G27" s="129">
        <v>746</v>
      </c>
      <c r="H27" s="31">
        <v>738</v>
      </c>
      <c r="I27" s="32">
        <v>745</v>
      </c>
      <c r="J27" s="32">
        <v>731</v>
      </c>
      <c r="K27" s="32">
        <v>118</v>
      </c>
      <c r="L27" s="32">
        <v>749</v>
      </c>
      <c r="M27" s="129">
        <v>743</v>
      </c>
      <c r="N27" s="31">
        <v>750</v>
      </c>
      <c r="O27" s="32">
        <v>755</v>
      </c>
      <c r="P27" s="32">
        <v>748</v>
      </c>
      <c r="Q27" s="32">
        <v>123</v>
      </c>
      <c r="R27" s="32">
        <v>752</v>
      </c>
      <c r="S27" s="33">
        <v>750</v>
      </c>
      <c r="T27" s="34">
        <f>SUM(B27:S27)</f>
        <v>11580</v>
      </c>
      <c r="U27" s="2">
        <f>((T25*1000)/T27)/7</f>
        <v>157.40192450037009</v>
      </c>
    </row>
    <row r="28" spans="1:30" s="2" customFormat="1" ht="33" customHeight="1" x14ac:dyDescent="0.25">
      <c r="A28" s="116" t="s">
        <v>14</v>
      </c>
      <c r="B28" s="35">
        <f>((B27*B26)*7/1000-B18-B19)/5</f>
        <v>118.11071999999999</v>
      </c>
      <c r="C28" s="36">
        <f t="shared" ref="C28:S28" si="5">((C27*C26)*7/1000-C18-C19)/5</f>
        <v>117.1682</v>
      </c>
      <c r="D28" s="36">
        <f t="shared" si="5"/>
        <v>116.48676</v>
      </c>
      <c r="E28" s="36">
        <f t="shared" si="5"/>
        <v>22.151479999999999</v>
      </c>
      <c r="F28" s="36">
        <f t="shared" si="5"/>
        <v>117.93036000000002</v>
      </c>
      <c r="G28" s="130">
        <f t="shared" si="5"/>
        <v>117.30855999999999</v>
      </c>
      <c r="H28" s="35">
        <f t="shared" si="5"/>
        <v>116.02568000000001</v>
      </c>
      <c r="I28" s="36">
        <f t="shared" si="5"/>
        <v>117.12819999999999</v>
      </c>
      <c r="J28" s="36">
        <f t="shared" si="5"/>
        <v>114.80315999999998</v>
      </c>
      <c r="K28" s="36">
        <f t="shared" si="5"/>
        <v>18.362480000000005</v>
      </c>
      <c r="L28" s="36">
        <f t="shared" si="5"/>
        <v>117.76964000000001</v>
      </c>
      <c r="M28" s="37">
        <f t="shared" si="5"/>
        <v>116.80748000000003</v>
      </c>
      <c r="N28" s="35">
        <f t="shared" si="5"/>
        <v>117.87</v>
      </c>
      <c r="O28" s="36">
        <f t="shared" si="5"/>
        <v>118.5318</v>
      </c>
      <c r="P28" s="36">
        <f t="shared" si="5"/>
        <v>117.42927999999999</v>
      </c>
      <c r="Q28" s="36">
        <f t="shared" si="5"/>
        <v>19.304279999999999</v>
      </c>
      <c r="R28" s="36">
        <f t="shared" si="5"/>
        <v>118.23071999999998</v>
      </c>
      <c r="S28" s="37">
        <f t="shared" si="5"/>
        <v>117.95000000000002</v>
      </c>
      <c r="T28" s="38"/>
    </row>
    <row r="29" spans="1:30" ht="33.75" customHeight="1" x14ac:dyDescent="0.25">
      <c r="A29" s="117" t="s">
        <v>15</v>
      </c>
      <c r="B29" s="39">
        <f>((B27*B26)*7)/1000</f>
        <v>828.55359999999996</v>
      </c>
      <c r="C29" s="40">
        <f>((C27*C26)*7)/1000</f>
        <v>820.84100000000001</v>
      </c>
      <c r="D29" s="40">
        <f t="shared" ref="D29:S29" si="6">((D27*D26)*7)/1000</f>
        <v>816.43380000000002</v>
      </c>
      <c r="E29" s="40">
        <f t="shared" si="6"/>
        <v>157.5574</v>
      </c>
      <c r="F29" s="40">
        <f t="shared" si="6"/>
        <v>827.45180000000005</v>
      </c>
      <c r="G29" s="131">
        <f t="shared" si="6"/>
        <v>821.94280000000003</v>
      </c>
      <c r="H29" s="39">
        <f t="shared" si="6"/>
        <v>813.12840000000006</v>
      </c>
      <c r="I29" s="40">
        <f t="shared" si="6"/>
        <v>820.84100000000001</v>
      </c>
      <c r="J29" s="40">
        <f t="shared" si="6"/>
        <v>805.41579999999999</v>
      </c>
      <c r="K29" s="40">
        <f t="shared" si="6"/>
        <v>130.01240000000001</v>
      </c>
      <c r="L29" s="40">
        <f t="shared" si="6"/>
        <v>825.24820000000011</v>
      </c>
      <c r="M29" s="76">
        <f t="shared" si="6"/>
        <v>818.63740000000007</v>
      </c>
      <c r="N29" s="177">
        <f t="shared" si="6"/>
        <v>826.35</v>
      </c>
      <c r="O29" s="41">
        <f t="shared" si="6"/>
        <v>831.85900000000004</v>
      </c>
      <c r="P29" s="41">
        <f t="shared" si="6"/>
        <v>824.14639999999997</v>
      </c>
      <c r="Q29" s="41">
        <f t="shared" si="6"/>
        <v>135.5214</v>
      </c>
      <c r="R29" s="41">
        <f t="shared" si="6"/>
        <v>828.55359999999996</v>
      </c>
      <c r="S29" s="42">
        <f t="shared" si="6"/>
        <v>826.35</v>
      </c>
      <c r="T29" s="43"/>
    </row>
    <row r="30" spans="1:30" ht="33.75" customHeight="1" thickBot="1" x14ac:dyDescent="0.3">
      <c r="A30" s="118" t="s">
        <v>16</v>
      </c>
      <c r="B30" s="44">
        <f>+(B25/B27)/7*1000</f>
        <v>157.38981762917933</v>
      </c>
      <c r="C30" s="45">
        <f t="shared" ref="C30:E30" si="7">+(C25/C27)/7*1000</f>
        <v>157.43048897411316</v>
      </c>
      <c r="D30" s="45">
        <f t="shared" si="7"/>
        <v>157.41276267592056</v>
      </c>
      <c r="E30" s="45">
        <f t="shared" si="7"/>
        <v>157.64235764235761</v>
      </c>
      <c r="F30" s="45">
        <f>+(F25/F27)/7*1000</f>
        <v>157.37112421533192</v>
      </c>
      <c r="G30" s="132">
        <f t="shared" ref="G30:J30" si="8">+(G25/G27)/7*1000</f>
        <v>157.3918039065492</v>
      </c>
      <c r="H30" s="44">
        <f t="shared" si="8"/>
        <v>157.37514518002322</v>
      </c>
      <c r="I30" s="45">
        <f t="shared" si="8"/>
        <v>157.37296260786192</v>
      </c>
      <c r="J30" s="45">
        <f t="shared" si="8"/>
        <v>157.39691225327337</v>
      </c>
      <c r="K30" s="45">
        <f>+(K25/K27)/7*1000</f>
        <v>157.62711864406782</v>
      </c>
      <c r="L30" s="45">
        <f t="shared" ref="L30:S30" si="9">+(L25/L27)/7*1000</f>
        <v>157.428952889567</v>
      </c>
      <c r="M30" s="46">
        <f t="shared" si="9"/>
        <v>157.39280907517787</v>
      </c>
      <c r="N30" s="44">
        <f t="shared" si="9"/>
        <v>157.42857142857142</v>
      </c>
      <c r="O30" s="45">
        <f t="shared" si="9"/>
        <v>157.36991485335855</v>
      </c>
      <c r="P30" s="45">
        <f t="shared" si="9"/>
        <v>157.37203972498088</v>
      </c>
      <c r="Q30" s="45">
        <f t="shared" si="9"/>
        <v>157.37514518002322</v>
      </c>
      <c r="R30" s="45">
        <f t="shared" si="9"/>
        <v>157.370820668693</v>
      </c>
      <c r="S30" s="46">
        <f t="shared" si="9"/>
        <v>157.44761904761907</v>
      </c>
      <c r="T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0"/>
      <c r="U37" s="50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53"/>
      <c r="U38" s="3"/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69">
        <v>101.8</v>
      </c>
      <c r="C39" s="69">
        <v>100.9</v>
      </c>
      <c r="D39" s="69">
        <v>101.8</v>
      </c>
      <c r="E39" s="69">
        <v>20.9</v>
      </c>
      <c r="F39" s="69">
        <v>103.2</v>
      </c>
      <c r="G39" s="69">
        <v>99.7</v>
      </c>
      <c r="H39" s="89">
        <f t="shared" ref="H39:H46" si="10">SUM(B39:G39)</f>
        <v>528.29999999999995</v>
      </c>
      <c r="I39" s="50"/>
      <c r="J39" s="2"/>
      <c r="K39" s="80" t="s">
        <v>42</v>
      </c>
      <c r="L39" s="69">
        <v>8</v>
      </c>
      <c r="M39" s="69">
        <v>7.8</v>
      </c>
      <c r="N39" s="69">
        <v>7.9</v>
      </c>
      <c r="O39" s="69">
        <v>1.2</v>
      </c>
      <c r="P39" s="69">
        <v>7.8</v>
      </c>
      <c r="Q39" s="69">
        <v>7.6</v>
      </c>
      <c r="R39" s="89">
        <f t="shared" ref="R39:R46" si="11">SUM(L39:Q39)</f>
        <v>40.300000000000004</v>
      </c>
      <c r="S39" s="50"/>
      <c r="T39" s="50"/>
      <c r="U39" s="50"/>
      <c r="V39" s="50"/>
      <c r="W39" s="2"/>
      <c r="X39" s="2"/>
      <c r="Y39" s="2"/>
      <c r="Z39" s="2"/>
      <c r="AA39" s="144"/>
      <c r="AB39" s="144"/>
      <c r="AD39" s="142"/>
    </row>
    <row r="40" spans="1:30" ht="33.75" customHeight="1" x14ac:dyDescent="0.25">
      <c r="A40" s="81" t="s">
        <v>34</v>
      </c>
      <c r="B40" s="69">
        <v>101.8</v>
      </c>
      <c r="C40" s="69">
        <v>100.9</v>
      </c>
      <c r="D40" s="69">
        <v>101.8</v>
      </c>
      <c r="E40" s="69">
        <v>20.9</v>
      </c>
      <c r="F40" s="69">
        <v>103.2</v>
      </c>
      <c r="G40" s="69">
        <v>99.7</v>
      </c>
      <c r="H40" s="89">
        <f t="shared" si="10"/>
        <v>528.29999999999995</v>
      </c>
      <c r="I40" s="50"/>
      <c r="J40" s="2"/>
      <c r="K40" s="81" t="s">
        <v>34</v>
      </c>
      <c r="L40" s="69">
        <v>8</v>
      </c>
      <c r="M40" s="69">
        <v>7.8</v>
      </c>
      <c r="N40" s="69">
        <v>7.9</v>
      </c>
      <c r="O40" s="69">
        <v>1.2</v>
      </c>
      <c r="P40" s="69">
        <v>7.8</v>
      </c>
      <c r="Q40" s="69">
        <v>7.6</v>
      </c>
      <c r="R40" s="89">
        <f t="shared" si="11"/>
        <v>40.300000000000004</v>
      </c>
      <c r="S40" s="50"/>
      <c r="T40" s="50"/>
      <c r="U40" s="50"/>
      <c r="V40" s="50"/>
      <c r="W40" s="2"/>
      <c r="X40" s="2"/>
      <c r="Y40" s="2"/>
      <c r="Z40" s="2"/>
      <c r="AA40" s="144"/>
      <c r="AB40" s="144"/>
      <c r="AD40" s="142"/>
    </row>
    <row r="41" spans="1:30" ht="33.75" customHeight="1" x14ac:dyDescent="0.25">
      <c r="A41" s="80" t="s">
        <v>35</v>
      </c>
      <c r="B41" s="69">
        <v>101.6</v>
      </c>
      <c r="C41" s="69">
        <v>100.7</v>
      </c>
      <c r="D41" s="69">
        <v>101.6</v>
      </c>
      <c r="E41" s="69">
        <v>20.399999999999999</v>
      </c>
      <c r="F41" s="69">
        <v>103</v>
      </c>
      <c r="G41" s="69">
        <v>99.6</v>
      </c>
      <c r="H41" s="89">
        <f t="shared" si="10"/>
        <v>526.9</v>
      </c>
      <c r="I41" s="50"/>
      <c r="J41" s="2"/>
      <c r="K41" s="80" t="s">
        <v>35</v>
      </c>
      <c r="L41" s="69">
        <v>7.9</v>
      </c>
      <c r="M41" s="69">
        <v>7.8</v>
      </c>
      <c r="N41" s="69">
        <v>7.9</v>
      </c>
      <c r="O41" s="69">
        <v>1.2</v>
      </c>
      <c r="P41" s="69">
        <v>7.7</v>
      </c>
      <c r="Q41" s="69">
        <v>7.5</v>
      </c>
      <c r="R41" s="89">
        <f t="shared" si="11"/>
        <v>40</v>
      </c>
      <c r="S41" s="50"/>
      <c r="T41" s="50"/>
      <c r="U41" s="50"/>
      <c r="V41" s="50"/>
      <c r="W41" s="2"/>
      <c r="X41" s="2"/>
      <c r="Y41" s="2"/>
      <c r="Z41" s="2"/>
      <c r="AA41" s="144"/>
      <c r="AB41" s="144"/>
      <c r="AD41" s="142"/>
    </row>
    <row r="42" spans="1:30" ht="33.75" customHeight="1" x14ac:dyDescent="0.25">
      <c r="A42" s="80" t="s">
        <v>36</v>
      </c>
      <c r="B42" s="69">
        <v>101.6</v>
      </c>
      <c r="C42" s="69">
        <v>100.7</v>
      </c>
      <c r="D42" s="69">
        <v>101.6</v>
      </c>
      <c r="E42" s="69">
        <v>20.399999999999999</v>
      </c>
      <c r="F42" s="69">
        <v>103</v>
      </c>
      <c r="G42" s="69">
        <v>99.6</v>
      </c>
      <c r="H42" s="89">
        <f t="shared" si="10"/>
        <v>526.9</v>
      </c>
      <c r="I42" s="50"/>
      <c r="J42" s="2"/>
      <c r="K42" s="80" t="s">
        <v>36</v>
      </c>
      <c r="L42" s="69">
        <v>7.9</v>
      </c>
      <c r="M42" s="69">
        <v>7.8</v>
      </c>
      <c r="N42" s="69">
        <v>7.9</v>
      </c>
      <c r="O42" s="69">
        <v>1.2</v>
      </c>
      <c r="P42" s="69">
        <v>7.7</v>
      </c>
      <c r="Q42" s="69">
        <v>7.6</v>
      </c>
      <c r="R42" s="89">
        <f t="shared" si="11"/>
        <v>40.1</v>
      </c>
      <c r="S42" s="50"/>
      <c r="T42" s="53"/>
      <c r="U42" s="3"/>
      <c r="V42" s="50"/>
      <c r="W42" s="2"/>
      <c r="X42" s="2"/>
      <c r="Y42" s="2"/>
      <c r="Z42" s="2"/>
      <c r="AA42" s="144"/>
      <c r="AB42" s="144"/>
      <c r="AD42" s="142"/>
    </row>
    <row r="43" spans="1:30" ht="33.75" customHeight="1" x14ac:dyDescent="0.25">
      <c r="A43" s="81" t="s">
        <v>37</v>
      </c>
      <c r="B43" s="69">
        <v>101.6</v>
      </c>
      <c r="C43" s="69">
        <v>100.7</v>
      </c>
      <c r="D43" s="69">
        <v>101.6</v>
      </c>
      <c r="E43" s="69">
        <v>20.399999999999999</v>
      </c>
      <c r="F43" s="69">
        <v>103</v>
      </c>
      <c r="G43" s="69">
        <v>99.6</v>
      </c>
      <c r="H43" s="89">
        <f t="shared" si="10"/>
        <v>526.9</v>
      </c>
      <c r="I43" s="50"/>
      <c r="J43" s="2"/>
      <c r="K43" s="81" t="s">
        <v>37</v>
      </c>
      <c r="L43" s="69">
        <v>7.9</v>
      </c>
      <c r="M43" s="69">
        <v>7.8</v>
      </c>
      <c r="N43" s="69">
        <v>7.9</v>
      </c>
      <c r="O43" s="69">
        <v>1.2</v>
      </c>
      <c r="P43" s="69">
        <v>7.7</v>
      </c>
      <c r="Q43" s="69">
        <v>7.6</v>
      </c>
      <c r="R43" s="89">
        <f t="shared" si="11"/>
        <v>40.1</v>
      </c>
      <c r="S43" s="50"/>
      <c r="T43" s="50"/>
      <c r="U43" s="50"/>
      <c r="V43" s="50"/>
      <c r="W43" s="2"/>
      <c r="X43" s="2"/>
      <c r="Y43" s="2"/>
      <c r="Z43" s="2"/>
      <c r="AA43" s="144"/>
      <c r="AB43" s="144"/>
      <c r="AD43" s="142"/>
    </row>
    <row r="44" spans="1:30" ht="33.75" customHeight="1" x14ac:dyDescent="0.25">
      <c r="A44" s="80" t="s">
        <v>38</v>
      </c>
      <c r="B44" s="69">
        <v>101.6</v>
      </c>
      <c r="C44" s="69">
        <v>100.7</v>
      </c>
      <c r="D44" s="69">
        <v>101.6</v>
      </c>
      <c r="E44" s="69">
        <v>20.399999999999999</v>
      </c>
      <c r="F44" s="69">
        <v>103</v>
      </c>
      <c r="G44" s="69">
        <v>99.6</v>
      </c>
      <c r="H44" s="89">
        <f t="shared" si="10"/>
        <v>526.9</v>
      </c>
      <c r="I44" s="50"/>
      <c r="J44" s="2"/>
      <c r="K44" s="80" t="s">
        <v>38</v>
      </c>
      <c r="L44" s="69">
        <v>8</v>
      </c>
      <c r="M44" s="69">
        <v>7.8</v>
      </c>
      <c r="N44" s="69">
        <v>7.9</v>
      </c>
      <c r="O44" s="69">
        <v>1.2</v>
      </c>
      <c r="P44" s="69">
        <v>7.8</v>
      </c>
      <c r="Q44" s="69">
        <v>7.6</v>
      </c>
      <c r="R44" s="89">
        <f t="shared" si="11"/>
        <v>40.300000000000004</v>
      </c>
      <c r="S44" s="50"/>
      <c r="T44" s="53"/>
      <c r="U44" s="3"/>
      <c r="V44" s="50"/>
      <c r="W44" s="2"/>
      <c r="X44" s="2"/>
      <c r="Y44" s="2"/>
      <c r="Z44" s="2"/>
      <c r="AA44" s="144"/>
      <c r="AB44" s="144"/>
      <c r="AD44" s="142"/>
    </row>
    <row r="45" spans="1:30" ht="33.75" customHeight="1" x14ac:dyDescent="0.25">
      <c r="A45" s="80" t="s">
        <v>33</v>
      </c>
      <c r="B45" s="69">
        <v>101.6</v>
      </c>
      <c r="C45" s="69">
        <v>100.7</v>
      </c>
      <c r="D45" s="69">
        <v>101.6</v>
      </c>
      <c r="E45" s="69">
        <v>20.399999999999999</v>
      </c>
      <c r="F45" s="69">
        <v>103</v>
      </c>
      <c r="G45" s="69">
        <v>99.6</v>
      </c>
      <c r="H45" s="89">
        <f t="shared" si="10"/>
        <v>526.9</v>
      </c>
      <c r="I45" s="50"/>
      <c r="J45" s="2"/>
      <c r="K45" s="80" t="s">
        <v>33</v>
      </c>
      <c r="L45" s="69">
        <v>8</v>
      </c>
      <c r="M45" s="69">
        <v>7.8</v>
      </c>
      <c r="N45" s="69">
        <v>7.9</v>
      </c>
      <c r="O45" s="69">
        <v>1.3</v>
      </c>
      <c r="P45" s="69">
        <v>7.8</v>
      </c>
      <c r="Q45" s="69">
        <v>7.6</v>
      </c>
      <c r="R45" s="89">
        <f t="shared" si="11"/>
        <v>40.400000000000006</v>
      </c>
      <c r="S45" s="50"/>
      <c r="T45" s="50"/>
      <c r="U45" s="50"/>
      <c r="V45" s="50"/>
      <c r="W45" s="2"/>
      <c r="X45" s="2"/>
      <c r="Y45" s="2"/>
      <c r="Z45" s="2"/>
      <c r="AA45" s="144"/>
      <c r="AB45" s="144"/>
      <c r="AD45" s="142"/>
    </row>
    <row r="46" spans="1:30" ht="33.75" customHeight="1" x14ac:dyDescent="0.25">
      <c r="A46" s="81" t="s">
        <v>10</v>
      </c>
      <c r="B46" s="70">
        <f t="shared" ref="B46:G46" si="12">SUM(B39:B45)</f>
        <v>711.6</v>
      </c>
      <c r="C46" s="25">
        <f t="shared" si="12"/>
        <v>705.30000000000007</v>
      </c>
      <c r="D46" s="25">
        <f t="shared" si="12"/>
        <v>711.6</v>
      </c>
      <c r="E46" s="25">
        <f t="shared" si="12"/>
        <v>143.80000000000001</v>
      </c>
      <c r="F46" s="25">
        <f t="shared" si="12"/>
        <v>721.4</v>
      </c>
      <c r="G46" s="25">
        <f t="shared" si="12"/>
        <v>697.40000000000009</v>
      </c>
      <c r="H46" s="89">
        <f t="shared" si="10"/>
        <v>3691.1000000000004</v>
      </c>
      <c r="I46" s="56"/>
      <c r="K46" s="96" t="s">
        <v>10</v>
      </c>
      <c r="L46" s="70">
        <f>SUM(L39:L45)</f>
        <v>55.699999999999996</v>
      </c>
      <c r="M46" s="25">
        <f>SUM(M39:M45)</f>
        <v>54.599999999999994</v>
      </c>
      <c r="N46" s="25">
        <f>SUM(N39:N45)</f>
        <v>55.3</v>
      </c>
      <c r="O46" s="25">
        <f>SUM(O39:O45)</f>
        <v>8.5</v>
      </c>
      <c r="P46" s="25">
        <f t="shared" ref="P46:Q46" si="13">SUM(P39:P45)</f>
        <v>54.3</v>
      </c>
      <c r="Q46" s="25">
        <f t="shared" si="13"/>
        <v>53.1</v>
      </c>
      <c r="R46" s="89">
        <f t="shared" si="11"/>
        <v>281.5</v>
      </c>
      <c r="S46" s="56"/>
      <c r="T46" s="53"/>
      <c r="U46" s="3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2" t="s">
        <v>12</v>
      </c>
      <c r="B47" s="28">
        <v>156.9</v>
      </c>
      <c r="C47" s="28">
        <v>156.9</v>
      </c>
      <c r="D47" s="28">
        <v>156.9</v>
      </c>
      <c r="E47" s="28">
        <v>156.9</v>
      </c>
      <c r="F47" s="28">
        <v>156.9</v>
      </c>
      <c r="G47" s="28">
        <v>156.9</v>
      </c>
      <c r="H47" s="90">
        <f>+((H46/H48)/7)*1000</f>
        <v>156.88783100267779</v>
      </c>
      <c r="I47" s="56"/>
      <c r="K47" s="119" t="s">
        <v>12</v>
      </c>
      <c r="L47" s="71">
        <v>150</v>
      </c>
      <c r="M47" s="28">
        <v>150</v>
      </c>
      <c r="N47" s="28">
        <v>149</v>
      </c>
      <c r="O47" s="28">
        <v>151</v>
      </c>
      <c r="P47" s="28">
        <v>146.5</v>
      </c>
      <c r="Q47" s="28">
        <v>146</v>
      </c>
      <c r="R47" s="90">
        <f>+((R46/R48)/7)*1000</f>
        <v>148.39219820769637</v>
      </c>
      <c r="S47" s="57"/>
      <c r="T47" s="50"/>
      <c r="U47" s="50"/>
    </row>
    <row r="48" spans="1:30" ht="33.75" customHeight="1" x14ac:dyDescent="0.25">
      <c r="A48" s="83" t="s">
        <v>13</v>
      </c>
      <c r="B48" s="72">
        <v>648</v>
      </c>
      <c r="C48" s="32">
        <v>642</v>
      </c>
      <c r="D48" s="32">
        <v>648</v>
      </c>
      <c r="E48" s="32">
        <v>131</v>
      </c>
      <c r="F48" s="32">
        <v>657</v>
      </c>
      <c r="G48" s="32">
        <v>635</v>
      </c>
      <c r="H48" s="91">
        <f>SUM(B48:G48)</f>
        <v>3361</v>
      </c>
      <c r="I48" s="56"/>
      <c r="J48" s="58"/>
      <c r="K48" s="83" t="s">
        <v>13</v>
      </c>
      <c r="L48" s="94">
        <v>53</v>
      </c>
      <c r="M48" s="94">
        <v>52</v>
      </c>
      <c r="N48" s="94">
        <v>53</v>
      </c>
      <c r="O48" s="94">
        <v>8</v>
      </c>
      <c r="P48" s="94">
        <v>53</v>
      </c>
      <c r="Q48" s="94">
        <v>52</v>
      </c>
      <c r="R48" s="98">
        <f>SUM(L48:Q48)</f>
        <v>271</v>
      </c>
      <c r="S48" s="59"/>
      <c r="T48" s="53"/>
      <c r="U48" s="3"/>
    </row>
    <row r="49" spans="1:43" ht="33.75" customHeight="1" x14ac:dyDescent="0.25">
      <c r="A49" s="84" t="s">
        <v>14</v>
      </c>
      <c r="B49" s="73">
        <f t="shared" ref="B49:G49" si="14">((B48*B47)*7/1000-B39-B40)/5</f>
        <v>101.61968</v>
      </c>
      <c r="C49" s="36">
        <f t="shared" si="14"/>
        <v>100.66172000000002</v>
      </c>
      <c r="D49" s="36">
        <f t="shared" si="14"/>
        <v>101.61968</v>
      </c>
      <c r="E49" s="36">
        <f t="shared" si="14"/>
        <v>20.415460000000003</v>
      </c>
      <c r="F49" s="36">
        <f t="shared" si="14"/>
        <v>103.03661999999997</v>
      </c>
      <c r="G49" s="36">
        <f t="shared" si="14"/>
        <v>99.604099999999988</v>
      </c>
      <c r="H49" s="92">
        <f>((H46*1000)/H48)/7</f>
        <v>156.88783100267779</v>
      </c>
      <c r="I49" s="56"/>
      <c r="K49" s="84" t="s">
        <v>14</v>
      </c>
      <c r="L49" s="73">
        <f>((L48*L47)*7/1000-L39-L40)/5</f>
        <v>7.93</v>
      </c>
      <c r="M49" s="36">
        <f t="shared" ref="M49:Q49" si="15">((M48*M47)*7/1000-M39-M40)/5</f>
        <v>7.8000000000000016</v>
      </c>
      <c r="N49" s="36">
        <f t="shared" si="15"/>
        <v>7.8958000000000013</v>
      </c>
      <c r="O49" s="36">
        <f t="shared" si="15"/>
        <v>1.2111999999999998</v>
      </c>
      <c r="P49" s="36">
        <f t="shared" si="15"/>
        <v>7.7503000000000011</v>
      </c>
      <c r="Q49" s="36">
        <f t="shared" si="15"/>
        <v>7.5887999999999991</v>
      </c>
      <c r="R49" s="99">
        <f>((R46*1000)/R48)/7</f>
        <v>148.39219820769637</v>
      </c>
      <c r="S49" s="59"/>
      <c r="T49" s="50"/>
      <c r="U49" s="50"/>
    </row>
    <row r="50" spans="1:43" ht="33.75" customHeight="1" x14ac:dyDescent="0.25">
      <c r="A50" s="85" t="s">
        <v>15</v>
      </c>
      <c r="B50" s="74">
        <f t="shared" ref="B50:G50" si="16">((B48*B47)*7)/1000</f>
        <v>711.69839999999999</v>
      </c>
      <c r="C50" s="40">
        <f t="shared" si="16"/>
        <v>705.10860000000002</v>
      </c>
      <c r="D50" s="40">
        <f t="shared" si="16"/>
        <v>711.69839999999999</v>
      </c>
      <c r="E50" s="40">
        <f t="shared" si="16"/>
        <v>143.87730000000002</v>
      </c>
      <c r="F50" s="40">
        <f t="shared" si="16"/>
        <v>721.58309999999994</v>
      </c>
      <c r="G50" s="40">
        <f t="shared" si="16"/>
        <v>697.42049999999995</v>
      </c>
      <c r="H50" s="76"/>
      <c r="I50" s="56"/>
      <c r="K50" s="85" t="s">
        <v>15</v>
      </c>
      <c r="L50" s="74">
        <f>((L48*L47)*7)/1000</f>
        <v>55.65</v>
      </c>
      <c r="M50" s="40">
        <f>((M48*M47)*7)/1000</f>
        <v>54.6</v>
      </c>
      <c r="N50" s="40">
        <f>((N48*N47)*7)/1000</f>
        <v>55.279000000000003</v>
      </c>
      <c r="O50" s="40">
        <f>((O48*O47)*7)/1000</f>
        <v>8.4559999999999995</v>
      </c>
      <c r="P50" s="40">
        <f t="shared" ref="P50:Q50" si="17">((P48*P47)*7)/1000</f>
        <v>54.351500000000001</v>
      </c>
      <c r="Q50" s="40">
        <f t="shared" si="17"/>
        <v>53.143999999999998</v>
      </c>
      <c r="R50" s="100"/>
    </row>
    <row r="51" spans="1:43" ht="33.75" customHeight="1" thickBot="1" x14ac:dyDescent="0.3">
      <c r="A51" s="86" t="s">
        <v>16</v>
      </c>
      <c r="B51" s="75">
        <f t="shared" ref="B51:G51" si="18">+(B46/B48)/7*1000</f>
        <v>156.87830687830686</v>
      </c>
      <c r="C51" s="45">
        <f t="shared" si="18"/>
        <v>156.94259012016025</v>
      </c>
      <c r="D51" s="45">
        <f t="shared" si="18"/>
        <v>156.87830687830686</v>
      </c>
      <c r="E51" s="45">
        <f t="shared" si="18"/>
        <v>156.81570338058887</v>
      </c>
      <c r="F51" s="45">
        <f t="shared" si="18"/>
        <v>156.86018699717329</v>
      </c>
      <c r="G51" s="45">
        <f t="shared" si="18"/>
        <v>156.89538807649049</v>
      </c>
      <c r="H51" s="93"/>
      <c r="I51" s="56"/>
      <c r="J51" s="48"/>
      <c r="K51" s="86" t="s">
        <v>16</v>
      </c>
      <c r="L51" s="75">
        <f>+(L46/L48)/7*1000</f>
        <v>150.13477088948784</v>
      </c>
      <c r="M51" s="45">
        <f>+(M46/M48)/7*1000</f>
        <v>149.99999999999997</v>
      </c>
      <c r="N51" s="45">
        <f>+(N46/N48)/7*1000</f>
        <v>149.0566037735849</v>
      </c>
      <c r="O51" s="45">
        <f>+(O46/O48)/7*1000</f>
        <v>151.78571428571428</v>
      </c>
      <c r="P51" s="45">
        <f t="shared" ref="P51:Q51" si="19">+(P46/P48)/7*1000</f>
        <v>146.36118598382748</v>
      </c>
      <c r="Q51" s="45">
        <f t="shared" si="19"/>
        <v>145.87912087912085</v>
      </c>
      <c r="R51" s="46"/>
      <c r="S51" s="49"/>
      <c r="T51" s="49"/>
    </row>
    <row r="52" spans="1:43" ht="33.75" customHeight="1" x14ac:dyDescent="0.25">
      <c r="A52" s="48"/>
      <c r="B52" s="178"/>
      <c r="C52" s="178"/>
      <c r="D52" s="178"/>
      <c r="E52" s="178"/>
      <c r="F52" s="178"/>
      <c r="G52" s="178"/>
      <c r="H52" s="48"/>
      <c r="I52" s="48"/>
      <c r="J52" s="48"/>
      <c r="K52" s="49"/>
      <c r="L52" s="49"/>
      <c r="M52" s="178"/>
      <c r="N52" s="178"/>
      <c r="O52" s="178"/>
      <c r="P52" s="178"/>
      <c r="Q52" s="178"/>
      <c r="R52" s="178"/>
      <c r="S52" s="49"/>
      <c r="T52" s="49"/>
      <c r="U52" s="2"/>
      <c r="V52" s="2"/>
      <c r="W52" s="2"/>
      <c r="X52" s="2"/>
      <c r="Y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43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2"/>
      <c r="W54" s="2"/>
      <c r="X54" s="2"/>
      <c r="Y54" s="2"/>
      <c r="Z54" s="2"/>
      <c r="AB54" s="2"/>
      <c r="AC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2"/>
      <c r="W55" s="2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2"/>
      <c r="W56" s="2"/>
      <c r="X56" s="124"/>
      <c r="Y56" s="52"/>
      <c r="Z56" s="64"/>
      <c r="AA56" s="64"/>
      <c r="AB56" s="64"/>
      <c r="AC56" s="5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86">
        <v>10</v>
      </c>
      <c r="C57" s="179">
        <v>10</v>
      </c>
      <c r="D57" s="179">
        <v>9.8000000000000007</v>
      </c>
      <c r="E57" s="179">
        <v>1.4</v>
      </c>
      <c r="F57" s="179">
        <v>9.8000000000000007</v>
      </c>
      <c r="G57" s="187">
        <v>10</v>
      </c>
      <c r="H57" s="186">
        <v>9.8000000000000007</v>
      </c>
      <c r="I57" s="179">
        <v>10.1</v>
      </c>
      <c r="J57" s="179">
        <v>9.9</v>
      </c>
      <c r="K57" s="179">
        <v>1.1000000000000001</v>
      </c>
      <c r="L57" s="179">
        <v>10</v>
      </c>
      <c r="M57" s="187">
        <v>9.8000000000000007</v>
      </c>
      <c r="N57" s="69">
        <v>10.3</v>
      </c>
      <c r="O57" s="21">
        <v>10.1</v>
      </c>
      <c r="P57" s="21">
        <v>10</v>
      </c>
      <c r="Q57" s="21">
        <v>1.4</v>
      </c>
      <c r="R57" s="21">
        <v>10</v>
      </c>
      <c r="S57" s="126">
        <v>10</v>
      </c>
      <c r="T57" s="158">
        <f>SUM(B57:S57)</f>
        <v>153.49999999999997</v>
      </c>
      <c r="U57" s="49"/>
      <c r="V57" s="2"/>
      <c r="W57" s="2"/>
      <c r="X57" s="124"/>
      <c r="Y57" s="52"/>
      <c r="Z57" s="64"/>
      <c r="AA57" s="64"/>
      <c r="AB57" s="64"/>
      <c r="AC57" s="52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186">
        <v>10</v>
      </c>
      <c r="C58" s="179">
        <v>10</v>
      </c>
      <c r="D58" s="179">
        <v>9.8000000000000007</v>
      </c>
      <c r="E58" s="179">
        <v>1.4</v>
      </c>
      <c r="F58" s="179">
        <v>9.8000000000000007</v>
      </c>
      <c r="G58" s="187">
        <v>10</v>
      </c>
      <c r="H58" s="186">
        <v>9.8000000000000007</v>
      </c>
      <c r="I58" s="179">
        <v>10.1</v>
      </c>
      <c r="J58" s="179">
        <v>9.9</v>
      </c>
      <c r="K58" s="179">
        <v>1.1000000000000001</v>
      </c>
      <c r="L58" s="179">
        <v>10</v>
      </c>
      <c r="M58" s="187">
        <v>9.8000000000000007</v>
      </c>
      <c r="N58" s="69">
        <v>10.3</v>
      </c>
      <c r="O58" s="21">
        <v>10.1</v>
      </c>
      <c r="P58" s="21">
        <v>10</v>
      </c>
      <c r="Q58" s="21">
        <v>1.4</v>
      </c>
      <c r="R58" s="21">
        <v>10</v>
      </c>
      <c r="S58" s="126">
        <v>10</v>
      </c>
      <c r="T58" s="158">
        <f t="shared" ref="T58:T63" si="20">SUM(B58:S58)</f>
        <v>153.49999999999997</v>
      </c>
      <c r="U58" s="49"/>
      <c r="V58" s="2"/>
      <c r="W58" s="2"/>
      <c r="X58" s="124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186">
        <v>9.9</v>
      </c>
      <c r="C59" s="179">
        <v>10</v>
      </c>
      <c r="D59" s="179">
        <v>9.8000000000000007</v>
      </c>
      <c r="E59" s="179">
        <v>1.3</v>
      </c>
      <c r="F59" s="179">
        <v>9.8000000000000007</v>
      </c>
      <c r="G59" s="187">
        <v>9.8000000000000007</v>
      </c>
      <c r="H59" s="186">
        <v>9.8000000000000007</v>
      </c>
      <c r="I59" s="179">
        <v>10</v>
      </c>
      <c r="J59" s="179">
        <v>9.9</v>
      </c>
      <c r="K59" s="179">
        <v>1</v>
      </c>
      <c r="L59" s="179">
        <v>9.8000000000000007</v>
      </c>
      <c r="M59" s="187">
        <v>9.6999999999999993</v>
      </c>
      <c r="N59" s="69">
        <v>10.3</v>
      </c>
      <c r="O59" s="21">
        <v>10.1</v>
      </c>
      <c r="P59" s="21">
        <v>9.9</v>
      </c>
      <c r="Q59" s="21">
        <v>1.3</v>
      </c>
      <c r="R59" s="21">
        <v>9.9</v>
      </c>
      <c r="S59" s="126">
        <v>9.8000000000000007</v>
      </c>
      <c r="T59" s="158">
        <f t="shared" si="20"/>
        <v>152.10000000000002</v>
      </c>
      <c r="U59" s="49"/>
      <c r="V59" s="2"/>
      <c r="W59" s="2"/>
      <c r="X59" s="124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186">
        <v>9.9</v>
      </c>
      <c r="C60" s="179">
        <v>10</v>
      </c>
      <c r="D60" s="179">
        <v>9.8000000000000007</v>
      </c>
      <c r="E60" s="179">
        <v>1.3</v>
      </c>
      <c r="F60" s="179">
        <v>9.8000000000000007</v>
      </c>
      <c r="G60" s="187">
        <v>9.9</v>
      </c>
      <c r="H60" s="186">
        <v>9.8000000000000007</v>
      </c>
      <c r="I60" s="179">
        <v>10</v>
      </c>
      <c r="J60" s="179">
        <v>9.9</v>
      </c>
      <c r="K60" s="179">
        <v>1</v>
      </c>
      <c r="L60" s="179">
        <v>9.9</v>
      </c>
      <c r="M60" s="187">
        <v>9.6999999999999993</v>
      </c>
      <c r="N60" s="69">
        <v>10.3</v>
      </c>
      <c r="O60" s="21">
        <v>10.199999999999999</v>
      </c>
      <c r="P60" s="21">
        <v>10</v>
      </c>
      <c r="Q60" s="21">
        <v>1.3</v>
      </c>
      <c r="R60" s="21">
        <v>10</v>
      </c>
      <c r="S60" s="126">
        <v>9.9</v>
      </c>
      <c r="T60" s="158">
        <f t="shared" si="20"/>
        <v>152.70000000000002</v>
      </c>
      <c r="U60" s="49"/>
      <c r="V60" s="2"/>
      <c r="W60" s="2"/>
      <c r="X60" s="124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186">
        <v>9.9</v>
      </c>
      <c r="C61" s="179">
        <v>10</v>
      </c>
      <c r="D61" s="179">
        <v>9.9</v>
      </c>
      <c r="E61" s="179">
        <v>1.4</v>
      </c>
      <c r="F61" s="179">
        <v>9.8000000000000007</v>
      </c>
      <c r="G61" s="187">
        <v>9.9</v>
      </c>
      <c r="H61" s="186">
        <v>9.9</v>
      </c>
      <c r="I61" s="179">
        <v>10</v>
      </c>
      <c r="J61" s="179">
        <v>9.9</v>
      </c>
      <c r="K61" s="179">
        <v>1</v>
      </c>
      <c r="L61" s="179">
        <v>9.9</v>
      </c>
      <c r="M61" s="187">
        <v>9.8000000000000007</v>
      </c>
      <c r="N61" s="69">
        <v>10.3</v>
      </c>
      <c r="O61" s="21">
        <v>10.199999999999999</v>
      </c>
      <c r="P61" s="21">
        <v>10</v>
      </c>
      <c r="Q61" s="21">
        <v>1.3</v>
      </c>
      <c r="R61" s="21">
        <v>10</v>
      </c>
      <c r="S61" s="126">
        <v>9.9</v>
      </c>
      <c r="T61" s="158">
        <f t="shared" si="20"/>
        <v>153.10000000000002</v>
      </c>
      <c r="U61" s="49"/>
      <c r="V61" s="2"/>
      <c r="W61" s="2"/>
      <c r="X61" s="124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86">
        <v>9.9</v>
      </c>
      <c r="C62" s="179">
        <v>10</v>
      </c>
      <c r="D62" s="179">
        <v>9.9</v>
      </c>
      <c r="E62" s="179">
        <v>1.4</v>
      </c>
      <c r="F62" s="179">
        <v>9.8000000000000007</v>
      </c>
      <c r="G62" s="187">
        <v>9.9</v>
      </c>
      <c r="H62" s="186">
        <v>9.9</v>
      </c>
      <c r="I62" s="179">
        <v>10.1</v>
      </c>
      <c r="J62" s="179">
        <v>9.9</v>
      </c>
      <c r="K62" s="179">
        <v>1.1000000000000001</v>
      </c>
      <c r="L62" s="179">
        <v>9.9</v>
      </c>
      <c r="M62" s="187">
        <v>9.8000000000000007</v>
      </c>
      <c r="N62" s="69">
        <v>10.4</v>
      </c>
      <c r="O62" s="21">
        <v>10.199999999999999</v>
      </c>
      <c r="P62" s="21">
        <v>10</v>
      </c>
      <c r="Q62" s="21">
        <v>1.4</v>
      </c>
      <c r="R62" s="21">
        <v>10</v>
      </c>
      <c r="S62" s="126">
        <v>9.9</v>
      </c>
      <c r="T62" s="158">
        <f t="shared" si="20"/>
        <v>153.5</v>
      </c>
      <c r="U62" s="49"/>
      <c r="V62" s="2"/>
      <c r="W62" s="2"/>
      <c r="X62" s="124"/>
      <c r="Y62" s="52"/>
      <c r="Z62" s="52"/>
      <c r="AA62" s="52"/>
      <c r="AB62" s="52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86">
        <v>9.9</v>
      </c>
      <c r="C63" s="179">
        <v>10.1</v>
      </c>
      <c r="D63" s="179">
        <v>9.9</v>
      </c>
      <c r="E63" s="179">
        <v>1.4</v>
      </c>
      <c r="F63" s="179">
        <v>9.8000000000000007</v>
      </c>
      <c r="G63" s="187">
        <v>9.9</v>
      </c>
      <c r="H63" s="186">
        <v>9.9</v>
      </c>
      <c r="I63" s="179">
        <v>10.1</v>
      </c>
      <c r="J63" s="179">
        <v>9.9</v>
      </c>
      <c r="K63" s="179">
        <v>1.1000000000000001</v>
      </c>
      <c r="L63" s="179">
        <v>9.9</v>
      </c>
      <c r="M63" s="187">
        <v>9.8000000000000007</v>
      </c>
      <c r="N63" s="69">
        <v>10.4</v>
      </c>
      <c r="O63" s="21">
        <v>10.199999999999999</v>
      </c>
      <c r="P63" s="21">
        <v>10</v>
      </c>
      <c r="Q63" s="21">
        <v>1.4</v>
      </c>
      <c r="R63" s="21">
        <v>10</v>
      </c>
      <c r="S63" s="126">
        <v>9.9</v>
      </c>
      <c r="T63" s="158">
        <f t="shared" si="20"/>
        <v>153.60000000000002</v>
      </c>
      <c r="U63" s="49"/>
      <c r="V63" s="2"/>
      <c r="W63" s="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79" t="s">
        <v>10</v>
      </c>
      <c r="B64" s="168">
        <f t="shared" ref="B64:S64" si="21">SUM(B57:B63)</f>
        <v>69.5</v>
      </c>
      <c r="C64" s="169">
        <f t="shared" si="21"/>
        <v>70.099999999999994</v>
      </c>
      <c r="D64" s="169">
        <f t="shared" si="21"/>
        <v>68.900000000000006</v>
      </c>
      <c r="E64" s="169">
        <f t="shared" si="21"/>
        <v>9.6</v>
      </c>
      <c r="F64" s="169">
        <f t="shared" si="21"/>
        <v>68.599999999999994</v>
      </c>
      <c r="G64" s="170">
        <f t="shared" si="21"/>
        <v>69.400000000000006</v>
      </c>
      <c r="H64" s="168">
        <f t="shared" si="21"/>
        <v>68.900000000000006</v>
      </c>
      <c r="I64" s="169">
        <f t="shared" si="21"/>
        <v>70.400000000000006</v>
      </c>
      <c r="J64" s="169">
        <f t="shared" si="21"/>
        <v>69.3</v>
      </c>
      <c r="K64" s="169">
        <f t="shared" si="21"/>
        <v>7.4</v>
      </c>
      <c r="L64" s="169">
        <f t="shared" si="21"/>
        <v>69.400000000000006</v>
      </c>
      <c r="M64" s="170">
        <f t="shared" si="21"/>
        <v>68.399999999999991</v>
      </c>
      <c r="N64" s="70">
        <f t="shared" si="21"/>
        <v>72.3</v>
      </c>
      <c r="O64" s="25">
        <f t="shared" si="21"/>
        <v>71.100000000000009</v>
      </c>
      <c r="P64" s="25">
        <f t="shared" si="21"/>
        <v>69.900000000000006</v>
      </c>
      <c r="Q64" s="25">
        <f t="shared" si="21"/>
        <v>9.5</v>
      </c>
      <c r="R64" s="25">
        <f t="shared" si="21"/>
        <v>69.900000000000006</v>
      </c>
      <c r="S64" s="127">
        <f t="shared" si="21"/>
        <v>69.400000000000006</v>
      </c>
      <c r="T64" s="150">
        <f>SUM(B64:S64)</f>
        <v>1071.9999999999998</v>
      </c>
      <c r="V64" s="2"/>
      <c r="W64" s="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150.5</v>
      </c>
      <c r="C65" s="28">
        <v>149.5</v>
      </c>
      <c r="D65" s="28">
        <v>149</v>
      </c>
      <c r="E65" s="28">
        <v>152.5</v>
      </c>
      <c r="F65" s="28">
        <v>148.5</v>
      </c>
      <c r="G65" s="29">
        <v>148</v>
      </c>
      <c r="H65" s="27">
        <v>151.5</v>
      </c>
      <c r="I65" s="28">
        <v>150</v>
      </c>
      <c r="J65" s="28">
        <v>150</v>
      </c>
      <c r="K65" s="28">
        <v>151</v>
      </c>
      <c r="L65" s="28">
        <v>148</v>
      </c>
      <c r="M65" s="29">
        <v>148</v>
      </c>
      <c r="N65" s="71">
        <v>152</v>
      </c>
      <c r="O65" s="28">
        <v>149.5</v>
      </c>
      <c r="P65" s="28">
        <v>149</v>
      </c>
      <c r="Q65" s="28">
        <v>150.5</v>
      </c>
      <c r="R65" s="28">
        <v>149</v>
      </c>
      <c r="S65" s="128">
        <v>148</v>
      </c>
      <c r="T65" s="151">
        <f>+((T64/T66)/7)*1000</f>
        <v>149.40766550522648</v>
      </c>
      <c r="V65" s="14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66</v>
      </c>
      <c r="C66" s="145">
        <v>67</v>
      </c>
      <c r="D66" s="145">
        <v>66</v>
      </c>
      <c r="E66" s="145">
        <v>9</v>
      </c>
      <c r="F66" s="145">
        <v>66</v>
      </c>
      <c r="G66" s="147">
        <v>67</v>
      </c>
      <c r="H66" s="146">
        <v>65</v>
      </c>
      <c r="I66" s="145">
        <v>67</v>
      </c>
      <c r="J66" s="145">
        <v>66</v>
      </c>
      <c r="K66" s="145">
        <v>7</v>
      </c>
      <c r="L66" s="145">
        <v>67</v>
      </c>
      <c r="M66" s="147">
        <v>66</v>
      </c>
      <c r="N66" s="94">
        <v>68</v>
      </c>
      <c r="O66" s="145">
        <v>68</v>
      </c>
      <c r="P66" s="145">
        <v>67</v>
      </c>
      <c r="Q66" s="145">
        <v>9</v>
      </c>
      <c r="R66" s="145">
        <v>67</v>
      </c>
      <c r="S66" s="148">
        <v>67</v>
      </c>
      <c r="T66" s="152">
        <f>SUM(B66:S66)</f>
        <v>1025</v>
      </c>
      <c r="U66" s="144"/>
      <c r="V66" s="66"/>
      <c r="Z66" s="3"/>
      <c r="AA66" s="3"/>
      <c r="AB66" s="3"/>
      <c r="AC66" s="3"/>
      <c r="AD66" s="3"/>
    </row>
    <row r="67" spans="1:41" ht="33.75" customHeight="1" x14ac:dyDescent="0.25">
      <c r="A67" s="84" t="s">
        <v>14</v>
      </c>
      <c r="B67" s="35">
        <f t="shared" ref="B67:S67" si="22">((B66*B65)*7/1000-B57-B58)/5</f>
        <v>9.9062000000000019</v>
      </c>
      <c r="C67" s="36">
        <f t="shared" si="22"/>
        <v>10.023099999999999</v>
      </c>
      <c r="D67" s="36">
        <f t="shared" si="22"/>
        <v>9.8475999999999999</v>
      </c>
      <c r="E67" s="36">
        <f t="shared" si="22"/>
        <v>1.3614999999999999</v>
      </c>
      <c r="F67" s="36">
        <f t="shared" si="22"/>
        <v>9.801400000000001</v>
      </c>
      <c r="G67" s="37">
        <f t="shared" si="22"/>
        <v>9.8824000000000005</v>
      </c>
      <c r="H67" s="35">
        <f t="shared" si="22"/>
        <v>9.866500000000002</v>
      </c>
      <c r="I67" s="36">
        <f t="shared" si="22"/>
        <v>10.029999999999998</v>
      </c>
      <c r="J67" s="36">
        <f t="shared" si="22"/>
        <v>9.9</v>
      </c>
      <c r="K67" s="36">
        <f t="shared" si="22"/>
        <v>1.0398000000000001</v>
      </c>
      <c r="L67" s="36">
        <f t="shared" si="22"/>
        <v>9.8824000000000005</v>
      </c>
      <c r="M67" s="37">
        <f t="shared" si="22"/>
        <v>9.7552000000000021</v>
      </c>
      <c r="N67" s="73">
        <f t="shared" si="22"/>
        <v>10.350400000000002</v>
      </c>
      <c r="O67" s="36">
        <f t="shared" si="22"/>
        <v>10.192400000000001</v>
      </c>
      <c r="P67" s="36">
        <f t="shared" si="22"/>
        <v>9.9762000000000004</v>
      </c>
      <c r="Q67" s="36">
        <f t="shared" si="22"/>
        <v>1.3363</v>
      </c>
      <c r="R67" s="36">
        <f t="shared" si="22"/>
        <v>9.9762000000000004</v>
      </c>
      <c r="S67" s="130">
        <f t="shared" si="22"/>
        <v>9.8824000000000005</v>
      </c>
      <c r="T67" s="153">
        <f>((T64*1000)/T66)/7</f>
        <v>149.40766550522645</v>
      </c>
      <c r="Z67" s="3"/>
      <c r="AA67" s="3"/>
      <c r="AB67" s="3"/>
      <c r="AC67" s="3"/>
      <c r="AD67" s="3"/>
    </row>
    <row r="68" spans="1:41" ht="33.75" customHeight="1" x14ac:dyDescent="0.25">
      <c r="A68" s="85" t="s">
        <v>15</v>
      </c>
      <c r="B68" s="39">
        <f t="shared" ref="B68:M68" si="23">((B66*B65)*7)/1000</f>
        <v>69.531000000000006</v>
      </c>
      <c r="C68" s="40">
        <f t="shared" si="23"/>
        <v>70.115499999999997</v>
      </c>
      <c r="D68" s="40">
        <f t="shared" si="23"/>
        <v>68.837999999999994</v>
      </c>
      <c r="E68" s="40">
        <f t="shared" si="23"/>
        <v>9.6074999999999999</v>
      </c>
      <c r="F68" s="40">
        <f t="shared" si="23"/>
        <v>68.606999999999999</v>
      </c>
      <c r="G68" s="76">
        <f t="shared" si="23"/>
        <v>69.412000000000006</v>
      </c>
      <c r="H68" s="39">
        <f t="shared" si="23"/>
        <v>68.932500000000005</v>
      </c>
      <c r="I68" s="40">
        <f t="shared" si="23"/>
        <v>70.349999999999994</v>
      </c>
      <c r="J68" s="40">
        <f t="shared" si="23"/>
        <v>69.3</v>
      </c>
      <c r="K68" s="40">
        <f t="shared" si="23"/>
        <v>7.399</v>
      </c>
      <c r="L68" s="40">
        <f t="shared" si="23"/>
        <v>69.412000000000006</v>
      </c>
      <c r="M68" s="76">
        <f t="shared" si="23"/>
        <v>68.376000000000005</v>
      </c>
      <c r="N68" s="74">
        <f>((N66*N65)*7)/1000</f>
        <v>72.352000000000004</v>
      </c>
      <c r="O68" s="40">
        <f>((O66*O65)*7)/1000</f>
        <v>71.162000000000006</v>
      </c>
      <c r="P68" s="40">
        <f>((P66*P65)*7)/1000</f>
        <v>69.881</v>
      </c>
      <c r="Q68" s="40">
        <f>((Q66*Q65)*7)/1000</f>
        <v>9.4815000000000005</v>
      </c>
      <c r="R68" s="40">
        <f t="shared" ref="R68:S68" si="24">((R66*R65)*7)/1000</f>
        <v>69.881</v>
      </c>
      <c r="S68" s="131">
        <f t="shared" si="24"/>
        <v>69.412000000000006</v>
      </c>
      <c r="T68" s="85"/>
      <c r="U68" s="48"/>
      <c r="AD68" s="3"/>
    </row>
    <row r="69" spans="1:41" ht="33.75" customHeight="1" thickBot="1" x14ac:dyDescent="0.3">
      <c r="A69" s="86" t="s">
        <v>16</v>
      </c>
      <c r="B69" s="44">
        <f t="shared" ref="B69:M69" si="25">+(B64/B66)/7*1000</f>
        <v>150.43290043290042</v>
      </c>
      <c r="C69" s="45">
        <f t="shared" si="25"/>
        <v>149.46695095948829</v>
      </c>
      <c r="D69" s="45">
        <f t="shared" si="25"/>
        <v>149.13419913419915</v>
      </c>
      <c r="E69" s="45">
        <f t="shared" si="25"/>
        <v>152.38095238095238</v>
      </c>
      <c r="F69" s="45">
        <f t="shared" si="25"/>
        <v>148.48484848484847</v>
      </c>
      <c r="G69" s="46">
        <f t="shared" si="25"/>
        <v>147.97441364605547</v>
      </c>
      <c r="H69" s="44">
        <f t="shared" si="25"/>
        <v>151.42857142857144</v>
      </c>
      <c r="I69" s="45">
        <f t="shared" si="25"/>
        <v>150.10660980810238</v>
      </c>
      <c r="J69" s="45">
        <f t="shared" si="25"/>
        <v>150</v>
      </c>
      <c r="K69" s="45">
        <f t="shared" si="25"/>
        <v>151.0204081632653</v>
      </c>
      <c r="L69" s="45">
        <f t="shared" si="25"/>
        <v>147.97441364605547</v>
      </c>
      <c r="M69" s="46">
        <f t="shared" si="25"/>
        <v>148.05194805194802</v>
      </c>
      <c r="N69" s="75">
        <f>+(N64/N66)/7*1000</f>
        <v>151.890756302521</v>
      </c>
      <c r="O69" s="45">
        <f>+(O64/O66)/7*1000</f>
        <v>149.36974789915965</v>
      </c>
      <c r="P69" s="45">
        <f>+(P64/P66)/7*1000</f>
        <v>149.04051172707892</v>
      </c>
      <c r="Q69" s="45">
        <f>+(Q64/Q66)/7*1000</f>
        <v>150.79365079365078</v>
      </c>
      <c r="R69" s="45">
        <f t="shared" ref="R69:S69" si="26">+(R64/R66)/7*1000</f>
        <v>149.04051172707892</v>
      </c>
      <c r="S69" s="132">
        <f t="shared" si="26"/>
        <v>147.97441364605547</v>
      </c>
      <c r="T69" s="154"/>
      <c r="AD69" s="3"/>
    </row>
    <row r="70" spans="1:41" ht="33.75" customHeight="1" x14ac:dyDescent="0.25"/>
    <row r="71" spans="1:41" s="183" customFormat="1" ht="33.75" customHeight="1" x14ac:dyDescent="0.25">
      <c r="B71" s="184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  <c r="R71" s="184"/>
      <c r="S71" s="184"/>
    </row>
    <row r="72" spans="1:41" s="182" customFormat="1" ht="33.75" customHeight="1" x14ac:dyDescent="0.25">
      <c r="B72" s="185"/>
    </row>
    <row r="73" spans="1:41" ht="33.75" customHeight="1" x14ac:dyDescent="0.25">
      <c r="A73" s="52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182"/>
    </row>
    <row r="74" spans="1:41" ht="33.75" customHeight="1" x14ac:dyDescent="0.25">
      <c r="A74" s="52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182"/>
    </row>
    <row r="75" spans="1:41" ht="33.75" customHeight="1" x14ac:dyDescent="0.25">
      <c r="A75" s="52"/>
      <c r="B75" s="52"/>
      <c r="C75" s="52"/>
      <c r="D75" s="52"/>
      <c r="E75" s="52"/>
      <c r="F75" s="52"/>
      <c r="G75" s="52"/>
      <c r="H75" s="48"/>
      <c r="I75" s="48"/>
      <c r="J75" s="48"/>
      <c r="K75" s="182"/>
      <c r="L75" s="182"/>
      <c r="M75" s="182"/>
      <c r="N75" s="48"/>
      <c r="O75" s="48"/>
      <c r="P75" s="48"/>
      <c r="Q75" s="182"/>
      <c r="R75" s="182"/>
      <c r="S75" s="182"/>
      <c r="T75" s="182"/>
    </row>
    <row r="76" spans="1:41" ht="33.75" customHeight="1" x14ac:dyDescent="0.25">
      <c r="A76" s="52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182"/>
    </row>
    <row r="77" spans="1:41" ht="33.75" customHeight="1" x14ac:dyDescent="0.25">
      <c r="A77" s="52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182"/>
    </row>
    <row r="78" spans="1:41" ht="33.75" customHeight="1" x14ac:dyDescent="0.25">
      <c r="A78" s="52"/>
      <c r="B78" s="52"/>
      <c r="C78" s="52"/>
      <c r="D78" s="52"/>
      <c r="E78" s="52"/>
      <c r="F78" s="52"/>
      <c r="G78" s="52"/>
      <c r="H78" s="48"/>
      <c r="I78" s="48"/>
      <c r="J78" s="48"/>
      <c r="K78" s="182"/>
      <c r="L78" s="182"/>
      <c r="M78" s="182"/>
      <c r="N78" s="48"/>
      <c r="O78" s="48"/>
      <c r="P78" s="48"/>
      <c r="Q78" s="182"/>
      <c r="R78" s="182"/>
      <c r="S78" s="182"/>
      <c r="T78" s="182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B36:H36"/>
    <mergeCell ref="L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Q238"/>
  <sheetViews>
    <sheetView topLeftCell="A38" zoomScale="30" zoomScaleNormal="30" workbookViewId="0">
      <selection activeCell="W64" sqref="W64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0" width="26.28515625" style="16" bestFit="1" customWidth="1"/>
    <col min="11" max="12" width="33.42578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0" width="25.42578125" style="16" customWidth="1"/>
    <col min="21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89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94" t="s">
        <v>45</v>
      </c>
      <c r="I15" s="395"/>
      <c r="J15" s="395"/>
      <c r="K15" s="395"/>
      <c r="L15" s="395"/>
      <c r="M15" s="396"/>
      <c r="N15" s="397" t="s">
        <v>44</v>
      </c>
      <c r="O15" s="398"/>
      <c r="P15" s="398"/>
      <c r="Q15" s="398"/>
      <c r="R15" s="398"/>
      <c r="S15" s="399"/>
      <c r="T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33"/>
      <c r="H16" s="13"/>
      <c r="I16" s="12"/>
      <c r="J16" s="12"/>
      <c r="K16" s="18"/>
      <c r="L16" s="12"/>
      <c r="M16" s="14"/>
      <c r="N16" s="13"/>
      <c r="O16" s="12"/>
      <c r="P16" s="12"/>
      <c r="Q16" s="12"/>
      <c r="R16" s="12"/>
      <c r="S16" s="14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25">
        <v>6</v>
      </c>
      <c r="H17" s="11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118.1</v>
      </c>
      <c r="C18" s="21">
        <v>117.2</v>
      </c>
      <c r="D18" s="21">
        <v>116.5</v>
      </c>
      <c r="E18" s="21">
        <v>22.2</v>
      </c>
      <c r="F18" s="21">
        <v>117.9</v>
      </c>
      <c r="G18" s="126">
        <v>117.3</v>
      </c>
      <c r="H18" s="20">
        <v>116</v>
      </c>
      <c r="I18" s="21">
        <v>117.1</v>
      </c>
      <c r="J18" s="21">
        <v>114.8</v>
      </c>
      <c r="K18" s="21">
        <v>18.399999999999999</v>
      </c>
      <c r="L18" s="21">
        <v>117.8</v>
      </c>
      <c r="M18" s="22">
        <v>116.8</v>
      </c>
      <c r="N18" s="20">
        <v>117.9</v>
      </c>
      <c r="O18" s="21">
        <v>118.5</v>
      </c>
      <c r="P18" s="21">
        <v>117.4</v>
      </c>
      <c r="Q18" s="21">
        <v>19.3</v>
      </c>
      <c r="R18" s="21">
        <v>118.2</v>
      </c>
      <c r="S18" s="22">
        <v>118</v>
      </c>
      <c r="T18" s="23">
        <f t="shared" ref="T18:T25" si="0">SUM(B18:S18)</f>
        <v>1819.4</v>
      </c>
      <c r="V18" s="2"/>
      <c r="W18" s="17"/>
    </row>
    <row r="19" spans="1:30" ht="39.950000000000003" customHeight="1" x14ac:dyDescent="0.25">
      <c r="A19" s="113" t="s">
        <v>34</v>
      </c>
      <c r="B19" s="20">
        <v>118.1</v>
      </c>
      <c r="C19" s="21">
        <v>117.2</v>
      </c>
      <c r="D19" s="21">
        <v>116.5</v>
      </c>
      <c r="E19" s="21">
        <v>22.2</v>
      </c>
      <c r="F19" s="21">
        <v>117.9</v>
      </c>
      <c r="G19" s="126">
        <v>117.3</v>
      </c>
      <c r="H19" s="20">
        <v>116</v>
      </c>
      <c r="I19" s="21">
        <v>117.1</v>
      </c>
      <c r="J19" s="21">
        <v>114.8</v>
      </c>
      <c r="K19" s="21">
        <v>18.399999999999999</v>
      </c>
      <c r="L19" s="21">
        <v>117.8</v>
      </c>
      <c r="M19" s="22">
        <v>116.8</v>
      </c>
      <c r="N19" s="20">
        <v>117.9</v>
      </c>
      <c r="O19" s="21">
        <v>118.5</v>
      </c>
      <c r="P19" s="21">
        <v>117.4</v>
      </c>
      <c r="Q19" s="21">
        <v>19.3</v>
      </c>
      <c r="R19" s="21">
        <v>118.2</v>
      </c>
      <c r="S19" s="22">
        <v>118</v>
      </c>
      <c r="T19" s="23">
        <f t="shared" si="0"/>
        <v>1819.4</v>
      </c>
      <c r="V19" s="2"/>
      <c r="W19" s="17"/>
    </row>
    <row r="20" spans="1:30" ht="39.75" customHeight="1" x14ac:dyDescent="0.25">
      <c r="A20" s="112" t="s">
        <v>35</v>
      </c>
      <c r="B20" s="20">
        <v>117.8</v>
      </c>
      <c r="C20" s="21">
        <v>116.4</v>
      </c>
      <c r="D20" s="21">
        <v>116.1</v>
      </c>
      <c r="E20" s="21">
        <v>20.5</v>
      </c>
      <c r="F20" s="21">
        <v>117.7</v>
      </c>
      <c r="G20" s="126">
        <v>116.6</v>
      </c>
      <c r="H20" s="20">
        <v>114.9</v>
      </c>
      <c r="I20" s="21">
        <v>116.7</v>
      </c>
      <c r="J20" s="21">
        <v>114.1</v>
      </c>
      <c r="K20" s="21">
        <v>18.100000000000001</v>
      </c>
      <c r="L20" s="21">
        <v>116.9</v>
      </c>
      <c r="M20" s="22">
        <v>115.7</v>
      </c>
      <c r="N20" s="20">
        <v>117.5</v>
      </c>
      <c r="O20" s="21">
        <v>118.3</v>
      </c>
      <c r="P20" s="21">
        <v>117.2</v>
      </c>
      <c r="Q20" s="21">
        <v>18.399999999999999</v>
      </c>
      <c r="R20" s="21">
        <v>117.8</v>
      </c>
      <c r="S20" s="22">
        <v>117.4</v>
      </c>
      <c r="T20" s="23">
        <f t="shared" si="0"/>
        <v>1808.1000000000001</v>
      </c>
      <c r="V20" s="2"/>
      <c r="W20" s="17"/>
    </row>
    <row r="21" spans="1:30" ht="39.950000000000003" customHeight="1" x14ac:dyDescent="0.25">
      <c r="A21" s="112" t="s">
        <v>36</v>
      </c>
      <c r="B21" s="20">
        <v>117.8</v>
      </c>
      <c r="C21" s="21">
        <v>116.4</v>
      </c>
      <c r="D21" s="21">
        <v>116.1</v>
      </c>
      <c r="E21" s="21">
        <v>20.5</v>
      </c>
      <c r="F21" s="21">
        <v>117.7</v>
      </c>
      <c r="G21" s="126">
        <v>116.6</v>
      </c>
      <c r="H21" s="20">
        <v>114.9</v>
      </c>
      <c r="I21" s="21">
        <v>116.7</v>
      </c>
      <c r="J21" s="21">
        <v>114.1</v>
      </c>
      <c r="K21" s="21">
        <v>18.100000000000001</v>
      </c>
      <c r="L21" s="21">
        <v>116.9</v>
      </c>
      <c r="M21" s="22">
        <v>115.7</v>
      </c>
      <c r="N21" s="20">
        <v>117.5</v>
      </c>
      <c r="O21" s="21">
        <v>118.3</v>
      </c>
      <c r="P21" s="21">
        <v>117.2</v>
      </c>
      <c r="Q21" s="21">
        <v>18.399999999999999</v>
      </c>
      <c r="R21" s="21">
        <v>117.8</v>
      </c>
      <c r="S21" s="22">
        <v>117.4</v>
      </c>
      <c r="T21" s="23">
        <f t="shared" si="0"/>
        <v>1808.1000000000001</v>
      </c>
      <c r="V21" s="2"/>
      <c r="W21" s="17"/>
    </row>
    <row r="22" spans="1:30" ht="39.950000000000003" customHeight="1" x14ac:dyDescent="0.25">
      <c r="A22" s="113" t="s">
        <v>37</v>
      </c>
      <c r="B22" s="20">
        <v>117.8</v>
      </c>
      <c r="C22" s="21">
        <v>116.4</v>
      </c>
      <c r="D22" s="21">
        <v>116.1</v>
      </c>
      <c r="E22" s="21">
        <v>20.5</v>
      </c>
      <c r="F22" s="21">
        <v>117.7</v>
      </c>
      <c r="G22" s="126">
        <v>116.6</v>
      </c>
      <c r="H22" s="20">
        <v>114.9</v>
      </c>
      <c r="I22" s="21">
        <v>116.7</v>
      </c>
      <c r="J22" s="21">
        <v>114.1</v>
      </c>
      <c r="K22" s="21">
        <v>18.100000000000001</v>
      </c>
      <c r="L22" s="21">
        <v>116.9</v>
      </c>
      <c r="M22" s="22">
        <v>115.7</v>
      </c>
      <c r="N22" s="20">
        <v>117.5</v>
      </c>
      <c r="O22" s="21">
        <v>118.3</v>
      </c>
      <c r="P22" s="21">
        <v>117.2</v>
      </c>
      <c r="Q22" s="21">
        <v>18.399999999999999</v>
      </c>
      <c r="R22" s="21">
        <v>117.8</v>
      </c>
      <c r="S22" s="22">
        <v>117.4</v>
      </c>
      <c r="T22" s="23">
        <f t="shared" si="0"/>
        <v>1808.1000000000001</v>
      </c>
      <c r="V22" s="2"/>
      <c r="W22" s="17"/>
    </row>
    <row r="23" spans="1:30" ht="39.950000000000003" customHeight="1" x14ac:dyDescent="0.25">
      <c r="A23" s="112" t="s">
        <v>38</v>
      </c>
      <c r="B23" s="20">
        <v>117.8</v>
      </c>
      <c r="C23" s="21">
        <v>116.4</v>
      </c>
      <c r="D23" s="21">
        <v>116.1</v>
      </c>
      <c r="E23" s="21">
        <v>20.5</v>
      </c>
      <c r="F23" s="21">
        <v>117.7</v>
      </c>
      <c r="G23" s="126">
        <v>116.6</v>
      </c>
      <c r="H23" s="20">
        <v>114.9</v>
      </c>
      <c r="I23" s="21">
        <v>116.7</v>
      </c>
      <c r="J23" s="21">
        <v>114.1</v>
      </c>
      <c r="K23" s="21">
        <v>18.100000000000001</v>
      </c>
      <c r="L23" s="21">
        <v>116.9</v>
      </c>
      <c r="M23" s="22">
        <v>115.7</v>
      </c>
      <c r="N23" s="20">
        <v>117.5</v>
      </c>
      <c r="O23" s="21">
        <v>118.3</v>
      </c>
      <c r="P23" s="21">
        <v>117.2</v>
      </c>
      <c r="Q23" s="21">
        <v>18.399999999999999</v>
      </c>
      <c r="R23" s="21">
        <v>117.8</v>
      </c>
      <c r="S23" s="22">
        <v>117.4</v>
      </c>
      <c r="T23" s="23">
        <f t="shared" si="0"/>
        <v>1808.1000000000001</v>
      </c>
      <c r="V23" s="2"/>
      <c r="W23" s="17"/>
    </row>
    <row r="24" spans="1:30" ht="39.950000000000003" customHeight="1" x14ac:dyDescent="0.25">
      <c r="A24" s="112" t="s">
        <v>33</v>
      </c>
      <c r="B24" s="20">
        <v>117.8</v>
      </c>
      <c r="C24" s="21">
        <v>116.4</v>
      </c>
      <c r="D24" s="21">
        <v>116.1</v>
      </c>
      <c r="E24" s="21">
        <v>20.5</v>
      </c>
      <c r="F24" s="21">
        <v>117.7</v>
      </c>
      <c r="G24" s="126">
        <v>116.6</v>
      </c>
      <c r="H24" s="20">
        <v>114.9</v>
      </c>
      <c r="I24" s="21">
        <v>116.7</v>
      </c>
      <c r="J24" s="21">
        <v>114.1</v>
      </c>
      <c r="K24" s="21">
        <v>18.100000000000001</v>
      </c>
      <c r="L24" s="21">
        <v>116.9</v>
      </c>
      <c r="M24" s="22">
        <v>115.7</v>
      </c>
      <c r="N24" s="20">
        <v>117.5</v>
      </c>
      <c r="O24" s="21">
        <v>118.3</v>
      </c>
      <c r="P24" s="21">
        <v>117.2</v>
      </c>
      <c r="Q24" s="21">
        <v>18.399999999999999</v>
      </c>
      <c r="R24" s="21">
        <v>117.8</v>
      </c>
      <c r="S24" s="22">
        <v>117.4</v>
      </c>
      <c r="T24" s="23">
        <f t="shared" si="0"/>
        <v>1808.1000000000001</v>
      </c>
      <c r="V24" s="2"/>
    </row>
    <row r="25" spans="1:30" ht="41.45" customHeight="1" x14ac:dyDescent="0.25">
      <c r="A25" s="113" t="s">
        <v>10</v>
      </c>
      <c r="B25" s="24">
        <f>SUM(B18:B24)</f>
        <v>825.19999999999993</v>
      </c>
      <c r="C25" s="25">
        <f t="shared" ref="C25:E25" si="1">SUM(C18:C24)</f>
        <v>816.4</v>
      </c>
      <c r="D25" s="25">
        <f t="shared" si="1"/>
        <v>813.50000000000011</v>
      </c>
      <c r="E25" s="25">
        <f t="shared" si="1"/>
        <v>146.9</v>
      </c>
      <c r="F25" s="25">
        <f>SUM(F18:F24)</f>
        <v>824.30000000000007</v>
      </c>
      <c r="G25" s="127">
        <f t="shared" ref="G25:J25" si="2">SUM(G18:G24)</f>
        <v>817.6</v>
      </c>
      <c r="H25" s="24">
        <f t="shared" si="2"/>
        <v>806.49999999999989</v>
      </c>
      <c r="I25" s="25">
        <f t="shared" si="2"/>
        <v>817.7</v>
      </c>
      <c r="J25" s="25">
        <f t="shared" si="2"/>
        <v>800.1</v>
      </c>
      <c r="K25" s="25">
        <f>SUM(K18:K24)</f>
        <v>127.29999999999998</v>
      </c>
      <c r="L25" s="25">
        <f t="shared" ref="L25:M25" si="3">SUM(L18:L24)</f>
        <v>820.09999999999991</v>
      </c>
      <c r="M25" s="26">
        <f t="shared" si="3"/>
        <v>812.10000000000014</v>
      </c>
      <c r="N25" s="24">
        <f>SUM(N18:N24)</f>
        <v>823.3</v>
      </c>
      <c r="O25" s="25">
        <f t="shared" ref="O25:S25" si="4">SUM(O18:O24)</f>
        <v>828.49999999999989</v>
      </c>
      <c r="P25" s="25">
        <f t="shared" si="4"/>
        <v>820.80000000000007</v>
      </c>
      <c r="Q25" s="25">
        <f t="shared" si="4"/>
        <v>130.60000000000002</v>
      </c>
      <c r="R25" s="25">
        <f t="shared" si="4"/>
        <v>825.39999999999986</v>
      </c>
      <c r="S25" s="26">
        <f t="shared" si="4"/>
        <v>822.99999999999989</v>
      </c>
      <c r="T25" s="23">
        <f t="shared" si="0"/>
        <v>12679.3</v>
      </c>
    </row>
    <row r="26" spans="1:30" s="2" customFormat="1" ht="36.75" customHeight="1" x14ac:dyDescent="0.25">
      <c r="A26" s="114" t="s">
        <v>12</v>
      </c>
      <c r="B26" s="27">
        <v>156.80000000000001</v>
      </c>
      <c r="C26" s="28">
        <v>156.80000000000001</v>
      </c>
      <c r="D26" s="28">
        <v>156.80000000000001</v>
      </c>
      <c r="E26" s="28">
        <v>156.80000000000001</v>
      </c>
      <c r="F26" s="28">
        <v>156.80000000000001</v>
      </c>
      <c r="G26" s="128">
        <v>156.80000000000001</v>
      </c>
      <c r="H26" s="27">
        <v>156.80000000000001</v>
      </c>
      <c r="I26" s="28">
        <v>156.80000000000001</v>
      </c>
      <c r="J26" s="28">
        <v>156.80000000000001</v>
      </c>
      <c r="K26" s="28">
        <v>156.80000000000001</v>
      </c>
      <c r="L26" s="28">
        <v>156.80000000000001</v>
      </c>
      <c r="M26" s="128">
        <v>156.80000000000001</v>
      </c>
      <c r="N26" s="27">
        <v>156.80000000000001</v>
      </c>
      <c r="O26" s="28">
        <v>156.80000000000001</v>
      </c>
      <c r="P26" s="28">
        <v>156.80000000000001</v>
      </c>
      <c r="Q26" s="28">
        <v>156.80000000000001</v>
      </c>
      <c r="R26" s="28">
        <v>156.80000000000001</v>
      </c>
      <c r="S26" s="29">
        <v>156.80000000000001</v>
      </c>
      <c r="T26" s="30">
        <f>+((T25/T27)/7)*1000</f>
        <v>156.78426135450283</v>
      </c>
    </row>
    <row r="27" spans="1:30" s="2" customFormat="1" ht="33" customHeight="1" x14ac:dyDescent="0.25">
      <c r="A27" s="115" t="s">
        <v>13</v>
      </c>
      <c r="B27" s="31">
        <v>752</v>
      </c>
      <c r="C27" s="32">
        <v>744</v>
      </c>
      <c r="D27" s="32">
        <v>741</v>
      </c>
      <c r="E27" s="32">
        <v>134</v>
      </c>
      <c r="F27" s="32">
        <v>751</v>
      </c>
      <c r="G27" s="129">
        <v>745</v>
      </c>
      <c r="H27" s="31">
        <v>735</v>
      </c>
      <c r="I27" s="32">
        <v>745</v>
      </c>
      <c r="J27" s="32">
        <v>729</v>
      </c>
      <c r="K27" s="32">
        <v>116</v>
      </c>
      <c r="L27" s="32">
        <v>747</v>
      </c>
      <c r="M27" s="129">
        <v>740</v>
      </c>
      <c r="N27" s="31">
        <v>750</v>
      </c>
      <c r="O27" s="32">
        <v>755</v>
      </c>
      <c r="P27" s="32">
        <v>748</v>
      </c>
      <c r="Q27" s="32">
        <v>119</v>
      </c>
      <c r="R27" s="32">
        <v>752</v>
      </c>
      <c r="S27" s="33">
        <v>750</v>
      </c>
      <c r="T27" s="34">
        <f>SUM(B27:S27)</f>
        <v>11553</v>
      </c>
      <c r="U27" s="2">
        <f>((T25*1000)/T27)/7</f>
        <v>156.78426135450286</v>
      </c>
    </row>
    <row r="28" spans="1:30" s="2" customFormat="1" ht="33" customHeight="1" x14ac:dyDescent="0.25">
      <c r="A28" s="116" t="s">
        <v>14</v>
      </c>
      <c r="B28" s="35">
        <f>((B27*B26)*7/1000-B18-B19)/5</f>
        <v>117.83904</v>
      </c>
      <c r="C28" s="36">
        <f t="shared" ref="C28:S28" si="5">((C27*C26)*7/1000-C18-C19)/5</f>
        <v>116.44288000000002</v>
      </c>
      <c r="D28" s="36">
        <f t="shared" si="5"/>
        <v>116.06432</v>
      </c>
      <c r="E28" s="36">
        <f t="shared" si="5"/>
        <v>20.535679999999996</v>
      </c>
      <c r="F28" s="36">
        <f t="shared" si="5"/>
        <v>117.69952000000001</v>
      </c>
      <c r="G28" s="130">
        <f t="shared" si="5"/>
        <v>116.62240000000004</v>
      </c>
      <c r="H28" s="35">
        <f t="shared" si="5"/>
        <v>114.94720000000002</v>
      </c>
      <c r="I28" s="36">
        <f t="shared" si="5"/>
        <v>116.70240000000001</v>
      </c>
      <c r="J28" s="36">
        <f t="shared" si="5"/>
        <v>114.11008000000004</v>
      </c>
      <c r="K28" s="36">
        <f t="shared" si="5"/>
        <v>18.104320000000001</v>
      </c>
      <c r="L28" s="36">
        <f t="shared" si="5"/>
        <v>116.86144000000004</v>
      </c>
      <c r="M28" s="37">
        <f t="shared" si="5"/>
        <v>115.72480000000004</v>
      </c>
      <c r="N28" s="35">
        <f t="shared" si="5"/>
        <v>117.48000000000005</v>
      </c>
      <c r="O28" s="36">
        <f t="shared" si="5"/>
        <v>118.33760000000002</v>
      </c>
      <c r="P28" s="36">
        <f t="shared" si="5"/>
        <v>117.24096000000002</v>
      </c>
      <c r="Q28" s="36">
        <f t="shared" si="5"/>
        <v>18.402880000000003</v>
      </c>
      <c r="R28" s="36">
        <f t="shared" si="5"/>
        <v>117.79903999999999</v>
      </c>
      <c r="S28" s="37">
        <f t="shared" si="5"/>
        <v>117.44000000000003</v>
      </c>
      <c r="T28" s="38"/>
    </row>
    <row r="29" spans="1:30" ht="33.75" customHeight="1" x14ac:dyDescent="0.25">
      <c r="A29" s="117" t="s">
        <v>15</v>
      </c>
      <c r="B29" s="39">
        <f>((B27*B26)*7)/1000</f>
        <v>825.39520000000005</v>
      </c>
      <c r="C29" s="40">
        <f>((C27*C26)*7)/1000</f>
        <v>816.61440000000016</v>
      </c>
      <c r="D29" s="40">
        <f t="shared" ref="D29:S29" si="6">((D27*D26)*7)/1000</f>
        <v>813.32159999999999</v>
      </c>
      <c r="E29" s="40">
        <f t="shared" si="6"/>
        <v>147.07839999999999</v>
      </c>
      <c r="F29" s="40">
        <f t="shared" si="6"/>
        <v>824.29759999999999</v>
      </c>
      <c r="G29" s="131">
        <f t="shared" si="6"/>
        <v>817.7120000000001</v>
      </c>
      <c r="H29" s="39">
        <f t="shared" si="6"/>
        <v>806.7360000000001</v>
      </c>
      <c r="I29" s="40">
        <f t="shared" si="6"/>
        <v>817.7120000000001</v>
      </c>
      <c r="J29" s="40">
        <f t="shared" si="6"/>
        <v>800.1504000000001</v>
      </c>
      <c r="K29" s="40">
        <f t="shared" si="6"/>
        <v>127.32160000000002</v>
      </c>
      <c r="L29" s="40">
        <f t="shared" si="6"/>
        <v>819.9072000000001</v>
      </c>
      <c r="M29" s="76">
        <f t="shared" si="6"/>
        <v>812.22400000000016</v>
      </c>
      <c r="N29" s="177">
        <f t="shared" si="6"/>
        <v>823.20000000000016</v>
      </c>
      <c r="O29" s="41">
        <f t="shared" si="6"/>
        <v>828.6880000000001</v>
      </c>
      <c r="P29" s="41">
        <f t="shared" si="6"/>
        <v>821.00480000000005</v>
      </c>
      <c r="Q29" s="41">
        <f t="shared" si="6"/>
        <v>130.61440000000002</v>
      </c>
      <c r="R29" s="41">
        <f t="shared" si="6"/>
        <v>825.39520000000005</v>
      </c>
      <c r="S29" s="42">
        <f t="shared" si="6"/>
        <v>823.20000000000016</v>
      </c>
      <c r="T29" s="43"/>
    </row>
    <row r="30" spans="1:30" ht="33.75" customHeight="1" thickBot="1" x14ac:dyDescent="0.3">
      <c r="A30" s="118" t="s">
        <v>16</v>
      </c>
      <c r="B30" s="44">
        <f>+(B25/B27)/7*1000</f>
        <v>156.76291793313069</v>
      </c>
      <c r="C30" s="45">
        <f t="shared" ref="C30:E30" si="7">+(C25/C27)/7*1000</f>
        <v>156.75883256528417</v>
      </c>
      <c r="D30" s="45">
        <f t="shared" si="7"/>
        <v>156.83439367649896</v>
      </c>
      <c r="E30" s="45">
        <f t="shared" si="7"/>
        <v>156.60980810234543</v>
      </c>
      <c r="F30" s="45">
        <f>+(F25/F27)/7*1000</f>
        <v>156.80045653414496</v>
      </c>
      <c r="G30" s="132">
        <f t="shared" ref="G30:J30" si="8">+(G25/G27)/7*1000</f>
        <v>156.77852348993287</v>
      </c>
      <c r="H30" s="44">
        <f t="shared" si="8"/>
        <v>156.75413022351796</v>
      </c>
      <c r="I30" s="45">
        <f t="shared" si="8"/>
        <v>156.79769894534996</v>
      </c>
      <c r="J30" s="45">
        <f t="shared" si="8"/>
        <v>156.79012345679013</v>
      </c>
      <c r="K30" s="45">
        <f>+(K25/K27)/7*1000</f>
        <v>156.77339901477833</v>
      </c>
      <c r="L30" s="45">
        <f t="shared" ref="L30:S30" si="9">+(L25/L27)/7*1000</f>
        <v>156.8368712947026</v>
      </c>
      <c r="M30" s="46">
        <f t="shared" si="9"/>
        <v>156.77606177606182</v>
      </c>
      <c r="N30" s="44">
        <f t="shared" si="9"/>
        <v>156.81904761904761</v>
      </c>
      <c r="O30" s="45">
        <f t="shared" si="9"/>
        <v>156.76442762535476</v>
      </c>
      <c r="P30" s="45">
        <f t="shared" si="9"/>
        <v>156.76088617265088</v>
      </c>
      <c r="Q30" s="45">
        <f t="shared" si="9"/>
        <v>156.78271308523412</v>
      </c>
      <c r="R30" s="45">
        <f t="shared" si="9"/>
        <v>156.80091185410333</v>
      </c>
      <c r="S30" s="46">
        <f t="shared" si="9"/>
        <v>156.76190476190473</v>
      </c>
      <c r="T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0"/>
      <c r="U37" s="50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53"/>
      <c r="U38" s="3"/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69">
        <v>101.6</v>
      </c>
      <c r="C39" s="69">
        <v>100.2</v>
      </c>
      <c r="D39" s="69">
        <v>101.1</v>
      </c>
      <c r="E39" s="69">
        <v>19.399999999999999</v>
      </c>
      <c r="F39" s="69">
        <v>103</v>
      </c>
      <c r="G39" s="69">
        <v>99.4</v>
      </c>
      <c r="H39" s="89">
        <f t="shared" ref="H39:H46" si="10">SUM(B39:G39)</f>
        <v>524.69999999999993</v>
      </c>
      <c r="I39" s="50"/>
      <c r="J39" s="2"/>
      <c r="K39" s="80" t="s">
        <v>42</v>
      </c>
      <c r="L39" s="69">
        <v>8</v>
      </c>
      <c r="M39" s="69">
        <v>7.8</v>
      </c>
      <c r="N39" s="69">
        <v>7.9</v>
      </c>
      <c r="O39" s="69">
        <v>0.9</v>
      </c>
      <c r="P39" s="69">
        <v>7.8</v>
      </c>
      <c r="Q39" s="69">
        <v>7.6</v>
      </c>
      <c r="R39" s="89">
        <f t="shared" ref="R39:R46" si="11">SUM(L39:Q39)</f>
        <v>40</v>
      </c>
      <c r="S39" s="50"/>
      <c r="T39" s="50"/>
      <c r="U39" s="50"/>
      <c r="V39" s="50"/>
      <c r="W39" s="2"/>
      <c r="X39" s="2"/>
      <c r="Y39" s="2"/>
      <c r="Z39" s="2"/>
      <c r="AA39" s="144"/>
      <c r="AB39" s="144"/>
      <c r="AD39" s="142"/>
    </row>
    <row r="40" spans="1:30" ht="33.75" customHeight="1" x14ac:dyDescent="0.25">
      <c r="A40" s="81" t="s">
        <v>34</v>
      </c>
      <c r="B40" s="69">
        <v>101.6</v>
      </c>
      <c r="C40" s="69">
        <v>100.2</v>
      </c>
      <c r="D40" s="69">
        <v>101.1</v>
      </c>
      <c r="E40" s="69">
        <v>19.399999999999999</v>
      </c>
      <c r="F40" s="69">
        <v>103</v>
      </c>
      <c r="G40" s="69">
        <v>99.4</v>
      </c>
      <c r="H40" s="89">
        <f t="shared" si="10"/>
        <v>524.69999999999993</v>
      </c>
      <c r="I40" s="50"/>
      <c r="J40" s="2"/>
      <c r="K40" s="81" t="s">
        <v>34</v>
      </c>
      <c r="L40" s="69">
        <v>8</v>
      </c>
      <c r="M40" s="69">
        <v>7.8</v>
      </c>
      <c r="N40" s="69">
        <v>7.9</v>
      </c>
      <c r="O40" s="69">
        <v>0.9</v>
      </c>
      <c r="P40" s="69">
        <v>7.8</v>
      </c>
      <c r="Q40" s="69">
        <v>7.6</v>
      </c>
      <c r="R40" s="89">
        <f t="shared" si="11"/>
        <v>40</v>
      </c>
      <c r="S40" s="50"/>
      <c r="T40" s="50"/>
      <c r="U40" s="50"/>
      <c r="V40" s="50"/>
      <c r="W40" s="2"/>
      <c r="X40" s="2"/>
      <c r="Y40" s="2"/>
      <c r="Z40" s="2"/>
      <c r="AA40" s="144"/>
      <c r="AB40" s="144"/>
      <c r="AD40" s="142"/>
    </row>
    <row r="41" spans="1:30" ht="33.75" customHeight="1" x14ac:dyDescent="0.25">
      <c r="A41" s="80" t="s">
        <v>35</v>
      </c>
      <c r="B41" s="69">
        <v>101.4</v>
      </c>
      <c r="C41" s="69">
        <v>100</v>
      </c>
      <c r="D41" s="69">
        <v>101</v>
      </c>
      <c r="E41" s="69">
        <v>19.399999999999999</v>
      </c>
      <c r="F41" s="69">
        <v>102.8</v>
      </c>
      <c r="G41" s="69">
        <v>99.2</v>
      </c>
      <c r="H41" s="89">
        <f t="shared" si="10"/>
        <v>523.79999999999995</v>
      </c>
      <c r="I41" s="50"/>
      <c r="J41" s="2"/>
      <c r="K41" s="80" t="s">
        <v>35</v>
      </c>
      <c r="L41" s="69">
        <v>8</v>
      </c>
      <c r="M41" s="69">
        <v>7.8</v>
      </c>
      <c r="N41" s="69">
        <v>7.9</v>
      </c>
      <c r="O41" s="69">
        <v>0.9</v>
      </c>
      <c r="P41" s="69">
        <v>7.8</v>
      </c>
      <c r="Q41" s="69">
        <v>7.7</v>
      </c>
      <c r="R41" s="89">
        <f t="shared" si="11"/>
        <v>40.1</v>
      </c>
      <c r="S41" s="50"/>
      <c r="T41" s="50"/>
      <c r="U41" s="50"/>
      <c r="V41" s="50"/>
      <c r="W41" s="2"/>
      <c r="X41" s="2"/>
      <c r="Y41" s="2"/>
      <c r="Z41" s="2"/>
      <c r="AA41" s="144"/>
      <c r="AB41" s="144"/>
      <c r="AD41" s="142"/>
    </row>
    <row r="42" spans="1:30" ht="33.75" customHeight="1" x14ac:dyDescent="0.25">
      <c r="A42" s="80" t="s">
        <v>36</v>
      </c>
      <c r="B42" s="69">
        <v>101.4</v>
      </c>
      <c r="C42" s="69">
        <v>100</v>
      </c>
      <c r="D42" s="69">
        <v>101</v>
      </c>
      <c r="E42" s="69">
        <v>19.399999999999999</v>
      </c>
      <c r="F42" s="69">
        <v>102.8</v>
      </c>
      <c r="G42" s="69">
        <v>99.2</v>
      </c>
      <c r="H42" s="89">
        <f t="shared" si="10"/>
        <v>523.79999999999995</v>
      </c>
      <c r="I42" s="50"/>
      <c r="J42" s="2"/>
      <c r="K42" s="80" t="s">
        <v>36</v>
      </c>
      <c r="L42" s="69">
        <v>8</v>
      </c>
      <c r="M42" s="69">
        <v>7.9</v>
      </c>
      <c r="N42" s="69">
        <v>8</v>
      </c>
      <c r="O42" s="69">
        <v>0.9</v>
      </c>
      <c r="P42" s="69">
        <v>7.8</v>
      </c>
      <c r="Q42" s="69">
        <v>7.7</v>
      </c>
      <c r="R42" s="89">
        <f t="shared" si="11"/>
        <v>40.299999999999997</v>
      </c>
      <c r="S42" s="50"/>
      <c r="T42" s="53"/>
      <c r="U42" s="3"/>
      <c r="V42" s="50"/>
      <c r="W42" s="2"/>
      <c r="X42" s="2"/>
      <c r="Y42" s="2"/>
      <c r="Z42" s="2"/>
      <c r="AA42" s="144"/>
      <c r="AB42" s="144"/>
      <c r="AD42" s="142"/>
    </row>
    <row r="43" spans="1:30" ht="33.75" customHeight="1" x14ac:dyDescent="0.25">
      <c r="A43" s="81" t="s">
        <v>37</v>
      </c>
      <c r="B43" s="69">
        <v>101.4</v>
      </c>
      <c r="C43" s="69">
        <v>100</v>
      </c>
      <c r="D43" s="69">
        <v>101</v>
      </c>
      <c r="E43" s="69">
        <v>19.399999999999999</v>
      </c>
      <c r="F43" s="69">
        <v>102.8</v>
      </c>
      <c r="G43" s="69">
        <v>99.2</v>
      </c>
      <c r="H43" s="89">
        <f t="shared" si="10"/>
        <v>523.79999999999995</v>
      </c>
      <c r="I43" s="50"/>
      <c r="J43" s="2"/>
      <c r="K43" s="81" t="s">
        <v>37</v>
      </c>
      <c r="L43" s="69">
        <v>8</v>
      </c>
      <c r="M43" s="69">
        <v>7.9</v>
      </c>
      <c r="N43" s="69">
        <v>8</v>
      </c>
      <c r="O43" s="69">
        <v>0.9</v>
      </c>
      <c r="P43" s="69">
        <v>7.8</v>
      </c>
      <c r="Q43" s="69">
        <v>7.7</v>
      </c>
      <c r="R43" s="89">
        <f t="shared" si="11"/>
        <v>40.299999999999997</v>
      </c>
      <c r="S43" s="50"/>
      <c r="T43" s="50"/>
      <c r="U43" s="50"/>
      <c r="V43" s="50"/>
      <c r="W43" s="2"/>
      <c r="X43" s="2"/>
      <c r="Y43" s="2"/>
      <c r="Z43" s="2"/>
      <c r="AA43" s="144"/>
      <c r="AB43" s="144"/>
      <c r="AD43" s="142"/>
    </row>
    <row r="44" spans="1:30" ht="33.75" customHeight="1" x14ac:dyDescent="0.25">
      <c r="A44" s="80" t="s">
        <v>38</v>
      </c>
      <c r="B44" s="69">
        <v>101.4</v>
      </c>
      <c r="C44" s="69">
        <v>100</v>
      </c>
      <c r="D44" s="69">
        <v>101</v>
      </c>
      <c r="E44" s="69">
        <v>19.399999999999999</v>
      </c>
      <c r="F44" s="69">
        <v>102.8</v>
      </c>
      <c r="G44" s="69">
        <v>99.2</v>
      </c>
      <c r="H44" s="89">
        <f t="shared" si="10"/>
        <v>523.79999999999995</v>
      </c>
      <c r="I44" s="50"/>
      <c r="J44" s="2"/>
      <c r="K44" s="80" t="s">
        <v>38</v>
      </c>
      <c r="L44" s="69">
        <v>8.1</v>
      </c>
      <c r="M44" s="69">
        <v>7.9</v>
      </c>
      <c r="N44" s="69">
        <v>8</v>
      </c>
      <c r="O44" s="69">
        <v>0.9</v>
      </c>
      <c r="P44" s="69">
        <v>7.8</v>
      </c>
      <c r="Q44" s="69">
        <v>7.7</v>
      </c>
      <c r="R44" s="89">
        <f t="shared" si="11"/>
        <v>40.4</v>
      </c>
      <c r="S44" s="50"/>
      <c r="T44" s="53"/>
      <c r="U44" s="3"/>
      <c r="V44" s="50"/>
      <c r="W44" s="2"/>
      <c r="X44" s="2"/>
      <c r="Y44" s="2"/>
      <c r="Z44" s="2"/>
      <c r="AA44" s="144"/>
      <c r="AB44" s="144"/>
      <c r="AD44" s="142"/>
    </row>
    <row r="45" spans="1:30" ht="33.75" customHeight="1" x14ac:dyDescent="0.25">
      <c r="A45" s="80" t="s">
        <v>33</v>
      </c>
      <c r="B45" s="69">
        <v>101.4</v>
      </c>
      <c r="C45" s="69">
        <v>100</v>
      </c>
      <c r="D45" s="69">
        <v>101</v>
      </c>
      <c r="E45" s="69">
        <v>19.399999999999999</v>
      </c>
      <c r="F45" s="69">
        <v>102.8</v>
      </c>
      <c r="G45" s="69">
        <v>99.2</v>
      </c>
      <c r="H45" s="89">
        <f t="shared" si="10"/>
        <v>523.79999999999995</v>
      </c>
      <c r="I45" s="50"/>
      <c r="J45" s="2"/>
      <c r="K45" s="80" t="s">
        <v>33</v>
      </c>
      <c r="L45" s="69">
        <v>8.1</v>
      </c>
      <c r="M45" s="69">
        <v>7.9</v>
      </c>
      <c r="N45" s="69">
        <v>8</v>
      </c>
      <c r="O45" s="69">
        <v>1</v>
      </c>
      <c r="P45" s="69">
        <v>7.9</v>
      </c>
      <c r="Q45" s="69">
        <v>7.7</v>
      </c>
      <c r="R45" s="89">
        <f t="shared" si="11"/>
        <v>40.6</v>
      </c>
      <c r="S45" s="50"/>
      <c r="T45" s="50"/>
      <c r="U45" s="50"/>
      <c r="V45" s="50"/>
      <c r="W45" s="2"/>
      <c r="X45" s="2"/>
      <c r="Y45" s="2"/>
      <c r="Z45" s="2"/>
      <c r="AA45" s="144"/>
      <c r="AB45" s="144"/>
      <c r="AD45" s="142"/>
    </row>
    <row r="46" spans="1:30" ht="33.75" customHeight="1" x14ac:dyDescent="0.25">
      <c r="A46" s="81" t="s">
        <v>10</v>
      </c>
      <c r="B46" s="70">
        <f t="shared" ref="B46:G46" si="12">SUM(B39:B45)</f>
        <v>710.19999999999993</v>
      </c>
      <c r="C46" s="25">
        <f t="shared" si="12"/>
        <v>700.4</v>
      </c>
      <c r="D46" s="25">
        <f t="shared" si="12"/>
        <v>707.2</v>
      </c>
      <c r="E46" s="25">
        <f t="shared" si="12"/>
        <v>135.80000000000001</v>
      </c>
      <c r="F46" s="25">
        <f t="shared" si="12"/>
        <v>719.99999999999989</v>
      </c>
      <c r="G46" s="25">
        <f t="shared" si="12"/>
        <v>694.80000000000007</v>
      </c>
      <c r="H46" s="89">
        <f t="shared" si="10"/>
        <v>3668.4000000000005</v>
      </c>
      <c r="I46" s="56"/>
      <c r="K46" s="96" t="s">
        <v>10</v>
      </c>
      <c r="L46" s="70">
        <f>SUM(L39:L45)</f>
        <v>56.2</v>
      </c>
      <c r="M46" s="25">
        <f>SUM(M39:M45)</f>
        <v>54.999999999999993</v>
      </c>
      <c r="N46" s="25">
        <f>SUM(N39:N45)</f>
        <v>55.7</v>
      </c>
      <c r="O46" s="25">
        <f>SUM(O39:O45)</f>
        <v>6.4</v>
      </c>
      <c r="P46" s="25">
        <f t="shared" ref="P46:Q46" si="13">SUM(P39:P45)</f>
        <v>54.699999999999996</v>
      </c>
      <c r="Q46" s="25">
        <f t="shared" si="13"/>
        <v>53.7</v>
      </c>
      <c r="R46" s="89">
        <f t="shared" si="11"/>
        <v>281.7</v>
      </c>
      <c r="S46" s="56"/>
      <c r="T46" s="53"/>
      <c r="U46" s="3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2" t="s">
        <v>12</v>
      </c>
      <c r="B47" s="28">
        <v>156.6</v>
      </c>
      <c r="C47" s="28">
        <v>156.6</v>
      </c>
      <c r="D47" s="28">
        <v>156.6</v>
      </c>
      <c r="E47" s="28">
        <v>156.6</v>
      </c>
      <c r="F47" s="28">
        <v>156.6</v>
      </c>
      <c r="G47" s="28">
        <v>156.6</v>
      </c>
      <c r="H47" s="90">
        <f>+((H46/H48)/7)*1000</f>
        <v>156.52841781874045</v>
      </c>
      <c r="I47" s="56"/>
      <c r="K47" s="119" t="s">
        <v>12</v>
      </c>
      <c r="L47" s="71">
        <v>151.5</v>
      </c>
      <c r="M47" s="28">
        <v>151</v>
      </c>
      <c r="N47" s="28">
        <v>150</v>
      </c>
      <c r="O47" s="28">
        <v>152</v>
      </c>
      <c r="P47" s="28">
        <v>147.5</v>
      </c>
      <c r="Q47" s="28">
        <v>147.5</v>
      </c>
      <c r="R47" s="90">
        <f>+((R46/R48)/7)*1000</f>
        <v>149.60169941582581</v>
      </c>
      <c r="S47" s="57"/>
      <c r="T47" s="50"/>
      <c r="U47" s="50"/>
    </row>
    <row r="48" spans="1:30" ht="33.75" customHeight="1" x14ac:dyDescent="0.25">
      <c r="A48" s="83" t="s">
        <v>13</v>
      </c>
      <c r="B48" s="72">
        <v>648</v>
      </c>
      <c r="C48" s="32">
        <v>639</v>
      </c>
      <c r="D48" s="32">
        <v>645</v>
      </c>
      <c r="E48" s="32">
        <v>125</v>
      </c>
      <c r="F48" s="32">
        <v>657</v>
      </c>
      <c r="G48" s="32">
        <v>634</v>
      </c>
      <c r="H48" s="91">
        <f>SUM(B48:G48)</f>
        <v>3348</v>
      </c>
      <c r="I48" s="56"/>
      <c r="J48" s="58"/>
      <c r="K48" s="83" t="s">
        <v>13</v>
      </c>
      <c r="L48" s="94">
        <v>53</v>
      </c>
      <c r="M48" s="94">
        <v>52</v>
      </c>
      <c r="N48" s="94">
        <v>53</v>
      </c>
      <c r="O48" s="94">
        <v>6</v>
      </c>
      <c r="P48" s="94">
        <v>53</v>
      </c>
      <c r="Q48" s="94">
        <v>52</v>
      </c>
      <c r="R48" s="98">
        <f>SUM(L48:Q48)</f>
        <v>269</v>
      </c>
      <c r="S48" s="59"/>
      <c r="T48" s="53"/>
      <c r="U48" s="3"/>
    </row>
    <row r="49" spans="1:43" ht="33.75" customHeight="1" x14ac:dyDescent="0.25">
      <c r="A49" s="84" t="s">
        <v>14</v>
      </c>
      <c r="B49" s="73">
        <f t="shared" ref="B49:G49" si="14">((B48*B47)*7/1000-B39-B40)/5</f>
        <v>101.42751999999999</v>
      </c>
      <c r="C49" s="36">
        <f t="shared" si="14"/>
        <v>100.01435999999998</v>
      </c>
      <c r="D49" s="36">
        <f t="shared" si="14"/>
        <v>100.96979999999999</v>
      </c>
      <c r="E49" s="36">
        <f t="shared" si="14"/>
        <v>19.645</v>
      </c>
      <c r="F49" s="36">
        <f t="shared" si="14"/>
        <v>102.84067999999999</v>
      </c>
      <c r="G49" s="36">
        <f t="shared" si="14"/>
        <v>99.238159999999993</v>
      </c>
      <c r="H49" s="92">
        <f>((H46*1000)/H48)/7</f>
        <v>156.52841781874039</v>
      </c>
      <c r="I49" s="56"/>
      <c r="K49" s="84" t="s">
        <v>14</v>
      </c>
      <c r="L49" s="73">
        <f>((L48*L47)*7/1000-L39-L40)/5</f>
        <v>8.0412999999999997</v>
      </c>
      <c r="M49" s="36">
        <f t="shared" ref="M49:Q49" si="15">((M48*M47)*7/1000-M39-M40)/5</f>
        <v>7.8728000000000007</v>
      </c>
      <c r="N49" s="36">
        <f t="shared" si="15"/>
        <v>7.9700000000000006</v>
      </c>
      <c r="O49" s="36">
        <f t="shared" si="15"/>
        <v>0.91679999999999995</v>
      </c>
      <c r="P49" s="36">
        <f t="shared" si="15"/>
        <v>7.8245000000000005</v>
      </c>
      <c r="Q49" s="36">
        <f t="shared" si="15"/>
        <v>7.6979999999999986</v>
      </c>
      <c r="R49" s="99">
        <f>((R46*1000)/R48)/7</f>
        <v>149.60169941582581</v>
      </c>
      <c r="S49" s="59"/>
      <c r="T49" s="50"/>
      <c r="U49" s="50"/>
    </row>
    <row r="50" spans="1:43" ht="33.75" customHeight="1" x14ac:dyDescent="0.25">
      <c r="A50" s="85" t="s">
        <v>15</v>
      </c>
      <c r="B50" s="74">
        <f t="shared" ref="B50:G50" si="16">((B48*B47)*7)/1000</f>
        <v>710.33759999999995</v>
      </c>
      <c r="C50" s="40">
        <f t="shared" si="16"/>
        <v>700.47179999999992</v>
      </c>
      <c r="D50" s="40">
        <f t="shared" si="16"/>
        <v>707.04899999999998</v>
      </c>
      <c r="E50" s="40">
        <f t="shared" si="16"/>
        <v>137.02500000000001</v>
      </c>
      <c r="F50" s="40">
        <f t="shared" si="16"/>
        <v>720.20339999999999</v>
      </c>
      <c r="G50" s="40">
        <f t="shared" si="16"/>
        <v>694.99079999999992</v>
      </c>
      <c r="H50" s="76"/>
      <c r="I50" s="56"/>
      <c r="K50" s="85" t="s">
        <v>15</v>
      </c>
      <c r="L50" s="74">
        <f>((L48*L47)*7)/1000</f>
        <v>56.206499999999998</v>
      </c>
      <c r="M50" s="40">
        <f>((M48*M47)*7)/1000</f>
        <v>54.963999999999999</v>
      </c>
      <c r="N50" s="40">
        <f>((N48*N47)*7)/1000</f>
        <v>55.65</v>
      </c>
      <c r="O50" s="40">
        <f>((O48*O47)*7)/1000</f>
        <v>6.3840000000000003</v>
      </c>
      <c r="P50" s="40">
        <f t="shared" ref="P50:Q50" si="17">((P48*P47)*7)/1000</f>
        <v>54.722499999999997</v>
      </c>
      <c r="Q50" s="40">
        <f t="shared" si="17"/>
        <v>53.69</v>
      </c>
      <c r="R50" s="100"/>
    </row>
    <row r="51" spans="1:43" ht="33.75" customHeight="1" thickBot="1" x14ac:dyDescent="0.3">
      <c r="A51" s="86" t="s">
        <v>16</v>
      </c>
      <c r="B51" s="75">
        <f t="shared" ref="B51:G51" si="18">+(B46/B48)/7*1000</f>
        <v>156.56966490299823</v>
      </c>
      <c r="C51" s="45">
        <f t="shared" si="18"/>
        <v>156.58394813324389</v>
      </c>
      <c r="D51" s="45">
        <f t="shared" si="18"/>
        <v>156.63344407530454</v>
      </c>
      <c r="E51" s="45">
        <f t="shared" si="18"/>
        <v>155.20000000000002</v>
      </c>
      <c r="F51" s="45">
        <f t="shared" si="18"/>
        <v>156.55577299412911</v>
      </c>
      <c r="G51" s="45">
        <f t="shared" si="18"/>
        <v>156.55700766110863</v>
      </c>
      <c r="H51" s="93"/>
      <c r="I51" s="56"/>
      <c r="J51" s="48"/>
      <c r="K51" s="86" t="s">
        <v>16</v>
      </c>
      <c r="L51" s="75">
        <f>+(L46/L48)/7*1000</f>
        <v>151.48247978436657</v>
      </c>
      <c r="M51" s="45">
        <f>+(M46/M48)/7*1000</f>
        <v>151.09890109890105</v>
      </c>
      <c r="N51" s="45">
        <f>+(N46/N48)/7*1000</f>
        <v>150.13477088948787</v>
      </c>
      <c r="O51" s="45">
        <f>+(O46/O48)/7*1000</f>
        <v>152.38095238095238</v>
      </c>
      <c r="P51" s="45">
        <f t="shared" ref="P51:Q51" si="19">+(P46/P48)/7*1000</f>
        <v>147.43935309973045</v>
      </c>
      <c r="Q51" s="45">
        <f t="shared" si="19"/>
        <v>147.52747252747253</v>
      </c>
      <c r="R51" s="46"/>
      <c r="S51" s="49"/>
      <c r="T51" s="49"/>
    </row>
    <row r="52" spans="1:43" ht="33.75" customHeight="1" x14ac:dyDescent="0.25">
      <c r="A52" s="48"/>
      <c r="B52" s="178"/>
      <c r="C52" s="178"/>
      <c r="D52" s="178"/>
      <c r="E52" s="178"/>
      <c r="F52" s="178"/>
      <c r="G52" s="178"/>
      <c r="H52" s="48"/>
      <c r="I52" s="48"/>
      <c r="J52" s="48"/>
      <c r="K52" s="49"/>
      <c r="L52" s="49"/>
      <c r="M52" s="178"/>
      <c r="N52" s="178"/>
      <c r="O52" s="178"/>
      <c r="P52" s="178"/>
      <c r="Q52" s="178"/>
      <c r="R52" s="178"/>
      <c r="S52" s="49"/>
      <c r="T52" s="49"/>
      <c r="U52" s="2"/>
      <c r="V52" s="2"/>
      <c r="W52" s="2"/>
      <c r="X52" s="2"/>
      <c r="Y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43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2"/>
      <c r="W54" s="2"/>
      <c r="X54" s="2"/>
      <c r="Y54" s="2"/>
      <c r="Z54" s="2"/>
      <c r="AB54" s="2"/>
      <c r="AC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2"/>
      <c r="W55" s="2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2"/>
      <c r="W56" s="2"/>
      <c r="X56" s="124"/>
      <c r="Y56" s="52"/>
      <c r="Z56" s="64"/>
      <c r="AA56" s="64"/>
      <c r="AB56" s="64"/>
      <c r="AC56" s="5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86">
        <v>9.9</v>
      </c>
      <c r="C57" s="179">
        <v>10.1</v>
      </c>
      <c r="D57" s="179">
        <v>9.9</v>
      </c>
      <c r="E57" s="179">
        <v>1.2</v>
      </c>
      <c r="F57" s="179">
        <v>9.8000000000000007</v>
      </c>
      <c r="G57" s="187">
        <v>9.9</v>
      </c>
      <c r="H57" s="186">
        <v>9.9</v>
      </c>
      <c r="I57" s="179">
        <v>10.1</v>
      </c>
      <c r="J57" s="179">
        <v>9.9</v>
      </c>
      <c r="K57" s="179">
        <v>1.1000000000000001</v>
      </c>
      <c r="L57" s="179">
        <v>9.9</v>
      </c>
      <c r="M57" s="187">
        <v>9.8000000000000007</v>
      </c>
      <c r="N57" s="69">
        <v>10.4</v>
      </c>
      <c r="O57" s="21">
        <v>10</v>
      </c>
      <c r="P57" s="21">
        <v>10</v>
      </c>
      <c r="Q57" s="21">
        <v>1.4</v>
      </c>
      <c r="R57" s="21">
        <v>10</v>
      </c>
      <c r="S57" s="126">
        <v>9.9</v>
      </c>
      <c r="T57" s="158">
        <f>SUM(B57:S57)</f>
        <v>153.20000000000002</v>
      </c>
      <c r="U57" s="49"/>
      <c r="V57" s="2"/>
      <c r="W57" s="2"/>
      <c r="X57" s="124"/>
      <c r="Y57" s="52"/>
      <c r="Z57" s="64"/>
      <c r="AA57" s="64"/>
      <c r="AB57" s="64"/>
      <c r="AC57" s="52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186">
        <v>9.9</v>
      </c>
      <c r="C58" s="179">
        <v>10.1</v>
      </c>
      <c r="D58" s="179">
        <v>9.9</v>
      </c>
      <c r="E58" s="179">
        <v>1.2</v>
      </c>
      <c r="F58" s="179">
        <v>9.8000000000000007</v>
      </c>
      <c r="G58" s="187">
        <v>9.9</v>
      </c>
      <c r="H58" s="186">
        <v>9.9</v>
      </c>
      <c r="I58" s="179">
        <v>10.1</v>
      </c>
      <c r="J58" s="179">
        <v>9.9</v>
      </c>
      <c r="K58" s="179">
        <v>1.1000000000000001</v>
      </c>
      <c r="L58" s="179">
        <v>9.9</v>
      </c>
      <c r="M58" s="187">
        <v>9.8000000000000007</v>
      </c>
      <c r="N58" s="69">
        <v>10.4</v>
      </c>
      <c r="O58" s="21">
        <v>10</v>
      </c>
      <c r="P58" s="21">
        <v>10</v>
      </c>
      <c r="Q58" s="21">
        <v>1.4</v>
      </c>
      <c r="R58" s="21">
        <v>10</v>
      </c>
      <c r="S58" s="126">
        <v>9.9</v>
      </c>
      <c r="T58" s="158">
        <f t="shared" ref="T58:T63" si="20">SUM(B58:S58)</f>
        <v>153.20000000000002</v>
      </c>
      <c r="U58" s="49"/>
      <c r="V58" s="2"/>
      <c r="W58" s="2"/>
      <c r="X58" s="124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186">
        <v>10</v>
      </c>
      <c r="C59" s="179">
        <v>10</v>
      </c>
      <c r="D59" s="179">
        <v>9.9</v>
      </c>
      <c r="E59" s="179">
        <v>1.2</v>
      </c>
      <c r="F59" s="179">
        <v>9.9</v>
      </c>
      <c r="G59" s="187">
        <v>10</v>
      </c>
      <c r="H59" s="186">
        <v>9.9</v>
      </c>
      <c r="I59" s="179">
        <v>10.1</v>
      </c>
      <c r="J59" s="179">
        <v>10</v>
      </c>
      <c r="K59" s="179">
        <v>1</v>
      </c>
      <c r="L59" s="179">
        <v>10</v>
      </c>
      <c r="M59" s="187">
        <v>9.8000000000000007</v>
      </c>
      <c r="N59" s="69">
        <v>10.4</v>
      </c>
      <c r="O59" s="21">
        <v>10.1</v>
      </c>
      <c r="P59" s="21">
        <v>10</v>
      </c>
      <c r="Q59" s="21">
        <v>1.3</v>
      </c>
      <c r="R59" s="21">
        <v>10</v>
      </c>
      <c r="S59" s="126">
        <v>10</v>
      </c>
      <c r="T59" s="158">
        <f t="shared" si="20"/>
        <v>153.60000000000002</v>
      </c>
      <c r="U59" s="49"/>
      <c r="V59" s="2"/>
      <c r="W59" s="2"/>
      <c r="X59" s="124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186">
        <v>10</v>
      </c>
      <c r="C60" s="179">
        <v>10.1</v>
      </c>
      <c r="D60" s="179">
        <v>9.9</v>
      </c>
      <c r="E60" s="179">
        <v>1.2</v>
      </c>
      <c r="F60" s="179">
        <v>9.9</v>
      </c>
      <c r="G60" s="187">
        <v>10</v>
      </c>
      <c r="H60" s="186">
        <v>9.9</v>
      </c>
      <c r="I60" s="179">
        <v>10.1</v>
      </c>
      <c r="J60" s="179">
        <v>10</v>
      </c>
      <c r="K60" s="179">
        <v>1</v>
      </c>
      <c r="L60" s="179">
        <v>10</v>
      </c>
      <c r="M60" s="187">
        <v>9.8000000000000007</v>
      </c>
      <c r="N60" s="69">
        <v>10.4</v>
      </c>
      <c r="O60" s="21">
        <v>10.1</v>
      </c>
      <c r="P60" s="21">
        <v>10</v>
      </c>
      <c r="Q60" s="21">
        <v>1.3</v>
      </c>
      <c r="R60" s="21">
        <v>10.1</v>
      </c>
      <c r="S60" s="126">
        <v>10</v>
      </c>
      <c r="T60" s="158">
        <f t="shared" si="20"/>
        <v>153.79999999999998</v>
      </c>
      <c r="U60" s="49"/>
      <c r="V60" s="2"/>
      <c r="W60" s="2"/>
      <c r="X60" s="124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186">
        <v>10</v>
      </c>
      <c r="C61" s="179">
        <v>10.1</v>
      </c>
      <c r="D61" s="179">
        <v>9.9</v>
      </c>
      <c r="E61" s="179">
        <v>1.2</v>
      </c>
      <c r="F61" s="179">
        <v>9.9</v>
      </c>
      <c r="G61" s="187">
        <v>10</v>
      </c>
      <c r="H61" s="186">
        <v>9.9</v>
      </c>
      <c r="I61" s="179">
        <v>10.1</v>
      </c>
      <c r="J61" s="179">
        <v>10</v>
      </c>
      <c r="K61" s="179">
        <v>1</v>
      </c>
      <c r="L61" s="179">
        <v>10</v>
      </c>
      <c r="M61" s="187">
        <v>9.9</v>
      </c>
      <c r="N61" s="69">
        <v>10.4</v>
      </c>
      <c r="O61" s="21">
        <v>10.1</v>
      </c>
      <c r="P61" s="21">
        <v>10.1</v>
      </c>
      <c r="Q61" s="21">
        <v>1.3</v>
      </c>
      <c r="R61" s="21">
        <v>10.1</v>
      </c>
      <c r="S61" s="126">
        <v>10</v>
      </c>
      <c r="T61" s="158">
        <f t="shared" si="20"/>
        <v>154</v>
      </c>
      <c r="U61" s="49"/>
      <c r="V61" s="2"/>
      <c r="W61" s="2"/>
      <c r="X61" s="124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86">
        <v>10.1</v>
      </c>
      <c r="C62" s="179">
        <v>10.1</v>
      </c>
      <c r="D62" s="179">
        <v>9.9</v>
      </c>
      <c r="E62" s="179">
        <v>1.3</v>
      </c>
      <c r="F62" s="179">
        <v>10</v>
      </c>
      <c r="G62" s="187">
        <v>10</v>
      </c>
      <c r="H62" s="186">
        <v>9.9</v>
      </c>
      <c r="I62" s="179">
        <v>10.1</v>
      </c>
      <c r="J62" s="179">
        <v>10</v>
      </c>
      <c r="K62" s="179">
        <v>1.1000000000000001</v>
      </c>
      <c r="L62" s="179">
        <v>10</v>
      </c>
      <c r="M62" s="187">
        <v>9.9</v>
      </c>
      <c r="N62" s="69">
        <v>10.4</v>
      </c>
      <c r="O62" s="21">
        <v>10.1</v>
      </c>
      <c r="P62" s="21">
        <v>10.1</v>
      </c>
      <c r="Q62" s="21">
        <v>1.4</v>
      </c>
      <c r="R62" s="21">
        <v>10.1</v>
      </c>
      <c r="S62" s="126">
        <v>10</v>
      </c>
      <c r="T62" s="158">
        <f t="shared" si="20"/>
        <v>154.5</v>
      </c>
      <c r="U62" s="49"/>
      <c r="V62" s="2"/>
      <c r="W62" s="2"/>
      <c r="X62" s="124"/>
      <c r="Y62" s="52"/>
      <c r="Z62" s="52"/>
      <c r="AA62" s="52"/>
      <c r="AB62" s="52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86">
        <v>10.1</v>
      </c>
      <c r="C63" s="179">
        <v>10.1</v>
      </c>
      <c r="D63" s="179">
        <v>9.9</v>
      </c>
      <c r="E63" s="179">
        <v>1.3</v>
      </c>
      <c r="F63" s="179">
        <v>10</v>
      </c>
      <c r="G63" s="187">
        <v>10.1</v>
      </c>
      <c r="H63" s="186">
        <v>10</v>
      </c>
      <c r="I63" s="179">
        <v>10.199999999999999</v>
      </c>
      <c r="J63" s="179">
        <v>10</v>
      </c>
      <c r="K63" s="179">
        <v>1.1000000000000001</v>
      </c>
      <c r="L63" s="179">
        <v>10.1</v>
      </c>
      <c r="M63" s="187">
        <v>9.9</v>
      </c>
      <c r="N63" s="69">
        <v>10.4</v>
      </c>
      <c r="O63" s="21">
        <v>10.199999999999999</v>
      </c>
      <c r="P63" s="21">
        <v>10.1</v>
      </c>
      <c r="Q63" s="21">
        <v>1.4</v>
      </c>
      <c r="R63" s="21">
        <v>10.1</v>
      </c>
      <c r="S63" s="126">
        <v>10.1</v>
      </c>
      <c r="T63" s="158">
        <f t="shared" si="20"/>
        <v>155.1</v>
      </c>
      <c r="U63" s="49"/>
      <c r="V63" s="2"/>
      <c r="W63" s="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79" t="s">
        <v>10</v>
      </c>
      <c r="B64" s="168">
        <f t="shared" ref="B64:S64" si="21">SUM(B57:B63)</f>
        <v>70</v>
      </c>
      <c r="C64" s="169">
        <f t="shared" si="21"/>
        <v>70.599999999999994</v>
      </c>
      <c r="D64" s="169">
        <f t="shared" si="21"/>
        <v>69.3</v>
      </c>
      <c r="E64" s="169">
        <f t="shared" si="21"/>
        <v>8.6</v>
      </c>
      <c r="F64" s="169">
        <f t="shared" si="21"/>
        <v>69.3</v>
      </c>
      <c r="G64" s="170">
        <f t="shared" si="21"/>
        <v>69.899999999999991</v>
      </c>
      <c r="H64" s="168">
        <f t="shared" si="21"/>
        <v>69.400000000000006</v>
      </c>
      <c r="I64" s="169">
        <f t="shared" si="21"/>
        <v>70.8</v>
      </c>
      <c r="J64" s="169">
        <f t="shared" si="21"/>
        <v>69.8</v>
      </c>
      <c r="K64" s="169">
        <f t="shared" si="21"/>
        <v>7.4</v>
      </c>
      <c r="L64" s="169">
        <f t="shared" si="21"/>
        <v>69.899999999999991</v>
      </c>
      <c r="M64" s="170">
        <f t="shared" si="21"/>
        <v>68.900000000000006</v>
      </c>
      <c r="N64" s="70">
        <f t="shared" si="21"/>
        <v>72.8</v>
      </c>
      <c r="O64" s="25">
        <f t="shared" si="21"/>
        <v>70.600000000000009</v>
      </c>
      <c r="P64" s="25">
        <f t="shared" si="21"/>
        <v>70.3</v>
      </c>
      <c r="Q64" s="25">
        <f t="shared" si="21"/>
        <v>9.5</v>
      </c>
      <c r="R64" s="25">
        <f t="shared" si="21"/>
        <v>70.400000000000006</v>
      </c>
      <c r="S64" s="127">
        <f t="shared" si="21"/>
        <v>69.899999999999991</v>
      </c>
      <c r="T64" s="150">
        <f>SUM(B64:S64)</f>
        <v>1077.3999999999999</v>
      </c>
      <c r="V64" s="2"/>
      <c r="W64" s="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151.5</v>
      </c>
      <c r="C65" s="28">
        <v>150.5</v>
      </c>
      <c r="D65" s="28">
        <v>150</v>
      </c>
      <c r="E65" s="28">
        <v>153.5</v>
      </c>
      <c r="F65" s="28">
        <v>150</v>
      </c>
      <c r="G65" s="29">
        <v>149</v>
      </c>
      <c r="H65" s="27">
        <v>152.5</v>
      </c>
      <c r="I65" s="28">
        <v>151</v>
      </c>
      <c r="J65" s="28">
        <v>151</v>
      </c>
      <c r="K65" s="28">
        <v>152</v>
      </c>
      <c r="L65" s="28">
        <v>149</v>
      </c>
      <c r="M65" s="29">
        <v>149</v>
      </c>
      <c r="N65" s="71">
        <v>153</v>
      </c>
      <c r="O65" s="28">
        <v>150.5</v>
      </c>
      <c r="P65" s="28">
        <v>150</v>
      </c>
      <c r="Q65" s="28">
        <v>151.5</v>
      </c>
      <c r="R65" s="28">
        <v>150</v>
      </c>
      <c r="S65" s="128">
        <v>149</v>
      </c>
      <c r="T65" s="151">
        <f>+((T64/T66)/7)*1000</f>
        <v>150.45384722804076</v>
      </c>
      <c r="V65" s="14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66</v>
      </c>
      <c r="C66" s="145">
        <v>67</v>
      </c>
      <c r="D66" s="145">
        <v>66</v>
      </c>
      <c r="E66" s="145">
        <v>8</v>
      </c>
      <c r="F66" s="145">
        <v>66</v>
      </c>
      <c r="G66" s="147">
        <v>67</v>
      </c>
      <c r="H66" s="146">
        <v>65</v>
      </c>
      <c r="I66" s="145">
        <v>67</v>
      </c>
      <c r="J66" s="145">
        <v>66</v>
      </c>
      <c r="K66" s="145">
        <v>7</v>
      </c>
      <c r="L66" s="145">
        <v>67</v>
      </c>
      <c r="M66" s="147">
        <v>66</v>
      </c>
      <c r="N66" s="94">
        <v>68</v>
      </c>
      <c r="O66" s="145">
        <v>67</v>
      </c>
      <c r="P66" s="145">
        <v>67</v>
      </c>
      <c r="Q66" s="145">
        <v>9</v>
      </c>
      <c r="R66" s="145">
        <v>67</v>
      </c>
      <c r="S66" s="148">
        <v>67</v>
      </c>
      <c r="T66" s="152">
        <f>SUM(B66:S66)</f>
        <v>1023</v>
      </c>
      <c r="U66" s="144"/>
      <c r="V66" s="66"/>
      <c r="Z66" s="3"/>
      <c r="AA66" s="3"/>
      <c r="AB66" s="3"/>
      <c r="AC66" s="3"/>
      <c r="AD66" s="3"/>
    </row>
    <row r="67" spans="1:41" ht="33.75" customHeight="1" x14ac:dyDescent="0.25">
      <c r="A67" s="84" t="s">
        <v>14</v>
      </c>
      <c r="B67" s="35">
        <f t="shared" ref="B67:S67" si="22">((B66*B65)*7/1000-B57-B58)/5</f>
        <v>10.038599999999999</v>
      </c>
      <c r="C67" s="36">
        <f t="shared" si="22"/>
        <v>10.0769</v>
      </c>
      <c r="D67" s="36">
        <f t="shared" si="22"/>
        <v>9.9</v>
      </c>
      <c r="E67" s="36">
        <f t="shared" si="22"/>
        <v>1.2391999999999999</v>
      </c>
      <c r="F67" s="36">
        <f t="shared" si="22"/>
        <v>9.9400000000000013</v>
      </c>
      <c r="G67" s="37">
        <f t="shared" si="22"/>
        <v>10.016200000000001</v>
      </c>
      <c r="H67" s="35">
        <f t="shared" si="22"/>
        <v>9.9175000000000004</v>
      </c>
      <c r="I67" s="36">
        <f t="shared" si="22"/>
        <v>10.123799999999999</v>
      </c>
      <c r="J67" s="36">
        <f t="shared" si="22"/>
        <v>9.9923999999999999</v>
      </c>
      <c r="K67" s="36">
        <f t="shared" si="22"/>
        <v>1.0496000000000003</v>
      </c>
      <c r="L67" s="36">
        <f t="shared" si="22"/>
        <v>10.016200000000001</v>
      </c>
      <c r="M67" s="37">
        <f t="shared" si="22"/>
        <v>9.8475999999999999</v>
      </c>
      <c r="N67" s="73">
        <f t="shared" si="22"/>
        <v>10.405600000000002</v>
      </c>
      <c r="O67" s="36">
        <f t="shared" si="22"/>
        <v>10.116900000000001</v>
      </c>
      <c r="P67" s="36">
        <f t="shared" si="22"/>
        <v>10.069999999999999</v>
      </c>
      <c r="Q67" s="36">
        <f t="shared" si="22"/>
        <v>1.3488999999999998</v>
      </c>
      <c r="R67" s="36">
        <f t="shared" si="22"/>
        <v>10.069999999999999</v>
      </c>
      <c r="S67" s="130">
        <f t="shared" si="22"/>
        <v>10.016200000000001</v>
      </c>
      <c r="T67" s="153">
        <f>((T64*1000)/T66)/7</f>
        <v>150.45384722804076</v>
      </c>
      <c r="Z67" s="3"/>
      <c r="AA67" s="3"/>
      <c r="AB67" s="3"/>
      <c r="AC67" s="3"/>
      <c r="AD67" s="3"/>
    </row>
    <row r="68" spans="1:41" ht="33.75" customHeight="1" x14ac:dyDescent="0.25">
      <c r="A68" s="85" t="s">
        <v>15</v>
      </c>
      <c r="B68" s="39">
        <f t="shared" ref="B68:M68" si="23">((B66*B65)*7)/1000</f>
        <v>69.992999999999995</v>
      </c>
      <c r="C68" s="40">
        <f t="shared" si="23"/>
        <v>70.584500000000006</v>
      </c>
      <c r="D68" s="40">
        <f t="shared" si="23"/>
        <v>69.3</v>
      </c>
      <c r="E68" s="40">
        <f t="shared" si="23"/>
        <v>8.5960000000000001</v>
      </c>
      <c r="F68" s="40">
        <f t="shared" si="23"/>
        <v>69.3</v>
      </c>
      <c r="G68" s="76">
        <f t="shared" si="23"/>
        <v>69.881</v>
      </c>
      <c r="H68" s="39">
        <f t="shared" si="23"/>
        <v>69.387500000000003</v>
      </c>
      <c r="I68" s="40">
        <f t="shared" si="23"/>
        <v>70.819000000000003</v>
      </c>
      <c r="J68" s="40">
        <f t="shared" si="23"/>
        <v>69.762</v>
      </c>
      <c r="K68" s="40">
        <f t="shared" si="23"/>
        <v>7.4480000000000004</v>
      </c>
      <c r="L68" s="40">
        <f t="shared" si="23"/>
        <v>69.881</v>
      </c>
      <c r="M68" s="76">
        <f t="shared" si="23"/>
        <v>68.837999999999994</v>
      </c>
      <c r="N68" s="74">
        <f>((N66*N65)*7)/1000</f>
        <v>72.828000000000003</v>
      </c>
      <c r="O68" s="40">
        <f>((O66*O65)*7)/1000</f>
        <v>70.584500000000006</v>
      </c>
      <c r="P68" s="40">
        <f>((P66*P65)*7)/1000</f>
        <v>70.349999999999994</v>
      </c>
      <c r="Q68" s="40">
        <f>((Q66*Q65)*7)/1000</f>
        <v>9.5444999999999993</v>
      </c>
      <c r="R68" s="40">
        <f t="shared" ref="R68:S68" si="24">((R66*R65)*7)/1000</f>
        <v>70.349999999999994</v>
      </c>
      <c r="S68" s="131">
        <f t="shared" si="24"/>
        <v>69.881</v>
      </c>
      <c r="T68" s="85"/>
      <c r="U68" s="48"/>
      <c r="AD68" s="3"/>
    </row>
    <row r="69" spans="1:41" ht="33.75" customHeight="1" thickBot="1" x14ac:dyDescent="0.3">
      <c r="A69" s="86" t="s">
        <v>16</v>
      </c>
      <c r="B69" s="44">
        <f t="shared" ref="B69:M69" si="25">+(B64/B66)/7*1000</f>
        <v>151.51515151515153</v>
      </c>
      <c r="C69" s="45">
        <f t="shared" si="25"/>
        <v>150.53304904051171</v>
      </c>
      <c r="D69" s="45">
        <f t="shared" si="25"/>
        <v>150</v>
      </c>
      <c r="E69" s="45">
        <f t="shared" si="25"/>
        <v>153.57142857142856</v>
      </c>
      <c r="F69" s="45">
        <f t="shared" si="25"/>
        <v>150</v>
      </c>
      <c r="G69" s="46">
        <f t="shared" si="25"/>
        <v>149.04051172707887</v>
      </c>
      <c r="H69" s="44">
        <f t="shared" si="25"/>
        <v>152.52747252747253</v>
      </c>
      <c r="I69" s="45">
        <f t="shared" si="25"/>
        <v>150.95948827292111</v>
      </c>
      <c r="J69" s="45">
        <f t="shared" si="25"/>
        <v>151.0822510822511</v>
      </c>
      <c r="K69" s="45">
        <f t="shared" si="25"/>
        <v>151.0204081632653</v>
      </c>
      <c r="L69" s="45">
        <f t="shared" si="25"/>
        <v>149.04051172707887</v>
      </c>
      <c r="M69" s="46">
        <f t="shared" si="25"/>
        <v>149.13419913419915</v>
      </c>
      <c r="N69" s="75">
        <f>+(N64/N66)/7*1000</f>
        <v>152.94117647058823</v>
      </c>
      <c r="O69" s="45">
        <f>+(O64/O66)/7*1000</f>
        <v>150.53304904051174</v>
      </c>
      <c r="P69" s="45">
        <f>+(P64/P66)/7*1000</f>
        <v>149.89339019189765</v>
      </c>
      <c r="Q69" s="45">
        <f>+(Q64/Q66)/7*1000</f>
        <v>150.79365079365078</v>
      </c>
      <c r="R69" s="45">
        <f t="shared" ref="R69:S69" si="26">+(R64/R66)/7*1000</f>
        <v>150.10660980810238</v>
      </c>
      <c r="S69" s="132">
        <f t="shared" si="26"/>
        <v>149.04051172707887</v>
      </c>
      <c r="T69" s="154"/>
      <c r="AD69" s="3"/>
    </row>
    <row r="70" spans="1:41" ht="33.75" customHeight="1" x14ac:dyDescent="0.25"/>
    <row r="71" spans="1:41" s="183" customFormat="1" ht="33.75" customHeight="1" x14ac:dyDescent="0.25">
      <c r="B71" s="184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  <c r="R71" s="184"/>
      <c r="S71" s="184"/>
    </row>
    <row r="72" spans="1:41" s="182" customFormat="1" ht="33.75" customHeight="1" x14ac:dyDescent="0.25">
      <c r="B72" s="185"/>
    </row>
    <row r="73" spans="1:41" ht="33.75" customHeight="1" x14ac:dyDescent="0.25">
      <c r="A73" s="52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182"/>
    </row>
    <row r="74" spans="1:41" ht="33.75" customHeight="1" x14ac:dyDescent="0.25">
      <c r="A74" s="52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182"/>
    </row>
    <row r="75" spans="1:41" ht="33.75" customHeight="1" x14ac:dyDescent="0.25">
      <c r="A75" s="52"/>
      <c r="B75" s="52"/>
      <c r="C75" s="52"/>
      <c r="D75" s="52"/>
      <c r="E75" s="52"/>
      <c r="F75" s="52"/>
      <c r="G75" s="52"/>
      <c r="H75" s="48"/>
      <c r="I75" s="48"/>
      <c r="J75" s="48"/>
      <c r="K75" s="182"/>
      <c r="L75" s="182"/>
      <c r="M75" s="182"/>
      <c r="N75" s="48"/>
      <c r="O75" s="48"/>
      <c r="P75" s="48"/>
      <c r="Q75" s="182"/>
      <c r="R75" s="182"/>
      <c r="S75" s="182"/>
      <c r="T75" s="182"/>
    </row>
    <row r="76" spans="1:41" ht="33.75" customHeight="1" x14ac:dyDescent="0.25">
      <c r="A76" s="52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182"/>
    </row>
    <row r="77" spans="1:41" ht="33.75" customHeight="1" x14ac:dyDescent="0.25">
      <c r="A77" s="52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182"/>
    </row>
    <row r="78" spans="1:41" ht="33.75" customHeight="1" x14ac:dyDescent="0.25">
      <c r="A78" s="52"/>
      <c r="B78" s="52"/>
      <c r="C78" s="52"/>
      <c r="D78" s="52"/>
      <c r="E78" s="52"/>
      <c r="F78" s="52"/>
      <c r="G78" s="52"/>
      <c r="H78" s="48"/>
      <c r="I78" s="48"/>
      <c r="J78" s="48"/>
      <c r="K78" s="182"/>
      <c r="L78" s="182"/>
      <c r="M78" s="182"/>
      <c r="N78" s="48"/>
      <c r="O78" s="48"/>
      <c r="P78" s="48"/>
      <c r="Q78" s="182"/>
      <c r="R78" s="182"/>
      <c r="S78" s="182"/>
      <c r="T78" s="182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B36:H36"/>
    <mergeCell ref="L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Q238"/>
  <sheetViews>
    <sheetView topLeftCell="A47" zoomScale="30" zoomScaleNormal="30" workbookViewId="0">
      <selection activeCell="R47" sqref="R47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0" width="26.28515625" style="16" bestFit="1" customWidth="1"/>
    <col min="11" max="12" width="33.42578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0" width="25.42578125" style="16" customWidth="1"/>
    <col min="21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90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94" t="s">
        <v>45</v>
      </c>
      <c r="I15" s="395"/>
      <c r="J15" s="395"/>
      <c r="K15" s="395"/>
      <c r="L15" s="395"/>
      <c r="M15" s="396"/>
      <c r="N15" s="397" t="s">
        <v>44</v>
      </c>
      <c r="O15" s="398"/>
      <c r="P15" s="398"/>
      <c r="Q15" s="398"/>
      <c r="R15" s="398"/>
      <c r="S15" s="399"/>
      <c r="T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33"/>
      <c r="H16" s="13"/>
      <c r="I16" s="12"/>
      <c r="J16" s="12"/>
      <c r="K16" s="18"/>
      <c r="L16" s="12"/>
      <c r="M16" s="14"/>
      <c r="N16" s="13"/>
      <c r="O16" s="12"/>
      <c r="P16" s="12"/>
      <c r="Q16" s="12"/>
      <c r="R16" s="12"/>
      <c r="S16" s="14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25">
        <v>6</v>
      </c>
      <c r="H17" s="11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117.8</v>
      </c>
      <c r="C18" s="21">
        <v>116.4</v>
      </c>
      <c r="D18" s="21">
        <v>116.1</v>
      </c>
      <c r="E18" s="21">
        <v>20.5</v>
      </c>
      <c r="F18" s="21">
        <v>117.7</v>
      </c>
      <c r="G18" s="126">
        <v>116.6</v>
      </c>
      <c r="H18" s="20">
        <v>114.9</v>
      </c>
      <c r="I18" s="21">
        <v>116.7</v>
      </c>
      <c r="J18" s="21">
        <v>114.1</v>
      </c>
      <c r="K18" s="21">
        <v>18.100000000000001</v>
      </c>
      <c r="L18" s="21">
        <v>116.9</v>
      </c>
      <c r="M18" s="22">
        <v>115.7</v>
      </c>
      <c r="N18" s="20">
        <v>117.5</v>
      </c>
      <c r="O18" s="21">
        <v>118.3</v>
      </c>
      <c r="P18" s="21">
        <v>117.2</v>
      </c>
      <c r="Q18" s="21">
        <v>18.399999999999999</v>
      </c>
      <c r="R18" s="21">
        <v>117.8</v>
      </c>
      <c r="S18" s="22">
        <v>117.4</v>
      </c>
      <c r="T18" s="23">
        <f t="shared" ref="T18:T25" si="0">SUM(B18:S18)</f>
        <v>1808.1000000000001</v>
      </c>
      <c r="V18" s="2"/>
      <c r="W18" s="17"/>
    </row>
    <row r="19" spans="1:30" ht="39.950000000000003" customHeight="1" x14ac:dyDescent="0.25">
      <c r="A19" s="113" t="s">
        <v>34</v>
      </c>
      <c r="B19" s="20">
        <v>117.8</v>
      </c>
      <c r="C19" s="21">
        <v>116.4</v>
      </c>
      <c r="D19" s="21">
        <v>116.1</v>
      </c>
      <c r="E19" s="21">
        <v>20.5</v>
      </c>
      <c r="F19" s="21">
        <v>117.7</v>
      </c>
      <c r="G19" s="126">
        <v>116.6</v>
      </c>
      <c r="H19" s="20">
        <v>114.9</v>
      </c>
      <c r="I19" s="21">
        <v>116.7</v>
      </c>
      <c r="J19" s="21">
        <v>114.1</v>
      </c>
      <c r="K19" s="21">
        <v>18.100000000000001</v>
      </c>
      <c r="L19" s="21">
        <v>116.9</v>
      </c>
      <c r="M19" s="22">
        <v>115.7</v>
      </c>
      <c r="N19" s="20">
        <v>117.5</v>
      </c>
      <c r="O19" s="21">
        <v>118.3</v>
      </c>
      <c r="P19" s="21">
        <v>117.2</v>
      </c>
      <c r="Q19" s="21">
        <v>18.399999999999999</v>
      </c>
      <c r="R19" s="21">
        <v>117.8</v>
      </c>
      <c r="S19" s="22">
        <v>117.4</v>
      </c>
      <c r="T19" s="23">
        <f t="shared" si="0"/>
        <v>1808.1000000000001</v>
      </c>
      <c r="V19" s="2"/>
      <c r="W19" s="17"/>
    </row>
    <row r="20" spans="1:30" ht="39.75" customHeight="1" x14ac:dyDescent="0.25">
      <c r="A20" s="112" t="s">
        <v>35</v>
      </c>
      <c r="B20" s="20">
        <v>116.7</v>
      </c>
      <c r="C20" s="21">
        <v>116.1</v>
      </c>
      <c r="D20" s="21">
        <v>115.6</v>
      </c>
      <c r="E20" s="21">
        <v>20.2</v>
      </c>
      <c r="F20" s="21">
        <v>117.1</v>
      </c>
      <c r="G20" s="126">
        <v>116.1</v>
      </c>
      <c r="H20" s="20">
        <v>114.3</v>
      </c>
      <c r="I20" s="21">
        <v>116.2</v>
      </c>
      <c r="J20" s="21">
        <v>113.8</v>
      </c>
      <c r="K20" s="21">
        <v>16.399999999999999</v>
      </c>
      <c r="L20" s="21">
        <v>116.4</v>
      </c>
      <c r="M20" s="22">
        <v>115.5</v>
      </c>
      <c r="N20" s="20">
        <v>116.8</v>
      </c>
      <c r="O20" s="21">
        <v>117.6</v>
      </c>
      <c r="P20" s="21">
        <v>116.7</v>
      </c>
      <c r="Q20" s="21">
        <v>18.399999999999999</v>
      </c>
      <c r="R20" s="21">
        <v>117.3</v>
      </c>
      <c r="S20" s="22">
        <v>117.1</v>
      </c>
      <c r="T20" s="23">
        <f t="shared" si="0"/>
        <v>1798.2999999999997</v>
      </c>
      <c r="V20" s="2"/>
      <c r="W20" s="17"/>
    </row>
    <row r="21" spans="1:30" ht="39.950000000000003" customHeight="1" x14ac:dyDescent="0.25">
      <c r="A21" s="112" t="s">
        <v>36</v>
      </c>
      <c r="B21" s="20">
        <v>116.7</v>
      </c>
      <c r="C21" s="21">
        <v>116.1</v>
      </c>
      <c r="D21" s="21">
        <v>115.6</v>
      </c>
      <c r="E21" s="21">
        <v>20.2</v>
      </c>
      <c r="F21" s="21">
        <v>117.1</v>
      </c>
      <c r="G21" s="126">
        <v>116.1</v>
      </c>
      <c r="H21" s="20">
        <v>114.3</v>
      </c>
      <c r="I21" s="21">
        <v>116.2</v>
      </c>
      <c r="J21" s="21">
        <v>113.8</v>
      </c>
      <c r="K21" s="21">
        <v>16.399999999999999</v>
      </c>
      <c r="L21" s="21">
        <v>116.4</v>
      </c>
      <c r="M21" s="22">
        <v>115.5</v>
      </c>
      <c r="N21" s="20">
        <v>116.8</v>
      </c>
      <c r="O21" s="21">
        <v>117.6</v>
      </c>
      <c r="P21" s="21">
        <v>116.7</v>
      </c>
      <c r="Q21" s="21">
        <v>18.399999999999999</v>
      </c>
      <c r="R21" s="21">
        <v>117.3</v>
      </c>
      <c r="S21" s="22">
        <v>117.1</v>
      </c>
      <c r="T21" s="23">
        <f t="shared" si="0"/>
        <v>1798.2999999999997</v>
      </c>
      <c r="V21" s="2"/>
      <c r="W21" s="17"/>
    </row>
    <row r="22" spans="1:30" ht="39.950000000000003" customHeight="1" x14ac:dyDescent="0.25">
      <c r="A22" s="113" t="s">
        <v>37</v>
      </c>
      <c r="B22" s="20">
        <v>116.7</v>
      </c>
      <c r="C22" s="21">
        <v>116.1</v>
      </c>
      <c r="D22" s="21">
        <v>115.6</v>
      </c>
      <c r="E22" s="21">
        <v>20.2</v>
      </c>
      <c r="F22" s="21">
        <v>117.1</v>
      </c>
      <c r="G22" s="126">
        <v>116.1</v>
      </c>
      <c r="H22" s="20">
        <v>114.3</v>
      </c>
      <c r="I22" s="21">
        <v>116.2</v>
      </c>
      <c r="J22" s="21">
        <v>113.8</v>
      </c>
      <c r="K22" s="21">
        <v>16.399999999999999</v>
      </c>
      <c r="L22" s="21">
        <v>116.4</v>
      </c>
      <c r="M22" s="22">
        <v>115.5</v>
      </c>
      <c r="N22" s="20">
        <v>116.8</v>
      </c>
      <c r="O22" s="21">
        <v>117.6</v>
      </c>
      <c r="P22" s="21">
        <v>116.7</v>
      </c>
      <c r="Q22" s="21">
        <v>18.399999999999999</v>
      </c>
      <c r="R22" s="21">
        <v>117.3</v>
      </c>
      <c r="S22" s="22">
        <v>117.1</v>
      </c>
      <c r="T22" s="23">
        <f t="shared" si="0"/>
        <v>1798.2999999999997</v>
      </c>
      <c r="V22" s="2"/>
      <c r="W22" s="17"/>
    </row>
    <row r="23" spans="1:30" ht="39.950000000000003" customHeight="1" x14ac:dyDescent="0.25">
      <c r="A23" s="112" t="s">
        <v>38</v>
      </c>
      <c r="B23" s="20">
        <v>116.7</v>
      </c>
      <c r="C23" s="21">
        <v>116.1</v>
      </c>
      <c r="D23" s="21">
        <v>115.6</v>
      </c>
      <c r="E23" s="21">
        <v>20.2</v>
      </c>
      <c r="F23" s="21">
        <v>117.1</v>
      </c>
      <c r="G23" s="126">
        <v>116.1</v>
      </c>
      <c r="H23" s="20">
        <v>114.3</v>
      </c>
      <c r="I23" s="21">
        <v>116.2</v>
      </c>
      <c r="J23" s="21">
        <v>113.8</v>
      </c>
      <c r="K23" s="21">
        <v>16.399999999999999</v>
      </c>
      <c r="L23" s="21">
        <v>116.4</v>
      </c>
      <c r="M23" s="22">
        <v>115.5</v>
      </c>
      <c r="N23" s="20">
        <v>116.8</v>
      </c>
      <c r="O23" s="21">
        <v>117.6</v>
      </c>
      <c r="P23" s="21">
        <v>116.7</v>
      </c>
      <c r="Q23" s="21">
        <v>18.399999999999999</v>
      </c>
      <c r="R23" s="21">
        <v>117.3</v>
      </c>
      <c r="S23" s="22">
        <v>117.1</v>
      </c>
      <c r="T23" s="23">
        <f t="shared" si="0"/>
        <v>1798.2999999999997</v>
      </c>
      <c r="V23" s="2"/>
      <c r="W23" s="17"/>
    </row>
    <row r="24" spans="1:30" ht="39.950000000000003" customHeight="1" x14ac:dyDescent="0.25">
      <c r="A24" s="112" t="s">
        <v>33</v>
      </c>
      <c r="B24" s="20">
        <v>116.7</v>
      </c>
      <c r="C24" s="21">
        <v>116.1</v>
      </c>
      <c r="D24" s="21">
        <v>115.6</v>
      </c>
      <c r="E24" s="21">
        <v>20.2</v>
      </c>
      <c r="F24" s="21">
        <v>117.1</v>
      </c>
      <c r="G24" s="126">
        <v>116.1</v>
      </c>
      <c r="H24" s="20">
        <v>114.3</v>
      </c>
      <c r="I24" s="21">
        <v>116.2</v>
      </c>
      <c r="J24" s="21">
        <v>113.8</v>
      </c>
      <c r="K24" s="21">
        <v>16.399999999999999</v>
      </c>
      <c r="L24" s="21">
        <v>116.4</v>
      </c>
      <c r="M24" s="22">
        <v>115.5</v>
      </c>
      <c r="N24" s="20">
        <v>116.8</v>
      </c>
      <c r="O24" s="21">
        <v>117.6</v>
      </c>
      <c r="P24" s="21">
        <v>116.7</v>
      </c>
      <c r="Q24" s="21">
        <v>18.399999999999999</v>
      </c>
      <c r="R24" s="21">
        <v>117.3</v>
      </c>
      <c r="S24" s="22">
        <v>117.1</v>
      </c>
      <c r="T24" s="23">
        <f t="shared" si="0"/>
        <v>1798.2999999999997</v>
      </c>
      <c r="V24" s="2"/>
    </row>
    <row r="25" spans="1:30" ht="41.45" customHeight="1" x14ac:dyDescent="0.25">
      <c r="A25" s="113" t="s">
        <v>10</v>
      </c>
      <c r="B25" s="24">
        <f>SUM(B18:B24)</f>
        <v>819.10000000000014</v>
      </c>
      <c r="C25" s="25">
        <f t="shared" ref="C25:E25" si="1">SUM(C18:C24)</f>
        <v>813.30000000000007</v>
      </c>
      <c r="D25" s="25">
        <f t="shared" si="1"/>
        <v>810.2</v>
      </c>
      <c r="E25" s="25">
        <f t="shared" si="1"/>
        <v>142</v>
      </c>
      <c r="F25" s="25">
        <f>SUM(F18:F24)</f>
        <v>820.90000000000009</v>
      </c>
      <c r="G25" s="127">
        <f t="shared" ref="G25:J25" si="2">SUM(G18:G24)</f>
        <v>813.7</v>
      </c>
      <c r="H25" s="24">
        <f t="shared" si="2"/>
        <v>801.3</v>
      </c>
      <c r="I25" s="25">
        <f t="shared" si="2"/>
        <v>814.40000000000009</v>
      </c>
      <c r="J25" s="25">
        <f t="shared" si="2"/>
        <v>797.19999999999993</v>
      </c>
      <c r="K25" s="25">
        <f>SUM(K18:K24)</f>
        <v>118.20000000000002</v>
      </c>
      <c r="L25" s="25">
        <f t="shared" ref="L25:M25" si="3">SUM(L18:L24)</f>
        <v>815.8</v>
      </c>
      <c r="M25" s="26">
        <f t="shared" si="3"/>
        <v>808.9</v>
      </c>
      <c r="N25" s="24">
        <f>SUM(N18:N24)</f>
        <v>818.99999999999989</v>
      </c>
      <c r="O25" s="25">
        <f t="shared" ref="O25:S25" si="4">SUM(O18:O24)</f>
        <v>824.6</v>
      </c>
      <c r="P25" s="25">
        <f t="shared" si="4"/>
        <v>817.90000000000009</v>
      </c>
      <c r="Q25" s="25">
        <f t="shared" si="4"/>
        <v>128.80000000000001</v>
      </c>
      <c r="R25" s="25">
        <f t="shared" si="4"/>
        <v>822.09999999999991</v>
      </c>
      <c r="S25" s="26">
        <f t="shared" si="4"/>
        <v>820.30000000000007</v>
      </c>
      <c r="T25" s="23">
        <f t="shared" si="0"/>
        <v>12607.7</v>
      </c>
    </row>
    <row r="26" spans="1:30" s="2" customFormat="1" ht="36.75" customHeight="1" x14ac:dyDescent="0.25">
      <c r="A26" s="114" t="s">
        <v>12</v>
      </c>
      <c r="B26" s="27">
        <v>156.19999999999999</v>
      </c>
      <c r="C26" s="28">
        <v>156.19999999999999</v>
      </c>
      <c r="D26" s="28">
        <v>156.19999999999999</v>
      </c>
      <c r="E26" s="28">
        <v>156.19999999999999</v>
      </c>
      <c r="F26" s="28">
        <v>156.19999999999999</v>
      </c>
      <c r="G26" s="128">
        <v>156.19999999999999</v>
      </c>
      <c r="H26" s="27">
        <v>156.19999999999999</v>
      </c>
      <c r="I26" s="28">
        <v>156.19999999999999</v>
      </c>
      <c r="J26" s="28">
        <v>156.19999999999999</v>
      </c>
      <c r="K26" s="28">
        <v>156.19999999999999</v>
      </c>
      <c r="L26" s="28">
        <v>156.19999999999999</v>
      </c>
      <c r="M26" s="128">
        <v>156.19999999999999</v>
      </c>
      <c r="N26" s="27">
        <v>156.19999999999999</v>
      </c>
      <c r="O26" s="28">
        <v>156.19999999999999</v>
      </c>
      <c r="P26" s="28">
        <v>156.19999999999999</v>
      </c>
      <c r="Q26" s="28">
        <v>156.19999999999999</v>
      </c>
      <c r="R26" s="28">
        <v>156.19999999999999</v>
      </c>
      <c r="S26" s="29">
        <v>156.19999999999999</v>
      </c>
      <c r="T26" s="30">
        <f>+((T25/T27)/7)*1000</f>
        <v>156.19634030006071</v>
      </c>
    </row>
    <row r="27" spans="1:30" s="2" customFormat="1" ht="33" customHeight="1" x14ac:dyDescent="0.25">
      <c r="A27" s="115" t="s">
        <v>13</v>
      </c>
      <c r="B27" s="31">
        <v>749</v>
      </c>
      <c r="C27" s="32">
        <v>744</v>
      </c>
      <c r="D27" s="32">
        <v>741</v>
      </c>
      <c r="E27" s="32">
        <v>130</v>
      </c>
      <c r="F27" s="32">
        <v>751</v>
      </c>
      <c r="G27" s="129">
        <v>744</v>
      </c>
      <c r="H27" s="31">
        <v>733</v>
      </c>
      <c r="I27" s="32">
        <v>745</v>
      </c>
      <c r="J27" s="32">
        <v>729</v>
      </c>
      <c r="K27" s="32">
        <v>108</v>
      </c>
      <c r="L27" s="32">
        <v>746</v>
      </c>
      <c r="M27" s="129">
        <v>740</v>
      </c>
      <c r="N27" s="31">
        <v>749</v>
      </c>
      <c r="O27" s="32">
        <v>754</v>
      </c>
      <c r="P27" s="32">
        <v>748</v>
      </c>
      <c r="Q27" s="32">
        <v>118</v>
      </c>
      <c r="R27" s="32">
        <v>752</v>
      </c>
      <c r="S27" s="33">
        <v>750</v>
      </c>
      <c r="T27" s="34">
        <f>SUM(B27:S27)</f>
        <v>11531</v>
      </c>
      <c r="U27" s="2">
        <f>((T25*1000)/T27)/7</f>
        <v>156.19634030006071</v>
      </c>
    </row>
    <row r="28" spans="1:30" s="2" customFormat="1" ht="33" customHeight="1" x14ac:dyDescent="0.25">
      <c r="A28" s="116" t="s">
        <v>14</v>
      </c>
      <c r="B28" s="35">
        <f>((B27*B26)*7/1000-B18-B19)/5</f>
        <v>116.67131999999999</v>
      </c>
      <c r="C28" s="36">
        <f t="shared" ref="C28:S28" si="5">((C27*C26)*7/1000-C18-C19)/5</f>
        <v>116.13791999999998</v>
      </c>
      <c r="D28" s="36">
        <f t="shared" si="5"/>
        <v>115.60188000000001</v>
      </c>
      <c r="E28" s="36">
        <f t="shared" si="5"/>
        <v>20.228400000000001</v>
      </c>
      <c r="F28" s="36">
        <f t="shared" si="5"/>
        <v>117.14867999999998</v>
      </c>
      <c r="G28" s="130">
        <f t="shared" si="5"/>
        <v>116.05791999999997</v>
      </c>
      <c r="H28" s="35">
        <f t="shared" si="5"/>
        <v>114.33243999999999</v>
      </c>
      <c r="I28" s="36">
        <f t="shared" si="5"/>
        <v>116.23659999999995</v>
      </c>
      <c r="J28" s="36">
        <f t="shared" si="5"/>
        <v>113.77771999999996</v>
      </c>
      <c r="K28" s="36">
        <f t="shared" si="5"/>
        <v>16.377439999999996</v>
      </c>
      <c r="L28" s="36">
        <f t="shared" si="5"/>
        <v>116.37528000000002</v>
      </c>
      <c r="M28" s="37">
        <f t="shared" si="5"/>
        <v>115.54319999999996</v>
      </c>
      <c r="N28" s="35">
        <f t="shared" si="5"/>
        <v>116.79131999999997</v>
      </c>
      <c r="O28" s="36">
        <f t="shared" si="5"/>
        <v>117.56471999999999</v>
      </c>
      <c r="P28" s="36">
        <f t="shared" si="5"/>
        <v>116.69263999999998</v>
      </c>
      <c r="Q28" s="36">
        <f t="shared" si="5"/>
        <v>18.444239999999997</v>
      </c>
      <c r="R28" s="36">
        <f t="shared" si="5"/>
        <v>117.32736</v>
      </c>
      <c r="S28" s="37">
        <f t="shared" si="5"/>
        <v>117.04999999999998</v>
      </c>
      <c r="T28" s="38"/>
    </row>
    <row r="29" spans="1:30" ht="33.75" customHeight="1" x14ac:dyDescent="0.25">
      <c r="A29" s="117" t="s">
        <v>15</v>
      </c>
      <c r="B29" s="39">
        <f>((B27*B26)*7)/1000</f>
        <v>818.95659999999987</v>
      </c>
      <c r="C29" s="40">
        <f>((C27*C26)*7)/1000</f>
        <v>813.48959999999988</v>
      </c>
      <c r="D29" s="40">
        <f t="shared" ref="D29:S29" si="6">((D27*D26)*7)/1000</f>
        <v>810.20940000000007</v>
      </c>
      <c r="E29" s="40">
        <f t="shared" si="6"/>
        <v>142.142</v>
      </c>
      <c r="F29" s="40">
        <f t="shared" si="6"/>
        <v>821.14340000000004</v>
      </c>
      <c r="G29" s="131">
        <f t="shared" si="6"/>
        <v>813.48959999999988</v>
      </c>
      <c r="H29" s="39">
        <f t="shared" si="6"/>
        <v>801.46219999999994</v>
      </c>
      <c r="I29" s="40">
        <f t="shared" si="6"/>
        <v>814.58299999999986</v>
      </c>
      <c r="J29" s="40">
        <f t="shared" si="6"/>
        <v>797.08859999999981</v>
      </c>
      <c r="K29" s="40">
        <f t="shared" si="6"/>
        <v>118.08719999999998</v>
      </c>
      <c r="L29" s="40">
        <f t="shared" si="6"/>
        <v>815.67640000000006</v>
      </c>
      <c r="M29" s="76">
        <f t="shared" si="6"/>
        <v>809.11599999999987</v>
      </c>
      <c r="N29" s="177">
        <f t="shared" si="6"/>
        <v>818.95659999999987</v>
      </c>
      <c r="O29" s="41">
        <f t="shared" si="6"/>
        <v>824.42359999999985</v>
      </c>
      <c r="P29" s="41">
        <f t="shared" si="6"/>
        <v>817.86320000000001</v>
      </c>
      <c r="Q29" s="41">
        <f t="shared" si="6"/>
        <v>129.02119999999999</v>
      </c>
      <c r="R29" s="41">
        <f t="shared" si="6"/>
        <v>822.2367999999999</v>
      </c>
      <c r="S29" s="42">
        <f t="shared" si="6"/>
        <v>820.04999999999984</v>
      </c>
      <c r="T29" s="43"/>
    </row>
    <row r="30" spans="1:30" ht="33.75" customHeight="1" thickBot="1" x14ac:dyDescent="0.3">
      <c r="A30" s="118" t="s">
        <v>16</v>
      </c>
      <c r="B30" s="44">
        <f>+(B25/B27)/7*1000</f>
        <v>156.22735075338551</v>
      </c>
      <c r="C30" s="45">
        <f t="shared" ref="C30:E30" si="7">+(C25/C27)/7*1000</f>
        <v>156.16359447004609</v>
      </c>
      <c r="D30" s="45">
        <f t="shared" si="7"/>
        <v>156.19818777713519</v>
      </c>
      <c r="E30" s="45">
        <f t="shared" si="7"/>
        <v>156.04395604395603</v>
      </c>
      <c r="F30" s="45">
        <f>+(F25/F27)/7*1000</f>
        <v>156.15369982879972</v>
      </c>
      <c r="G30" s="132">
        <f t="shared" ref="G30:J30" si="8">+(G25/G27)/7*1000</f>
        <v>156.24039938556069</v>
      </c>
      <c r="H30" s="44">
        <f t="shared" si="8"/>
        <v>156.16838822841549</v>
      </c>
      <c r="I30" s="45">
        <f t="shared" si="8"/>
        <v>156.1649089165868</v>
      </c>
      <c r="J30" s="45">
        <f t="shared" si="8"/>
        <v>156.22183029590437</v>
      </c>
      <c r="K30" s="45">
        <f>+(K25/K27)/7*1000</f>
        <v>156.34920634920638</v>
      </c>
      <c r="L30" s="45">
        <f t="shared" ref="L30:S30" si="9">+(L25/L27)/7*1000</f>
        <v>156.22366909230178</v>
      </c>
      <c r="M30" s="46">
        <f t="shared" si="9"/>
        <v>156.15830115830116</v>
      </c>
      <c r="N30" s="44">
        <f t="shared" si="9"/>
        <v>156.20827770360475</v>
      </c>
      <c r="O30" s="45">
        <f t="shared" si="9"/>
        <v>156.23342175066313</v>
      </c>
      <c r="P30" s="45">
        <f t="shared" si="9"/>
        <v>156.20702826585182</v>
      </c>
      <c r="Q30" s="45">
        <f t="shared" si="9"/>
        <v>155.93220338983053</v>
      </c>
      <c r="R30" s="45">
        <f t="shared" si="9"/>
        <v>156.17401215805469</v>
      </c>
      <c r="S30" s="46">
        <f t="shared" si="9"/>
        <v>156.24761904761905</v>
      </c>
      <c r="T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0"/>
      <c r="U37" s="50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53"/>
      <c r="U38" s="3"/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69">
        <v>101.4</v>
      </c>
      <c r="C39" s="69">
        <v>99.4</v>
      </c>
      <c r="D39" s="69">
        <v>100.7</v>
      </c>
      <c r="E39" s="69">
        <v>17.8</v>
      </c>
      <c r="F39" s="69">
        <v>102.6</v>
      </c>
      <c r="G39" s="69">
        <v>99.2</v>
      </c>
      <c r="H39" s="89">
        <f t="shared" ref="H39:H46" si="10">SUM(B39:G39)</f>
        <v>521.1</v>
      </c>
      <c r="I39" s="50"/>
      <c r="J39" s="2"/>
      <c r="K39" s="80" t="s">
        <v>42</v>
      </c>
      <c r="L39" s="69">
        <v>8.1</v>
      </c>
      <c r="M39" s="69">
        <v>7.9</v>
      </c>
      <c r="N39" s="69">
        <v>8</v>
      </c>
      <c r="O39" s="69">
        <v>0.8</v>
      </c>
      <c r="P39" s="69">
        <v>7.9</v>
      </c>
      <c r="Q39" s="69">
        <v>7.7</v>
      </c>
      <c r="R39" s="89">
        <f t="shared" ref="R39:R46" si="11">SUM(L39:Q39)</f>
        <v>40.400000000000006</v>
      </c>
      <c r="S39" s="50"/>
      <c r="T39" s="50"/>
      <c r="U39" s="50"/>
      <c r="V39" s="50"/>
      <c r="W39" s="2"/>
      <c r="X39" s="2"/>
      <c r="Y39" s="2"/>
      <c r="Z39" s="2"/>
      <c r="AA39" s="144"/>
      <c r="AB39" s="144"/>
      <c r="AD39" s="142"/>
    </row>
    <row r="40" spans="1:30" ht="33.75" customHeight="1" x14ac:dyDescent="0.25">
      <c r="A40" s="81" t="s">
        <v>34</v>
      </c>
      <c r="B40" s="69">
        <v>101.4</v>
      </c>
      <c r="C40" s="69">
        <v>99.4</v>
      </c>
      <c r="D40" s="69">
        <v>100.7</v>
      </c>
      <c r="E40" s="69">
        <v>17.8</v>
      </c>
      <c r="F40" s="69">
        <v>102.6</v>
      </c>
      <c r="G40" s="69">
        <v>99.2</v>
      </c>
      <c r="H40" s="89">
        <f t="shared" si="10"/>
        <v>521.1</v>
      </c>
      <c r="I40" s="50"/>
      <c r="J40" s="2"/>
      <c r="K40" s="81" t="s">
        <v>34</v>
      </c>
      <c r="L40" s="69">
        <v>8.1</v>
      </c>
      <c r="M40" s="69">
        <v>7.9</v>
      </c>
      <c r="N40" s="69">
        <v>8</v>
      </c>
      <c r="O40" s="69">
        <v>0.8</v>
      </c>
      <c r="P40" s="69">
        <v>7.9</v>
      </c>
      <c r="Q40" s="69">
        <v>7.7</v>
      </c>
      <c r="R40" s="89">
        <f t="shared" si="11"/>
        <v>40.400000000000006</v>
      </c>
      <c r="S40" s="50"/>
      <c r="T40" s="50"/>
      <c r="U40" s="50"/>
      <c r="V40" s="50"/>
      <c r="W40" s="2"/>
      <c r="X40" s="2"/>
      <c r="Y40" s="2"/>
      <c r="Z40" s="2"/>
      <c r="AA40" s="144"/>
      <c r="AB40" s="144"/>
      <c r="AD40" s="142"/>
    </row>
    <row r="41" spans="1:30" ht="33.75" customHeight="1" x14ac:dyDescent="0.25">
      <c r="A41" s="80" t="s">
        <v>35</v>
      </c>
      <c r="B41" s="69">
        <v>101.2</v>
      </c>
      <c r="C41" s="69">
        <v>99.4</v>
      </c>
      <c r="D41" s="69">
        <v>100.4</v>
      </c>
      <c r="E41" s="69">
        <v>17.8</v>
      </c>
      <c r="F41" s="69">
        <v>102.5</v>
      </c>
      <c r="G41" s="69">
        <v>99.1</v>
      </c>
      <c r="H41" s="89">
        <f t="shared" si="10"/>
        <v>520.4</v>
      </c>
      <c r="I41" s="50"/>
      <c r="J41" s="2"/>
      <c r="K41" s="80" t="s">
        <v>35</v>
      </c>
      <c r="L41" s="69">
        <v>8</v>
      </c>
      <c r="M41" s="69">
        <v>7.8</v>
      </c>
      <c r="N41" s="69">
        <v>7.9</v>
      </c>
      <c r="O41" s="69">
        <v>0.7</v>
      </c>
      <c r="P41" s="69">
        <v>7.7</v>
      </c>
      <c r="Q41" s="69">
        <v>7.6</v>
      </c>
      <c r="R41" s="89">
        <f t="shared" si="11"/>
        <v>39.700000000000003</v>
      </c>
      <c r="S41" s="50"/>
      <c r="T41" s="50"/>
      <c r="U41" s="50"/>
      <c r="V41" s="50"/>
      <c r="W41" s="2"/>
      <c r="X41" s="2"/>
      <c r="Y41" s="2"/>
      <c r="Z41" s="2"/>
      <c r="AA41" s="144"/>
      <c r="AB41" s="144"/>
      <c r="AD41" s="142"/>
    </row>
    <row r="42" spans="1:30" ht="33.75" customHeight="1" x14ac:dyDescent="0.25">
      <c r="A42" s="80" t="s">
        <v>36</v>
      </c>
      <c r="B42" s="69">
        <v>101.2</v>
      </c>
      <c r="C42" s="69">
        <v>99.4</v>
      </c>
      <c r="D42" s="69">
        <v>100.4</v>
      </c>
      <c r="E42" s="69">
        <v>17.8</v>
      </c>
      <c r="F42" s="69">
        <v>102.5</v>
      </c>
      <c r="G42" s="69">
        <v>99.1</v>
      </c>
      <c r="H42" s="89">
        <f t="shared" si="10"/>
        <v>520.4</v>
      </c>
      <c r="I42" s="50"/>
      <c r="J42" s="2"/>
      <c r="K42" s="80" t="s">
        <v>36</v>
      </c>
      <c r="L42" s="69">
        <v>8</v>
      </c>
      <c r="M42" s="69">
        <v>7.8</v>
      </c>
      <c r="N42" s="69">
        <v>7.9</v>
      </c>
      <c r="O42" s="69">
        <v>0.7</v>
      </c>
      <c r="P42" s="69">
        <v>7.8</v>
      </c>
      <c r="Q42" s="69">
        <v>7.6</v>
      </c>
      <c r="R42" s="89">
        <f t="shared" si="11"/>
        <v>39.800000000000004</v>
      </c>
      <c r="S42" s="50"/>
      <c r="T42" s="53"/>
      <c r="U42" s="3"/>
      <c r="V42" s="50"/>
      <c r="W42" s="2"/>
      <c r="X42" s="2"/>
      <c r="Y42" s="2"/>
      <c r="Z42" s="2"/>
      <c r="AA42" s="144"/>
      <c r="AB42" s="144"/>
      <c r="AD42" s="142"/>
    </row>
    <row r="43" spans="1:30" ht="33.75" customHeight="1" x14ac:dyDescent="0.25">
      <c r="A43" s="81" t="s">
        <v>37</v>
      </c>
      <c r="B43" s="69">
        <v>101.2</v>
      </c>
      <c r="C43" s="69">
        <v>99.4</v>
      </c>
      <c r="D43" s="69">
        <v>100.4</v>
      </c>
      <c r="E43" s="69">
        <v>17.8</v>
      </c>
      <c r="F43" s="69">
        <v>102.5</v>
      </c>
      <c r="G43" s="69">
        <v>99.1</v>
      </c>
      <c r="H43" s="89">
        <f t="shared" si="10"/>
        <v>520.4</v>
      </c>
      <c r="I43" s="50"/>
      <c r="J43" s="2"/>
      <c r="K43" s="81" t="s">
        <v>37</v>
      </c>
      <c r="L43" s="69">
        <v>8</v>
      </c>
      <c r="M43" s="69">
        <v>7.8</v>
      </c>
      <c r="N43" s="69">
        <v>7.9</v>
      </c>
      <c r="O43" s="69">
        <v>0.8</v>
      </c>
      <c r="P43" s="69">
        <v>7.8</v>
      </c>
      <c r="Q43" s="69">
        <v>7.7</v>
      </c>
      <c r="R43" s="89">
        <f t="shared" si="11"/>
        <v>40.000000000000007</v>
      </c>
      <c r="S43" s="50"/>
      <c r="T43" s="50"/>
      <c r="U43" s="50"/>
      <c r="V43" s="50"/>
      <c r="W43" s="2"/>
      <c r="X43" s="2"/>
      <c r="Y43" s="2"/>
      <c r="Z43" s="2"/>
      <c r="AA43" s="144"/>
      <c r="AB43" s="144"/>
      <c r="AD43" s="142"/>
    </row>
    <row r="44" spans="1:30" ht="33.75" customHeight="1" x14ac:dyDescent="0.25">
      <c r="A44" s="80" t="s">
        <v>38</v>
      </c>
      <c r="B44" s="69">
        <v>101.2</v>
      </c>
      <c r="C44" s="69">
        <v>99.4</v>
      </c>
      <c r="D44" s="69">
        <v>100.4</v>
      </c>
      <c r="E44" s="69">
        <v>17.8</v>
      </c>
      <c r="F44" s="69">
        <v>102.5</v>
      </c>
      <c r="G44" s="69">
        <v>99.1</v>
      </c>
      <c r="H44" s="89">
        <f t="shared" si="10"/>
        <v>520.4</v>
      </c>
      <c r="I44" s="50"/>
      <c r="J44" s="2"/>
      <c r="K44" s="80" t="s">
        <v>38</v>
      </c>
      <c r="L44" s="69">
        <v>8</v>
      </c>
      <c r="M44" s="69">
        <v>7.9</v>
      </c>
      <c r="N44" s="69">
        <v>8</v>
      </c>
      <c r="O44" s="69">
        <v>0.8</v>
      </c>
      <c r="P44" s="69">
        <v>7.8</v>
      </c>
      <c r="Q44" s="69">
        <v>7.7</v>
      </c>
      <c r="R44" s="89">
        <f t="shared" si="11"/>
        <v>40.200000000000003</v>
      </c>
      <c r="S44" s="50"/>
      <c r="T44" s="53"/>
      <c r="U44" s="3"/>
      <c r="V44" s="50"/>
      <c r="W44" s="2"/>
      <c r="X44" s="2"/>
      <c r="Y44" s="2"/>
      <c r="Z44" s="2"/>
      <c r="AA44" s="144"/>
      <c r="AB44" s="144"/>
      <c r="AD44" s="142"/>
    </row>
    <row r="45" spans="1:30" ht="33.75" customHeight="1" x14ac:dyDescent="0.25">
      <c r="A45" s="80" t="s">
        <v>33</v>
      </c>
      <c r="B45" s="69">
        <v>101.2</v>
      </c>
      <c r="C45" s="69">
        <v>99.4</v>
      </c>
      <c r="D45" s="69">
        <v>100.4</v>
      </c>
      <c r="E45" s="69">
        <v>17.8</v>
      </c>
      <c r="F45" s="69">
        <v>102.5</v>
      </c>
      <c r="G45" s="69">
        <v>99.1</v>
      </c>
      <c r="H45" s="89">
        <f t="shared" si="10"/>
        <v>520.4</v>
      </c>
      <c r="I45" s="50"/>
      <c r="J45" s="2"/>
      <c r="K45" s="80" t="s">
        <v>33</v>
      </c>
      <c r="L45" s="69">
        <v>8</v>
      </c>
      <c r="M45" s="69">
        <v>7.9</v>
      </c>
      <c r="N45" s="69">
        <v>8</v>
      </c>
      <c r="O45" s="69">
        <v>0.8</v>
      </c>
      <c r="P45" s="69">
        <v>7.8</v>
      </c>
      <c r="Q45" s="69">
        <v>7.7</v>
      </c>
      <c r="R45" s="89">
        <f t="shared" si="11"/>
        <v>40.200000000000003</v>
      </c>
      <c r="S45" s="50"/>
      <c r="T45" s="50"/>
      <c r="U45" s="50"/>
      <c r="V45" s="50"/>
      <c r="W45" s="2"/>
      <c r="X45" s="2"/>
      <c r="Y45" s="2"/>
      <c r="Z45" s="2"/>
      <c r="AA45" s="144"/>
      <c r="AB45" s="144"/>
      <c r="AD45" s="142"/>
    </row>
    <row r="46" spans="1:30" ht="33.75" customHeight="1" x14ac:dyDescent="0.25">
      <c r="A46" s="81" t="s">
        <v>10</v>
      </c>
      <c r="B46" s="70">
        <f t="shared" ref="B46:G46" si="12">SUM(B39:B45)</f>
        <v>708.80000000000007</v>
      </c>
      <c r="C46" s="25">
        <f t="shared" si="12"/>
        <v>695.8</v>
      </c>
      <c r="D46" s="25">
        <f t="shared" si="12"/>
        <v>703.4</v>
      </c>
      <c r="E46" s="25">
        <f t="shared" si="12"/>
        <v>124.6</v>
      </c>
      <c r="F46" s="25">
        <f t="shared" si="12"/>
        <v>717.7</v>
      </c>
      <c r="G46" s="25">
        <f t="shared" si="12"/>
        <v>693.90000000000009</v>
      </c>
      <c r="H46" s="89">
        <f t="shared" si="10"/>
        <v>3644.2000000000003</v>
      </c>
      <c r="I46" s="56"/>
      <c r="K46" s="96" t="s">
        <v>10</v>
      </c>
      <c r="L46" s="70">
        <f>SUM(L39:L45)</f>
        <v>56.2</v>
      </c>
      <c r="M46" s="25">
        <f>SUM(M39:M45)</f>
        <v>55</v>
      </c>
      <c r="N46" s="25">
        <f>SUM(N39:N45)</f>
        <v>55.699999999999996</v>
      </c>
      <c r="O46" s="25">
        <f>SUM(O39:O45)</f>
        <v>5.3999999999999995</v>
      </c>
      <c r="P46" s="25">
        <f t="shared" ref="P46:Q46" si="13">SUM(P39:P45)</f>
        <v>54.699999999999996</v>
      </c>
      <c r="Q46" s="25">
        <f t="shared" si="13"/>
        <v>53.70000000000001</v>
      </c>
      <c r="R46" s="89">
        <f t="shared" si="11"/>
        <v>280.7</v>
      </c>
      <c r="S46" s="56"/>
      <c r="T46" s="53"/>
      <c r="U46" s="3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2" t="s">
        <v>12</v>
      </c>
      <c r="B47" s="28">
        <v>156.30000000000001</v>
      </c>
      <c r="C47" s="28">
        <v>156.30000000000001</v>
      </c>
      <c r="D47" s="28">
        <v>156.30000000000001</v>
      </c>
      <c r="E47" s="28">
        <v>156.30000000000001</v>
      </c>
      <c r="F47" s="28">
        <v>156.30000000000001</v>
      </c>
      <c r="G47" s="28">
        <v>156.30000000000001</v>
      </c>
      <c r="H47" s="90">
        <f>+((H46/H48)/7)*1000</f>
        <v>156.24249699879951</v>
      </c>
      <c r="I47" s="56"/>
      <c r="K47" s="119" t="s">
        <v>12</v>
      </c>
      <c r="L47" s="71">
        <v>151.5</v>
      </c>
      <c r="M47" s="28">
        <v>151</v>
      </c>
      <c r="N47" s="28">
        <v>150</v>
      </c>
      <c r="O47" s="28">
        <v>152</v>
      </c>
      <c r="P47" s="28">
        <v>147.5</v>
      </c>
      <c r="Q47" s="28">
        <v>147.5</v>
      </c>
      <c r="R47" s="90">
        <f>+((R46/R48)/7)*1000</f>
        <v>149.62686567164178</v>
      </c>
      <c r="S47" s="57"/>
      <c r="T47" s="50"/>
      <c r="U47" s="50"/>
    </row>
    <row r="48" spans="1:30" ht="33.75" customHeight="1" x14ac:dyDescent="0.25">
      <c r="A48" s="83" t="s">
        <v>13</v>
      </c>
      <c r="B48" s="72">
        <v>648</v>
      </c>
      <c r="C48" s="32">
        <v>636</v>
      </c>
      <c r="D48" s="32">
        <v>643</v>
      </c>
      <c r="E48" s="32">
        <v>115</v>
      </c>
      <c r="F48" s="32">
        <v>656</v>
      </c>
      <c r="G48" s="32">
        <v>634</v>
      </c>
      <c r="H48" s="91">
        <f>SUM(B48:G48)</f>
        <v>3332</v>
      </c>
      <c r="I48" s="56"/>
      <c r="J48" s="58"/>
      <c r="K48" s="83" t="s">
        <v>13</v>
      </c>
      <c r="L48" s="94">
        <v>53</v>
      </c>
      <c r="M48" s="94">
        <v>52</v>
      </c>
      <c r="N48" s="94">
        <v>53</v>
      </c>
      <c r="O48" s="94">
        <v>5</v>
      </c>
      <c r="P48" s="94">
        <v>53</v>
      </c>
      <c r="Q48" s="94">
        <v>52</v>
      </c>
      <c r="R48" s="98">
        <f>SUM(L48:Q48)</f>
        <v>268</v>
      </c>
      <c r="S48" s="59"/>
      <c r="T48" s="53"/>
      <c r="U48" s="3"/>
    </row>
    <row r="49" spans="1:43" ht="33.75" customHeight="1" x14ac:dyDescent="0.25">
      <c r="A49" s="84" t="s">
        <v>14</v>
      </c>
      <c r="B49" s="73">
        <f t="shared" ref="B49:G49" si="14">((B48*B47)*7/1000-B39-B40)/5</f>
        <v>101.23536000000001</v>
      </c>
      <c r="C49" s="36">
        <f t="shared" si="14"/>
        <v>99.409520000000001</v>
      </c>
      <c r="D49" s="36">
        <f t="shared" si="14"/>
        <v>100.42125999999999</v>
      </c>
      <c r="E49" s="36">
        <f t="shared" si="14"/>
        <v>18.0443</v>
      </c>
      <c r="F49" s="36">
        <f t="shared" si="14"/>
        <v>102.50591999999999</v>
      </c>
      <c r="G49" s="36">
        <f t="shared" si="14"/>
        <v>99.051880000000011</v>
      </c>
      <c r="H49" s="92">
        <f>((H46*1000)/H48)/7</f>
        <v>156.24249699879957</v>
      </c>
      <c r="I49" s="56"/>
      <c r="K49" s="84" t="s">
        <v>14</v>
      </c>
      <c r="L49" s="73">
        <f>((L48*L47)*7/1000-L39-L40)/5</f>
        <v>8.0012999999999987</v>
      </c>
      <c r="M49" s="36">
        <f t="shared" ref="M49:Q49" si="15">((M48*M47)*7/1000-M39-M40)/5</f>
        <v>7.8328000000000007</v>
      </c>
      <c r="N49" s="36">
        <f t="shared" si="15"/>
        <v>7.93</v>
      </c>
      <c r="O49" s="36">
        <f t="shared" si="15"/>
        <v>0.74400000000000011</v>
      </c>
      <c r="P49" s="36">
        <f t="shared" si="15"/>
        <v>7.7844999999999995</v>
      </c>
      <c r="Q49" s="36">
        <f t="shared" si="15"/>
        <v>7.6579999999999986</v>
      </c>
      <c r="R49" s="99">
        <f>((R46*1000)/R48)/7</f>
        <v>149.62686567164178</v>
      </c>
      <c r="S49" s="59"/>
      <c r="T49" s="50"/>
      <c r="U49" s="50"/>
    </row>
    <row r="50" spans="1:43" ht="33.75" customHeight="1" x14ac:dyDescent="0.25">
      <c r="A50" s="85" t="s">
        <v>15</v>
      </c>
      <c r="B50" s="74">
        <f t="shared" ref="B50:G50" si="16">((B48*B47)*7)/1000</f>
        <v>708.97680000000003</v>
      </c>
      <c r="C50" s="40">
        <f t="shared" si="16"/>
        <v>695.84759999999994</v>
      </c>
      <c r="D50" s="40">
        <f t="shared" si="16"/>
        <v>703.50630000000001</v>
      </c>
      <c r="E50" s="40">
        <f t="shared" si="16"/>
        <v>125.8215</v>
      </c>
      <c r="F50" s="40">
        <f t="shared" si="16"/>
        <v>717.7296</v>
      </c>
      <c r="G50" s="40">
        <f t="shared" si="16"/>
        <v>693.65940000000012</v>
      </c>
      <c r="H50" s="76"/>
      <c r="I50" s="56"/>
      <c r="K50" s="85" t="s">
        <v>15</v>
      </c>
      <c r="L50" s="74">
        <f>((L48*L47)*7)/1000</f>
        <v>56.206499999999998</v>
      </c>
      <c r="M50" s="40">
        <f>((M48*M47)*7)/1000</f>
        <v>54.963999999999999</v>
      </c>
      <c r="N50" s="40">
        <f>((N48*N47)*7)/1000</f>
        <v>55.65</v>
      </c>
      <c r="O50" s="40">
        <f>((O48*O47)*7)/1000</f>
        <v>5.32</v>
      </c>
      <c r="P50" s="40">
        <f t="shared" ref="P50:Q50" si="17">((P48*P47)*7)/1000</f>
        <v>54.722499999999997</v>
      </c>
      <c r="Q50" s="40">
        <f t="shared" si="17"/>
        <v>53.69</v>
      </c>
      <c r="R50" s="100"/>
    </row>
    <row r="51" spans="1:43" ht="33.75" customHeight="1" thickBot="1" x14ac:dyDescent="0.3">
      <c r="A51" s="86" t="s">
        <v>16</v>
      </c>
      <c r="B51" s="75">
        <f t="shared" ref="B51:G51" si="18">+(B46/B48)/7*1000</f>
        <v>156.2610229276896</v>
      </c>
      <c r="C51" s="45">
        <f t="shared" si="18"/>
        <v>156.28930817610063</v>
      </c>
      <c r="D51" s="45">
        <f t="shared" si="18"/>
        <v>156.27638302599419</v>
      </c>
      <c r="E51" s="45">
        <f t="shared" si="18"/>
        <v>154.78260869565216</v>
      </c>
      <c r="F51" s="45">
        <f t="shared" si="18"/>
        <v>156.29355400696869</v>
      </c>
      <c r="G51" s="45">
        <f t="shared" si="18"/>
        <v>156.35421360973413</v>
      </c>
      <c r="H51" s="93"/>
      <c r="I51" s="56"/>
      <c r="J51" s="48"/>
      <c r="K51" s="86" t="s">
        <v>16</v>
      </c>
      <c r="L51" s="75">
        <f>+(L46/L48)/7*1000</f>
        <v>151.48247978436657</v>
      </c>
      <c r="M51" s="45">
        <f>+(M46/M48)/7*1000</f>
        <v>151.09890109890108</v>
      </c>
      <c r="N51" s="45">
        <f>+(N46/N48)/7*1000</f>
        <v>150.13477088948784</v>
      </c>
      <c r="O51" s="45">
        <f>+(O46/O48)/7*1000</f>
        <v>154.28571428571428</v>
      </c>
      <c r="P51" s="45">
        <f t="shared" ref="P51:Q51" si="19">+(P46/P48)/7*1000</f>
        <v>147.43935309973045</v>
      </c>
      <c r="Q51" s="45">
        <f t="shared" si="19"/>
        <v>147.52747252747253</v>
      </c>
      <c r="R51" s="46"/>
      <c r="S51" s="49"/>
      <c r="T51" s="49"/>
    </row>
    <row r="52" spans="1:43" ht="33.75" customHeight="1" x14ac:dyDescent="0.25">
      <c r="A52" s="48"/>
      <c r="B52" s="178"/>
      <c r="C52" s="178"/>
      <c r="D52" s="178"/>
      <c r="E52" s="178"/>
      <c r="F52" s="178"/>
      <c r="G52" s="178"/>
      <c r="H52" s="48"/>
      <c r="I52" s="48"/>
      <c r="J52" s="48"/>
      <c r="K52" s="49"/>
      <c r="L52" s="49"/>
      <c r="M52" s="178"/>
      <c r="N52" s="178"/>
      <c r="O52" s="178"/>
      <c r="P52" s="178"/>
      <c r="Q52" s="178"/>
      <c r="R52" s="178"/>
      <c r="S52" s="49"/>
      <c r="T52" s="49"/>
      <c r="U52" s="2"/>
      <c r="V52" s="2"/>
      <c r="W52" s="2"/>
      <c r="X52" s="2"/>
      <c r="Y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43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2"/>
      <c r="W54" s="2"/>
      <c r="X54" s="2"/>
      <c r="Y54" s="2"/>
      <c r="Z54" s="2"/>
      <c r="AB54" s="2"/>
      <c r="AC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2"/>
      <c r="W55" s="2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2"/>
      <c r="W56" s="2"/>
      <c r="X56" s="124"/>
      <c r="Y56" s="52"/>
      <c r="Z56" s="64"/>
      <c r="AA56" s="64"/>
      <c r="AB56" s="64"/>
      <c r="AC56" s="5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86">
        <v>10.1</v>
      </c>
      <c r="C57" s="179">
        <v>10.1</v>
      </c>
      <c r="D57" s="179">
        <v>9.9</v>
      </c>
      <c r="E57" s="179">
        <v>1.3</v>
      </c>
      <c r="F57" s="179">
        <v>10</v>
      </c>
      <c r="G57" s="187">
        <v>10.1</v>
      </c>
      <c r="H57" s="186">
        <v>10</v>
      </c>
      <c r="I57" s="179">
        <v>10.199999999999999</v>
      </c>
      <c r="J57" s="179">
        <v>10</v>
      </c>
      <c r="K57" s="179">
        <v>1.1000000000000001</v>
      </c>
      <c r="L57" s="179">
        <v>10.1</v>
      </c>
      <c r="M57" s="187">
        <v>9.9</v>
      </c>
      <c r="N57" s="69">
        <v>10.4</v>
      </c>
      <c r="O57" s="21">
        <v>10.199999999999999</v>
      </c>
      <c r="P57" s="21">
        <v>10.1</v>
      </c>
      <c r="Q57" s="21">
        <v>1.4</v>
      </c>
      <c r="R57" s="21">
        <v>10.1</v>
      </c>
      <c r="S57" s="126">
        <v>10.1</v>
      </c>
      <c r="T57" s="158">
        <f>SUM(B57:S57)</f>
        <v>155.1</v>
      </c>
      <c r="U57" s="49"/>
      <c r="V57" s="2"/>
      <c r="W57" s="2"/>
      <c r="X57" s="124"/>
      <c r="Y57" s="52"/>
      <c r="Z57" s="64"/>
      <c r="AA57" s="64"/>
      <c r="AB57" s="64"/>
      <c r="AC57" s="52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186">
        <v>10.1</v>
      </c>
      <c r="C58" s="179">
        <v>10.1</v>
      </c>
      <c r="D58" s="179">
        <v>9.9</v>
      </c>
      <c r="E58" s="179">
        <v>1.3</v>
      </c>
      <c r="F58" s="179">
        <v>10</v>
      </c>
      <c r="G58" s="187">
        <v>10.1</v>
      </c>
      <c r="H58" s="186">
        <v>10</v>
      </c>
      <c r="I58" s="179">
        <v>10.199999999999999</v>
      </c>
      <c r="J58" s="179">
        <v>10</v>
      </c>
      <c r="K58" s="179">
        <v>1.1000000000000001</v>
      </c>
      <c r="L58" s="179">
        <v>10.1</v>
      </c>
      <c r="M58" s="187">
        <v>9.9</v>
      </c>
      <c r="N58" s="69">
        <v>10.4</v>
      </c>
      <c r="O58" s="21">
        <v>10.199999999999999</v>
      </c>
      <c r="P58" s="21">
        <v>10.1</v>
      </c>
      <c r="Q58" s="21">
        <v>1.4</v>
      </c>
      <c r="R58" s="21">
        <v>10.1</v>
      </c>
      <c r="S58" s="126">
        <v>10.1</v>
      </c>
      <c r="T58" s="158">
        <f t="shared" ref="T58:T63" si="20">SUM(B58:S58)</f>
        <v>155.1</v>
      </c>
      <c r="U58" s="49"/>
      <c r="V58" s="2"/>
      <c r="W58" s="2"/>
      <c r="X58" s="124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186">
        <v>9.9</v>
      </c>
      <c r="C59" s="179">
        <v>10</v>
      </c>
      <c r="D59" s="179">
        <v>9.9</v>
      </c>
      <c r="E59" s="179">
        <v>1.2</v>
      </c>
      <c r="F59" s="179">
        <v>9.8000000000000007</v>
      </c>
      <c r="G59" s="187">
        <v>9.9</v>
      </c>
      <c r="H59" s="186">
        <v>9.8000000000000007</v>
      </c>
      <c r="I59" s="179">
        <v>10</v>
      </c>
      <c r="J59" s="179">
        <v>9.9</v>
      </c>
      <c r="K59" s="179">
        <v>1</v>
      </c>
      <c r="L59" s="179">
        <v>9.9</v>
      </c>
      <c r="M59" s="187">
        <v>9.8000000000000007</v>
      </c>
      <c r="N59" s="69">
        <v>10.4</v>
      </c>
      <c r="O59" s="21">
        <v>10</v>
      </c>
      <c r="P59" s="21">
        <v>10</v>
      </c>
      <c r="Q59" s="21">
        <v>1.3</v>
      </c>
      <c r="R59" s="21">
        <v>10</v>
      </c>
      <c r="S59" s="126">
        <v>9.9</v>
      </c>
      <c r="T59" s="158">
        <f t="shared" si="20"/>
        <v>152.70000000000002</v>
      </c>
      <c r="U59" s="49"/>
      <c r="V59" s="2"/>
      <c r="W59" s="2"/>
      <c r="X59" s="124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186">
        <v>9.9</v>
      </c>
      <c r="C60" s="179">
        <v>10.1</v>
      </c>
      <c r="D60" s="179">
        <v>9.9</v>
      </c>
      <c r="E60" s="179">
        <v>1.2</v>
      </c>
      <c r="F60" s="179">
        <v>9.8000000000000007</v>
      </c>
      <c r="G60" s="187">
        <v>9.9</v>
      </c>
      <c r="H60" s="186">
        <v>9.9</v>
      </c>
      <c r="I60" s="179">
        <v>10.1</v>
      </c>
      <c r="J60" s="179">
        <v>9.9</v>
      </c>
      <c r="K60" s="179">
        <v>1</v>
      </c>
      <c r="L60" s="179">
        <v>9.9</v>
      </c>
      <c r="M60" s="187">
        <v>9.8000000000000007</v>
      </c>
      <c r="N60" s="69">
        <v>10.4</v>
      </c>
      <c r="O60" s="21">
        <v>10</v>
      </c>
      <c r="P60" s="21">
        <v>10</v>
      </c>
      <c r="Q60" s="21">
        <v>1.3</v>
      </c>
      <c r="R60" s="21">
        <v>10</v>
      </c>
      <c r="S60" s="126">
        <v>9.9</v>
      </c>
      <c r="T60" s="158">
        <f t="shared" si="20"/>
        <v>153.00000000000003</v>
      </c>
      <c r="U60" s="49"/>
      <c r="V60" s="2"/>
      <c r="W60" s="2"/>
      <c r="X60" s="124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186">
        <v>10</v>
      </c>
      <c r="C61" s="179">
        <v>10.1</v>
      </c>
      <c r="D61" s="179">
        <v>9.9</v>
      </c>
      <c r="E61" s="179">
        <v>1.2</v>
      </c>
      <c r="F61" s="179">
        <v>9.9</v>
      </c>
      <c r="G61" s="187">
        <v>9.9</v>
      </c>
      <c r="H61" s="186">
        <v>9.9</v>
      </c>
      <c r="I61" s="179">
        <v>10.1</v>
      </c>
      <c r="J61" s="179">
        <v>10</v>
      </c>
      <c r="K61" s="179">
        <v>1</v>
      </c>
      <c r="L61" s="179">
        <v>9.9</v>
      </c>
      <c r="M61" s="187">
        <v>9.8000000000000007</v>
      </c>
      <c r="N61" s="69">
        <v>10.4</v>
      </c>
      <c r="O61" s="21">
        <v>10</v>
      </c>
      <c r="P61" s="21">
        <v>10</v>
      </c>
      <c r="Q61" s="21">
        <v>1.4</v>
      </c>
      <c r="R61" s="21">
        <v>10</v>
      </c>
      <c r="S61" s="126">
        <v>9.9</v>
      </c>
      <c r="T61" s="158">
        <f t="shared" si="20"/>
        <v>153.40000000000003</v>
      </c>
      <c r="U61" s="49"/>
      <c r="V61" s="2"/>
      <c r="W61" s="2"/>
      <c r="X61" s="124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86">
        <v>10</v>
      </c>
      <c r="C62" s="179">
        <v>10.1</v>
      </c>
      <c r="D62" s="179">
        <v>9.9</v>
      </c>
      <c r="E62" s="179">
        <v>1.2</v>
      </c>
      <c r="F62" s="179">
        <v>9.9</v>
      </c>
      <c r="G62" s="187">
        <v>10</v>
      </c>
      <c r="H62" s="186">
        <v>9.9</v>
      </c>
      <c r="I62" s="179">
        <v>10.1</v>
      </c>
      <c r="J62" s="179">
        <v>10</v>
      </c>
      <c r="K62" s="179">
        <v>1.1000000000000001</v>
      </c>
      <c r="L62" s="179">
        <v>10</v>
      </c>
      <c r="M62" s="187">
        <v>9.8000000000000007</v>
      </c>
      <c r="N62" s="69">
        <v>10.4</v>
      </c>
      <c r="O62" s="21">
        <v>10.1</v>
      </c>
      <c r="P62" s="21">
        <v>10.1</v>
      </c>
      <c r="Q62" s="21">
        <v>1.4</v>
      </c>
      <c r="R62" s="21">
        <v>10</v>
      </c>
      <c r="S62" s="126">
        <v>10</v>
      </c>
      <c r="T62" s="158">
        <f t="shared" si="20"/>
        <v>154</v>
      </c>
      <c r="U62" s="49"/>
      <c r="V62" s="2"/>
      <c r="W62" s="2"/>
      <c r="X62" s="124"/>
      <c r="Y62" s="52"/>
      <c r="Z62" s="52"/>
      <c r="AA62" s="52"/>
      <c r="AB62" s="52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86">
        <v>10</v>
      </c>
      <c r="C63" s="179">
        <v>10.1</v>
      </c>
      <c r="D63" s="179">
        <v>9.9</v>
      </c>
      <c r="E63" s="179">
        <v>1.2</v>
      </c>
      <c r="F63" s="179">
        <v>9.9</v>
      </c>
      <c r="G63" s="187">
        <v>10</v>
      </c>
      <c r="H63" s="186">
        <v>9.9</v>
      </c>
      <c r="I63" s="179">
        <v>10.1</v>
      </c>
      <c r="J63" s="179">
        <v>10</v>
      </c>
      <c r="K63" s="179">
        <v>1.1000000000000001</v>
      </c>
      <c r="L63" s="179">
        <v>10</v>
      </c>
      <c r="M63" s="187">
        <v>9.8000000000000007</v>
      </c>
      <c r="N63" s="69">
        <v>10.4</v>
      </c>
      <c r="O63" s="21">
        <v>10.1</v>
      </c>
      <c r="P63" s="21">
        <v>10.1</v>
      </c>
      <c r="Q63" s="21">
        <v>1.4</v>
      </c>
      <c r="R63" s="21">
        <v>10.1</v>
      </c>
      <c r="S63" s="126">
        <v>10</v>
      </c>
      <c r="T63" s="158">
        <f t="shared" si="20"/>
        <v>154.1</v>
      </c>
      <c r="U63" s="49"/>
      <c r="V63" s="2"/>
      <c r="W63" s="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79" t="s">
        <v>10</v>
      </c>
      <c r="B64" s="168">
        <f t="shared" ref="B64:S64" si="21">SUM(B57:B63)</f>
        <v>70</v>
      </c>
      <c r="C64" s="169">
        <f t="shared" si="21"/>
        <v>70.599999999999994</v>
      </c>
      <c r="D64" s="169">
        <f t="shared" si="21"/>
        <v>69.3</v>
      </c>
      <c r="E64" s="169">
        <f t="shared" si="21"/>
        <v>8.6</v>
      </c>
      <c r="F64" s="169">
        <f t="shared" si="21"/>
        <v>69.3</v>
      </c>
      <c r="G64" s="170">
        <f t="shared" si="21"/>
        <v>69.900000000000006</v>
      </c>
      <c r="H64" s="168">
        <f t="shared" si="21"/>
        <v>69.400000000000006</v>
      </c>
      <c r="I64" s="169">
        <f t="shared" si="21"/>
        <v>70.8</v>
      </c>
      <c r="J64" s="169">
        <f t="shared" si="21"/>
        <v>69.8</v>
      </c>
      <c r="K64" s="169">
        <f t="shared" si="21"/>
        <v>7.4</v>
      </c>
      <c r="L64" s="169">
        <f t="shared" si="21"/>
        <v>69.900000000000006</v>
      </c>
      <c r="M64" s="170">
        <f t="shared" si="21"/>
        <v>68.8</v>
      </c>
      <c r="N64" s="70">
        <f t="shared" si="21"/>
        <v>72.8</v>
      </c>
      <c r="O64" s="25">
        <f t="shared" si="21"/>
        <v>70.599999999999994</v>
      </c>
      <c r="P64" s="25">
        <f t="shared" si="21"/>
        <v>70.400000000000006</v>
      </c>
      <c r="Q64" s="25">
        <f t="shared" si="21"/>
        <v>9.6</v>
      </c>
      <c r="R64" s="25">
        <f t="shared" si="21"/>
        <v>70.3</v>
      </c>
      <c r="S64" s="127">
        <f t="shared" si="21"/>
        <v>69.900000000000006</v>
      </c>
      <c r="T64" s="150">
        <f>SUM(B64:S64)</f>
        <v>1077.3999999999999</v>
      </c>
      <c r="V64" s="2"/>
      <c r="W64" s="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151.5</v>
      </c>
      <c r="C65" s="28">
        <v>150.5</v>
      </c>
      <c r="D65" s="28">
        <v>150</v>
      </c>
      <c r="E65" s="28">
        <v>153.5</v>
      </c>
      <c r="F65" s="28">
        <v>150</v>
      </c>
      <c r="G65" s="29">
        <v>149</v>
      </c>
      <c r="H65" s="27">
        <v>152.5</v>
      </c>
      <c r="I65" s="28">
        <v>151</v>
      </c>
      <c r="J65" s="28">
        <v>151</v>
      </c>
      <c r="K65" s="28">
        <v>152</v>
      </c>
      <c r="L65" s="28">
        <v>149</v>
      </c>
      <c r="M65" s="29">
        <v>149</v>
      </c>
      <c r="N65" s="71">
        <v>153</v>
      </c>
      <c r="O65" s="28">
        <v>150.5</v>
      </c>
      <c r="P65" s="28">
        <v>150</v>
      </c>
      <c r="Q65" s="28">
        <v>151.5</v>
      </c>
      <c r="R65" s="28">
        <v>150</v>
      </c>
      <c r="S65" s="128">
        <v>149</v>
      </c>
      <c r="T65" s="151">
        <f>+((T64/T66)/7)*1000</f>
        <v>150.45384722804076</v>
      </c>
      <c r="V65" s="14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66</v>
      </c>
      <c r="C66" s="145">
        <v>67</v>
      </c>
      <c r="D66" s="145">
        <v>66</v>
      </c>
      <c r="E66" s="145">
        <v>8</v>
      </c>
      <c r="F66" s="145">
        <v>66</v>
      </c>
      <c r="G66" s="147">
        <v>67</v>
      </c>
      <c r="H66" s="146">
        <v>65</v>
      </c>
      <c r="I66" s="145">
        <v>67</v>
      </c>
      <c r="J66" s="145">
        <v>66</v>
      </c>
      <c r="K66" s="145">
        <v>7</v>
      </c>
      <c r="L66" s="145">
        <v>67</v>
      </c>
      <c r="M66" s="147">
        <v>66</v>
      </c>
      <c r="N66" s="94">
        <v>68</v>
      </c>
      <c r="O66" s="145">
        <v>67</v>
      </c>
      <c r="P66" s="145">
        <v>67</v>
      </c>
      <c r="Q66" s="145">
        <v>9</v>
      </c>
      <c r="R66" s="145">
        <v>67</v>
      </c>
      <c r="S66" s="148">
        <v>67</v>
      </c>
      <c r="T66" s="152">
        <f>SUM(B66:S66)</f>
        <v>1023</v>
      </c>
      <c r="U66" s="144"/>
      <c r="V66" s="66"/>
      <c r="Z66" s="3"/>
      <c r="AA66" s="3"/>
      <c r="AB66" s="3"/>
      <c r="AC66" s="3"/>
      <c r="AD66" s="3"/>
    </row>
    <row r="67" spans="1:41" ht="33.75" customHeight="1" x14ac:dyDescent="0.25">
      <c r="A67" s="84" t="s">
        <v>14</v>
      </c>
      <c r="B67" s="35">
        <f t="shared" ref="B67:S67" si="22">((B66*B65)*7/1000-B57-B58)/5</f>
        <v>9.9585999999999988</v>
      </c>
      <c r="C67" s="36">
        <f t="shared" si="22"/>
        <v>10.0769</v>
      </c>
      <c r="D67" s="36">
        <f t="shared" si="22"/>
        <v>9.9</v>
      </c>
      <c r="E67" s="36">
        <f t="shared" si="22"/>
        <v>1.1992</v>
      </c>
      <c r="F67" s="36">
        <f t="shared" si="22"/>
        <v>9.86</v>
      </c>
      <c r="G67" s="37">
        <f t="shared" si="22"/>
        <v>9.9361999999999995</v>
      </c>
      <c r="H67" s="35">
        <f t="shared" si="22"/>
        <v>9.8775000000000013</v>
      </c>
      <c r="I67" s="36">
        <f t="shared" si="22"/>
        <v>10.0838</v>
      </c>
      <c r="J67" s="36">
        <f t="shared" si="22"/>
        <v>9.9524000000000008</v>
      </c>
      <c r="K67" s="36">
        <f t="shared" si="22"/>
        <v>1.0496000000000003</v>
      </c>
      <c r="L67" s="36">
        <f t="shared" si="22"/>
        <v>9.9361999999999995</v>
      </c>
      <c r="M67" s="37">
        <f t="shared" si="22"/>
        <v>9.807599999999999</v>
      </c>
      <c r="N67" s="73">
        <f t="shared" si="22"/>
        <v>10.405600000000002</v>
      </c>
      <c r="O67" s="36">
        <f t="shared" si="22"/>
        <v>10.036899999999999</v>
      </c>
      <c r="P67" s="36">
        <f t="shared" si="22"/>
        <v>10.029999999999998</v>
      </c>
      <c r="Q67" s="36">
        <f t="shared" si="22"/>
        <v>1.3488999999999998</v>
      </c>
      <c r="R67" s="36">
        <f t="shared" si="22"/>
        <v>10.029999999999998</v>
      </c>
      <c r="S67" s="130">
        <f t="shared" si="22"/>
        <v>9.9361999999999995</v>
      </c>
      <c r="T67" s="153">
        <f>((T64*1000)/T66)/7</f>
        <v>150.45384722804076</v>
      </c>
      <c r="Z67" s="3"/>
      <c r="AA67" s="3"/>
      <c r="AB67" s="3"/>
      <c r="AC67" s="3"/>
      <c r="AD67" s="3"/>
    </row>
    <row r="68" spans="1:41" ht="33.75" customHeight="1" x14ac:dyDescent="0.25">
      <c r="A68" s="85" t="s">
        <v>15</v>
      </c>
      <c r="B68" s="39">
        <f t="shared" ref="B68:M68" si="23">((B66*B65)*7)/1000</f>
        <v>69.992999999999995</v>
      </c>
      <c r="C68" s="40">
        <f t="shared" si="23"/>
        <v>70.584500000000006</v>
      </c>
      <c r="D68" s="40">
        <f t="shared" si="23"/>
        <v>69.3</v>
      </c>
      <c r="E68" s="40">
        <f t="shared" si="23"/>
        <v>8.5960000000000001</v>
      </c>
      <c r="F68" s="40">
        <f t="shared" si="23"/>
        <v>69.3</v>
      </c>
      <c r="G68" s="76">
        <f t="shared" si="23"/>
        <v>69.881</v>
      </c>
      <c r="H68" s="39">
        <f t="shared" si="23"/>
        <v>69.387500000000003</v>
      </c>
      <c r="I68" s="40">
        <f t="shared" si="23"/>
        <v>70.819000000000003</v>
      </c>
      <c r="J68" s="40">
        <f t="shared" si="23"/>
        <v>69.762</v>
      </c>
      <c r="K68" s="40">
        <f t="shared" si="23"/>
        <v>7.4480000000000004</v>
      </c>
      <c r="L68" s="40">
        <f t="shared" si="23"/>
        <v>69.881</v>
      </c>
      <c r="M68" s="76">
        <f t="shared" si="23"/>
        <v>68.837999999999994</v>
      </c>
      <c r="N68" s="74">
        <f>((N66*N65)*7)/1000</f>
        <v>72.828000000000003</v>
      </c>
      <c r="O68" s="40">
        <f>((O66*O65)*7)/1000</f>
        <v>70.584500000000006</v>
      </c>
      <c r="P68" s="40">
        <f>((P66*P65)*7)/1000</f>
        <v>70.349999999999994</v>
      </c>
      <c r="Q68" s="40">
        <f>((Q66*Q65)*7)/1000</f>
        <v>9.5444999999999993</v>
      </c>
      <c r="R68" s="40">
        <f t="shared" ref="R68:S68" si="24">((R66*R65)*7)/1000</f>
        <v>70.349999999999994</v>
      </c>
      <c r="S68" s="131">
        <f t="shared" si="24"/>
        <v>69.881</v>
      </c>
      <c r="T68" s="85"/>
      <c r="U68" s="48"/>
      <c r="AD68" s="3"/>
    </row>
    <row r="69" spans="1:41" ht="33.75" customHeight="1" thickBot="1" x14ac:dyDescent="0.3">
      <c r="A69" s="86" t="s">
        <v>16</v>
      </c>
      <c r="B69" s="44">
        <f t="shared" ref="B69:M69" si="25">+(B64/B66)/7*1000</f>
        <v>151.51515151515153</v>
      </c>
      <c r="C69" s="45">
        <f t="shared" si="25"/>
        <v>150.53304904051171</v>
      </c>
      <c r="D69" s="45">
        <f t="shared" si="25"/>
        <v>150</v>
      </c>
      <c r="E69" s="45">
        <f t="shared" si="25"/>
        <v>153.57142857142856</v>
      </c>
      <c r="F69" s="45">
        <f t="shared" si="25"/>
        <v>150</v>
      </c>
      <c r="G69" s="46">
        <f t="shared" si="25"/>
        <v>149.04051172707892</v>
      </c>
      <c r="H69" s="44">
        <f t="shared" si="25"/>
        <v>152.52747252747253</v>
      </c>
      <c r="I69" s="45">
        <f t="shared" si="25"/>
        <v>150.95948827292111</v>
      </c>
      <c r="J69" s="45">
        <f t="shared" si="25"/>
        <v>151.0822510822511</v>
      </c>
      <c r="K69" s="45">
        <f t="shared" si="25"/>
        <v>151.0204081632653</v>
      </c>
      <c r="L69" s="45">
        <f t="shared" si="25"/>
        <v>149.04051172707892</v>
      </c>
      <c r="M69" s="46">
        <f t="shared" si="25"/>
        <v>148.91774891774892</v>
      </c>
      <c r="N69" s="75">
        <f>+(N64/N66)/7*1000</f>
        <v>152.94117647058823</v>
      </c>
      <c r="O69" s="45">
        <f>+(O64/O66)/7*1000</f>
        <v>150.53304904051171</v>
      </c>
      <c r="P69" s="45">
        <f>+(P64/P66)/7*1000</f>
        <v>150.10660980810238</v>
      </c>
      <c r="Q69" s="45">
        <f>+(Q64/Q66)/7*1000</f>
        <v>152.38095238095238</v>
      </c>
      <c r="R69" s="45">
        <f t="shared" ref="R69:S69" si="26">+(R64/R66)/7*1000</f>
        <v>149.89339019189765</v>
      </c>
      <c r="S69" s="132">
        <f t="shared" si="26"/>
        <v>149.04051172707892</v>
      </c>
      <c r="T69" s="154"/>
      <c r="AD69" s="3"/>
    </row>
    <row r="70" spans="1:41" ht="33.75" customHeight="1" x14ac:dyDescent="0.25"/>
    <row r="71" spans="1:41" s="183" customFormat="1" ht="33.75" customHeight="1" x14ac:dyDescent="0.25">
      <c r="B71" s="184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  <c r="R71" s="184"/>
      <c r="S71" s="184"/>
    </row>
    <row r="72" spans="1:41" s="182" customFormat="1" ht="33.75" customHeight="1" x14ac:dyDescent="0.25">
      <c r="B72" s="185"/>
    </row>
    <row r="73" spans="1:41" ht="33.75" customHeight="1" x14ac:dyDescent="0.25">
      <c r="A73" s="52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182"/>
    </row>
    <row r="74" spans="1:41" ht="33.75" customHeight="1" x14ac:dyDescent="0.25">
      <c r="A74" s="52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182"/>
    </row>
    <row r="75" spans="1:41" ht="33.75" customHeight="1" x14ac:dyDescent="0.25">
      <c r="A75" s="52"/>
      <c r="B75" s="52"/>
      <c r="C75" s="52"/>
      <c r="D75" s="52"/>
      <c r="E75" s="52"/>
      <c r="F75" s="52"/>
      <c r="G75" s="52"/>
      <c r="H75" s="48"/>
      <c r="I75" s="48"/>
      <c r="J75" s="48"/>
      <c r="K75" s="182"/>
      <c r="L75" s="182"/>
      <c r="M75" s="182"/>
      <c r="N75" s="48"/>
      <c r="O75" s="48"/>
      <c r="P75" s="48"/>
      <c r="Q75" s="182"/>
      <c r="R75" s="182"/>
      <c r="S75" s="182"/>
      <c r="T75" s="182"/>
    </row>
    <row r="76" spans="1:41" ht="33.75" customHeight="1" x14ac:dyDescent="0.25">
      <c r="A76" s="52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182"/>
    </row>
    <row r="77" spans="1:41" ht="33.75" customHeight="1" x14ac:dyDescent="0.25">
      <c r="A77" s="52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182"/>
    </row>
    <row r="78" spans="1:41" ht="33.75" customHeight="1" x14ac:dyDescent="0.25">
      <c r="A78" s="52"/>
      <c r="B78" s="52"/>
      <c r="C78" s="52"/>
      <c r="D78" s="52"/>
      <c r="E78" s="52"/>
      <c r="F78" s="52"/>
      <c r="G78" s="52"/>
      <c r="H78" s="48"/>
      <c r="I78" s="48"/>
      <c r="J78" s="48"/>
      <c r="K78" s="182"/>
      <c r="L78" s="182"/>
      <c r="M78" s="182"/>
      <c r="N78" s="48"/>
      <c r="O78" s="48"/>
      <c r="P78" s="48"/>
      <c r="Q78" s="182"/>
      <c r="R78" s="182"/>
      <c r="S78" s="182"/>
      <c r="T78" s="182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R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Q238"/>
  <sheetViews>
    <sheetView topLeftCell="A37" zoomScale="30" zoomScaleNormal="30" workbookViewId="0">
      <selection activeCell="O39" sqref="O39:O45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0" width="26.28515625" style="16" bestFit="1" customWidth="1"/>
    <col min="11" max="12" width="33.42578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0" width="25.42578125" style="16" customWidth="1"/>
    <col min="21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91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94" t="s">
        <v>45</v>
      </c>
      <c r="I15" s="395"/>
      <c r="J15" s="395"/>
      <c r="K15" s="395"/>
      <c r="L15" s="395"/>
      <c r="M15" s="396"/>
      <c r="N15" s="397" t="s">
        <v>44</v>
      </c>
      <c r="O15" s="398"/>
      <c r="P15" s="398"/>
      <c r="Q15" s="398"/>
      <c r="R15" s="398"/>
      <c r="S15" s="399"/>
      <c r="T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33"/>
      <c r="H16" s="13"/>
      <c r="I16" s="12"/>
      <c r="J16" s="12"/>
      <c r="K16" s="18"/>
      <c r="L16" s="12"/>
      <c r="M16" s="14"/>
      <c r="N16" s="13"/>
      <c r="O16" s="12"/>
      <c r="P16" s="12"/>
      <c r="Q16" s="12"/>
      <c r="R16" s="12"/>
      <c r="S16" s="14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25">
        <v>6</v>
      </c>
      <c r="H17" s="11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116.7</v>
      </c>
      <c r="C18" s="21">
        <v>116.1</v>
      </c>
      <c r="D18" s="21">
        <v>115.6</v>
      </c>
      <c r="E18" s="21">
        <v>20.2</v>
      </c>
      <c r="F18" s="21">
        <v>117.1</v>
      </c>
      <c r="G18" s="126">
        <v>116.1</v>
      </c>
      <c r="H18" s="20">
        <v>114.3</v>
      </c>
      <c r="I18" s="21">
        <v>116.2</v>
      </c>
      <c r="J18" s="21">
        <v>113.8</v>
      </c>
      <c r="K18" s="21">
        <v>16.399999999999999</v>
      </c>
      <c r="L18" s="21">
        <v>116.4</v>
      </c>
      <c r="M18" s="22">
        <v>115.5</v>
      </c>
      <c r="N18" s="20">
        <v>116.8</v>
      </c>
      <c r="O18" s="21">
        <v>117.6</v>
      </c>
      <c r="P18" s="21">
        <v>116.7</v>
      </c>
      <c r="Q18" s="21">
        <v>18.399999999999999</v>
      </c>
      <c r="R18" s="21">
        <v>117.3</v>
      </c>
      <c r="S18" s="22">
        <v>117.1</v>
      </c>
      <c r="T18" s="23">
        <f t="shared" ref="T18:T25" si="0">SUM(B18:S18)</f>
        <v>1798.2999999999997</v>
      </c>
      <c r="V18" s="2"/>
      <c r="W18" s="17"/>
    </row>
    <row r="19" spans="1:30" ht="39.950000000000003" customHeight="1" x14ac:dyDescent="0.25">
      <c r="A19" s="113" t="s">
        <v>34</v>
      </c>
      <c r="B19" s="20">
        <v>116.7</v>
      </c>
      <c r="C19" s="21">
        <v>116.1</v>
      </c>
      <c r="D19" s="21">
        <v>115.6</v>
      </c>
      <c r="E19" s="21">
        <v>20.2</v>
      </c>
      <c r="F19" s="21">
        <v>117.1</v>
      </c>
      <c r="G19" s="126">
        <v>116.1</v>
      </c>
      <c r="H19" s="20">
        <v>114.3</v>
      </c>
      <c r="I19" s="21">
        <v>116.2</v>
      </c>
      <c r="J19" s="21">
        <v>113.8</v>
      </c>
      <c r="K19" s="21">
        <v>16.399999999999999</v>
      </c>
      <c r="L19" s="21">
        <v>116.4</v>
      </c>
      <c r="M19" s="22">
        <v>115.5</v>
      </c>
      <c r="N19" s="20">
        <v>116.8</v>
      </c>
      <c r="O19" s="21">
        <v>117.6</v>
      </c>
      <c r="P19" s="21">
        <v>116.7</v>
      </c>
      <c r="Q19" s="21">
        <v>18.399999999999999</v>
      </c>
      <c r="R19" s="21">
        <v>117.3</v>
      </c>
      <c r="S19" s="22">
        <v>117.1</v>
      </c>
      <c r="T19" s="23">
        <f t="shared" si="0"/>
        <v>1798.2999999999997</v>
      </c>
      <c r="V19" s="2"/>
      <c r="W19" s="17"/>
    </row>
    <row r="20" spans="1:30" ht="39.75" customHeight="1" x14ac:dyDescent="0.25">
      <c r="A20" s="112" t="s">
        <v>35</v>
      </c>
      <c r="B20" s="20">
        <v>116.3</v>
      </c>
      <c r="C20" s="21">
        <v>115.2</v>
      </c>
      <c r="D20" s="21">
        <v>115</v>
      </c>
      <c r="E20" s="21">
        <v>20.2</v>
      </c>
      <c r="F20" s="21">
        <v>116.1</v>
      </c>
      <c r="G20" s="126">
        <v>115.2</v>
      </c>
      <c r="H20" s="20">
        <v>113.7</v>
      </c>
      <c r="I20" s="21">
        <v>115.6</v>
      </c>
      <c r="J20" s="21">
        <v>112.8</v>
      </c>
      <c r="K20" s="21">
        <v>16.3</v>
      </c>
      <c r="L20" s="21">
        <v>115.7</v>
      </c>
      <c r="M20" s="22">
        <v>114.3</v>
      </c>
      <c r="N20" s="20">
        <v>116</v>
      </c>
      <c r="O20" s="21">
        <v>117.2</v>
      </c>
      <c r="P20" s="21">
        <v>115.8</v>
      </c>
      <c r="Q20" s="21">
        <v>17.899999999999999</v>
      </c>
      <c r="R20" s="21">
        <v>116.7</v>
      </c>
      <c r="S20" s="22">
        <v>116.3</v>
      </c>
      <c r="T20" s="23">
        <f t="shared" si="0"/>
        <v>1786.3</v>
      </c>
      <c r="V20" s="2"/>
      <c r="W20" s="17"/>
    </row>
    <row r="21" spans="1:30" ht="39.950000000000003" customHeight="1" x14ac:dyDescent="0.25">
      <c r="A21" s="112" t="s">
        <v>36</v>
      </c>
      <c r="B21" s="20">
        <v>116.3</v>
      </c>
      <c r="C21" s="21">
        <v>115.2</v>
      </c>
      <c r="D21" s="21">
        <v>115</v>
      </c>
      <c r="E21" s="21">
        <v>20.2</v>
      </c>
      <c r="F21" s="21">
        <v>116.1</v>
      </c>
      <c r="G21" s="126">
        <v>115.2</v>
      </c>
      <c r="H21" s="20">
        <v>113.7</v>
      </c>
      <c r="I21" s="21">
        <v>115.6</v>
      </c>
      <c r="J21" s="21">
        <v>112.8</v>
      </c>
      <c r="K21" s="21">
        <v>16.3</v>
      </c>
      <c r="L21" s="21">
        <v>115.7</v>
      </c>
      <c r="M21" s="22">
        <v>114.3</v>
      </c>
      <c r="N21" s="20">
        <v>116</v>
      </c>
      <c r="O21" s="21">
        <v>117.2</v>
      </c>
      <c r="P21" s="21">
        <v>115.8</v>
      </c>
      <c r="Q21" s="21">
        <v>17.899999999999999</v>
      </c>
      <c r="R21" s="21">
        <v>116.7</v>
      </c>
      <c r="S21" s="22">
        <v>116.3</v>
      </c>
      <c r="T21" s="23">
        <f t="shared" si="0"/>
        <v>1786.3</v>
      </c>
      <c r="V21" s="2"/>
      <c r="W21" s="17"/>
    </row>
    <row r="22" spans="1:30" ht="39.950000000000003" customHeight="1" x14ac:dyDescent="0.25">
      <c r="A22" s="113" t="s">
        <v>37</v>
      </c>
      <c r="B22" s="20">
        <v>116.3</v>
      </c>
      <c r="C22" s="21">
        <v>115.2</v>
      </c>
      <c r="D22" s="21">
        <v>115</v>
      </c>
      <c r="E22" s="21">
        <v>20.2</v>
      </c>
      <c r="F22" s="21">
        <v>116.1</v>
      </c>
      <c r="G22" s="126">
        <v>115.2</v>
      </c>
      <c r="H22" s="20">
        <v>113.7</v>
      </c>
      <c r="I22" s="21">
        <v>115.6</v>
      </c>
      <c r="J22" s="21">
        <v>112.8</v>
      </c>
      <c r="K22" s="21">
        <v>16.3</v>
      </c>
      <c r="L22" s="21">
        <v>115.7</v>
      </c>
      <c r="M22" s="22">
        <v>114.3</v>
      </c>
      <c r="N22" s="20">
        <v>116</v>
      </c>
      <c r="O22" s="21">
        <v>117.2</v>
      </c>
      <c r="P22" s="21">
        <v>115.8</v>
      </c>
      <c r="Q22" s="21">
        <v>17.899999999999999</v>
      </c>
      <c r="R22" s="21">
        <v>116.7</v>
      </c>
      <c r="S22" s="22">
        <v>116.3</v>
      </c>
      <c r="T22" s="23">
        <f t="shared" si="0"/>
        <v>1786.3</v>
      </c>
      <c r="V22" s="2"/>
      <c r="W22" s="17"/>
    </row>
    <row r="23" spans="1:30" ht="39.950000000000003" customHeight="1" x14ac:dyDescent="0.25">
      <c r="A23" s="112" t="s">
        <v>38</v>
      </c>
      <c r="B23" s="20">
        <v>116.3</v>
      </c>
      <c r="C23" s="21">
        <v>115.2</v>
      </c>
      <c r="D23" s="21">
        <v>115</v>
      </c>
      <c r="E23" s="21">
        <v>20.2</v>
      </c>
      <c r="F23" s="21">
        <v>116.1</v>
      </c>
      <c r="G23" s="126">
        <v>115.2</v>
      </c>
      <c r="H23" s="20">
        <v>113.7</v>
      </c>
      <c r="I23" s="21">
        <v>115.6</v>
      </c>
      <c r="J23" s="21">
        <v>112.8</v>
      </c>
      <c r="K23" s="21">
        <v>16.3</v>
      </c>
      <c r="L23" s="21">
        <v>115.7</v>
      </c>
      <c r="M23" s="22">
        <v>114.3</v>
      </c>
      <c r="N23" s="20">
        <v>116</v>
      </c>
      <c r="O23" s="21">
        <v>117.2</v>
      </c>
      <c r="P23" s="21">
        <v>115.8</v>
      </c>
      <c r="Q23" s="21">
        <v>17.899999999999999</v>
      </c>
      <c r="R23" s="21">
        <v>116.7</v>
      </c>
      <c r="S23" s="22">
        <v>116.3</v>
      </c>
      <c r="T23" s="23">
        <f t="shared" si="0"/>
        <v>1786.3</v>
      </c>
      <c r="V23" s="2"/>
      <c r="W23" s="17"/>
    </row>
    <row r="24" spans="1:30" ht="39.950000000000003" customHeight="1" x14ac:dyDescent="0.25">
      <c r="A24" s="112" t="s">
        <v>33</v>
      </c>
      <c r="B24" s="20">
        <v>116.3</v>
      </c>
      <c r="C24" s="21">
        <v>115.2</v>
      </c>
      <c r="D24" s="21">
        <v>115</v>
      </c>
      <c r="E24" s="21">
        <v>20.2</v>
      </c>
      <c r="F24" s="21">
        <v>116.1</v>
      </c>
      <c r="G24" s="126">
        <v>115.2</v>
      </c>
      <c r="H24" s="20">
        <v>113.7</v>
      </c>
      <c r="I24" s="21">
        <v>115.6</v>
      </c>
      <c r="J24" s="21">
        <v>112.8</v>
      </c>
      <c r="K24" s="21">
        <v>16.3</v>
      </c>
      <c r="L24" s="21">
        <v>115.7</v>
      </c>
      <c r="M24" s="22">
        <v>114.3</v>
      </c>
      <c r="N24" s="20">
        <v>116</v>
      </c>
      <c r="O24" s="21">
        <v>117.2</v>
      </c>
      <c r="P24" s="21">
        <v>115.8</v>
      </c>
      <c r="Q24" s="21">
        <v>17.899999999999999</v>
      </c>
      <c r="R24" s="21">
        <v>116.7</v>
      </c>
      <c r="S24" s="22">
        <v>116.3</v>
      </c>
      <c r="T24" s="23">
        <f t="shared" si="0"/>
        <v>1786.3</v>
      </c>
      <c r="V24" s="2"/>
    </row>
    <row r="25" spans="1:30" ht="41.45" customHeight="1" x14ac:dyDescent="0.25">
      <c r="A25" s="113" t="s">
        <v>10</v>
      </c>
      <c r="B25" s="24">
        <f>SUM(B18:B24)</f>
        <v>814.89999999999986</v>
      </c>
      <c r="C25" s="25">
        <f t="shared" ref="C25:E25" si="1">SUM(C18:C24)</f>
        <v>808.2</v>
      </c>
      <c r="D25" s="25">
        <f t="shared" si="1"/>
        <v>806.2</v>
      </c>
      <c r="E25" s="25">
        <f t="shared" si="1"/>
        <v>141.4</v>
      </c>
      <c r="F25" s="25">
        <f>SUM(F18:F24)</f>
        <v>814.7</v>
      </c>
      <c r="G25" s="127">
        <f t="shared" ref="G25:J25" si="2">SUM(G18:G24)</f>
        <v>808.2</v>
      </c>
      <c r="H25" s="24">
        <f t="shared" si="2"/>
        <v>797.10000000000014</v>
      </c>
      <c r="I25" s="25">
        <f t="shared" si="2"/>
        <v>810.40000000000009</v>
      </c>
      <c r="J25" s="25">
        <f t="shared" si="2"/>
        <v>791.59999999999991</v>
      </c>
      <c r="K25" s="25">
        <f>SUM(K18:K24)</f>
        <v>114.29999999999998</v>
      </c>
      <c r="L25" s="25">
        <f t="shared" ref="L25:M25" si="3">SUM(L18:L24)</f>
        <v>811.30000000000007</v>
      </c>
      <c r="M25" s="26">
        <f t="shared" si="3"/>
        <v>802.49999999999989</v>
      </c>
      <c r="N25" s="24">
        <f>SUM(N18:N24)</f>
        <v>813.6</v>
      </c>
      <c r="O25" s="25">
        <f t="shared" ref="O25:S25" si="4">SUM(O18:O24)</f>
        <v>821.2</v>
      </c>
      <c r="P25" s="25">
        <f t="shared" si="4"/>
        <v>812.39999999999986</v>
      </c>
      <c r="Q25" s="25">
        <f t="shared" si="4"/>
        <v>126.30000000000001</v>
      </c>
      <c r="R25" s="25">
        <f t="shared" si="4"/>
        <v>818.10000000000014</v>
      </c>
      <c r="S25" s="26">
        <f t="shared" si="4"/>
        <v>815.69999999999993</v>
      </c>
      <c r="T25" s="23">
        <f t="shared" si="0"/>
        <v>12528.100000000002</v>
      </c>
    </row>
    <row r="26" spans="1:30" s="2" customFormat="1" ht="36.75" customHeight="1" x14ac:dyDescent="0.25">
      <c r="A26" s="114" t="s">
        <v>12</v>
      </c>
      <c r="B26" s="27">
        <v>155.6</v>
      </c>
      <c r="C26" s="28">
        <v>155.6</v>
      </c>
      <c r="D26" s="28">
        <v>155.6</v>
      </c>
      <c r="E26" s="28">
        <v>155.6</v>
      </c>
      <c r="F26" s="28">
        <v>155.6</v>
      </c>
      <c r="G26" s="128">
        <v>155.6</v>
      </c>
      <c r="H26" s="27">
        <v>155.6</v>
      </c>
      <c r="I26" s="28">
        <v>155.6</v>
      </c>
      <c r="J26" s="28">
        <v>155.6</v>
      </c>
      <c r="K26" s="28">
        <v>155.6</v>
      </c>
      <c r="L26" s="28">
        <v>155.6</v>
      </c>
      <c r="M26" s="128">
        <v>155.6</v>
      </c>
      <c r="N26" s="27">
        <v>155.6</v>
      </c>
      <c r="O26" s="28">
        <v>155.6</v>
      </c>
      <c r="P26" s="28">
        <v>155.6</v>
      </c>
      <c r="Q26" s="28">
        <v>155.6</v>
      </c>
      <c r="R26" s="28">
        <v>155.6</v>
      </c>
      <c r="S26" s="29">
        <v>155.6</v>
      </c>
      <c r="T26" s="30">
        <f>+((T25/T27)/7)*1000</f>
        <v>155.58798325902561</v>
      </c>
    </row>
    <row r="27" spans="1:30" s="2" customFormat="1" ht="33" customHeight="1" x14ac:dyDescent="0.25">
      <c r="A27" s="115" t="s">
        <v>13</v>
      </c>
      <c r="B27" s="31">
        <v>748</v>
      </c>
      <c r="C27" s="32">
        <v>742</v>
      </c>
      <c r="D27" s="32">
        <v>740</v>
      </c>
      <c r="E27" s="32">
        <v>130</v>
      </c>
      <c r="F27" s="32">
        <v>748</v>
      </c>
      <c r="G27" s="129">
        <v>742</v>
      </c>
      <c r="H27" s="31">
        <v>732</v>
      </c>
      <c r="I27" s="32">
        <v>744</v>
      </c>
      <c r="J27" s="32">
        <v>727</v>
      </c>
      <c r="K27" s="32">
        <v>105</v>
      </c>
      <c r="L27" s="32">
        <v>745</v>
      </c>
      <c r="M27" s="129">
        <v>737</v>
      </c>
      <c r="N27" s="31">
        <v>747</v>
      </c>
      <c r="O27" s="32">
        <v>754</v>
      </c>
      <c r="P27" s="32">
        <v>746</v>
      </c>
      <c r="Q27" s="32">
        <v>116</v>
      </c>
      <c r="R27" s="32">
        <v>751</v>
      </c>
      <c r="S27" s="33">
        <v>749</v>
      </c>
      <c r="T27" s="34">
        <f>SUM(B27:S27)</f>
        <v>11503</v>
      </c>
      <c r="U27" s="2">
        <f>((T25*1000)/T27)/7</f>
        <v>155.58798325902561</v>
      </c>
    </row>
    <row r="28" spans="1:30" s="2" customFormat="1" ht="33" customHeight="1" x14ac:dyDescent="0.25">
      <c r="A28" s="116" t="s">
        <v>14</v>
      </c>
      <c r="B28" s="35">
        <f>((B27*B26)*7/1000-B18-B19)/5</f>
        <v>116.26431999999997</v>
      </c>
      <c r="C28" s="36">
        <f t="shared" ref="C28:S28" si="5">((C27*C26)*7/1000-C18-C19)/5</f>
        <v>115.19728000000001</v>
      </c>
      <c r="D28" s="36">
        <f t="shared" si="5"/>
        <v>114.9616</v>
      </c>
      <c r="E28" s="36">
        <f t="shared" si="5"/>
        <v>20.2392</v>
      </c>
      <c r="F28" s="36">
        <f t="shared" si="5"/>
        <v>116.10431999999999</v>
      </c>
      <c r="G28" s="130">
        <f t="shared" si="5"/>
        <v>115.19728000000001</v>
      </c>
      <c r="H28" s="35">
        <f t="shared" si="5"/>
        <v>113.73888000000002</v>
      </c>
      <c r="I28" s="36">
        <f t="shared" si="5"/>
        <v>115.59295999999998</v>
      </c>
      <c r="J28" s="36">
        <f t="shared" si="5"/>
        <v>112.84968000000001</v>
      </c>
      <c r="K28" s="36">
        <f t="shared" si="5"/>
        <v>16.313200000000002</v>
      </c>
      <c r="L28" s="36">
        <f t="shared" si="5"/>
        <v>115.7308</v>
      </c>
      <c r="M28" s="37">
        <f t="shared" si="5"/>
        <v>114.34808000000001</v>
      </c>
      <c r="N28" s="35">
        <f t="shared" si="5"/>
        <v>116.00648000000004</v>
      </c>
      <c r="O28" s="36">
        <f t="shared" si="5"/>
        <v>117.21135999999997</v>
      </c>
      <c r="P28" s="36">
        <f t="shared" si="5"/>
        <v>115.82863999999998</v>
      </c>
      <c r="Q28" s="36">
        <f t="shared" si="5"/>
        <v>17.909439999999996</v>
      </c>
      <c r="R28" s="36">
        <f t="shared" si="5"/>
        <v>116.67784000000002</v>
      </c>
      <c r="S28" s="37">
        <f t="shared" si="5"/>
        <v>116.32215999999998</v>
      </c>
      <c r="T28" s="38"/>
    </row>
    <row r="29" spans="1:30" ht="33.75" customHeight="1" x14ac:dyDescent="0.25">
      <c r="A29" s="117" t="s">
        <v>15</v>
      </c>
      <c r="B29" s="39">
        <f>((B27*B26)*7)/1000</f>
        <v>814.72159999999997</v>
      </c>
      <c r="C29" s="40">
        <f>((C27*C26)*7)/1000</f>
        <v>808.18640000000005</v>
      </c>
      <c r="D29" s="40">
        <f t="shared" ref="D29:S29" si="6">((D27*D26)*7)/1000</f>
        <v>806.00800000000004</v>
      </c>
      <c r="E29" s="40">
        <f t="shared" si="6"/>
        <v>141.596</v>
      </c>
      <c r="F29" s="40">
        <f t="shared" si="6"/>
        <v>814.72159999999997</v>
      </c>
      <c r="G29" s="131">
        <f t="shared" si="6"/>
        <v>808.18640000000005</v>
      </c>
      <c r="H29" s="39">
        <f t="shared" si="6"/>
        <v>797.2944</v>
      </c>
      <c r="I29" s="40">
        <f t="shared" si="6"/>
        <v>810.36479999999995</v>
      </c>
      <c r="J29" s="40">
        <f t="shared" si="6"/>
        <v>791.84839999999997</v>
      </c>
      <c r="K29" s="40">
        <f t="shared" si="6"/>
        <v>114.366</v>
      </c>
      <c r="L29" s="40">
        <f t="shared" si="6"/>
        <v>811.45399999999995</v>
      </c>
      <c r="M29" s="76">
        <f t="shared" si="6"/>
        <v>802.74040000000002</v>
      </c>
      <c r="N29" s="177">
        <f t="shared" si="6"/>
        <v>813.63240000000008</v>
      </c>
      <c r="O29" s="41">
        <f t="shared" si="6"/>
        <v>821.25679999999988</v>
      </c>
      <c r="P29" s="41">
        <f t="shared" si="6"/>
        <v>812.54319999999996</v>
      </c>
      <c r="Q29" s="41">
        <f t="shared" si="6"/>
        <v>126.34719999999999</v>
      </c>
      <c r="R29" s="41">
        <f t="shared" si="6"/>
        <v>817.98919999999998</v>
      </c>
      <c r="S29" s="42">
        <f t="shared" si="6"/>
        <v>815.81079999999997</v>
      </c>
      <c r="T29" s="43"/>
    </row>
    <row r="30" spans="1:30" ht="33.75" customHeight="1" thickBot="1" x14ac:dyDescent="0.3">
      <c r="A30" s="118" t="s">
        <v>16</v>
      </c>
      <c r="B30" s="44">
        <f>+(B25/B27)/7*1000</f>
        <v>155.63407181054239</v>
      </c>
      <c r="C30" s="45">
        <f t="shared" ref="C30:E30" si="7">+(C25/C27)/7*1000</f>
        <v>155.60261840585292</v>
      </c>
      <c r="D30" s="45">
        <f t="shared" si="7"/>
        <v>155.63706563706563</v>
      </c>
      <c r="E30" s="45">
        <f t="shared" si="7"/>
        <v>155.38461538461539</v>
      </c>
      <c r="F30" s="45">
        <f>+(F25/F27)/7*1000</f>
        <v>155.59587471352179</v>
      </c>
      <c r="G30" s="132">
        <f t="shared" ref="G30:J30" si="8">+(G25/G27)/7*1000</f>
        <v>155.60261840585292</v>
      </c>
      <c r="H30" s="44">
        <f t="shared" si="8"/>
        <v>155.56206088992977</v>
      </c>
      <c r="I30" s="45">
        <f t="shared" si="8"/>
        <v>155.6067588325653</v>
      </c>
      <c r="J30" s="45">
        <f t="shared" si="8"/>
        <v>155.55118883867161</v>
      </c>
      <c r="K30" s="45">
        <f>+(K25/K27)/7*1000</f>
        <v>155.51020408163259</v>
      </c>
      <c r="L30" s="45">
        <f t="shared" ref="L30:S30" si="9">+(L25/L27)/7*1000</f>
        <v>155.57046979865774</v>
      </c>
      <c r="M30" s="46">
        <f t="shared" si="9"/>
        <v>155.5534018220585</v>
      </c>
      <c r="N30" s="44">
        <f t="shared" si="9"/>
        <v>155.59380378657488</v>
      </c>
      <c r="O30" s="45">
        <f t="shared" si="9"/>
        <v>155.58923834785904</v>
      </c>
      <c r="P30" s="45">
        <f t="shared" si="9"/>
        <v>155.57257755649175</v>
      </c>
      <c r="Q30" s="45">
        <f t="shared" si="9"/>
        <v>155.54187192118229</v>
      </c>
      <c r="R30" s="45">
        <f t="shared" si="9"/>
        <v>155.62107665969188</v>
      </c>
      <c r="S30" s="46">
        <f t="shared" si="9"/>
        <v>155.57886706084304</v>
      </c>
      <c r="T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0"/>
      <c r="U37" s="50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53"/>
      <c r="U38" s="3"/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69">
        <v>101</v>
      </c>
      <c r="C39" s="69">
        <v>99.4</v>
      </c>
      <c r="D39" s="69">
        <v>100</v>
      </c>
      <c r="E39" s="69">
        <v>16.899999999999999</v>
      </c>
      <c r="F39" s="69">
        <v>102.5</v>
      </c>
      <c r="G39" s="69">
        <v>99.1</v>
      </c>
      <c r="H39" s="89">
        <f t="shared" ref="H39:H46" si="10">SUM(B39:G39)</f>
        <v>518.9</v>
      </c>
      <c r="I39" s="50"/>
      <c r="J39" s="2"/>
      <c r="K39" s="80" t="s">
        <v>42</v>
      </c>
      <c r="L39" s="69">
        <v>8</v>
      </c>
      <c r="M39" s="69">
        <v>7.9</v>
      </c>
      <c r="N39" s="69">
        <v>8</v>
      </c>
      <c r="O39" s="69">
        <v>0.8</v>
      </c>
      <c r="P39" s="69">
        <v>7.8</v>
      </c>
      <c r="Q39" s="69">
        <v>7.7</v>
      </c>
      <c r="R39" s="89">
        <f t="shared" ref="R39:R46" si="11">SUM(L39:Q39)</f>
        <v>40.200000000000003</v>
      </c>
      <c r="S39" s="50"/>
      <c r="T39" s="50"/>
      <c r="U39" s="50"/>
      <c r="V39" s="50"/>
      <c r="W39" s="2"/>
      <c r="X39" s="2"/>
      <c r="Y39" s="2"/>
      <c r="Z39" s="2"/>
      <c r="AA39" s="144"/>
      <c r="AB39" s="144"/>
      <c r="AD39" s="142"/>
    </row>
    <row r="40" spans="1:30" ht="33.75" customHeight="1" x14ac:dyDescent="0.25">
      <c r="A40" s="81" t="s">
        <v>34</v>
      </c>
      <c r="B40" s="69">
        <v>101</v>
      </c>
      <c r="C40" s="69">
        <v>99.4</v>
      </c>
      <c r="D40" s="69">
        <v>100</v>
      </c>
      <c r="E40" s="69">
        <v>16.899999999999999</v>
      </c>
      <c r="F40" s="69">
        <v>102.5</v>
      </c>
      <c r="G40" s="69">
        <v>99.1</v>
      </c>
      <c r="H40" s="89">
        <f t="shared" si="10"/>
        <v>518.9</v>
      </c>
      <c r="I40" s="50"/>
      <c r="J40" s="2"/>
      <c r="K40" s="81" t="s">
        <v>34</v>
      </c>
      <c r="L40" s="69">
        <v>8</v>
      </c>
      <c r="M40" s="69">
        <v>7.9</v>
      </c>
      <c r="N40" s="69">
        <v>8</v>
      </c>
      <c r="O40" s="69">
        <v>0.8</v>
      </c>
      <c r="P40" s="69">
        <v>7.8</v>
      </c>
      <c r="Q40" s="69">
        <v>7.7</v>
      </c>
      <c r="R40" s="89">
        <f t="shared" si="11"/>
        <v>40.200000000000003</v>
      </c>
      <c r="S40" s="50"/>
      <c r="T40" s="50"/>
      <c r="U40" s="50"/>
      <c r="V40" s="50"/>
      <c r="W40" s="2"/>
      <c r="X40" s="2"/>
      <c r="Y40" s="2"/>
      <c r="Z40" s="2"/>
      <c r="AA40" s="144"/>
      <c r="AB40" s="144"/>
      <c r="AD40" s="142"/>
    </row>
    <row r="41" spans="1:30" ht="33.75" customHeight="1" x14ac:dyDescent="0.25">
      <c r="A41" s="80" t="s">
        <v>35</v>
      </c>
      <c r="B41" s="69">
        <v>100.9</v>
      </c>
      <c r="C41" s="69">
        <v>99.1</v>
      </c>
      <c r="D41" s="69">
        <v>100</v>
      </c>
      <c r="E41" s="69">
        <v>16.899999999999999</v>
      </c>
      <c r="F41" s="69">
        <v>102.3</v>
      </c>
      <c r="G41" s="69">
        <v>98.8</v>
      </c>
      <c r="H41" s="89">
        <f t="shared" si="10"/>
        <v>518</v>
      </c>
      <c r="I41" s="50"/>
      <c r="J41" s="2"/>
      <c r="K41" s="80" t="s">
        <v>35</v>
      </c>
      <c r="L41" s="69">
        <v>8</v>
      </c>
      <c r="M41" s="69">
        <v>7.8</v>
      </c>
      <c r="N41" s="69">
        <v>7.9</v>
      </c>
      <c r="O41" s="69">
        <v>0.7</v>
      </c>
      <c r="P41" s="69">
        <v>7.8</v>
      </c>
      <c r="Q41" s="69">
        <v>7.6</v>
      </c>
      <c r="R41" s="89">
        <f t="shared" si="11"/>
        <v>39.800000000000004</v>
      </c>
      <c r="S41" s="50"/>
      <c r="T41" s="50"/>
      <c r="U41" s="50"/>
      <c r="V41" s="50"/>
      <c r="W41" s="2"/>
      <c r="X41" s="2"/>
      <c r="Y41" s="2"/>
      <c r="Z41" s="2"/>
      <c r="AA41" s="144"/>
      <c r="AB41" s="144"/>
      <c r="AD41" s="142"/>
    </row>
    <row r="42" spans="1:30" ht="33.75" customHeight="1" x14ac:dyDescent="0.25">
      <c r="A42" s="80" t="s">
        <v>36</v>
      </c>
      <c r="B42" s="69">
        <v>100.9</v>
      </c>
      <c r="C42" s="69">
        <v>99.1</v>
      </c>
      <c r="D42" s="69">
        <v>100</v>
      </c>
      <c r="E42" s="69">
        <v>16.899999999999999</v>
      </c>
      <c r="F42" s="69">
        <v>102.3</v>
      </c>
      <c r="G42" s="69">
        <v>98.8</v>
      </c>
      <c r="H42" s="89">
        <f t="shared" si="10"/>
        <v>518</v>
      </c>
      <c r="I42" s="50"/>
      <c r="J42" s="2"/>
      <c r="K42" s="80" t="s">
        <v>36</v>
      </c>
      <c r="L42" s="69">
        <v>8</v>
      </c>
      <c r="M42" s="69">
        <v>7.6</v>
      </c>
      <c r="N42" s="69">
        <v>7.9</v>
      </c>
      <c r="O42" s="69">
        <v>0.7</v>
      </c>
      <c r="P42" s="69">
        <v>7.8</v>
      </c>
      <c r="Q42" s="69">
        <v>7.6</v>
      </c>
      <c r="R42" s="89">
        <f t="shared" si="11"/>
        <v>39.6</v>
      </c>
      <c r="S42" s="50"/>
      <c r="T42" s="53"/>
      <c r="U42" s="3"/>
      <c r="V42" s="50"/>
      <c r="W42" s="2"/>
      <c r="X42" s="2"/>
      <c r="Y42" s="2"/>
      <c r="Z42" s="2"/>
      <c r="AA42" s="144"/>
      <c r="AB42" s="144"/>
      <c r="AD42" s="142"/>
    </row>
    <row r="43" spans="1:30" ht="33.75" customHeight="1" x14ac:dyDescent="0.25">
      <c r="A43" s="81" t="s">
        <v>37</v>
      </c>
      <c r="B43" s="69">
        <v>100.9</v>
      </c>
      <c r="C43" s="69">
        <v>99.1</v>
      </c>
      <c r="D43" s="69">
        <v>100</v>
      </c>
      <c r="E43" s="69">
        <v>16.899999999999999</v>
      </c>
      <c r="F43" s="69">
        <v>102.3</v>
      </c>
      <c r="G43" s="69">
        <v>98.8</v>
      </c>
      <c r="H43" s="89">
        <f t="shared" si="10"/>
        <v>518</v>
      </c>
      <c r="I43" s="50"/>
      <c r="J43" s="2"/>
      <c r="K43" s="81" t="s">
        <v>37</v>
      </c>
      <c r="L43" s="69">
        <v>8.1</v>
      </c>
      <c r="M43" s="69">
        <v>7.6</v>
      </c>
      <c r="N43" s="69">
        <v>7.9</v>
      </c>
      <c r="O43" s="69">
        <v>0.8</v>
      </c>
      <c r="P43" s="69">
        <v>7.8</v>
      </c>
      <c r="Q43" s="69">
        <v>7.7</v>
      </c>
      <c r="R43" s="89">
        <f t="shared" si="11"/>
        <v>39.900000000000006</v>
      </c>
      <c r="S43" s="50"/>
      <c r="T43" s="50"/>
      <c r="U43" s="50"/>
      <c r="V43" s="50"/>
      <c r="W43" s="2"/>
      <c r="X43" s="2"/>
      <c r="Y43" s="2"/>
      <c r="Z43" s="2"/>
      <c r="AA43" s="144"/>
      <c r="AB43" s="144"/>
      <c r="AD43" s="142"/>
    </row>
    <row r="44" spans="1:30" ht="33.75" customHeight="1" x14ac:dyDescent="0.25">
      <c r="A44" s="80" t="s">
        <v>38</v>
      </c>
      <c r="B44" s="69">
        <v>100.9</v>
      </c>
      <c r="C44" s="69">
        <v>99.1</v>
      </c>
      <c r="D44" s="69">
        <v>100</v>
      </c>
      <c r="E44" s="69">
        <v>16.899999999999999</v>
      </c>
      <c r="F44" s="69">
        <v>102.3</v>
      </c>
      <c r="G44" s="69">
        <v>98.8</v>
      </c>
      <c r="H44" s="89">
        <f t="shared" si="10"/>
        <v>518</v>
      </c>
      <c r="I44" s="50"/>
      <c r="J44" s="2"/>
      <c r="K44" s="80" t="s">
        <v>38</v>
      </c>
      <c r="L44" s="69">
        <v>8</v>
      </c>
      <c r="M44" s="69">
        <v>7.7</v>
      </c>
      <c r="N44" s="69">
        <v>7.8</v>
      </c>
      <c r="O44" s="69">
        <v>0.8</v>
      </c>
      <c r="P44" s="69">
        <v>7.8</v>
      </c>
      <c r="Q44" s="69">
        <v>7.7</v>
      </c>
      <c r="R44" s="89">
        <f t="shared" si="11"/>
        <v>39.800000000000004</v>
      </c>
      <c r="S44" s="50"/>
      <c r="T44" s="53"/>
      <c r="U44" s="3"/>
      <c r="V44" s="50"/>
      <c r="W44" s="2"/>
      <c r="X44" s="2"/>
      <c r="Y44" s="2"/>
      <c r="Z44" s="2"/>
      <c r="AA44" s="144"/>
      <c r="AB44" s="144"/>
      <c r="AD44" s="142"/>
    </row>
    <row r="45" spans="1:30" ht="33.75" customHeight="1" x14ac:dyDescent="0.25">
      <c r="A45" s="80" t="s">
        <v>33</v>
      </c>
      <c r="B45" s="69">
        <v>100.9</v>
      </c>
      <c r="C45" s="69">
        <v>99.1</v>
      </c>
      <c r="D45" s="69">
        <v>100</v>
      </c>
      <c r="E45" s="69">
        <v>16.899999999999999</v>
      </c>
      <c r="F45" s="69">
        <v>102.3</v>
      </c>
      <c r="G45" s="69">
        <v>98.8</v>
      </c>
      <c r="H45" s="89">
        <f t="shared" si="10"/>
        <v>518</v>
      </c>
      <c r="I45" s="50"/>
      <c r="J45" s="2"/>
      <c r="K45" s="80" t="s">
        <v>33</v>
      </c>
      <c r="L45" s="69">
        <v>8.1</v>
      </c>
      <c r="M45" s="69">
        <v>7.7</v>
      </c>
      <c r="N45" s="69">
        <v>7.8</v>
      </c>
      <c r="O45" s="69">
        <v>0.8</v>
      </c>
      <c r="P45" s="69">
        <v>7.9</v>
      </c>
      <c r="Q45" s="69">
        <v>7.7</v>
      </c>
      <c r="R45" s="89">
        <f t="shared" si="11"/>
        <v>40.000000000000007</v>
      </c>
      <c r="S45" s="50"/>
      <c r="T45" s="50"/>
      <c r="U45" s="50"/>
      <c r="V45" s="50"/>
      <c r="W45" s="2"/>
      <c r="X45" s="2"/>
      <c r="Y45" s="2"/>
      <c r="Z45" s="2"/>
      <c r="AA45" s="144"/>
      <c r="AB45" s="144"/>
      <c r="AD45" s="142"/>
    </row>
    <row r="46" spans="1:30" ht="33.75" customHeight="1" x14ac:dyDescent="0.25">
      <c r="A46" s="81" t="s">
        <v>10</v>
      </c>
      <c r="B46" s="70">
        <f t="shared" ref="B46:G46" si="12">SUM(B39:B45)</f>
        <v>706.49999999999989</v>
      </c>
      <c r="C46" s="25">
        <f t="shared" si="12"/>
        <v>694.30000000000007</v>
      </c>
      <c r="D46" s="25">
        <f t="shared" si="12"/>
        <v>700</v>
      </c>
      <c r="E46" s="25">
        <f t="shared" si="12"/>
        <v>118.30000000000001</v>
      </c>
      <c r="F46" s="25">
        <f t="shared" si="12"/>
        <v>716.5</v>
      </c>
      <c r="G46" s="25">
        <f t="shared" si="12"/>
        <v>692.19999999999993</v>
      </c>
      <c r="H46" s="89">
        <f t="shared" si="10"/>
        <v>3627.8</v>
      </c>
      <c r="I46" s="56"/>
      <c r="K46" s="96" t="s">
        <v>10</v>
      </c>
      <c r="L46" s="70">
        <f>SUM(L39:L45)</f>
        <v>56.2</v>
      </c>
      <c r="M46" s="25">
        <f>SUM(M39:M45)</f>
        <v>54.20000000000001</v>
      </c>
      <c r="N46" s="25">
        <f>SUM(N39:N45)</f>
        <v>55.29999999999999</v>
      </c>
      <c r="O46" s="25">
        <f>SUM(O39:O45)</f>
        <v>5.3999999999999995</v>
      </c>
      <c r="P46" s="25">
        <f t="shared" ref="P46:Q46" si="13">SUM(P39:P45)</f>
        <v>54.699999999999996</v>
      </c>
      <c r="Q46" s="25">
        <f t="shared" si="13"/>
        <v>53.70000000000001</v>
      </c>
      <c r="R46" s="89">
        <f t="shared" si="11"/>
        <v>279.5</v>
      </c>
      <c r="S46" s="56"/>
      <c r="T46" s="53"/>
      <c r="U46" s="3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2" t="s">
        <v>12</v>
      </c>
      <c r="B47" s="28">
        <v>156</v>
      </c>
      <c r="C47" s="28">
        <v>156</v>
      </c>
      <c r="D47" s="28">
        <v>156</v>
      </c>
      <c r="E47" s="28">
        <v>156</v>
      </c>
      <c r="F47" s="28">
        <v>156</v>
      </c>
      <c r="G47" s="28">
        <v>156</v>
      </c>
      <c r="H47" s="90">
        <f>+((H46/H48)/7)*1000</f>
        <v>155.96062078156572</v>
      </c>
      <c r="I47" s="56"/>
      <c r="K47" s="119" t="s">
        <v>12</v>
      </c>
      <c r="L47" s="71">
        <v>151.5</v>
      </c>
      <c r="M47" s="28">
        <v>151</v>
      </c>
      <c r="N47" s="28">
        <v>150</v>
      </c>
      <c r="O47" s="28">
        <v>152</v>
      </c>
      <c r="P47" s="28">
        <v>147.5</v>
      </c>
      <c r="Q47" s="28">
        <v>147.5</v>
      </c>
      <c r="R47" s="90">
        <f>+((R46/R48)/7)*1000</f>
        <v>150.10741138560687</v>
      </c>
      <c r="S47" s="57">
        <v>149.62686567164178</v>
      </c>
      <c r="T47" s="50"/>
      <c r="U47" s="50"/>
    </row>
    <row r="48" spans="1:30" ht="33.75" customHeight="1" x14ac:dyDescent="0.25">
      <c r="A48" s="83" t="s">
        <v>13</v>
      </c>
      <c r="B48" s="72">
        <v>647</v>
      </c>
      <c r="C48" s="32">
        <v>636</v>
      </c>
      <c r="D48" s="32">
        <v>641</v>
      </c>
      <c r="E48" s="32">
        <v>109</v>
      </c>
      <c r="F48" s="32">
        <v>656</v>
      </c>
      <c r="G48" s="32">
        <v>634</v>
      </c>
      <c r="H48" s="91">
        <f>SUM(B48:G48)</f>
        <v>3323</v>
      </c>
      <c r="I48" s="56"/>
      <c r="J48" s="58"/>
      <c r="K48" s="83" t="s">
        <v>13</v>
      </c>
      <c r="L48" s="94">
        <v>52</v>
      </c>
      <c r="M48" s="94">
        <v>51</v>
      </c>
      <c r="N48" s="94">
        <v>51</v>
      </c>
      <c r="O48" s="94">
        <v>9</v>
      </c>
      <c r="P48" s="94">
        <v>52</v>
      </c>
      <c r="Q48" s="94">
        <v>51</v>
      </c>
      <c r="R48" s="98">
        <f>SUM(L48:Q48)</f>
        <v>266</v>
      </c>
      <c r="S48" s="59"/>
      <c r="T48" s="53"/>
      <c r="U48" s="3"/>
    </row>
    <row r="49" spans="1:43" ht="33.75" customHeight="1" x14ac:dyDescent="0.25">
      <c r="A49" s="84" t="s">
        <v>14</v>
      </c>
      <c r="B49" s="73">
        <f t="shared" ref="B49:G49" si="14">((B48*B47)*7/1000-B39-B40)/5</f>
        <v>100.90479999999999</v>
      </c>
      <c r="C49" s="36">
        <f t="shared" si="14"/>
        <v>99.142399999999995</v>
      </c>
      <c r="D49" s="36">
        <f t="shared" si="14"/>
        <v>99.994399999999999</v>
      </c>
      <c r="E49" s="36">
        <f t="shared" si="14"/>
        <v>17.0456</v>
      </c>
      <c r="F49" s="36">
        <f t="shared" si="14"/>
        <v>102.2704</v>
      </c>
      <c r="G49" s="36">
        <f t="shared" si="14"/>
        <v>98.82559999999998</v>
      </c>
      <c r="H49" s="92">
        <f>((H46*1000)/H48)/7</f>
        <v>155.96062078156572</v>
      </c>
      <c r="I49" s="56"/>
      <c r="K49" s="84" t="s">
        <v>14</v>
      </c>
      <c r="L49" s="73">
        <f>((L48*L47)*7/1000-L39-L40)/5</f>
        <v>7.8292000000000002</v>
      </c>
      <c r="M49" s="36">
        <f t="shared" ref="M49:Q49" si="15">((M48*M47)*7/1000-M39-M40)/5</f>
        <v>7.6213999999999995</v>
      </c>
      <c r="N49" s="36">
        <f t="shared" si="15"/>
        <v>7.51</v>
      </c>
      <c r="O49" s="36">
        <f t="shared" si="15"/>
        <v>1.5952</v>
      </c>
      <c r="P49" s="36">
        <f t="shared" si="15"/>
        <v>7.6180000000000003</v>
      </c>
      <c r="Q49" s="36">
        <f t="shared" si="15"/>
        <v>7.4514999999999985</v>
      </c>
      <c r="R49" s="99">
        <f>((R46*1000)/R48)/7</f>
        <v>150.10741138560687</v>
      </c>
      <c r="S49" s="59"/>
      <c r="T49" s="50"/>
      <c r="U49" s="50"/>
    </row>
    <row r="50" spans="1:43" ht="33.75" customHeight="1" x14ac:dyDescent="0.25">
      <c r="A50" s="85" t="s">
        <v>15</v>
      </c>
      <c r="B50" s="74">
        <f t="shared" ref="B50:G50" si="16">((B48*B47)*7)/1000</f>
        <v>706.524</v>
      </c>
      <c r="C50" s="40">
        <f t="shared" si="16"/>
        <v>694.51199999999994</v>
      </c>
      <c r="D50" s="40">
        <f t="shared" si="16"/>
        <v>699.97199999999998</v>
      </c>
      <c r="E50" s="40">
        <f t="shared" si="16"/>
        <v>119.02800000000001</v>
      </c>
      <c r="F50" s="40">
        <f t="shared" si="16"/>
        <v>716.35199999999998</v>
      </c>
      <c r="G50" s="40">
        <f t="shared" si="16"/>
        <v>692.32799999999997</v>
      </c>
      <c r="H50" s="76"/>
      <c r="I50" s="56"/>
      <c r="K50" s="85" t="s">
        <v>15</v>
      </c>
      <c r="L50" s="74">
        <f>((L48*L47)*7)/1000</f>
        <v>55.146000000000001</v>
      </c>
      <c r="M50" s="40">
        <f>((M48*M47)*7)/1000</f>
        <v>53.906999999999996</v>
      </c>
      <c r="N50" s="40">
        <f>((N48*N47)*7)/1000</f>
        <v>53.55</v>
      </c>
      <c r="O50" s="40">
        <f>((O48*O47)*7)/1000</f>
        <v>9.5760000000000005</v>
      </c>
      <c r="P50" s="40">
        <f t="shared" ref="P50:Q50" si="17">((P48*P47)*7)/1000</f>
        <v>53.69</v>
      </c>
      <c r="Q50" s="40">
        <f t="shared" si="17"/>
        <v>52.657499999999999</v>
      </c>
      <c r="R50" s="100"/>
    </row>
    <row r="51" spans="1:43" ht="33.75" customHeight="1" thickBot="1" x14ac:dyDescent="0.3">
      <c r="A51" s="86" t="s">
        <v>16</v>
      </c>
      <c r="B51" s="75">
        <f t="shared" ref="B51:G51" si="18">+(B46/B48)/7*1000</f>
        <v>155.99470081695736</v>
      </c>
      <c r="C51" s="45">
        <f t="shared" si="18"/>
        <v>155.95238095238099</v>
      </c>
      <c r="D51" s="45">
        <f t="shared" si="18"/>
        <v>156.00624024960999</v>
      </c>
      <c r="E51" s="45">
        <f t="shared" si="18"/>
        <v>155.04587155963304</v>
      </c>
      <c r="F51" s="45">
        <f t="shared" si="18"/>
        <v>156.0322299651568</v>
      </c>
      <c r="G51" s="45">
        <f t="shared" si="18"/>
        <v>155.97115817936006</v>
      </c>
      <c r="H51" s="93"/>
      <c r="I51" s="56"/>
      <c r="J51" s="48"/>
      <c r="K51" s="86" t="s">
        <v>16</v>
      </c>
      <c r="L51" s="75">
        <f>+(L46/L48)/7*1000</f>
        <v>154.39560439560444</v>
      </c>
      <c r="M51" s="45">
        <f>+(M46/M48)/7*1000</f>
        <v>151.82072829131658</v>
      </c>
      <c r="N51" s="45">
        <f>+(N46/N48)/7*1000</f>
        <v>154.90196078431367</v>
      </c>
      <c r="O51" s="45">
        <f>+(O46/O48)/7*1000</f>
        <v>85.714285714285708</v>
      </c>
      <c r="P51" s="45">
        <f t="shared" ref="P51:Q51" si="19">+(P46/P48)/7*1000</f>
        <v>150.27472527472523</v>
      </c>
      <c r="Q51" s="45">
        <f t="shared" si="19"/>
        <v>150.42016806722694</v>
      </c>
      <c r="R51" s="46"/>
      <c r="S51" s="49"/>
      <c r="T51" s="49"/>
    </row>
    <row r="52" spans="1:43" ht="33.75" customHeight="1" x14ac:dyDescent="0.25">
      <c r="A52" s="48"/>
      <c r="B52" s="178"/>
      <c r="C52" s="178"/>
      <c r="D52" s="178"/>
      <c r="E52" s="178"/>
      <c r="F52" s="178"/>
      <c r="G52" s="178"/>
      <c r="H52" s="48"/>
      <c r="I52" s="48"/>
      <c r="J52" s="48"/>
      <c r="K52" s="49"/>
      <c r="L52" s="49"/>
      <c r="M52" s="178"/>
      <c r="N52" s="178"/>
      <c r="O52" s="178"/>
      <c r="P52" s="178"/>
      <c r="Q52" s="178"/>
      <c r="R52" s="178"/>
      <c r="S52" s="49"/>
      <c r="T52" s="49"/>
      <c r="U52" s="2"/>
      <c r="V52" s="2"/>
      <c r="W52" s="2"/>
      <c r="X52" s="2"/>
      <c r="Y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43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2"/>
      <c r="W54" s="2"/>
      <c r="X54" s="2"/>
      <c r="Y54" s="2"/>
      <c r="Z54" s="2"/>
      <c r="AB54" s="2"/>
      <c r="AC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2"/>
      <c r="W55" s="2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2"/>
      <c r="W56" s="2"/>
      <c r="X56" s="124"/>
      <c r="Y56" s="52"/>
      <c r="Z56" s="64"/>
      <c r="AA56" s="64"/>
      <c r="AB56" s="64"/>
      <c r="AC56" s="5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86">
        <v>9.8000000000000007</v>
      </c>
      <c r="C57" s="179">
        <v>10.1</v>
      </c>
      <c r="D57" s="179">
        <v>9.6999999999999993</v>
      </c>
      <c r="E57" s="179">
        <v>1.2</v>
      </c>
      <c r="F57" s="179">
        <v>9.9</v>
      </c>
      <c r="G57" s="187">
        <v>10</v>
      </c>
      <c r="H57" s="186">
        <v>9.9</v>
      </c>
      <c r="I57" s="179">
        <v>10.1</v>
      </c>
      <c r="J57" s="179">
        <v>10</v>
      </c>
      <c r="K57" s="179">
        <v>1.1000000000000001</v>
      </c>
      <c r="L57" s="179">
        <v>10</v>
      </c>
      <c r="M57" s="187">
        <v>9.8000000000000007</v>
      </c>
      <c r="N57" s="69">
        <v>10.4</v>
      </c>
      <c r="O57" s="21">
        <v>10.1</v>
      </c>
      <c r="P57" s="21">
        <v>10.1</v>
      </c>
      <c r="Q57" s="21">
        <v>1.4</v>
      </c>
      <c r="R57" s="21">
        <v>10.1</v>
      </c>
      <c r="S57" s="126">
        <v>10</v>
      </c>
      <c r="T57" s="158">
        <f>SUM(B57:S57)</f>
        <v>153.69999999999999</v>
      </c>
      <c r="U57" s="49"/>
      <c r="V57" s="2"/>
      <c r="W57" s="2"/>
      <c r="X57" s="124"/>
      <c r="Y57" s="52"/>
      <c r="Z57" s="64"/>
      <c r="AA57" s="64"/>
      <c r="AB57" s="64"/>
      <c r="AC57" s="52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186">
        <v>9.8000000000000007</v>
      </c>
      <c r="C58" s="179">
        <v>10.1</v>
      </c>
      <c r="D58" s="179">
        <v>9.6999999999999993</v>
      </c>
      <c r="E58" s="179">
        <v>1.2</v>
      </c>
      <c r="F58" s="179">
        <v>9.9</v>
      </c>
      <c r="G58" s="187">
        <v>10</v>
      </c>
      <c r="H58" s="186">
        <v>9.9</v>
      </c>
      <c r="I58" s="179">
        <v>10.1</v>
      </c>
      <c r="J58" s="179">
        <v>10</v>
      </c>
      <c r="K58" s="179">
        <v>1.1000000000000001</v>
      </c>
      <c r="L58" s="179">
        <v>10</v>
      </c>
      <c r="M58" s="187">
        <v>9.8000000000000007</v>
      </c>
      <c r="N58" s="69">
        <v>10.4</v>
      </c>
      <c r="O58" s="21">
        <v>10.1</v>
      </c>
      <c r="P58" s="21">
        <v>10.1</v>
      </c>
      <c r="Q58" s="21">
        <v>1.4</v>
      </c>
      <c r="R58" s="21">
        <v>10.1</v>
      </c>
      <c r="S58" s="126">
        <v>10</v>
      </c>
      <c r="T58" s="158">
        <f t="shared" ref="T58:T63" si="20">SUM(B58:S58)</f>
        <v>153.69999999999999</v>
      </c>
      <c r="U58" s="49"/>
      <c r="V58" s="2"/>
      <c r="W58" s="2"/>
      <c r="X58" s="124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186">
        <v>10</v>
      </c>
      <c r="C59" s="179">
        <v>10</v>
      </c>
      <c r="D59" s="179">
        <v>9.6999999999999993</v>
      </c>
      <c r="E59" s="179">
        <v>1.2</v>
      </c>
      <c r="F59" s="179">
        <v>9.9</v>
      </c>
      <c r="G59" s="187">
        <v>9.9</v>
      </c>
      <c r="H59" s="186">
        <v>9.9</v>
      </c>
      <c r="I59" s="179">
        <v>10.1</v>
      </c>
      <c r="J59" s="179">
        <v>9.9</v>
      </c>
      <c r="K59" s="179">
        <v>1</v>
      </c>
      <c r="L59" s="179">
        <v>9.9</v>
      </c>
      <c r="M59" s="187">
        <v>9.8000000000000007</v>
      </c>
      <c r="N59" s="69">
        <v>10.199999999999999</v>
      </c>
      <c r="O59" s="21">
        <v>10</v>
      </c>
      <c r="P59" s="21">
        <v>10</v>
      </c>
      <c r="Q59" s="21">
        <v>1.3</v>
      </c>
      <c r="R59" s="21">
        <v>10</v>
      </c>
      <c r="S59" s="126">
        <v>9.9</v>
      </c>
      <c r="T59" s="158">
        <f t="shared" si="20"/>
        <v>152.70000000000002</v>
      </c>
      <c r="U59" s="49"/>
      <c r="V59" s="2"/>
      <c r="W59" s="2"/>
      <c r="X59" s="124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186">
        <v>10.1</v>
      </c>
      <c r="C60" s="179">
        <v>10.1</v>
      </c>
      <c r="D60" s="179">
        <v>9.6999999999999993</v>
      </c>
      <c r="E60" s="179">
        <v>1.2</v>
      </c>
      <c r="F60" s="179">
        <v>9.9</v>
      </c>
      <c r="G60" s="187">
        <v>10</v>
      </c>
      <c r="H60" s="186">
        <v>9.9</v>
      </c>
      <c r="I60" s="179">
        <v>10.1</v>
      </c>
      <c r="J60" s="179">
        <v>9.9</v>
      </c>
      <c r="K60" s="179">
        <v>1</v>
      </c>
      <c r="L60" s="179">
        <v>10</v>
      </c>
      <c r="M60" s="187">
        <v>9.8000000000000007</v>
      </c>
      <c r="N60" s="69">
        <v>10.199999999999999</v>
      </c>
      <c r="O60" s="21">
        <v>10.1</v>
      </c>
      <c r="P60" s="21">
        <v>10</v>
      </c>
      <c r="Q60" s="21">
        <v>1.3</v>
      </c>
      <c r="R60" s="21">
        <v>10</v>
      </c>
      <c r="S60" s="126">
        <v>10</v>
      </c>
      <c r="T60" s="158">
        <f t="shared" si="20"/>
        <v>153.30000000000001</v>
      </c>
      <c r="U60" s="49"/>
      <c r="V60" s="2"/>
      <c r="W60" s="2"/>
      <c r="X60" s="124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186">
        <v>9.9</v>
      </c>
      <c r="C61" s="179">
        <v>10.1</v>
      </c>
      <c r="D61" s="179">
        <v>9.8000000000000007</v>
      </c>
      <c r="E61" s="179">
        <v>1.2</v>
      </c>
      <c r="F61" s="179">
        <v>9.9</v>
      </c>
      <c r="G61" s="187">
        <v>10</v>
      </c>
      <c r="H61" s="186">
        <v>9.9</v>
      </c>
      <c r="I61" s="179">
        <v>10.1</v>
      </c>
      <c r="J61" s="179">
        <v>10</v>
      </c>
      <c r="K61" s="179">
        <v>1.1000000000000001</v>
      </c>
      <c r="L61" s="179">
        <v>10</v>
      </c>
      <c r="M61" s="187">
        <v>9.8000000000000007</v>
      </c>
      <c r="N61" s="69">
        <v>10.199999999999999</v>
      </c>
      <c r="O61" s="21">
        <v>10.1</v>
      </c>
      <c r="P61" s="21">
        <v>10</v>
      </c>
      <c r="Q61" s="21">
        <v>1.4</v>
      </c>
      <c r="R61" s="21">
        <v>10</v>
      </c>
      <c r="S61" s="126">
        <v>10</v>
      </c>
      <c r="T61" s="158">
        <f t="shared" si="20"/>
        <v>153.49999999999997</v>
      </c>
      <c r="U61" s="49"/>
      <c r="V61" s="2"/>
      <c r="W61" s="2"/>
      <c r="X61" s="124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86">
        <v>9.9</v>
      </c>
      <c r="C62" s="179">
        <v>10.1</v>
      </c>
      <c r="D62" s="179">
        <v>9.8000000000000007</v>
      </c>
      <c r="E62" s="179">
        <v>1.3</v>
      </c>
      <c r="F62" s="179">
        <v>9.9</v>
      </c>
      <c r="G62" s="187">
        <v>10</v>
      </c>
      <c r="H62" s="186">
        <v>9.9</v>
      </c>
      <c r="I62" s="179">
        <v>10.1</v>
      </c>
      <c r="J62" s="179">
        <v>10</v>
      </c>
      <c r="K62" s="179">
        <v>1.1000000000000001</v>
      </c>
      <c r="L62" s="179">
        <v>10</v>
      </c>
      <c r="M62" s="187">
        <v>9.9</v>
      </c>
      <c r="N62" s="69">
        <v>10.199999999999999</v>
      </c>
      <c r="O62" s="21">
        <v>10.1</v>
      </c>
      <c r="P62" s="21">
        <v>10.1</v>
      </c>
      <c r="Q62" s="21">
        <v>1.4</v>
      </c>
      <c r="R62" s="21">
        <v>10</v>
      </c>
      <c r="S62" s="126">
        <v>10</v>
      </c>
      <c r="T62" s="158">
        <f t="shared" si="20"/>
        <v>153.80000000000001</v>
      </c>
      <c r="U62" s="49"/>
      <c r="V62" s="2"/>
      <c r="W62" s="2"/>
      <c r="X62" s="124"/>
      <c r="Y62" s="52"/>
      <c r="Z62" s="52"/>
      <c r="AA62" s="52"/>
      <c r="AB62" s="52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86">
        <v>9.6999999999999993</v>
      </c>
      <c r="C63" s="179">
        <v>9.6</v>
      </c>
      <c r="D63" s="179">
        <v>9.6</v>
      </c>
      <c r="E63" s="179">
        <v>1.6</v>
      </c>
      <c r="F63" s="179">
        <v>9.6</v>
      </c>
      <c r="G63" s="187">
        <v>9.5</v>
      </c>
      <c r="H63" s="186">
        <v>10</v>
      </c>
      <c r="I63" s="179">
        <v>10.199999999999999</v>
      </c>
      <c r="J63" s="179">
        <v>10</v>
      </c>
      <c r="K63" s="179">
        <v>1.1000000000000001</v>
      </c>
      <c r="L63" s="179">
        <v>10</v>
      </c>
      <c r="M63" s="187">
        <v>9.9</v>
      </c>
      <c r="N63" s="69">
        <v>10.199999999999999</v>
      </c>
      <c r="O63" s="21">
        <v>10.1</v>
      </c>
      <c r="P63" s="21">
        <v>10.1</v>
      </c>
      <c r="Q63" s="21">
        <v>1.4</v>
      </c>
      <c r="R63" s="21">
        <v>10.1</v>
      </c>
      <c r="S63" s="126">
        <v>10</v>
      </c>
      <c r="T63" s="158">
        <f t="shared" si="20"/>
        <v>152.69999999999999</v>
      </c>
      <c r="U63" s="49"/>
      <c r="V63" s="2"/>
      <c r="W63" s="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81" t="s">
        <v>10</v>
      </c>
      <c r="B64" s="168">
        <f t="shared" ref="B64:S64" si="21">SUM(B57:B63)</f>
        <v>69.2</v>
      </c>
      <c r="C64" s="169">
        <f t="shared" si="21"/>
        <v>70.099999999999994</v>
      </c>
      <c r="D64" s="169">
        <f t="shared" si="21"/>
        <v>67.999999999999986</v>
      </c>
      <c r="E64" s="169">
        <f t="shared" si="21"/>
        <v>8.9</v>
      </c>
      <c r="F64" s="169">
        <f t="shared" si="21"/>
        <v>69</v>
      </c>
      <c r="G64" s="170">
        <f t="shared" si="21"/>
        <v>69.400000000000006</v>
      </c>
      <c r="H64" s="168">
        <f t="shared" si="21"/>
        <v>69.400000000000006</v>
      </c>
      <c r="I64" s="169">
        <f t="shared" si="21"/>
        <v>70.8</v>
      </c>
      <c r="J64" s="169">
        <f t="shared" si="21"/>
        <v>69.8</v>
      </c>
      <c r="K64" s="169">
        <f t="shared" si="21"/>
        <v>7.5</v>
      </c>
      <c r="L64" s="169">
        <f t="shared" si="21"/>
        <v>69.900000000000006</v>
      </c>
      <c r="M64" s="170">
        <f t="shared" si="21"/>
        <v>68.8</v>
      </c>
      <c r="N64" s="70">
        <f t="shared" si="21"/>
        <v>71.800000000000011</v>
      </c>
      <c r="O64" s="25">
        <f t="shared" si="21"/>
        <v>70.599999999999994</v>
      </c>
      <c r="P64" s="25">
        <f t="shared" si="21"/>
        <v>70.400000000000006</v>
      </c>
      <c r="Q64" s="25">
        <f t="shared" si="21"/>
        <v>9.6</v>
      </c>
      <c r="R64" s="25">
        <f t="shared" si="21"/>
        <v>70.3</v>
      </c>
      <c r="S64" s="127">
        <f t="shared" si="21"/>
        <v>69.900000000000006</v>
      </c>
      <c r="T64" s="150">
        <f>SUM(B64:S64)</f>
        <v>1073.3999999999999</v>
      </c>
      <c r="V64" s="2"/>
      <c r="W64" s="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151.5</v>
      </c>
      <c r="C65" s="28">
        <v>150.5</v>
      </c>
      <c r="D65" s="28">
        <v>150</v>
      </c>
      <c r="E65" s="28">
        <v>153.5</v>
      </c>
      <c r="F65" s="28">
        <v>150</v>
      </c>
      <c r="G65" s="29">
        <v>149</v>
      </c>
      <c r="H65" s="27">
        <v>152.5</v>
      </c>
      <c r="I65" s="28">
        <v>151</v>
      </c>
      <c r="J65" s="28">
        <v>151</v>
      </c>
      <c r="K65" s="28">
        <v>152</v>
      </c>
      <c r="L65" s="28">
        <v>149</v>
      </c>
      <c r="M65" s="29">
        <v>149</v>
      </c>
      <c r="N65" s="71">
        <v>153</v>
      </c>
      <c r="O65" s="28">
        <v>150.5</v>
      </c>
      <c r="P65" s="28">
        <v>150</v>
      </c>
      <c r="Q65" s="28">
        <v>151.5</v>
      </c>
      <c r="R65" s="28">
        <v>150</v>
      </c>
      <c r="S65" s="128">
        <v>149</v>
      </c>
      <c r="T65" s="151">
        <f>+((T64/T66)/7)*1000</f>
        <v>151.67443832132258</v>
      </c>
      <c r="U65" s="188">
        <v>150.9</v>
      </c>
      <c r="V65" s="14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64</v>
      </c>
      <c r="C66" s="145">
        <v>64</v>
      </c>
      <c r="D66" s="145">
        <v>64</v>
      </c>
      <c r="E66" s="145">
        <v>10</v>
      </c>
      <c r="F66" s="145">
        <v>64</v>
      </c>
      <c r="G66" s="147">
        <v>63</v>
      </c>
      <c r="H66" s="146">
        <v>65</v>
      </c>
      <c r="I66" s="145">
        <v>67</v>
      </c>
      <c r="J66" s="145">
        <v>66</v>
      </c>
      <c r="K66" s="145">
        <v>7</v>
      </c>
      <c r="L66" s="145">
        <v>67</v>
      </c>
      <c r="M66" s="147">
        <v>66</v>
      </c>
      <c r="N66" s="94">
        <v>67</v>
      </c>
      <c r="O66" s="145">
        <v>67</v>
      </c>
      <c r="P66" s="145">
        <v>67</v>
      </c>
      <c r="Q66" s="145">
        <v>9</v>
      </c>
      <c r="R66" s="145">
        <v>67</v>
      </c>
      <c r="S66" s="148">
        <v>67</v>
      </c>
      <c r="T66" s="152">
        <f>SUM(B66:S66)</f>
        <v>1011</v>
      </c>
      <c r="U66" s="144"/>
      <c r="V66" s="66"/>
      <c r="Z66" s="3"/>
      <c r="AA66" s="3"/>
      <c r="AB66" s="3"/>
      <c r="AC66" s="3"/>
      <c r="AD66" s="3"/>
    </row>
    <row r="67" spans="1:41" ht="33.75" customHeight="1" x14ac:dyDescent="0.25">
      <c r="A67" s="84" t="s">
        <v>14</v>
      </c>
      <c r="B67" s="35">
        <f t="shared" ref="B67:S67" si="22">((B66*B65)*7/1000-B57-B58)/5</f>
        <v>9.6544000000000008</v>
      </c>
      <c r="C67" s="36">
        <f t="shared" si="22"/>
        <v>9.4448000000000008</v>
      </c>
      <c r="D67" s="36">
        <f t="shared" si="22"/>
        <v>9.5599999999999987</v>
      </c>
      <c r="E67" s="36">
        <f t="shared" si="22"/>
        <v>1.669</v>
      </c>
      <c r="F67" s="36">
        <f t="shared" si="22"/>
        <v>9.48</v>
      </c>
      <c r="G67" s="37">
        <f t="shared" si="22"/>
        <v>9.1417999999999999</v>
      </c>
      <c r="H67" s="35">
        <f t="shared" si="22"/>
        <v>9.9175000000000004</v>
      </c>
      <c r="I67" s="36">
        <f t="shared" si="22"/>
        <v>10.123799999999999</v>
      </c>
      <c r="J67" s="36">
        <f t="shared" si="22"/>
        <v>9.9524000000000008</v>
      </c>
      <c r="K67" s="36">
        <f t="shared" si="22"/>
        <v>1.0496000000000003</v>
      </c>
      <c r="L67" s="36">
        <f t="shared" si="22"/>
        <v>9.9762000000000004</v>
      </c>
      <c r="M67" s="37">
        <f t="shared" si="22"/>
        <v>9.8475999999999999</v>
      </c>
      <c r="N67" s="73">
        <f t="shared" si="22"/>
        <v>10.191400000000002</v>
      </c>
      <c r="O67" s="36">
        <f t="shared" si="22"/>
        <v>10.0769</v>
      </c>
      <c r="P67" s="36">
        <f t="shared" si="22"/>
        <v>10.029999999999998</v>
      </c>
      <c r="Q67" s="36">
        <f t="shared" si="22"/>
        <v>1.3488999999999998</v>
      </c>
      <c r="R67" s="36">
        <f t="shared" si="22"/>
        <v>10.029999999999998</v>
      </c>
      <c r="S67" s="130">
        <f t="shared" si="22"/>
        <v>9.9762000000000004</v>
      </c>
      <c r="T67" s="153">
        <f>((T64*1000)/T66)/7</f>
        <v>151.67443832132258</v>
      </c>
      <c r="Z67" s="3"/>
      <c r="AA67" s="3"/>
      <c r="AB67" s="3"/>
      <c r="AC67" s="3"/>
      <c r="AD67" s="3"/>
    </row>
    <row r="68" spans="1:41" ht="33.75" customHeight="1" x14ac:dyDescent="0.25">
      <c r="A68" s="85" t="s">
        <v>15</v>
      </c>
      <c r="B68" s="39">
        <f t="shared" ref="B68:M68" si="23">((B66*B65)*7)/1000</f>
        <v>67.872</v>
      </c>
      <c r="C68" s="40">
        <f t="shared" si="23"/>
        <v>67.424000000000007</v>
      </c>
      <c r="D68" s="40">
        <f t="shared" si="23"/>
        <v>67.2</v>
      </c>
      <c r="E68" s="40">
        <f t="shared" si="23"/>
        <v>10.744999999999999</v>
      </c>
      <c r="F68" s="40">
        <f t="shared" si="23"/>
        <v>67.2</v>
      </c>
      <c r="G68" s="76">
        <f t="shared" si="23"/>
        <v>65.709000000000003</v>
      </c>
      <c r="H68" s="39">
        <f t="shared" si="23"/>
        <v>69.387500000000003</v>
      </c>
      <c r="I68" s="40">
        <f t="shared" si="23"/>
        <v>70.819000000000003</v>
      </c>
      <c r="J68" s="40">
        <f t="shared" si="23"/>
        <v>69.762</v>
      </c>
      <c r="K68" s="40">
        <f t="shared" si="23"/>
        <v>7.4480000000000004</v>
      </c>
      <c r="L68" s="40">
        <f t="shared" si="23"/>
        <v>69.881</v>
      </c>
      <c r="M68" s="76">
        <f t="shared" si="23"/>
        <v>68.837999999999994</v>
      </c>
      <c r="N68" s="74">
        <f>((N66*N65)*7)/1000</f>
        <v>71.757000000000005</v>
      </c>
      <c r="O68" s="40">
        <f>((O66*O65)*7)/1000</f>
        <v>70.584500000000006</v>
      </c>
      <c r="P68" s="40">
        <f>((P66*P65)*7)/1000</f>
        <v>70.349999999999994</v>
      </c>
      <c r="Q68" s="40">
        <f>((Q66*Q65)*7)/1000</f>
        <v>9.5444999999999993</v>
      </c>
      <c r="R68" s="40">
        <f t="shared" ref="R68:S68" si="24">((R66*R65)*7)/1000</f>
        <v>70.349999999999994</v>
      </c>
      <c r="S68" s="131">
        <f t="shared" si="24"/>
        <v>69.881</v>
      </c>
      <c r="T68" s="85"/>
      <c r="U68" s="48"/>
      <c r="AD68" s="3"/>
    </row>
    <row r="69" spans="1:41" ht="33.75" customHeight="1" thickBot="1" x14ac:dyDescent="0.3">
      <c r="A69" s="86" t="s">
        <v>16</v>
      </c>
      <c r="B69" s="44">
        <f t="shared" ref="B69:M69" si="25">+(B64/B66)/7*1000</f>
        <v>154.46428571428572</v>
      </c>
      <c r="C69" s="45">
        <f t="shared" si="25"/>
        <v>156.47321428571428</v>
      </c>
      <c r="D69" s="45">
        <f t="shared" si="25"/>
        <v>151.78571428571425</v>
      </c>
      <c r="E69" s="45">
        <f t="shared" si="25"/>
        <v>127.14285714285714</v>
      </c>
      <c r="F69" s="45">
        <f t="shared" si="25"/>
        <v>154.01785714285714</v>
      </c>
      <c r="G69" s="46">
        <f t="shared" si="25"/>
        <v>157.36961451247166</v>
      </c>
      <c r="H69" s="44">
        <f t="shared" si="25"/>
        <v>152.52747252747253</v>
      </c>
      <c r="I69" s="45">
        <f t="shared" si="25"/>
        <v>150.95948827292111</v>
      </c>
      <c r="J69" s="45">
        <f t="shared" si="25"/>
        <v>151.0822510822511</v>
      </c>
      <c r="K69" s="45">
        <f t="shared" si="25"/>
        <v>153.06122448979593</v>
      </c>
      <c r="L69" s="45">
        <f t="shared" si="25"/>
        <v>149.04051172707892</v>
      </c>
      <c r="M69" s="46">
        <f t="shared" si="25"/>
        <v>148.91774891774892</v>
      </c>
      <c r="N69" s="75">
        <f>+(N64/N66)/7*1000</f>
        <v>153.09168443496804</v>
      </c>
      <c r="O69" s="45">
        <f>+(O64/O66)/7*1000</f>
        <v>150.53304904051171</v>
      </c>
      <c r="P69" s="45">
        <f>+(P64/P66)/7*1000</f>
        <v>150.10660980810238</v>
      </c>
      <c r="Q69" s="45">
        <f>+(Q64/Q66)/7*1000</f>
        <v>152.38095238095238</v>
      </c>
      <c r="R69" s="45">
        <f t="shared" ref="R69:S69" si="26">+(R64/R66)/7*1000</f>
        <v>149.89339019189765</v>
      </c>
      <c r="S69" s="132">
        <f t="shared" si="26"/>
        <v>149.04051172707892</v>
      </c>
      <c r="T69" s="154"/>
      <c r="AD69" s="3"/>
    </row>
    <row r="70" spans="1:41" ht="33.75" customHeight="1" x14ac:dyDescent="0.25"/>
    <row r="71" spans="1:41" s="183" customFormat="1" ht="33.75" customHeight="1" x14ac:dyDescent="0.25">
      <c r="B71" s="184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  <c r="R71" s="184"/>
      <c r="S71" s="184"/>
    </row>
    <row r="72" spans="1:41" s="182" customFormat="1" ht="33.75" customHeight="1" x14ac:dyDescent="0.25">
      <c r="B72" s="185"/>
    </row>
    <row r="73" spans="1:41" ht="33.75" customHeight="1" x14ac:dyDescent="0.25">
      <c r="A73" s="52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182"/>
    </row>
    <row r="74" spans="1:41" ht="33.75" customHeight="1" x14ac:dyDescent="0.25">
      <c r="A74" s="52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182"/>
    </row>
    <row r="75" spans="1:41" ht="33.75" customHeight="1" x14ac:dyDescent="0.25">
      <c r="A75" s="52"/>
      <c r="B75" s="52"/>
      <c r="C75" s="52"/>
      <c r="D75" s="52"/>
      <c r="E75" s="52"/>
      <c r="F75" s="52"/>
      <c r="G75" s="52"/>
      <c r="H75" s="48"/>
      <c r="I75" s="48"/>
      <c r="J75" s="48"/>
      <c r="K75" s="182"/>
      <c r="L75" s="182"/>
      <c r="M75" s="182"/>
      <c r="N75" s="48"/>
      <c r="O75" s="48"/>
      <c r="P75" s="48"/>
      <c r="Q75" s="182"/>
      <c r="R75" s="182"/>
      <c r="S75" s="182"/>
      <c r="T75" s="182"/>
    </row>
    <row r="76" spans="1:41" ht="33.75" customHeight="1" x14ac:dyDescent="0.25">
      <c r="A76" s="52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182"/>
    </row>
    <row r="77" spans="1:41" ht="33.75" customHeight="1" x14ac:dyDescent="0.25">
      <c r="A77" s="52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182"/>
    </row>
    <row r="78" spans="1:41" ht="33.75" customHeight="1" x14ac:dyDescent="0.25">
      <c r="A78" s="52"/>
      <c r="B78" s="52"/>
      <c r="C78" s="52"/>
      <c r="D78" s="52"/>
      <c r="E78" s="52"/>
      <c r="F78" s="52"/>
      <c r="G78" s="52"/>
      <c r="H78" s="48"/>
      <c r="I78" s="48"/>
      <c r="J78" s="48"/>
      <c r="K78" s="182"/>
      <c r="L78" s="182"/>
      <c r="M78" s="182"/>
      <c r="N78" s="48"/>
      <c r="O78" s="48"/>
      <c r="P78" s="48"/>
      <c r="Q78" s="182"/>
      <c r="R78" s="182"/>
      <c r="S78" s="182"/>
      <c r="T78" s="182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B36:H36"/>
    <mergeCell ref="L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Q238"/>
  <sheetViews>
    <sheetView topLeftCell="A37" zoomScale="30" zoomScaleNormal="30" workbookViewId="0">
      <selection activeCell="B45" sqref="B45:G45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0" width="26.28515625" style="16" bestFit="1" customWidth="1"/>
    <col min="11" max="12" width="33.42578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0" width="25.42578125" style="16" customWidth="1"/>
    <col min="21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92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94" t="s">
        <v>45</v>
      </c>
      <c r="I15" s="395"/>
      <c r="J15" s="395"/>
      <c r="K15" s="395"/>
      <c r="L15" s="395"/>
      <c r="M15" s="396"/>
      <c r="N15" s="397" t="s">
        <v>44</v>
      </c>
      <c r="O15" s="398"/>
      <c r="P15" s="398"/>
      <c r="Q15" s="398"/>
      <c r="R15" s="398"/>
      <c r="S15" s="399"/>
      <c r="T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33"/>
      <c r="H16" s="13"/>
      <c r="I16" s="12"/>
      <c r="J16" s="12"/>
      <c r="K16" s="18"/>
      <c r="L16" s="12"/>
      <c r="M16" s="14"/>
      <c r="N16" s="13"/>
      <c r="O16" s="12"/>
      <c r="P16" s="12"/>
      <c r="Q16" s="12"/>
      <c r="R16" s="12"/>
      <c r="S16" s="14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25">
        <v>6</v>
      </c>
      <c r="H17" s="11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116.3</v>
      </c>
      <c r="C18" s="21">
        <v>115.2</v>
      </c>
      <c r="D18" s="21">
        <v>115</v>
      </c>
      <c r="E18" s="21">
        <v>20.2</v>
      </c>
      <c r="F18" s="21">
        <v>116.1</v>
      </c>
      <c r="G18" s="126">
        <v>115.2</v>
      </c>
      <c r="H18" s="20">
        <v>113.7</v>
      </c>
      <c r="I18" s="21">
        <v>115.6</v>
      </c>
      <c r="J18" s="21">
        <v>112.8</v>
      </c>
      <c r="K18" s="21">
        <v>29.8</v>
      </c>
      <c r="L18" s="21">
        <v>115.7</v>
      </c>
      <c r="M18" s="22">
        <v>114.3</v>
      </c>
      <c r="N18" s="20">
        <v>116</v>
      </c>
      <c r="O18" s="21">
        <v>117.2</v>
      </c>
      <c r="P18" s="21">
        <v>115.8</v>
      </c>
      <c r="Q18" s="21">
        <v>27.4</v>
      </c>
      <c r="R18" s="21">
        <v>116.7</v>
      </c>
      <c r="S18" s="22">
        <v>116.3</v>
      </c>
      <c r="T18" s="23">
        <f t="shared" ref="T18:T25" si="0">SUM(B18:S18)</f>
        <v>1809.3</v>
      </c>
      <c r="V18" s="2"/>
      <c r="W18" s="17"/>
    </row>
    <row r="19" spans="1:30" ht="39.950000000000003" customHeight="1" x14ac:dyDescent="0.25">
      <c r="A19" s="113" t="s">
        <v>34</v>
      </c>
      <c r="B19" s="20">
        <v>112.2</v>
      </c>
      <c r="C19" s="21">
        <v>112.5</v>
      </c>
      <c r="D19" s="21">
        <v>113.1</v>
      </c>
      <c r="E19" s="21">
        <v>30.5</v>
      </c>
      <c r="F19" s="21">
        <v>114.2</v>
      </c>
      <c r="G19" s="126">
        <v>113.4</v>
      </c>
      <c r="H19" s="20">
        <v>108.4</v>
      </c>
      <c r="I19" s="21">
        <v>110.6</v>
      </c>
      <c r="J19" s="21">
        <v>110.3</v>
      </c>
      <c r="K19" s="21">
        <v>29.8</v>
      </c>
      <c r="L19" s="21">
        <v>112.4</v>
      </c>
      <c r="M19" s="22">
        <v>110.6</v>
      </c>
      <c r="N19" s="20">
        <v>111.6</v>
      </c>
      <c r="O19" s="21">
        <v>114.6</v>
      </c>
      <c r="P19" s="21">
        <v>113.8</v>
      </c>
      <c r="Q19" s="21">
        <v>27.4</v>
      </c>
      <c r="R19" s="21">
        <v>114.5</v>
      </c>
      <c r="S19" s="22">
        <v>113.9</v>
      </c>
      <c r="T19" s="23">
        <f t="shared" si="0"/>
        <v>1773.7999999999997</v>
      </c>
      <c r="U19" s="182">
        <v>1773.7999999999997</v>
      </c>
      <c r="V19" s="2"/>
      <c r="W19" s="17"/>
    </row>
    <row r="20" spans="1:30" ht="39.75" customHeight="1" x14ac:dyDescent="0.25">
      <c r="A20" s="112" t="s">
        <v>35</v>
      </c>
      <c r="B20" s="20">
        <v>112.2</v>
      </c>
      <c r="C20" s="21">
        <v>112.5</v>
      </c>
      <c r="D20" s="21">
        <v>113.1</v>
      </c>
      <c r="E20" s="21">
        <v>30.5</v>
      </c>
      <c r="F20" s="21">
        <v>114.2</v>
      </c>
      <c r="G20" s="126">
        <v>113.4</v>
      </c>
      <c r="H20" s="20">
        <v>108.4</v>
      </c>
      <c r="I20" s="21">
        <v>110.6</v>
      </c>
      <c r="J20" s="21">
        <v>110.3</v>
      </c>
      <c r="K20" s="21">
        <v>29.8</v>
      </c>
      <c r="L20" s="21">
        <v>112.4</v>
      </c>
      <c r="M20" s="22">
        <v>110.6</v>
      </c>
      <c r="N20" s="20">
        <v>111.6</v>
      </c>
      <c r="O20" s="21">
        <v>114.6</v>
      </c>
      <c r="P20" s="21">
        <v>113.8</v>
      </c>
      <c r="Q20" s="21">
        <v>27.4</v>
      </c>
      <c r="R20" s="21">
        <v>114.5</v>
      </c>
      <c r="S20" s="22">
        <v>113.9</v>
      </c>
      <c r="T20" s="23">
        <f t="shared" si="0"/>
        <v>1773.7999999999997</v>
      </c>
      <c r="V20" s="2"/>
      <c r="W20" s="17"/>
    </row>
    <row r="21" spans="1:30" ht="39.950000000000003" customHeight="1" x14ac:dyDescent="0.25">
      <c r="A21" s="112" t="s">
        <v>36</v>
      </c>
      <c r="B21" s="20">
        <v>112.2</v>
      </c>
      <c r="C21" s="21">
        <v>112.5</v>
      </c>
      <c r="D21" s="21">
        <v>113.1</v>
      </c>
      <c r="E21" s="21">
        <v>30.5</v>
      </c>
      <c r="F21" s="21">
        <v>114.2</v>
      </c>
      <c r="G21" s="126">
        <v>113.4</v>
      </c>
      <c r="H21" s="20">
        <v>108.4</v>
      </c>
      <c r="I21" s="21">
        <v>110.6</v>
      </c>
      <c r="J21" s="21">
        <v>110.3</v>
      </c>
      <c r="K21" s="21">
        <v>29.8</v>
      </c>
      <c r="L21" s="21">
        <v>112.4</v>
      </c>
      <c r="M21" s="22">
        <v>110.6</v>
      </c>
      <c r="N21" s="20">
        <v>111.6</v>
      </c>
      <c r="O21" s="21">
        <v>114.6</v>
      </c>
      <c r="P21" s="21">
        <v>113.8</v>
      </c>
      <c r="Q21" s="21">
        <v>27.4</v>
      </c>
      <c r="R21" s="21">
        <v>114.5</v>
      </c>
      <c r="S21" s="22">
        <v>113.9</v>
      </c>
      <c r="T21" s="23">
        <f t="shared" si="0"/>
        <v>1773.7999999999997</v>
      </c>
      <c r="V21" s="2"/>
      <c r="W21" s="17"/>
    </row>
    <row r="22" spans="1:30" ht="39.950000000000003" customHeight="1" x14ac:dyDescent="0.25">
      <c r="A22" s="113" t="s">
        <v>37</v>
      </c>
      <c r="B22" s="20">
        <v>112.2</v>
      </c>
      <c r="C22" s="21">
        <v>112.5</v>
      </c>
      <c r="D22" s="21">
        <v>113.1</v>
      </c>
      <c r="E22" s="21">
        <v>30.5</v>
      </c>
      <c r="F22" s="21">
        <v>114.2</v>
      </c>
      <c r="G22" s="126">
        <v>113.4</v>
      </c>
      <c r="H22" s="20">
        <v>108.4</v>
      </c>
      <c r="I22" s="21">
        <v>110.6</v>
      </c>
      <c r="J22" s="21">
        <v>110.3</v>
      </c>
      <c r="K22" s="21">
        <v>29.8</v>
      </c>
      <c r="L22" s="21">
        <v>112.4</v>
      </c>
      <c r="M22" s="22">
        <v>110.6</v>
      </c>
      <c r="N22" s="20">
        <v>111.6</v>
      </c>
      <c r="O22" s="21">
        <v>114.6</v>
      </c>
      <c r="P22" s="21">
        <v>113.8</v>
      </c>
      <c r="Q22" s="21">
        <v>27.4</v>
      </c>
      <c r="R22" s="21">
        <v>114.5</v>
      </c>
      <c r="S22" s="22">
        <v>113.9</v>
      </c>
      <c r="T22" s="23">
        <f t="shared" si="0"/>
        <v>1773.7999999999997</v>
      </c>
      <c r="V22" s="2"/>
      <c r="W22" s="17"/>
    </row>
    <row r="23" spans="1:30" ht="39.950000000000003" customHeight="1" x14ac:dyDescent="0.25">
      <c r="A23" s="112" t="s">
        <v>38</v>
      </c>
      <c r="B23" s="20">
        <v>112.2</v>
      </c>
      <c r="C23" s="21">
        <v>112.5</v>
      </c>
      <c r="D23" s="21">
        <v>113.1</v>
      </c>
      <c r="E23" s="21">
        <v>30.5</v>
      </c>
      <c r="F23" s="21">
        <v>114.2</v>
      </c>
      <c r="G23" s="126">
        <v>113.4</v>
      </c>
      <c r="H23" s="20">
        <v>108.4</v>
      </c>
      <c r="I23" s="21">
        <v>110.6</v>
      </c>
      <c r="J23" s="21">
        <v>110.3</v>
      </c>
      <c r="K23" s="21">
        <v>29.8</v>
      </c>
      <c r="L23" s="21">
        <v>112.4</v>
      </c>
      <c r="M23" s="22">
        <v>110.6</v>
      </c>
      <c r="N23" s="20">
        <v>111.6</v>
      </c>
      <c r="O23" s="21">
        <v>114.6</v>
      </c>
      <c r="P23" s="21">
        <v>113.8</v>
      </c>
      <c r="Q23" s="21">
        <v>27.4</v>
      </c>
      <c r="R23" s="21">
        <v>114.5</v>
      </c>
      <c r="S23" s="22">
        <v>113.9</v>
      </c>
      <c r="T23" s="23">
        <f t="shared" si="0"/>
        <v>1773.7999999999997</v>
      </c>
      <c r="V23" s="2"/>
      <c r="W23" s="17"/>
    </row>
    <row r="24" spans="1:30" ht="39.950000000000003" customHeight="1" x14ac:dyDescent="0.25">
      <c r="A24" s="112" t="s">
        <v>33</v>
      </c>
      <c r="B24" s="20">
        <v>112.2</v>
      </c>
      <c r="C24" s="21">
        <v>112.5</v>
      </c>
      <c r="D24" s="21">
        <v>113.1</v>
      </c>
      <c r="E24" s="21">
        <v>30.5</v>
      </c>
      <c r="F24" s="21">
        <v>114.2</v>
      </c>
      <c r="G24" s="126">
        <v>113.4</v>
      </c>
      <c r="H24" s="20">
        <v>108.4</v>
      </c>
      <c r="I24" s="21">
        <v>110.6</v>
      </c>
      <c r="J24" s="21">
        <v>110.3</v>
      </c>
      <c r="K24" s="21">
        <v>29.8</v>
      </c>
      <c r="L24" s="21">
        <v>112.4</v>
      </c>
      <c r="M24" s="22">
        <v>110.6</v>
      </c>
      <c r="N24" s="20">
        <v>111.6</v>
      </c>
      <c r="O24" s="21">
        <v>114.6</v>
      </c>
      <c r="P24" s="21">
        <v>113.8</v>
      </c>
      <c r="Q24" s="21">
        <v>27.4</v>
      </c>
      <c r="R24" s="21">
        <v>114.5</v>
      </c>
      <c r="S24" s="22">
        <v>113.9</v>
      </c>
      <c r="T24" s="23">
        <f t="shared" si="0"/>
        <v>1773.7999999999997</v>
      </c>
      <c r="V24" s="2"/>
    </row>
    <row r="25" spans="1:30" ht="41.45" customHeight="1" x14ac:dyDescent="0.25">
      <c r="A25" s="113" t="s">
        <v>10</v>
      </c>
      <c r="B25" s="24">
        <f>SUM(B18:B24)</f>
        <v>789.50000000000011</v>
      </c>
      <c r="C25" s="25">
        <f t="shared" ref="C25:E25" si="1">SUM(C18:C24)</f>
        <v>790.2</v>
      </c>
      <c r="D25" s="25">
        <f t="shared" si="1"/>
        <v>793.6</v>
      </c>
      <c r="E25" s="25">
        <f t="shared" si="1"/>
        <v>203.2</v>
      </c>
      <c r="F25" s="25">
        <f>SUM(F18:F24)</f>
        <v>801.30000000000007</v>
      </c>
      <c r="G25" s="127">
        <f t="shared" ref="G25:J25" si="2">SUM(G18:G24)</f>
        <v>795.59999999999991</v>
      </c>
      <c r="H25" s="24">
        <f t="shared" si="2"/>
        <v>764.09999999999991</v>
      </c>
      <c r="I25" s="25">
        <f t="shared" si="2"/>
        <v>779.2</v>
      </c>
      <c r="J25" s="25">
        <f t="shared" si="2"/>
        <v>774.59999999999991</v>
      </c>
      <c r="K25" s="25">
        <f>SUM(K18:K24)</f>
        <v>208.60000000000002</v>
      </c>
      <c r="L25" s="25">
        <f t="shared" ref="L25:M25" si="3">SUM(L18:L24)</f>
        <v>790.09999999999991</v>
      </c>
      <c r="M25" s="26">
        <f t="shared" si="3"/>
        <v>777.90000000000009</v>
      </c>
      <c r="N25" s="24">
        <f>SUM(N18:N24)</f>
        <v>785.6</v>
      </c>
      <c r="O25" s="25">
        <f t="shared" ref="O25:S25" si="4">SUM(O18:O24)</f>
        <v>804.80000000000007</v>
      </c>
      <c r="P25" s="25">
        <f t="shared" si="4"/>
        <v>798.59999999999991</v>
      </c>
      <c r="Q25" s="25">
        <f t="shared" si="4"/>
        <v>191.8</v>
      </c>
      <c r="R25" s="25">
        <f t="shared" si="4"/>
        <v>803.7</v>
      </c>
      <c r="S25" s="26">
        <f t="shared" si="4"/>
        <v>799.69999999999993</v>
      </c>
      <c r="T25" s="23">
        <f t="shared" si="0"/>
        <v>12452.1</v>
      </c>
    </row>
    <row r="26" spans="1:30" s="2" customFormat="1" ht="36.75" customHeight="1" x14ac:dyDescent="0.25">
      <c r="A26" s="114" t="s">
        <v>12</v>
      </c>
      <c r="B26" s="27">
        <v>155</v>
      </c>
      <c r="C26" s="28">
        <v>155</v>
      </c>
      <c r="D26" s="28">
        <v>155</v>
      </c>
      <c r="E26" s="28">
        <v>155</v>
      </c>
      <c r="F26" s="28">
        <v>155</v>
      </c>
      <c r="G26" s="128">
        <v>155</v>
      </c>
      <c r="H26" s="27">
        <v>155</v>
      </c>
      <c r="I26" s="28">
        <v>155</v>
      </c>
      <c r="J26" s="28">
        <v>155</v>
      </c>
      <c r="K26" s="28">
        <v>155</v>
      </c>
      <c r="L26" s="28">
        <v>155</v>
      </c>
      <c r="M26" s="128">
        <v>155</v>
      </c>
      <c r="N26" s="27">
        <v>155</v>
      </c>
      <c r="O26" s="28">
        <v>155</v>
      </c>
      <c r="P26" s="28">
        <v>155</v>
      </c>
      <c r="Q26" s="28">
        <v>155</v>
      </c>
      <c r="R26" s="28">
        <v>155</v>
      </c>
      <c r="S26" s="29">
        <v>155</v>
      </c>
      <c r="T26" s="30">
        <f>+((T25/T27)/7)*1000</f>
        <v>155.02147525676938</v>
      </c>
    </row>
    <row r="27" spans="1:30" s="2" customFormat="1" ht="33" customHeight="1" x14ac:dyDescent="0.25">
      <c r="A27" s="115" t="s">
        <v>13</v>
      </c>
      <c r="B27" s="31">
        <v>723</v>
      </c>
      <c r="C27" s="32">
        <v>726</v>
      </c>
      <c r="D27" s="32">
        <v>730</v>
      </c>
      <c r="E27" s="32">
        <v>197</v>
      </c>
      <c r="F27" s="32">
        <v>737</v>
      </c>
      <c r="G27" s="129">
        <v>732</v>
      </c>
      <c r="H27" s="31">
        <v>704</v>
      </c>
      <c r="I27" s="32">
        <v>718</v>
      </c>
      <c r="J27" s="32">
        <v>714</v>
      </c>
      <c r="K27" s="32">
        <v>192</v>
      </c>
      <c r="L27" s="32">
        <v>728</v>
      </c>
      <c r="M27" s="129">
        <v>717</v>
      </c>
      <c r="N27" s="31">
        <v>724</v>
      </c>
      <c r="O27" s="32">
        <v>742</v>
      </c>
      <c r="P27" s="32">
        <v>736</v>
      </c>
      <c r="Q27" s="32">
        <v>177</v>
      </c>
      <c r="R27" s="32">
        <v>741</v>
      </c>
      <c r="S27" s="33">
        <v>737</v>
      </c>
      <c r="T27" s="34">
        <f>SUM(B27:S27)</f>
        <v>11475</v>
      </c>
      <c r="U27" s="2">
        <f>((T25*1000)/T27)/7</f>
        <v>155.02147525676938</v>
      </c>
    </row>
    <row r="28" spans="1:30" s="2" customFormat="1" ht="33" customHeight="1" x14ac:dyDescent="0.25">
      <c r="A28" s="116" t="s">
        <v>14</v>
      </c>
      <c r="B28" s="35">
        <f>((B27*B26)*7/1000-B18)/6</f>
        <v>111.35916666666668</v>
      </c>
      <c r="C28" s="36">
        <f t="shared" ref="C28:S28" si="5">((C27*C26)*7/1000-C18)/6</f>
        <v>112.08499999999999</v>
      </c>
      <c r="D28" s="36">
        <f t="shared" si="5"/>
        <v>112.84166666666665</v>
      </c>
      <c r="E28" s="36">
        <f t="shared" si="5"/>
        <v>32.2575</v>
      </c>
      <c r="F28" s="36">
        <f t="shared" si="5"/>
        <v>113.92416666666666</v>
      </c>
      <c r="G28" s="130">
        <f t="shared" si="5"/>
        <v>113.17</v>
      </c>
      <c r="H28" s="35">
        <f t="shared" si="5"/>
        <v>108.35666666666667</v>
      </c>
      <c r="I28" s="36">
        <f t="shared" si="5"/>
        <v>110.57166666666666</v>
      </c>
      <c r="J28" s="36">
        <f t="shared" si="5"/>
        <v>110.31500000000001</v>
      </c>
      <c r="K28" s="36">
        <f t="shared" si="5"/>
        <v>29.75333333333333</v>
      </c>
      <c r="L28" s="36">
        <f t="shared" si="5"/>
        <v>112.36333333333333</v>
      </c>
      <c r="M28" s="37">
        <f t="shared" si="5"/>
        <v>110.60750000000002</v>
      </c>
      <c r="N28" s="35">
        <f t="shared" si="5"/>
        <v>111.58999999999999</v>
      </c>
      <c r="O28" s="36">
        <f t="shared" si="5"/>
        <v>114.645</v>
      </c>
      <c r="P28" s="36">
        <f t="shared" si="5"/>
        <v>113.79333333333334</v>
      </c>
      <c r="Q28" s="36">
        <f t="shared" si="5"/>
        <v>27.44083333333333</v>
      </c>
      <c r="R28" s="36">
        <f t="shared" si="5"/>
        <v>114.5475</v>
      </c>
      <c r="S28" s="37">
        <f t="shared" si="5"/>
        <v>113.89083333333333</v>
      </c>
      <c r="T28" s="38"/>
    </row>
    <row r="29" spans="1:30" ht="33.75" customHeight="1" x14ac:dyDescent="0.25">
      <c r="A29" s="117" t="s">
        <v>15</v>
      </c>
      <c r="B29" s="39">
        <f>((B27*B26)*7)/1000</f>
        <v>784.45500000000004</v>
      </c>
      <c r="C29" s="40">
        <f>((C27*C26)*7)/1000</f>
        <v>787.71</v>
      </c>
      <c r="D29" s="40">
        <f t="shared" ref="D29:S29" si="6">((D27*D26)*7)/1000</f>
        <v>792.05</v>
      </c>
      <c r="E29" s="40">
        <f t="shared" si="6"/>
        <v>213.745</v>
      </c>
      <c r="F29" s="40">
        <f t="shared" si="6"/>
        <v>799.64499999999998</v>
      </c>
      <c r="G29" s="131">
        <f t="shared" si="6"/>
        <v>794.22</v>
      </c>
      <c r="H29" s="39">
        <f t="shared" si="6"/>
        <v>763.84</v>
      </c>
      <c r="I29" s="40">
        <f t="shared" si="6"/>
        <v>779.03</v>
      </c>
      <c r="J29" s="40">
        <f t="shared" si="6"/>
        <v>774.69</v>
      </c>
      <c r="K29" s="40">
        <f t="shared" si="6"/>
        <v>208.32</v>
      </c>
      <c r="L29" s="40">
        <f t="shared" si="6"/>
        <v>789.88</v>
      </c>
      <c r="M29" s="76">
        <f t="shared" si="6"/>
        <v>777.94500000000005</v>
      </c>
      <c r="N29" s="177">
        <f t="shared" si="6"/>
        <v>785.54</v>
      </c>
      <c r="O29" s="41">
        <f t="shared" si="6"/>
        <v>805.07</v>
      </c>
      <c r="P29" s="41">
        <f t="shared" si="6"/>
        <v>798.56</v>
      </c>
      <c r="Q29" s="41">
        <f t="shared" si="6"/>
        <v>192.04499999999999</v>
      </c>
      <c r="R29" s="41">
        <f t="shared" si="6"/>
        <v>803.98500000000001</v>
      </c>
      <c r="S29" s="42">
        <f t="shared" si="6"/>
        <v>799.64499999999998</v>
      </c>
      <c r="T29" s="43"/>
    </row>
    <row r="30" spans="1:30" ht="33.75" customHeight="1" thickBot="1" x14ac:dyDescent="0.3">
      <c r="A30" s="118" t="s">
        <v>16</v>
      </c>
      <c r="B30" s="44">
        <f>+(B25/B27)/7*1000</f>
        <v>155.99683856945271</v>
      </c>
      <c r="C30" s="45">
        <f t="shared" ref="C30:E30" si="7">+(C25/C27)/7*1000</f>
        <v>155.48996458087368</v>
      </c>
      <c r="D30" s="45">
        <f t="shared" si="7"/>
        <v>155.30332681017615</v>
      </c>
      <c r="E30" s="45">
        <f t="shared" si="7"/>
        <v>147.35315445975345</v>
      </c>
      <c r="F30" s="45">
        <f>+(F25/F27)/7*1000</f>
        <v>155.32079860438071</v>
      </c>
      <c r="G30" s="132">
        <f t="shared" ref="G30:J30" si="8">+(G25/G27)/7*1000</f>
        <v>155.26932084309129</v>
      </c>
      <c r="H30" s="44">
        <f t="shared" si="8"/>
        <v>155.05275974025972</v>
      </c>
      <c r="I30" s="45">
        <f t="shared" si="8"/>
        <v>155.03382411460407</v>
      </c>
      <c r="J30" s="45">
        <f t="shared" si="8"/>
        <v>154.98199279711883</v>
      </c>
      <c r="K30" s="45">
        <f>+(K25/K27)/7*1000</f>
        <v>155.20833333333337</v>
      </c>
      <c r="L30" s="45">
        <f t="shared" ref="L30:S30" si="9">+(L25/L27)/7*1000</f>
        <v>155.04317111459966</v>
      </c>
      <c r="M30" s="46">
        <f t="shared" si="9"/>
        <v>154.99103407053201</v>
      </c>
      <c r="N30" s="44">
        <f t="shared" si="9"/>
        <v>155.01183898973952</v>
      </c>
      <c r="O30" s="45">
        <f t="shared" si="9"/>
        <v>154.94801694262611</v>
      </c>
      <c r="P30" s="45">
        <f t="shared" si="9"/>
        <v>155.00776397515526</v>
      </c>
      <c r="Q30" s="45">
        <f t="shared" si="9"/>
        <v>154.80225988700565</v>
      </c>
      <c r="R30" s="45">
        <f t="shared" si="9"/>
        <v>154.94505494505498</v>
      </c>
      <c r="S30" s="46">
        <f t="shared" si="9"/>
        <v>155.0106609808102</v>
      </c>
      <c r="T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3"/>
      <c r="U36" s="3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0">
        <v>255</v>
      </c>
      <c r="U37" s="50">
        <v>11</v>
      </c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180" t="s">
        <v>79</v>
      </c>
      <c r="U38" s="181" t="s">
        <v>80</v>
      </c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69">
        <v>100.4</v>
      </c>
      <c r="C39" s="69">
        <v>98.5</v>
      </c>
      <c r="D39" s="69">
        <v>99.1</v>
      </c>
      <c r="E39" s="69">
        <v>15.8</v>
      </c>
      <c r="F39" s="69">
        <v>101.2</v>
      </c>
      <c r="G39" s="69">
        <v>98.8</v>
      </c>
      <c r="H39" s="89">
        <f t="shared" ref="H39:H46" si="10">SUM(B39:G39)</f>
        <v>513.79999999999995</v>
      </c>
      <c r="I39" s="50"/>
      <c r="J39" s="2"/>
      <c r="K39" s="80" t="s">
        <v>42</v>
      </c>
      <c r="L39" s="69">
        <v>8.1</v>
      </c>
      <c r="M39" s="69">
        <v>7.7</v>
      </c>
      <c r="N39" s="69">
        <v>7.8</v>
      </c>
      <c r="O39" s="69">
        <v>1.3</v>
      </c>
      <c r="P39" s="69">
        <v>7.9</v>
      </c>
      <c r="Q39" s="69">
        <v>7.7</v>
      </c>
      <c r="R39" s="89">
        <f t="shared" ref="R39:R46" si="11">SUM(L39:Q39)</f>
        <v>40.500000000000007</v>
      </c>
      <c r="S39" s="50"/>
      <c r="T39" s="105">
        <f>R39-U39</f>
        <v>38.5</v>
      </c>
      <c r="U39" s="50">
        <v>2.0000000000000071</v>
      </c>
      <c r="V39" s="50"/>
      <c r="W39" s="2"/>
      <c r="X39" s="2"/>
      <c r="Y39" s="2"/>
      <c r="Z39" s="2"/>
      <c r="AA39" s="144"/>
      <c r="AB39" s="144"/>
      <c r="AD39" s="142"/>
    </row>
    <row r="40" spans="1:30" ht="33.75" customHeight="1" x14ac:dyDescent="0.25">
      <c r="A40" s="81" t="s">
        <v>34</v>
      </c>
      <c r="B40" s="69">
        <v>98.6</v>
      </c>
      <c r="C40" s="69">
        <v>96.2</v>
      </c>
      <c r="D40" s="69">
        <v>97.9</v>
      </c>
      <c r="E40" s="69">
        <v>22.7</v>
      </c>
      <c r="F40" s="69">
        <v>100.1</v>
      </c>
      <c r="G40" s="69">
        <v>96.8</v>
      </c>
      <c r="H40" s="89">
        <f t="shared" si="10"/>
        <v>512.29999999999995</v>
      </c>
      <c r="I40" s="50"/>
      <c r="J40" s="2"/>
      <c r="K40" s="81" t="s">
        <v>34</v>
      </c>
      <c r="L40" s="69">
        <v>8.1</v>
      </c>
      <c r="M40" s="69">
        <v>7.7</v>
      </c>
      <c r="N40" s="69">
        <v>7.8</v>
      </c>
      <c r="O40" s="69">
        <v>1.3</v>
      </c>
      <c r="P40" s="69">
        <v>7.9</v>
      </c>
      <c r="Q40" s="69">
        <v>7.7</v>
      </c>
      <c r="R40" s="89">
        <f t="shared" si="11"/>
        <v>40.500000000000007</v>
      </c>
      <c r="S40" s="50"/>
      <c r="T40" s="105">
        <f t="shared" ref="T40:T45" si="12">R40-U40</f>
        <v>38.5</v>
      </c>
      <c r="U40" s="50">
        <v>2.0000000000000071</v>
      </c>
      <c r="V40" s="50"/>
      <c r="W40" s="2"/>
      <c r="X40" s="2"/>
      <c r="Y40" s="2"/>
      <c r="Z40" s="2"/>
      <c r="AA40" s="144"/>
      <c r="AB40" s="144"/>
      <c r="AD40" s="142"/>
    </row>
    <row r="41" spans="1:30" ht="33.75" customHeight="1" x14ac:dyDescent="0.25">
      <c r="A41" s="80" t="s">
        <v>35</v>
      </c>
      <c r="B41" s="69">
        <v>98.6</v>
      </c>
      <c r="C41" s="69">
        <v>96.2</v>
      </c>
      <c r="D41" s="69">
        <v>97.9</v>
      </c>
      <c r="E41" s="69">
        <v>22.7</v>
      </c>
      <c r="F41" s="69">
        <v>100.1</v>
      </c>
      <c r="G41" s="69">
        <v>96.8</v>
      </c>
      <c r="H41" s="89">
        <f t="shared" si="10"/>
        <v>512.29999999999995</v>
      </c>
      <c r="I41" s="50"/>
      <c r="J41" s="2"/>
      <c r="K41" s="80" t="s">
        <v>35</v>
      </c>
      <c r="L41" s="69">
        <v>7.8</v>
      </c>
      <c r="M41" s="69">
        <v>7.7</v>
      </c>
      <c r="N41" s="69">
        <v>7.6</v>
      </c>
      <c r="O41" s="69">
        <v>1.4</v>
      </c>
      <c r="P41" s="69">
        <v>7.6</v>
      </c>
      <c r="Q41" s="69">
        <v>7.4</v>
      </c>
      <c r="R41" s="89">
        <f t="shared" si="11"/>
        <v>39.5</v>
      </c>
      <c r="S41" s="50"/>
      <c r="T41" s="105">
        <f t="shared" si="12"/>
        <v>38.5</v>
      </c>
      <c r="U41" s="50">
        <v>1</v>
      </c>
      <c r="V41" s="50"/>
      <c r="W41" s="2"/>
      <c r="X41" s="2"/>
      <c r="Y41" s="2"/>
      <c r="Z41" s="2"/>
      <c r="AA41" s="144"/>
      <c r="AB41" s="144"/>
      <c r="AD41" s="142"/>
    </row>
    <row r="42" spans="1:30" ht="33.75" customHeight="1" x14ac:dyDescent="0.25">
      <c r="A42" s="80" t="s">
        <v>36</v>
      </c>
      <c r="B42" s="69">
        <v>98.6</v>
      </c>
      <c r="C42" s="69">
        <v>96.2</v>
      </c>
      <c r="D42" s="69">
        <v>97.9</v>
      </c>
      <c r="E42" s="69">
        <v>21.1</v>
      </c>
      <c r="F42" s="69">
        <v>100.1</v>
      </c>
      <c r="G42" s="69">
        <v>96.8</v>
      </c>
      <c r="H42" s="89">
        <f t="shared" si="10"/>
        <v>510.7000000000001</v>
      </c>
      <c r="I42" s="50"/>
      <c r="J42" s="2"/>
      <c r="K42" s="80" t="s">
        <v>36</v>
      </c>
      <c r="L42" s="69">
        <v>7.8</v>
      </c>
      <c r="M42" s="69">
        <v>7.8</v>
      </c>
      <c r="N42" s="69">
        <v>7.6</v>
      </c>
      <c r="O42" s="69">
        <v>1.4</v>
      </c>
      <c r="P42" s="69">
        <v>7.7</v>
      </c>
      <c r="Q42" s="69">
        <v>7.5</v>
      </c>
      <c r="R42" s="89">
        <f t="shared" si="11"/>
        <v>39.799999999999997</v>
      </c>
      <c r="S42" s="50"/>
      <c r="T42" s="105">
        <f t="shared" si="12"/>
        <v>38.299999999999997</v>
      </c>
      <c r="U42" s="50">
        <v>1.5</v>
      </c>
      <c r="V42" s="50"/>
      <c r="W42" s="2"/>
      <c r="X42" s="2"/>
      <c r="Y42" s="2"/>
      <c r="Z42" s="2"/>
      <c r="AA42" s="144"/>
      <c r="AB42" s="144"/>
      <c r="AD42" s="142"/>
    </row>
    <row r="43" spans="1:30" ht="33.75" customHeight="1" x14ac:dyDescent="0.25">
      <c r="A43" s="81" t="s">
        <v>37</v>
      </c>
      <c r="B43" s="69">
        <v>98.6</v>
      </c>
      <c r="C43" s="69">
        <v>96.2</v>
      </c>
      <c r="D43" s="69">
        <v>97.9</v>
      </c>
      <c r="E43" s="69">
        <v>21.1</v>
      </c>
      <c r="F43" s="69">
        <v>99.8</v>
      </c>
      <c r="G43" s="69">
        <v>96.6</v>
      </c>
      <c r="H43" s="89">
        <f t="shared" si="10"/>
        <v>510.20000000000005</v>
      </c>
      <c r="I43" s="50"/>
      <c r="J43" s="2"/>
      <c r="K43" s="81" t="s">
        <v>37</v>
      </c>
      <c r="L43" s="69">
        <v>7.8</v>
      </c>
      <c r="M43" s="69">
        <v>7.8</v>
      </c>
      <c r="N43" s="69">
        <v>7.7</v>
      </c>
      <c r="O43" s="69">
        <v>1.4</v>
      </c>
      <c r="P43" s="69">
        <v>7.7</v>
      </c>
      <c r="Q43" s="69">
        <v>7.5</v>
      </c>
      <c r="R43" s="89">
        <f t="shared" si="11"/>
        <v>39.9</v>
      </c>
      <c r="S43" s="50"/>
      <c r="T43" s="50">
        <f t="shared" si="12"/>
        <v>38.299999999999997</v>
      </c>
      <c r="U43" s="50">
        <v>1.6000000000000014</v>
      </c>
      <c r="V43" s="50"/>
      <c r="W43" s="2"/>
      <c r="X43" s="2"/>
      <c r="Y43" s="2"/>
      <c r="Z43" s="2"/>
      <c r="AA43" s="144"/>
      <c r="AB43" s="144"/>
      <c r="AD43" s="142"/>
    </row>
    <row r="44" spans="1:30" ht="33.75" customHeight="1" x14ac:dyDescent="0.25">
      <c r="A44" s="80" t="s">
        <v>38</v>
      </c>
      <c r="B44" s="69">
        <v>98.6</v>
      </c>
      <c r="C44" s="69">
        <v>96.2</v>
      </c>
      <c r="D44" s="69">
        <v>97.9</v>
      </c>
      <c r="E44" s="69">
        <v>22.7</v>
      </c>
      <c r="F44" s="69">
        <v>100.1</v>
      </c>
      <c r="G44" s="69">
        <v>96.8</v>
      </c>
      <c r="H44" s="89">
        <f t="shared" si="10"/>
        <v>512.29999999999995</v>
      </c>
      <c r="I44" s="50"/>
      <c r="J44" s="2"/>
      <c r="K44" s="80" t="s">
        <v>38</v>
      </c>
      <c r="L44" s="69">
        <v>7.8</v>
      </c>
      <c r="M44" s="69">
        <v>7.8</v>
      </c>
      <c r="N44" s="69">
        <v>7.7</v>
      </c>
      <c r="O44" s="69">
        <v>1.4</v>
      </c>
      <c r="P44" s="69">
        <v>7.7</v>
      </c>
      <c r="Q44" s="69">
        <v>7.6</v>
      </c>
      <c r="R44" s="89">
        <f t="shared" si="11"/>
        <v>40</v>
      </c>
      <c r="S44" s="50"/>
      <c r="T44" s="50">
        <f t="shared" si="12"/>
        <v>38.299999999999997</v>
      </c>
      <c r="U44" s="50">
        <v>1.7000000000000028</v>
      </c>
      <c r="V44" s="50"/>
      <c r="W44" s="2"/>
      <c r="X44" s="2"/>
      <c r="Y44" s="2"/>
      <c r="Z44" s="2"/>
      <c r="AA44" s="144"/>
      <c r="AB44" s="144"/>
      <c r="AD44" s="142"/>
    </row>
    <row r="45" spans="1:30" ht="33.75" customHeight="1" x14ac:dyDescent="0.25">
      <c r="A45" s="80" t="s">
        <v>33</v>
      </c>
      <c r="B45" s="69">
        <v>98.6</v>
      </c>
      <c r="C45" s="69">
        <v>96.2</v>
      </c>
      <c r="D45" s="69">
        <v>97.9</v>
      </c>
      <c r="E45" s="69">
        <v>22.7</v>
      </c>
      <c r="F45" s="69">
        <v>100.1</v>
      </c>
      <c r="G45" s="69">
        <v>96.8</v>
      </c>
      <c r="H45" s="89">
        <f t="shared" si="10"/>
        <v>512.29999999999995</v>
      </c>
      <c r="I45" s="50"/>
      <c r="J45" s="2"/>
      <c r="K45" s="80" t="s">
        <v>33</v>
      </c>
      <c r="L45" s="69">
        <v>7.9</v>
      </c>
      <c r="M45" s="69">
        <v>7.9</v>
      </c>
      <c r="N45" s="69">
        <v>7.7</v>
      </c>
      <c r="O45" s="69">
        <v>1.5</v>
      </c>
      <c r="P45" s="69">
        <v>7.7</v>
      </c>
      <c r="Q45" s="69">
        <v>7.6</v>
      </c>
      <c r="R45" s="89">
        <f t="shared" si="11"/>
        <v>40.300000000000004</v>
      </c>
      <c r="S45" s="50"/>
      <c r="T45" s="50">
        <f t="shared" si="12"/>
        <v>38.300000000000004</v>
      </c>
      <c r="U45" s="50">
        <v>2</v>
      </c>
      <c r="V45" s="50"/>
      <c r="W45" s="2"/>
      <c r="X45" s="2"/>
      <c r="Y45" s="2"/>
      <c r="Z45" s="2"/>
      <c r="AA45" s="144"/>
      <c r="AB45" s="144"/>
      <c r="AD45" s="142"/>
    </row>
    <row r="46" spans="1:30" ht="33.75" customHeight="1" x14ac:dyDescent="0.25">
      <c r="A46" s="81" t="s">
        <v>10</v>
      </c>
      <c r="B46" s="70">
        <f t="shared" ref="B46:G46" si="13">SUM(B39:B45)</f>
        <v>692.00000000000011</v>
      </c>
      <c r="C46" s="25">
        <f t="shared" si="13"/>
        <v>675.7</v>
      </c>
      <c r="D46" s="25">
        <f t="shared" si="13"/>
        <v>686.49999999999989</v>
      </c>
      <c r="E46" s="25">
        <f t="shared" si="13"/>
        <v>148.80000000000001</v>
      </c>
      <c r="F46" s="25">
        <f t="shared" si="13"/>
        <v>701.5</v>
      </c>
      <c r="G46" s="25">
        <f t="shared" si="13"/>
        <v>679.39999999999986</v>
      </c>
      <c r="H46" s="89">
        <f t="shared" si="10"/>
        <v>3583.9000000000005</v>
      </c>
      <c r="I46" s="56"/>
      <c r="K46" s="96" t="s">
        <v>10</v>
      </c>
      <c r="L46" s="70">
        <f>SUM(L39:L45)</f>
        <v>55.3</v>
      </c>
      <c r="M46" s="25">
        <f>SUM(M39:M45)</f>
        <v>54.4</v>
      </c>
      <c r="N46" s="25">
        <f>SUM(N39:N45)</f>
        <v>53.900000000000006</v>
      </c>
      <c r="O46" s="25">
        <f>SUM(O39:O45)</f>
        <v>9.7000000000000011</v>
      </c>
      <c r="P46" s="25">
        <f t="shared" ref="P46:Q46" si="14">SUM(P39:P45)</f>
        <v>54.2</v>
      </c>
      <c r="Q46" s="25">
        <f t="shared" si="14"/>
        <v>53</v>
      </c>
      <c r="R46" s="89">
        <f t="shared" si="11"/>
        <v>280.5</v>
      </c>
      <c r="S46" s="56"/>
      <c r="T46" s="53"/>
      <c r="U46" s="3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2" t="s">
        <v>12</v>
      </c>
      <c r="B47" s="28">
        <v>155.69999999999999</v>
      </c>
      <c r="C47" s="28">
        <v>155.69999999999999</v>
      </c>
      <c r="D47" s="28">
        <v>155.69999999999999</v>
      </c>
      <c r="E47" s="28">
        <v>155.69999999999999</v>
      </c>
      <c r="F47" s="28">
        <v>155.69999999999999</v>
      </c>
      <c r="G47" s="28">
        <v>155.69999999999999</v>
      </c>
      <c r="H47" s="90">
        <f>+((H46/H48)/7)*1000</f>
        <v>155.47698581406451</v>
      </c>
      <c r="I47" s="56"/>
      <c r="K47" s="119" t="s">
        <v>12</v>
      </c>
      <c r="L47" s="71">
        <v>154</v>
      </c>
      <c r="M47" s="28">
        <v>152.5</v>
      </c>
      <c r="N47" s="28">
        <v>151</v>
      </c>
      <c r="O47" s="28">
        <v>154</v>
      </c>
      <c r="P47" s="28">
        <v>149</v>
      </c>
      <c r="Q47" s="28">
        <v>148.5</v>
      </c>
      <c r="R47" s="90">
        <f>+((R46/R48)/7)*1000</f>
        <v>157.76152980877393</v>
      </c>
      <c r="S47" s="57"/>
      <c r="T47" s="50"/>
      <c r="U47" s="50"/>
    </row>
    <row r="48" spans="1:30" ht="33.75" customHeight="1" x14ac:dyDescent="0.25">
      <c r="A48" s="83" t="s">
        <v>13</v>
      </c>
      <c r="B48" s="72">
        <v>635</v>
      </c>
      <c r="C48" s="32">
        <v>618</v>
      </c>
      <c r="D48" s="32">
        <v>629</v>
      </c>
      <c r="E48" s="32">
        <v>146</v>
      </c>
      <c r="F48" s="32">
        <v>643</v>
      </c>
      <c r="G48" s="32">
        <v>622</v>
      </c>
      <c r="H48" s="91">
        <f>SUM(B48:G48)</f>
        <v>3293</v>
      </c>
      <c r="I48" s="56"/>
      <c r="J48" s="58"/>
      <c r="K48" s="83" t="s">
        <v>13</v>
      </c>
      <c r="L48" s="94">
        <v>49</v>
      </c>
      <c r="M48" s="94">
        <v>49</v>
      </c>
      <c r="N48" s="94">
        <v>49</v>
      </c>
      <c r="O48" s="94">
        <v>8</v>
      </c>
      <c r="P48" s="94">
        <v>50</v>
      </c>
      <c r="Q48" s="94">
        <v>49</v>
      </c>
      <c r="R48" s="98">
        <f>SUM(L48:Q48)</f>
        <v>254</v>
      </c>
      <c r="S48" s="59"/>
      <c r="T48" s="53"/>
      <c r="U48" s="3"/>
    </row>
    <row r="49" spans="1:43" ht="33.75" customHeight="1" x14ac:dyDescent="0.25">
      <c r="A49" s="84" t="s">
        <v>14</v>
      </c>
      <c r="B49" s="73">
        <f t="shared" ref="B49:G49" si="15">((B48*B47)*7/1000-B39-B40)/5</f>
        <v>98.6173</v>
      </c>
      <c r="C49" s="36">
        <f t="shared" si="15"/>
        <v>95.771639999999991</v>
      </c>
      <c r="D49" s="36">
        <f t="shared" si="15"/>
        <v>97.70941999999998</v>
      </c>
      <c r="E49" s="36">
        <f t="shared" si="15"/>
        <v>24.12507999999999</v>
      </c>
      <c r="F49" s="36">
        <f t="shared" si="15"/>
        <v>99.901139999999984</v>
      </c>
      <c r="G49" s="36">
        <f t="shared" si="15"/>
        <v>96.463560000000001</v>
      </c>
      <c r="H49" s="92">
        <f>((H46*1000)/H48)/7</f>
        <v>155.47698581406448</v>
      </c>
      <c r="I49" s="56"/>
      <c r="K49" s="84" t="s">
        <v>14</v>
      </c>
      <c r="L49" s="73">
        <f>((L48*L47)*7/1000-L39-L40)/5</f>
        <v>7.3243999999999998</v>
      </c>
      <c r="M49" s="36">
        <f t="shared" ref="M49:Q49" si="16">((M48*M47)*7/1000-M39-M40)/5</f>
        <v>7.3814999999999982</v>
      </c>
      <c r="N49" s="36">
        <f t="shared" si="16"/>
        <v>7.2386000000000008</v>
      </c>
      <c r="O49" s="36">
        <f t="shared" si="16"/>
        <v>1.2048000000000001</v>
      </c>
      <c r="P49" s="36">
        <f t="shared" si="16"/>
        <v>7.2700000000000005</v>
      </c>
      <c r="Q49" s="36">
        <f t="shared" si="16"/>
        <v>7.1070999999999982</v>
      </c>
      <c r="R49" s="99">
        <f>((R46*1000)/R48)/7</f>
        <v>157.7615298087739</v>
      </c>
      <c r="S49" s="59"/>
      <c r="T49" s="50"/>
      <c r="U49" s="50"/>
    </row>
    <row r="50" spans="1:43" ht="33.75" customHeight="1" x14ac:dyDescent="0.25">
      <c r="A50" s="85" t="s">
        <v>15</v>
      </c>
      <c r="B50" s="74">
        <f t="shared" ref="B50:G50" si="17">((B48*B47)*7)/1000</f>
        <v>692.0865</v>
      </c>
      <c r="C50" s="40">
        <f t="shared" si="17"/>
        <v>673.55819999999994</v>
      </c>
      <c r="D50" s="40">
        <f t="shared" si="17"/>
        <v>685.54709999999989</v>
      </c>
      <c r="E50" s="40">
        <f t="shared" si="17"/>
        <v>159.12539999999996</v>
      </c>
      <c r="F50" s="40">
        <f t="shared" si="17"/>
        <v>700.8057</v>
      </c>
      <c r="G50" s="40">
        <f t="shared" si="17"/>
        <v>677.91779999999994</v>
      </c>
      <c r="H50" s="76"/>
      <c r="I50" s="56"/>
      <c r="K50" s="85" t="s">
        <v>15</v>
      </c>
      <c r="L50" s="74">
        <f>((L48*L47)*7)/1000</f>
        <v>52.822000000000003</v>
      </c>
      <c r="M50" s="40">
        <f>((M48*M47)*7)/1000</f>
        <v>52.307499999999997</v>
      </c>
      <c r="N50" s="40">
        <f>((N48*N47)*7)/1000</f>
        <v>51.792999999999999</v>
      </c>
      <c r="O50" s="40">
        <f>((O48*O47)*7)/1000</f>
        <v>8.6240000000000006</v>
      </c>
      <c r="P50" s="40">
        <f t="shared" ref="P50:Q50" si="18">((P48*P47)*7)/1000</f>
        <v>52.15</v>
      </c>
      <c r="Q50" s="40">
        <f t="shared" si="18"/>
        <v>50.935499999999998</v>
      </c>
      <c r="R50" s="100"/>
    </row>
    <row r="51" spans="1:43" ht="33.75" customHeight="1" thickBot="1" x14ac:dyDescent="0.3">
      <c r="A51" s="86" t="s">
        <v>16</v>
      </c>
      <c r="B51" s="75">
        <f t="shared" ref="B51:G51" si="19">+(B46/B48)/7*1000</f>
        <v>155.68053993250845</v>
      </c>
      <c r="C51" s="45">
        <f t="shared" si="19"/>
        <v>156.1950993989829</v>
      </c>
      <c r="D51" s="45">
        <f t="shared" si="19"/>
        <v>155.91642062230295</v>
      </c>
      <c r="E51" s="45">
        <f t="shared" si="19"/>
        <v>145.59686888454013</v>
      </c>
      <c r="F51" s="45">
        <f t="shared" si="19"/>
        <v>155.85425461008666</v>
      </c>
      <c r="G51" s="45">
        <f t="shared" si="19"/>
        <v>156.04042259990811</v>
      </c>
      <c r="H51" s="93"/>
      <c r="I51" s="56"/>
      <c r="J51" s="48"/>
      <c r="K51" s="86" t="s">
        <v>16</v>
      </c>
      <c r="L51" s="75">
        <f>+(L46/L48)/7*1000</f>
        <v>161.22448979591834</v>
      </c>
      <c r="M51" s="45">
        <f>+(M46/M48)/7*1000</f>
        <v>158.60058309037899</v>
      </c>
      <c r="N51" s="45">
        <f>+(N46/N48)/7*1000</f>
        <v>157.14285714285717</v>
      </c>
      <c r="O51" s="45">
        <f>+(O46/O48)/7*1000</f>
        <v>173.21428571428575</v>
      </c>
      <c r="P51" s="45">
        <f t="shared" ref="P51:Q51" si="20">+(P46/P48)/7*1000</f>
        <v>154.85714285714286</v>
      </c>
      <c r="Q51" s="45">
        <f t="shared" si="20"/>
        <v>154.51895043731781</v>
      </c>
      <c r="R51" s="46"/>
      <c r="S51" s="49"/>
      <c r="T51" s="49"/>
    </row>
    <row r="52" spans="1:43" ht="33.75" customHeight="1" x14ac:dyDescent="0.25">
      <c r="A52" s="48"/>
      <c r="B52" s="178"/>
      <c r="C52" s="178"/>
      <c r="D52" s="178"/>
      <c r="E52" s="178"/>
      <c r="F52" s="178"/>
      <c r="G52" s="178"/>
      <c r="H52" s="48"/>
      <c r="I52" s="48"/>
      <c r="J52" s="48"/>
      <c r="K52" s="49"/>
      <c r="L52" s="49">
        <v>7.5</v>
      </c>
      <c r="M52" s="49">
        <v>7.5</v>
      </c>
      <c r="N52" s="49">
        <v>7.4</v>
      </c>
      <c r="O52" s="49">
        <v>1.2</v>
      </c>
      <c r="P52" s="49">
        <v>7.4</v>
      </c>
      <c r="Q52" s="49">
        <v>7.3</v>
      </c>
      <c r="R52" s="178"/>
      <c r="S52" s="49"/>
      <c r="T52" s="49"/>
      <c r="U52" s="2"/>
      <c r="V52" s="2"/>
      <c r="W52" s="2"/>
      <c r="X52" s="2"/>
      <c r="Y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43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2"/>
      <c r="W54" s="2"/>
      <c r="X54" s="2"/>
      <c r="Y54" s="2"/>
      <c r="Z54" s="2"/>
      <c r="AB54" s="2"/>
      <c r="AC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2">
        <v>940</v>
      </c>
      <c r="W55" s="2">
        <v>71</v>
      </c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180" t="s">
        <v>79</v>
      </c>
      <c r="W56" s="181" t="s">
        <v>80</v>
      </c>
      <c r="X56" s="124"/>
      <c r="Y56" s="52"/>
      <c r="Z56" s="64"/>
      <c r="AA56" s="64"/>
      <c r="AB56" s="64"/>
      <c r="AC56" s="5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86">
        <v>9.6999999999999993</v>
      </c>
      <c r="C57" s="179">
        <v>9.6</v>
      </c>
      <c r="D57" s="179">
        <v>9.6</v>
      </c>
      <c r="E57" s="179">
        <v>1.6</v>
      </c>
      <c r="F57" s="179">
        <v>9.6</v>
      </c>
      <c r="G57" s="187">
        <v>9.5</v>
      </c>
      <c r="H57" s="186">
        <v>10</v>
      </c>
      <c r="I57" s="179">
        <v>10.199999999999999</v>
      </c>
      <c r="J57" s="179">
        <v>10</v>
      </c>
      <c r="K57" s="179">
        <v>1.1000000000000001</v>
      </c>
      <c r="L57" s="179">
        <v>10</v>
      </c>
      <c r="M57" s="187">
        <v>9.9</v>
      </c>
      <c r="N57" s="69">
        <v>10.199999999999999</v>
      </c>
      <c r="O57" s="21">
        <v>10.1</v>
      </c>
      <c r="P57" s="21">
        <v>10.1</v>
      </c>
      <c r="Q57" s="21">
        <v>1.4</v>
      </c>
      <c r="R57" s="21">
        <v>10.1</v>
      </c>
      <c r="S57" s="126">
        <v>10</v>
      </c>
      <c r="T57" s="158">
        <f>SUM(B57:S57)</f>
        <v>152.69999999999999</v>
      </c>
      <c r="U57" s="49"/>
      <c r="V57" s="105">
        <f>T57-W57</f>
        <v>142.1</v>
      </c>
      <c r="W57" s="50">
        <v>10.599999999999994</v>
      </c>
      <c r="X57" s="124"/>
      <c r="Y57" s="52"/>
      <c r="Z57" s="64"/>
      <c r="AA57" s="64"/>
      <c r="AB57" s="64"/>
      <c r="AC57" s="52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186">
        <v>9.6999999999999993</v>
      </c>
      <c r="C58" s="179">
        <v>9.6</v>
      </c>
      <c r="D58" s="179">
        <v>9.6</v>
      </c>
      <c r="E58" s="179">
        <v>1.6</v>
      </c>
      <c r="F58" s="179">
        <v>9.6</v>
      </c>
      <c r="G58" s="187">
        <v>9.5</v>
      </c>
      <c r="H58" s="186">
        <v>10</v>
      </c>
      <c r="I58" s="179">
        <v>10.199999999999999</v>
      </c>
      <c r="J58" s="179">
        <v>10</v>
      </c>
      <c r="K58" s="179">
        <v>1.1000000000000001</v>
      </c>
      <c r="L58" s="179">
        <v>10</v>
      </c>
      <c r="M58" s="187">
        <v>9.9</v>
      </c>
      <c r="N58" s="69">
        <v>10.199999999999999</v>
      </c>
      <c r="O58" s="21">
        <v>10.1</v>
      </c>
      <c r="P58" s="21">
        <v>10.1</v>
      </c>
      <c r="Q58" s="21">
        <v>1.4</v>
      </c>
      <c r="R58" s="21">
        <v>10.1</v>
      </c>
      <c r="S58" s="126">
        <v>10</v>
      </c>
      <c r="T58" s="158">
        <f t="shared" ref="T58:T63" si="21">SUM(B58:S58)</f>
        <v>152.69999999999999</v>
      </c>
      <c r="U58" s="49"/>
      <c r="V58" s="105">
        <f t="shared" ref="V58:V63" si="22">T58-W58</f>
        <v>142.1</v>
      </c>
      <c r="W58" s="50">
        <v>10.599999999999994</v>
      </c>
      <c r="X58" s="124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186">
        <v>9.6999999999999993</v>
      </c>
      <c r="C59" s="179">
        <v>9.6</v>
      </c>
      <c r="D59" s="179">
        <v>9.6</v>
      </c>
      <c r="E59" s="179">
        <v>1.5</v>
      </c>
      <c r="F59" s="179">
        <v>9.6</v>
      </c>
      <c r="G59" s="187">
        <v>9.3000000000000007</v>
      </c>
      <c r="H59" s="186">
        <v>9.9</v>
      </c>
      <c r="I59" s="179">
        <v>9.9</v>
      </c>
      <c r="J59" s="179">
        <v>9.6999999999999993</v>
      </c>
      <c r="K59" s="179">
        <v>1.7</v>
      </c>
      <c r="L59" s="179">
        <v>9.6999999999999993</v>
      </c>
      <c r="M59" s="187">
        <v>9.6999999999999993</v>
      </c>
      <c r="N59" s="69">
        <v>10.199999999999999</v>
      </c>
      <c r="O59" s="21">
        <v>10.3</v>
      </c>
      <c r="P59" s="21">
        <v>9.8000000000000007</v>
      </c>
      <c r="Q59" s="21">
        <v>1.8</v>
      </c>
      <c r="R59" s="21">
        <v>9.6999999999999993</v>
      </c>
      <c r="S59" s="126">
        <v>9.6999999999999993</v>
      </c>
      <c r="T59" s="158">
        <f t="shared" si="21"/>
        <v>151.4</v>
      </c>
      <c r="U59" s="49"/>
      <c r="V59" s="105">
        <f t="shared" si="22"/>
        <v>142.1</v>
      </c>
      <c r="W59" s="50">
        <v>9.3000000000000114</v>
      </c>
      <c r="X59" s="124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186">
        <v>9.8000000000000007</v>
      </c>
      <c r="C60" s="179">
        <v>9.6999999999999993</v>
      </c>
      <c r="D60" s="179">
        <v>9.6999999999999993</v>
      </c>
      <c r="E60" s="179">
        <v>1.5</v>
      </c>
      <c r="F60" s="179">
        <v>9.6</v>
      </c>
      <c r="G60" s="187">
        <v>9.3000000000000007</v>
      </c>
      <c r="H60" s="186">
        <v>9.9</v>
      </c>
      <c r="I60" s="179">
        <v>9.9</v>
      </c>
      <c r="J60" s="179">
        <v>9.6999999999999993</v>
      </c>
      <c r="K60" s="179">
        <v>1.7</v>
      </c>
      <c r="L60" s="179">
        <v>9.9</v>
      </c>
      <c r="M60" s="187">
        <v>9.8000000000000007</v>
      </c>
      <c r="N60" s="69">
        <v>10.3</v>
      </c>
      <c r="O60" s="21">
        <v>10.4</v>
      </c>
      <c r="P60" s="21">
        <v>9.9</v>
      </c>
      <c r="Q60" s="21">
        <v>1.8</v>
      </c>
      <c r="R60" s="21">
        <v>9.8000000000000007</v>
      </c>
      <c r="S60" s="126">
        <v>9.8000000000000007</v>
      </c>
      <c r="T60" s="158">
        <f t="shared" si="21"/>
        <v>152.50000000000003</v>
      </c>
      <c r="U60" s="49"/>
      <c r="V60" s="105">
        <f t="shared" si="22"/>
        <v>142.1</v>
      </c>
      <c r="W60" s="50">
        <v>10.400000000000034</v>
      </c>
      <c r="X60" s="124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186">
        <v>9.8000000000000007</v>
      </c>
      <c r="C61" s="179">
        <v>9.8000000000000007</v>
      </c>
      <c r="D61" s="179">
        <v>9.6999999999999993</v>
      </c>
      <c r="E61" s="179">
        <v>1.5</v>
      </c>
      <c r="F61" s="179">
        <v>9.6</v>
      </c>
      <c r="G61" s="187">
        <v>9.3000000000000007</v>
      </c>
      <c r="H61" s="186">
        <v>9.9</v>
      </c>
      <c r="I61" s="179">
        <v>10</v>
      </c>
      <c r="J61" s="179">
        <v>9.6999999999999993</v>
      </c>
      <c r="K61" s="179">
        <v>1.7</v>
      </c>
      <c r="L61" s="179">
        <v>9.9</v>
      </c>
      <c r="M61" s="187">
        <v>9.8000000000000007</v>
      </c>
      <c r="N61" s="69">
        <v>10.3</v>
      </c>
      <c r="O61" s="21">
        <v>10.4</v>
      </c>
      <c r="P61" s="21">
        <v>9.9</v>
      </c>
      <c r="Q61" s="21">
        <v>1.8</v>
      </c>
      <c r="R61" s="21">
        <v>9.8000000000000007</v>
      </c>
      <c r="S61" s="126">
        <v>9.8000000000000007</v>
      </c>
      <c r="T61" s="158">
        <f t="shared" si="21"/>
        <v>152.70000000000005</v>
      </c>
      <c r="U61" s="49"/>
      <c r="V61" s="50">
        <f t="shared" si="22"/>
        <v>142.1</v>
      </c>
      <c r="W61" s="50">
        <v>10.600000000000051</v>
      </c>
      <c r="X61" s="124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86">
        <v>9.9</v>
      </c>
      <c r="C62" s="179">
        <v>9.9</v>
      </c>
      <c r="D62" s="179">
        <v>9.6999999999999993</v>
      </c>
      <c r="E62" s="179">
        <v>1.5</v>
      </c>
      <c r="F62" s="179">
        <v>9.6999999999999993</v>
      </c>
      <c r="G62" s="187">
        <v>9.4</v>
      </c>
      <c r="H62" s="186">
        <v>9.9</v>
      </c>
      <c r="I62" s="179">
        <v>10</v>
      </c>
      <c r="J62" s="179">
        <v>9.8000000000000007</v>
      </c>
      <c r="K62" s="179">
        <v>1.7</v>
      </c>
      <c r="L62" s="179">
        <v>10</v>
      </c>
      <c r="M62" s="187">
        <v>9.8000000000000007</v>
      </c>
      <c r="N62" s="69">
        <v>10.3</v>
      </c>
      <c r="O62" s="21">
        <v>10.4</v>
      </c>
      <c r="P62" s="21">
        <v>9.9</v>
      </c>
      <c r="Q62" s="21">
        <v>1.8</v>
      </c>
      <c r="R62" s="21">
        <v>9.9</v>
      </c>
      <c r="S62" s="126">
        <v>9.9</v>
      </c>
      <c r="T62" s="158">
        <f t="shared" si="21"/>
        <v>153.50000000000003</v>
      </c>
      <c r="U62" s="49"/>
      <c r="V62" s="50">
        <f t="shared" si="22"/>
        <v>142.1</v>
      </c>
      <c r="W62" s="50">
        <v>11.400000000000034</v>
      </c>
      <c r="X62" s="124"/>
      <c r="Y62" s="52"/>
      <c r="Z62" s="52"/>
      <c r="AA62" s="52"/>
      <c r="AB62" s="52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86">
        <v>9.9</v>
      </c>
      <c r="C63" s="179">
        <v>9.9</v>
      </c>
      <c r="D63" s="179">
        <v>9.6999999999999993</v>
      </c>
      <c r="E63" s="179">
        <v>1.6</v>
      </c>
      <c r="F63" s="179">
        <v>9.6999999999999993</v>
      </c>
      <c r="G63" s="187">
        <v>9.4</v>
      </c>
      <c r="H63" s="186">
        <v>10</v>
      </c>
      <c r="I63" s="179">
        <v>10</v>
      </c>
      <c r="J63" s="179">
        <v>9.8000000000000007</v>
      </c>
      <c r="K63" s="179">
        <v>1.8</v>
      </c>
      <c r="L63" s="179">
        <v>10</v>
      </c>
      <c r="M63" s="187">
        <v>9.9</v>
      </c>
      <c r="N63" s="69">
        <v>10.3</v>
      </c>
      <c r="O63" s="21">
        <v>10.4</v>
      </c>
      <c r="P63" s="21">
        <v>10</v>
      </c>
      <c r="Q63" s="21">
        <v>1.8</v>
      </c>
      <c r="R63" s="21">
        <v>9.9</v>
      </c>
      <c r="S63" s="126">
        <v>9.9</v>
      </c>
      <c r="T63" s="158">
        <f t="shared" si="21"/>
        <v>154</v>
      </c>
      <c r="U63" s="49"/>
      <c r="V63" s="50">
        <f t="shared" si="22"/>
        <v>142.1</v>
      </c>
      <c r="W63" s="50">
        <v>11.900000000000006</v>
      </c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81" t="s">
        <v>10</v>
      </c>
      <c r="B64" s="168">
        <f t="shared" ref="B64:S64" si="23">SUM(B57:B63)</f>
        <v>68.5</v>
      </c>
      <c r="C64" s="169">
        <f t="shared" si="23"/>
        <v>68.099999999999994</v>
      </c>
      <c r="D64" s="169">
        <f t="shared" si="23"/>
        <v>67.600000000000009</v>
      </c>
      <c r="E64" s="169">
        <f t="shared" si="23"/>
        <v>10.799999999999999</v>
      </c>
      <c r="F64" s="169">
        <f t="shared" si="23"/>
        <v>67.400000000000006</v>
      </c>
      <c r="G64" s="170">
        <f t="shared" si="23"/>
        <v>65.7</v>
      </c>
      <c r="H64" s="168">
        <f t="shared" si="23"/>
        <v>69.599999999999994</v>
      </c>
      <c r="I64" s="169">
        <f t="shared" si="23"/>
        <v>70.199999999999989</v>
      </c>
      <c r="J64" s="169">
        <f t="shared" si="23"/>
        <v>68.699999999999989</v>
      </c>
      <c r="K64" s="169">
        <f t="shared" si="23"/>
        <v>10.8</v>
      </c>
      <c r="L64" s="169">
        <f t="shared" si="23"/>
        <v>69.5</v>
      </c>
      <c r="M64" s="170">
        <f t="shared" si="23"/>
        <v>68.8</v>
      </c>
      <c r="N64" s="70">
        <f t="shared" si="23"/>
        <v>71.8</v>
      </c>
      <c r="O64" s="25">
        <f t="shared" si="23"/>
        <v>72.099999999999994</v>
      </c>
      <c r="P64" s="25">
        <f t="shared" si="23"/>
        <v>69.699999999999989</v>
      </c>
      <c r="Q64" s="25">
        <f t="shared" si="23"/>
        <v>11.8</v>
      </c>
      <c r="R64" s="25">
        <f t="shared" si="23"/>
        <v>69.3</v>
      </c>
      <c r="S64" s="127">
        <f t="shared" si="23"/>
        <v>69.099999999999994</v>
      </c>
      <c r="T64" s="150">
        <f>SUM(B64:S64)</f>
        <v>1069.4999999999995</v>
      </c>
      <c r="U64" s="49"/>
      <c r="V64" s="2"/>
      <c r="W64" s="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153</v>
      </c>
      <c r="C65" s="28">
        <v>152</v>
      </c>
      <c r="D65" s="28">
        <v>151</v>
      </c>
      <c r="E65" s="28">
        <v>153.5</v>
      </c>
      <c r="F65" s="28">
        <v>150.5</v>
      </c>
      <c r="G65" s="29">
        <v>149</v>
      </c>
      <c r="H65" s="27">
        <v>153</v>
      </c>
      <c r="I65" s="28">
        <v>152</v>
      </c>
      <c r="J65" s="28">
        <v>151</v>
      </c>
      <c r="K65" s="28">
        <v>154</v>
      </c>
      <c r="L65" s="28">
        <v>150.5</v>
      </c>
      <c r="M65" s="29">
        <v>149</v>
      </c>
      <c r="N65" s="71">
        <v>153</v>
      </c>
      <c r="O65" s="28">
        <v>151.5</v>
      </c>
      <c r="P65" s="28">
        <v>151</v>
      </c>
      <c r="Q65" s="28">
        <v>153.5</v>
      </c>
      <c r="R65" s="28">
        <v>150</v>
      </c>
      <c r="S65" s="128">
        <v>149.5</v>
      </c>
      <c r="T65" s="151">
        <f>+((T64/T66)/7)*1000</f>
        <v>162.53799392097255</v>
      </c>
      <c r="U65" s="49"/>
      <c r="V65" s="14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61</v>
      </c>
      <c r="C66" s="145">
        <v>61</v>
      </c>
      <c r="D66" s="145">
        <v>61</v>
      </c>
      <c r="E66" s="145">
        <v>10</v>
      </c>
      <c r="F66" s="145">
        <v>61</v>
      </c>
      <c r="G66" s="147">
        <v>60</v>
      </c>
      <c r="H66" s="146">
        <v>60</v>
      </c>
      <c r="I66" s="145">
        <v>61</v>
      </c>
      <c r="J66" s="145">
        <v>60</v>
      </c>
      <c r="K66" s="145">
        <v>8</v>
      </c>
      <c r="L66" s="145">
        <v>61</v>
      </c>
      <c r="M66" s="147">
        <v>61</v>
      </c>
      <c r="N66" s="94">
        <v>61</v>
      </c>
      <c r="O66" s="145">
        <v>62</v>
      </c>
      <c r="P66" s="145">
        <v>61</v>
      </c>
      <c r="Q66" s="145">
        <v>9</v>
      </c>
      <c r="R66" s="145">
        <v>61</v>
      </c>
      <c r="S66" s="148">
        <v>61</v>
      </c>
      <c r="T66" s="152">
        <f>SUM(B66:S66)</f>
        <v>940</v>
      </c>
      <c r="U66" s="49"/>
      <c r="V66" s="66"/>
      <c r="Z66" s="3"/>
      <c r="AA66" s="3"/>
      <c r="AB66" s="3"/>
      <c r="AC66" s="3"/>
      <c r="AD66" s="3"/>
    </row>
    <row r="67" spans="1:41" ht="33.75" customHeight="1" x14ac:dyDescent="0.25">
      <c r="A67" s="84" t="s">
        <v>14</v>
      </c>
      <c r="B67" s="35">
        <f t="shared" ref="B67:S67" si="24">((B66*B65)*7/1000-B57-B58)/5</f>
        <v>9.1861999999999995</v>
      </c>
      <c r="C67" s="36">
        <f t="shared" si="24"/>
        <v>9.1407999999999987</v>
      </c>
      <c r="D67" s="36">
        <f t="shared" si="24"/>
        <v>9.0554000000000006</v>
      </c>
      <c r="E67" s="36">
        <f t="shared" si="24"/>
        <v>1.5089999999999999</v>
      </c>
      <c r="F67" s="36">
        <f t="shared" si="24"/>
        <v>9.0126999999999988</v>
      </c>
      <c r="G67" s="37">
        <f t="shared" si="24"/>
        <v>8.7159999999999993</v>
      </c>
      <c r="H67" s="35">
        <f t="shared" si="24"/>
        <v>8.8520000000000003</v>
      </c>
      <c r="I67" s="36">
        <f t="shared" si="24"/>
        <v>8.9007999999999985</v>
      </c>
      <c r="J67" s="36">
        <f t="shared" si="24"/>
        <v>8.6840000000000011</v>
      </c>
      <c r="K67" s="36">
        <f t="shared" si="24"/>
        <v>1.2848000000000002</v>
      </c>
      <c r="L67" s="36">
        <f t="shared" si="24"/>
        <v>8.8526999999999987</v>
      </c>
      <c r="M67" s="37">
        <f t="shared" si="24"/>
        <v>8.7645999999999997</v>
      </c>
      <c r="N67" s="73">
        <f t="shared" si="24"/>
        <v>8.9862000000000002</v>
      </c>
      <c r="O67" s="36">
        <f t="shared" si="24"/>
        <v>9.1102000000000007</v>
      </c>
      <c r="P67" s="36">
        <f t="shared" si="24"/>
        <v>8.8553999999999995</v>
      </c>
      <c r="Q67" s="36">
        <f t="shared" si="24"/>
        <v>1.3740999999999999</v>
      </c>
      <c r="R67" s="36">
        <f t="shared" si="24"/>
        <v>8.77</v>
      </c>
      <c r="S67" s="130">
        <f t="shared" si="24"/>
        <v>8.7673000000000005</v>
      </c>
      <c r="T67" s="153">
        <f>((T64*1000)/T66)/7</f>
        <v>162.53799392097258</v>
      </c>
      <c r="Z67" s="3"/>
      <c r="AA67" s="3"/>
      <c r="AB67" s="3"/>
      <c r="AC67" s="3"/>
      <c r="AD67" s="3"/>
    </row>
    <row r="68" spans="1:41" ht="33.75" customHeight="1" x14ac:dyDescent="0.25">
      <c r="A68" s="85" t="s">
        <v>15</v>
      </c>
      <c r="B68" s="39">
        <f t="shared" ref="B68:M68" si="25">((B66*B65)*7)/1000</f>
        <v>65.331000000000003</v>
      </c>
      <c r="C68" s="40">
        <f t="shared" si="25"/>
        <v>64.903999999999996</v>
      </c>
      <c r="D68" s="40">
        <f t="shared" si="25"/>
        <v>64.477000000000004</v>
      </c>
      <c r="E68" s="40">
        <f t="shared" si="25"/>
        <v>10.744999999999999</v>
      </c>
      <c r="F68" s="40">
        <f t="shared" si="25"/>
        <v>64.263499999999993</v>
      </c>
      <c r="G68" s="76">
        <f t="shared" si="25"/>
        <v>62.58</v>
      </c>
      <c r="H68" s="39">
        <f t="shared" si="25"/>
        <v>64.260000000000005</v>
      </c>
      <c r="I68" s="40">
        <f t="shared" si="25"/>
        <v>64.903999999999996</v>
      </c>
      <c r="J68" s="40">
        <f t="shared" si="25"/>
        <v>63.42</v>
      </c>
      <c r="K68" s="40">
        <f t="shared" si="25"/>
        <v>8.6240000000000006</v>
      </c>
      <c r="L68" s="40">
        <f t="shared" si="25"/>
        <v>64.263499999999993</v>
      </c>
      <c r="M68" s="76">
        <f t="shared" si="25"/>
        <v>63.622999999999998</v>
      </c>
      <c r="N68" s="74">
        <f>((N66*N65)*7)/1000</f>
        <v>65.331000000000003</v>
      </c>
      <c r="O68" s="40">
        <f>((O66*O65)*7)/1000</f>
        <v>65.751000000000005</v>
      </c>
      <c r="P68" s="40">
        <f>((P66*P65)*7)/1000</f>
        <v>64.477000000000004</v>
      </c>
      <c r="Q68" s="40">
        <f>((Q66*Q65)*7)/1000</f>
        <v>9.6705000000000005</v>
      </c>
      <c r="R68" s="40">
        <f t="shared" ref="R68:S68" si="26">((R66*R65)*7)/1000</f>
        <v>64.05</v>
      </c>
      <c r="S68" s="131">
        <f t="shared" si="26"/>
        <v>63.836500000000001</v>
      </c>
      <c r="T68" s="85"/>
      <c r="U68" s="48"/>
      <c r="AD68" s="3"/>
    </row>
    <row r="69" spans="1:41" ht="33.75" customHeight="1" thickBot="1" x14ac:dyDescent="0.3">
      <c r="A69" s="86" t="s">
        <v>16</v>
      </c>
      <c r="B69" s="44">
        <f t="shared" ref="B69:M69" si="27">+(B64/B66)/7*1000</f>
        <v>160.4215456674473</v>
      </c>
      <c r="C69" s="45">
        <f t="shared" si="27"/>
        <v>159.48477751756437</v>
      </c>
      <c r="D69" s="45">
        <f t="shared" si="27"/>
        <v>158.31381733021081</v>
      </c>
      <c r="E69" s="45">
        <f t="shared" si="27"/>
        <v>154.28571428571428</v>
      </c>
      <c r="F69" s="45">
        <f t="shared" si="27"/>
        <v>157.84543325526931</v>
      </c>
      <c r="G69" s="46">
        <f t="shared" si="27"/>
        <v>156.42857142857142</v>
      </c>
      <c r="H69" s="44">
        <f t="shared" si="27"/>
        <v>165.71428571428569</v>
      </c>
      <c r="I69" s="45">
        <f t="shared" si="27"/>
        <v>164.40281030444964</v>
      </c>
      <c r="J69" s="45">
        <f t="shared" si="27"/>
        <v>163.57142857142853</v>
      </c>
      <c r="K69" s="45">
        <f t="shared" si="27"/>
        <v>192.85714285714286</v>
      </c>
      <c r="L69" s="45">
        <f t="shared" si="27"/>
        <v>162.76346604215459</v>
      </c>
      <c r="M69" s="46">
        <f t="shared" si="27"/>
        <v>161.12412177985948</v>
      </c>
      <c r="N69" s="75">
        <f>+(N64/N66)/7*1000</f>
        <v>168.14988290398128</v>
      </c>
      <c r="O69" s="45">
        <f>+(O64/O66)/7*1000</f>
        <v>166.12903225806448</v>
      </c>
      <c r="P69" s="45">
        <f>+(P64/P66)/7*1000</f>
        <v>163.23185011709597</v>
      </c>
      <c r="Q69" s="45">
        <f>+(Q64/Q66)/7*1000</f>
        <v>187.30158730158729</v>
      </c>
      <c r="R69" s="45">
        <f t="shared" ref="R69:S69" si="28">+(R64/R66)/7*1000</f>
        <v>162.29508196721309</v>
      </c>
      <c r="S69" s="132">
        <f t="shared" si="28"/>
        <v>161.82669789227162</v>
      </c>
      <c r="T69" s="154"/>
      <c r="AD69" s="3"/>
    </row>
    <row r="70" spans="1:41" ht="33.75" customHeight="1" x14ac:dyDescent="0.25">
      <c r="B70" s="144">
        <v>9.3000000000000007</v>
      </c>
      <c r="C70" s="144">
        <v>9.3000000000000007</v>
      </c>
      <c r="D70" s="144">
        <v>9.1999999999999993</v>
      </c>
      <c r="E70" s="144">
        <v>1.5</v>
      </c>
      <c r="F70" s="144">
        <v>9.1999999999999993</v>
      </c>
      <c r="G70" s="144">
        <v>8.9</v>
      </c>
      <c r="H70" s="144">
        <v>9.1999999999999993</v>
      </c>
      <c r="I70" s="144">
        <v>9.3000000000000007</v>
      </c>
      <c r="J70" s="144">
        <v>9.1</v>
      </c>
      <c r="K70" s="144">
        <v>1.2</v>
      </c>
      <c r="L70" s="144">
        <v>9.1999999999999993</v>
      </c>
      <c r="M70" s="144">
        <v>9.1</v>
      </c>
      <c r="N70" s="144">
        <v>9.3000000000000007</v>
      </c>
      <c r="O70" s="144">
        <v>9.4</v>
      </c>
      <c r="P70" s="144">
        <v>9.1999999999999993</v>
      </c>
      <c r="Q70" s="144">
        <v>1.4</v>
      </c>
      <c r="R70" s="144">
        <v>9.1999999999999993</v>
      </c>
      <c r="S70" s="144">
        <v>9.1</v>
      </c>
    </row>
    <row r="71" spans="1:41" s="183" customFormat="1" ht="33.75" customHeight="1" x14ac:dyDescent="0.25">
      <c r="B71" s="184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  <c r="R71" s="184"/>
      <c r="S71" s="184"/>
    </row>
    <row r="72" spans="1:41" s="182" customFormat="1" ht="33.75" customHeight="1" x14ac:dyDescent="0.25">
      <c r="B72" s="185"/>
    </row>
    <row r="73" spans="1:41" ht="33.75" customHeight="1" x14ac:dyDescent="0.25">
      <c r="A73" s="52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182"/>
    </row>
    <row r="74" spans="1:41" ht="33.75" customHeight="1" x14ac:dyDescent="0.25">
      <c r="A74" s="52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182"/>
    </row>
    <row r="75" spans="1:41" ht="33.75" customHeight="1" x14ac:dyDescent="0.25">
      <c r="A75" s="52"/>
      <c r="B75" s="52"/>
      <c r="C75" s="52"/>
      <c r="D75" s="52"/>
      <c r="E75" s="52"/>
      <c r="F75" s="52"/>
      <c r="G75" s="52"/>
      <c r="H75" s="48"/>
      <c r="I75" s="48"/>
      <c r="J75" s="48"/>
      <c r="K75" s="182"/>
      <c r="L75" s="182"/>
      <c r="M75" s="182"/>
      <c r="N75" s="48"/>
      <c r="O75" s="48"/>
      <c r="P75" s="48"/>
      <c r="Q75" s="182"/>
      <c r="R75" s="182"/>
      <c r="S75" s="182"/>
      <c r="T75" s="182"/>
    </row>
    <row r="76" spans="1:41" ht="33.75" customHeight="1" x14ac:dyDescent="0.25">
      <c r="A76" s="52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182"/>
    </row>
    <row r="77" spans="1:41" ht="33.75" customHeight="1" x14ac:dyDescent="0.25">
      <c r="A77" s="52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182"/>
    </row>
    <row r="78" spans="1:41" ht="33.75" customHeight="1" x14ac:dyDescent="0.25">
      <c r="A78" s="52"/>
      <c r="B78" s="52"/>
      <c r="C78" s="52"/>
      <c r="D78" s="52"/>
      <c r="E78" s="52"/>
      <c r="F78" s="52"/>
      <c r="G78" s="52"/>
      <c r="H78" s="48"/>
      <c r="I78" s="48"/>
      <c r="J78" s="48"/>
      <c r="K78" s="182"/>
      <c r="L78" s="182"/>
      <c r="M78" s="182"/>
      <c r="N78" s="48"/>
      <c r="O78" s="48"/>
      <c r="P78" s="48"/>
      <c r="Q78" s="182"/>
      <c r="R78" s="182"/>
      <c r="S78" s="182"/>
      <c r="T78" s="182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R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Q238"/>
  <sheetViews>
    <sheetView topLeftCell="A40" zoomScale="30" zoomScaleNormal="30" workbookViewId="0">
      <selection activeCell="B39" sqref="B39:G41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0" width="26.28515625" style="16" bestFit="1" customWidth="1"/>
    <col min="11" max="12" width="33.42578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0" width="25.42578125" style="16" customWidth="1"/>
    <col min="21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92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94" t="s">
        <v>45</v>
      </c>
      <c r="I15" s="395"/>
      <c r="J15" s="395"/>
      <c r="K15" s="395"/>
      <c r="L15" s="395"/>
      <c r="M15" s="396"/>
      <c r="N15" s="397" t="s">
        <v>44</v>
      </c>
      <c r="O15" s="398"/>
      <c r="P15" s="398"/>
      <c r="Q15" s="398"/>
      <c r="R15" s="398"/>
      <c r="S15" s="399"/>
      <c r="T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33"/>
      <c r="H16" s="13"/>
      <c r="I16" s="12"/>
      <c r="J16" s="12"/>
      <c r="K16" s="18"/>
      <c r="L16" s="12"/>
      <c r="M16" s="14"/>
      <c r="N16" s="13"/>
      <c r="O16" s="12"/>
      <c r="P16" s="12"/>
      <c r="Q16" s="12"/>
      <c r="R16" s="12"/>
      <c r="S16" s="14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25">
        <v>6</v>
      </c>
      <c r="H17" s="11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112.2</v>
      </c>
      <c r="C18" s="21">
        <v>112.5</v>
      </c>
      <c r="D18" s="21">
        <v>113.1</v>
      </c>
      <c r="E18" s="21">
        <v>30.5</v>
      </c>
      <c r="F18" s="21">
        <v>114.2</v>
      </c>
      <c r="G18" s="126">
        <v>113.4</v>
      </c>
      <c r="H18" s="20">
        <v>108.4</v>
      </c>
      <c r="I18" s="21">
        <v>110.6</v>
      </c>
      <c r="J18" s="21">
        <v>110.3</v>
      </c>
      <c r="K18" s="21">
        <v>29.8</v>
      </c>
      <c r="L18" s="21">
        <v>112.4</v>
      </c>
      <c r="M18" s="22">
        <v>110.6</v>
      </c>
      <c r="N18" s="20">
        <v>111.6</v>
      </c>
      <c r="O18" s="21">
        <v>114.6</v>
      </c>
      <c r="P18" s="21">
        <v>113.8</v>
      </c>
      <c r="Q18" s="21">
        <v>27.4</v>
      </c>
      <c r="R18" s="21">
        <v>114.5</v>
      </c>
      <c r="S18" s="22">
        <v>113.9</v>
      </c>
      <c r="T18" s="23">
        <f t="shared" ref="T18:T25" si="0">SUM(B18:S18)</f>
        <v>1773.7999999999997</v>
      </c>
      <c r="V18" s="2"/>
      <c r="W18" s="17"/>
    </row>
    <row r="19" spans="1:30" ht="39.950000000000003" customHeight="1" x14ac:dyDescent="0.25">
      <c r="A19" s="113" t="s">
        <v>34</v>
      </c>
      <c r="B19" s="20">
        <v>112.2</v>
      </c>
      <c r="C19" s="21">
        <v>112.5</v>
      </c>
      <c r="D19" s="21">
        <v>113.1</v>
      </c>
      <c r="E19" s="21">
        <v>30.5</v>
      </c>
      <c r="F19" s="21">
        <v>114.2</v>
      </c>
      <c r="G19" s="126">
        <v>113.4</v>
      </c>
      <c r="H19" s="20">
        <v>108.4</v>
      </c>
      <c r="I19" s="21">
        <v>110.6</v>
      </c>
      <c r="J19" s="21">
        <v>110.3</v>
      </c>
      <c r="K19" s="21">
        <v>29.8</v>
      </c>
      <c r="L19" s="21">
        <v>112.4</v>
      </c>
      <c r="M19" s="22">
        <v>110.6</v>
      </c>
      <c r="N19" s="20">
        <v>111.6</v>
      </c>
      <c r="O19" s="21">
        <v>114.6</v>
      </c>
      <c r="P19" s="21">
        <v>113.8</v>
      </c>
      <c r="Q19" s="21">
        <v>27.4</v>
      </c>
      <c r="R19" s="21">
        <v>114.5</v>
      </c>
      <c r="S19" s="22">
        <v>113.9</v>
      </c>
      <c r="T19" s="23">
        <f t="shared" si="0"/>
        <v>1773.7999999999997</v>
      </c>
      <c r="U19" s="182"/>
      <c r="V19" s="2"/>
      <c r="W19" s="17"/>
    </row>
    <row r="20" spans="1:30" ht="39.75" customHeight="1" x14ac:dyDescent="0.25">
      <c r="A20" s="112" t="s">
        <v>35</v>
      </c>
      <c r="B20" s="20">
        <v>111.5</v>
      </c>
      <c r="C20" s="21">
        <v>111.8</v>
      </c>
      <c r="D20" s="21">
        <v>112.1</v>
      </c>
      <c r="E20" s="21">
        <v>30</v>
      </c>
      <c r="F20" s="21">
        <v>113.7</v>
      </c>
      <c r="G20" s="126">
        <v>112.8</v>
      </c>
      <c r="H20" s="20">
        <v>108.6</v>
      </c>
      <c r="I20" s="21">
        <v>110.9</v>
      </c>
      <c r="J20" s="21">
        <v>110.2</v>
      </c>
      <c r="K20" s="21">
        <v>28.4</v>
      </c>
      <c r="L20" s="21">
        <v>112.4</v>
      </c>
      <c r="M20" s="22">
        <v>110.5</v>
      </c>
      <c r="N20" s="20">
        <v>111.6</v>
      </c>
      <c r="O20" s="21">
        <v>114.2</v>
      </c>
      <c r="P20" s="21">
        <v>113.6</v>
      </c>
      <c r="Q20" s="21">
        <v>26.6</v>
      </c>
      <c r="R20" s="21">
        <v>114</v>
      </c>
      <c r="S20" s="22">
        <v>113.8</v>
      </c>
      <c r="T20" s="23">
        <f t="shared" si="0"/>
        <v>1766.6999999999998</v>
      </c>
      <c r="V20" s="2"/>
      <c r="W20" s="17"/>
    </row>
    <row r="21" spans="1:30" ht="39.950000000000003" customHeight="1" x14ac:dyDescent="0.25">
      <c r="A21" s="112" t="s">
        <v>36</v>
      </c>
      <c r="B21" s="20">
        <v>111.5</v>
      </c>
      <c r="C21" s="21">
        <v>111.8</v>
      </c>
      <c r="D21" s="21">
        <v>112.1</v>
      </c>
      <c r="E21" s="21">
        <v>30</v>
      </c>
      <c r="F21" s="21">
        <v>113.7</v>
      </c>
      <c r="G21" s="126">
        <v>112.8</v>
      </c>
      <c r="H21" s="20">
        <v>108.6</v>
      </c>
      <c r="I21" s="21">
        <v>110.9</v>
      </c>
      <c r="J21" s="21">
        <v>110.2</v>
      </c>
      <c r="K21" s="21">
        <v>28.4</v>
      </c>
      <c r="L21" s="21">
        <v>112.4</v>
      </c>
      <c r="M21" s="22">
        <v>110.5</v>
      </c>
      <c r="N21" s="20">
        <v>111.6</v>
      </c>
      <c r="O21" s="21">
        <v>114.2</v>
      </c>
      <c r="P21" s="21">
        <v>113.6</v>
      </c>
      <c r="Q21" s="21">
        <v>26.6</v>
      </c>
      <c r="R21" s="21">
        <v>114</v>
      </c>
      <c r="S21" s="22">
        <v>113.8</v>
      </c>
      <c r="T21" s="23">
        <f t="shared" si="0"/>
        <v>1766.6999999999998</v>
      </c>
      <c r="V21" s="2"/>
      <c r="W21" s="17"/>
    </row>
    <row r="22" spans="1:30" ht="39.950000000000003" customHeight="1" x14ac:dyDescent="0.25">
      <c r="A22" s="113" t="s">
        <v>37</v>
      </c>
      <c r="B22" s="20">
        <v>111.5</v>
      </c>
      <c r="C22" s="21">
        <v>111.8</v>
      </c>
      <c r="D22" s="21">
        <v>112.1</v>
      </c>
      <c r="E22" s="21">
        <v>30</v>
      </c>
      <c r="F22" s="21">
        <v>113.7</v>
      </c>
      <c r="G22" s="126">
        <v>112.8</v>
      </c>
      <c r="H22" s="20">
        <v>108.6</v>
      </c>
      <c r="I22" s="21">
        <v>110.9</v>
      </c>
      <c r="J22" s="21">
        <v>110.2</v>
      </c>
      <c r="K22" s="21">
        <v>28.4</v>
      </c>
      <c r="L22" s="21">
        <v>112.4</v>
      </c>
      <c r="M22" s="22">
        <v>110.5</v>
      </c>
      <c r="N22" s="20">
        <v>111.6</v>
      </c>
      <c r="O22" s="21">
        <v>114.2</v>
      </c>
      <c r="P22" s="21">
        <v>113.6</v>
      </c>
      <c r="Q22" s="21">
        <v>26.6</v>
      </c>
      <c r="R22" s="21">
        <v>114</v>
      </c>
      <c r="S22" s="22">
        <v>113.8</v>
      </c>
      <c r="T22" s="23">
        <f t="shared" si="0"/>
        <v>1766.6999999999998</v>
      </c>
      <c r="V22" s="2"/>
      <c r="W22" s="17"/>
    </row>
    <row r="23" spans="1:30" ht="39.950000000000003" customHeight="1" x14ac:dyDescent="0.25">
      <c r="A23" s="112" t="s">
        <v>38</v>
      </c>
      <c r="B23" s="20">
        <v>111.5</v>
      </c>
      <c r="C23" s="21">
        <v>111.8</v>
      </c>
      <c r="D23" s="21">
        <v>112.1</v>
      </c>
      <c r="E23" s="21">
        <v>30</v>
      </c>
      <c r="F23" s="21">
        <v>113.7</v>
      </c>
      <c r="G23" s="126">
        <v>112.8</v>
      </c>
      <c r="H23" s="20">
        <v>108.6</v>
      </c>
      <c r="I23" s="21">
        <v>110.9</v>
      </c>
      <c r="J23" s="21">
        <v>110.2</v>
      </c>
      <c r="K23" s="21">
        <v>28.4</v>
      </c>
      <c r="L23" s="21">
        <v>112.4</v>
      </c>
      <c r="M23" s="22">
        <v>110.5</v>
      </c>
      <c r="N23" s="20">
        <v>111.6</v>
      </c>
      <c r="O23" s="21">
        <v>114.2</v>
      </c>
      <c r="P23" s="21">
        <v>113.6</v>
      </c>
      <c r="Q23" s="21">
        <v>26.6</v>
      </c>
      <c r="R23" s="21">
        <v>114</v>
      </c>
      <c r="S23" s="22">
        <v>113.8</v>
      </c>
      <c r="T23" s="23">
        <f t="shared" si="0"/>
        <v>1766.6999999999998</v>
      </c>
      <c r="V23" s="2"/>
      <c r="W23" s="17"/>
    </row>
    <row r="24" spans="1:30" ht="39.950000000000003" customHeight="1" x14ac:dyDescent="0.25">
      <c r="A24" s="112" t="s">
        <v>33</v>
      </c>
      <c r="B24" s="20">
        <v>111.5</v>
      </c>
      <c r="C24" s="21">
        <v>111.8</v>
      </c>
      <c r="D24" s="21">
        <v>112.1</v>
      </c>
      <c r="E24" s="21">
        <v>30</v>
      </c>
      <c r="F24" s="21">
        <v>113.7</v>
      </c>
      <c r="G24" s="126">
        <v>112.8</v>
      </c>
      <c r="H24" s="20">
        <v>108.6</v>
      </c>
      <c r="I24" s="21">
        <v>110.9</v>
      </c>
      <c r="J24" s="21">
        <v>110.2</v>
      </c>
      <c r="K24" s="21">
        <v>28.4</v>
      </c>
      <c r="L24" s="21">
        <v>112.4</v>
      </c>
      <c r="M24" s="22">
        <v>110.5</v>
      </c>
      <c r="N24" s="20">
        <v>111.6</v>
      </c>
      <c r="O24" s="21">
        <v>114.2</v>
      </c>
      <c r="P24" s="21">
        <v>113.6</v>
      </c>
      <c r="Q24" s="21">
        <v>26.6</v>
      </c>
      <c r="R24" s="21">
        <v>114</v>
      </c>
      <c r="S24" s="22">
        <v>113.8</v>
      </c>
      <c r="T24" s="23">
        <f t="shared" si="0"/>
        <v>1766.6999999999998</v>
      </c>
      <c r="V24" s="2"/>
    </row>
    <row r="25" spans="1:30" ht="41.45" customHeight="1" x14ac:dyDescent="0.25">
      <c r="A25" s="113" t="s">
        <v>10</v>
      </c>
      <c r="B25" s="24">
        <f>SUM(B18:B24)</f>
        <v>781.9</v>
      </c>
      <c r="C25" s="25">
        <f t="shared" ref="C25:E25" si="1">SUM(C18:C24)</f>
        <v>783.99999999999989</v>
      </c>
      <c r="D25" s="25">
        <f t="shared" si="1"/>
        <v>786.7</v>
      </c>
      <c r="E25" s="25">
        <f t="shared" si="1"/>
        <v>211</v>
      </c>
      <c r="F25" s="25">
        <f>SUM(F18:F24)</f>
        <v>796.90000000000009</v>
      </c>
      <c r="G25" s="127">
        <f t="shared" ref="G25:J25" si="2">SUM(G18:G24)</f>
        <v>790.8</v>
      </c>
      <c r="H25" s="24">
        <f t="shared" si="2"/>
        <v>759.80000000000007</v>
      </c>
      <c r="I25" s="25">
        <f t="shared" si="2"/>
        <v>775.69999999999993</v>
      </c>
      <c r="J25" s="25">
        <f t="shared" si="2"/>
        <v>771.60000000000014</v>
      </c>
      <c r="K25" s="25">
        <f>SUM(K18:K24)</f>
        <v>201.60000000000002</v>
      </c>
      <c r="L25" s="25">
        <f t="shared" ref="L25:M25" si="3">SUM(L18:L24)</f>
        <v>786.8</v>
      </c>
      <c r="M25" s="26">
        <f t="shared" si="3"/>
        <v>773.7</v>
      </c>
      <c r="N25" s="24">
        <f>SUM(N18:N24)</f>
        <v>781.2</v>
      </c>
      <c r="O25" s="25">
        <f t="shared" ref="O25:S25" si="4">SUM(O18:O24)</f>
        <v>800.2</v>
      </c>
      <c r="P25" s="25">
        <f t="shared" si="4"/>
        <v>795.6</v>
      </c>
      <c r="Q25" s="25">
        <f t="shared" si="4"/>
        <v>187.79999999999998</v>
      </c>
      <c r="R25" s="25">
        <f t="shared" si="4"/>
        <v>799</v>
      </c>
      <c r="S25" s="26">
        <f t="shared" si="4"/>
        <v>796.8</v>
      </c>
      <c r="T25" s="23">
        <f t="shared" si="0"/>
        <v>12381.100000000002</v>
      </c>
    </row>
    <row r="26" spans="1:30" s="2" customFormat="1" ht="36.75" customHeight="1" x14ac:dyDescent="0.25">
      <c r="A26" s="114" t="s">
        <v>12</v>
      </c>
      <c r="B26" s="27">
        <v>154.4</v>
      </c>
      <c r="C26" s="28">
        <v>154.4</v>
      </c>
      <c r="D26" s="28">
        <v>154.4</v>
      </c>
      <c r="E26" s="28">
        <v>154.4</v>
      </c>
      <c r="F26" s="28">
        <v>154.4</v>
      </c>
      <c r="G26" s="128">
        <v>154.4</v>
      </c>
      <c r="H26" s="27">
        <v>154.4</v>
      </c>
      <c r="I26" s="28">
        <v>154.4</v>
      </c>
      <c r="J26" s="28">
        <v>154.4</v>
      </c>
      <c r="K26" s="28">
        <v>154.4</v>
      </c>
      <c r="L26" s="28">
        <v>154.4</v>
      </c>
      <c r="M26" s="128">
        <v>154.4</v>
      </c>
      <c r="N26" s="27">
        <v>154.4</v>
      </c>
      <c r="O26" s="28">
        <v>154.4</v>
      </c>
      <c r="P26" s="28">
        <v>154.4</v>
      </c>
      <c r="Q26" s="28">
        <v>154.4</v>
      </c>
      <c r="R26" s="28">
        <v>154.4</v>
      </c>
      <c r="S26" s="29">
        <v>154.4</v>
      </c>
      <c r="T26" s="30">
        <f>+((T25/T27)/7)*1000</f>
        <v>154.47411104179665</v>
      </c>
    </row>
    <row r="27" spans="1:30" s="2" customFormat="1" ht="33" customHeight="1" x14ac:dyDescent="0.25">
      <c r="A27" s="115" t="s">
        <v>13</v>
      </c>
      <c r="B27" s="31">
        <v>723</v>
      </c>
      <c r="C27" s="32">
        <v>725</v>
      </c>
      <c r="D27" s="32">
        <v>727</v>
      </c>
      <c r="E27" s="32">
        <v>195</v>
      </c>
      <c r="F27" s="32">
        <v>737</v>
      </c>
      <c r="G27" s="129">
        <v>731</v>
      </c>
      <c r="H27" s="31">
        <v>703</v>
      </c>
      <c r="I27" s="32">
        <v>718</v>
      </c>
      <c r="J27" s="32">
        <v>714</v>
      </c>
      <c r="K27" s="32">
        <v>185</v>
      </c>
      <c r="L27" s="32">
        <v>728</v>
      </c>
      <c r="M27" s="129">
        <v>716</v>
      </c>
      <c r="N27" s="31">
        <v>723</v>
      </c>
      <c r="O27" s="32">
        <v>740</v>
      </c>
      <c r="P27" s="32">
        <v>736</v>
      </c>
      <c r="Q27" s="32">
        <v>173</v>
      </c>
      <c r="R27" s="32">
        <v>739</v>
      </c>
      <c r="S27" s="33">
        <v>737</v>
      </c>
      <c r="T27" s="34">
        <f>SUM(B27:S27)</f>
        <v>11450</v>
      </c>
      <c r="U27" s="2">
        <f>((T25*1000)/T27)/7</f>
        <v>154.47411104179668</v>
      </c>
    </row>
    <row r="28" spans="1:30" s="2" customFormat="1" ht="33" customHeight="1" x14ac:dyDescent="0.25">
      <c r="A28" s="116" t="s">
        <v>14</v>
      </c>
      <c r="B28" s="35">
        <f>((B27*B26)*7/1000-B18)/6</f>
        <v>111.5364</v>
      </c>
      <c r="C28" s="36">
        <f t="shared" ref="C28:S28" si="5">((C27*C26)*7/1000-C18)/6</f>
        <v>111.84666666666668</v>
      </c>
      <c r="D28" s="36">
        <f t="shared" si="5"/>
        <v>112.10693333333332</v>
      </c>
      <c r="E28" s="36">
        <f t="shared" si="5"/>
        <v>30.042666666666666</v>
      </c>
      <c r="F28" s="36">
        <f t="shared" si="5"/>
        <v>113.72493333333331</v>
      </c>
      <c r="G28" s="130">
        <f t="shared" si="5"/>
        <v>112.77746666666667</v>
      </c>
      <c r="H28" s="35">
        <f t="shared" si="5"/>
        <v>108.56706666666668</v>
      </c>
      <c r="I28" s="36">
        <f t="shared" si="5"/>
        <v>110.9024</v>
      </c>
      <c r="J28" s="36">
        <f t="shared" si="5"/>
        <v>110.23186666666669</v>
      </c>
      <c r="K28" s="36">
        <f t="shared" si="5"/>
        <v>28.358000000000001</v>
      </c>
      <c r="L28" s="36">
        <f t="shared" si="5"/>
        <v>112.40373333333334</v>
      </c>
      <c r="M28" s="37">
        <f t="shared" si="5"/>
        <v>110.54213333333333</v>
      </c>
      <c r="N28" s="35">
        <f t="shared" si="5"/>
        <v>111.63639999999999</v>
      </c>
      <c r="O28" s="36">
        <f t="shared" si="5"/>
        <v>114.19866666666667</v>
      </c>
      <c r="P28" s="36">
        <f t="shared" si="5"/>
        <v>113.61146666666669</v>
      </c>
      <c r="Q28" s="36">
        <f t="shared" si="5"/>
        <v>26.596399999999999</v>
      </c>
      <c r="R28" s="36">
        <f t="shared" si="5"/>
        <v>114.03520000000002</v>
      </c>
      <c r="S28" s="37">
        <f t="shared" si="5"/>
        <v>113.77493333333332</v>
      </c>
      <c r="T28" s="38"/>
    </row>
    <row r="29" spans="1:30" ht="33.75" customHeight="1" x14ac:dyDescent="0.25">
      <c r="A29" s="117" t="s">
        <v>15</v>
      </c>
      <c r="B29" s="39">
        <f>((B27*B26)*7)/1000</f>
        <v>781.41840000000002</v>
      </c>
      <c r="C29" s="40">
        <f>((C27*C26)*7)/1000</f>
        <v>783.58</v>
      </c>
      <c r="D29" s="40">
        <f t="shared" ref="D29:S29" si="6">((D27*D26)*7)/1000</f>
        <v>785.74159999999995</v>
      </c>
      <c r="E29" s="40">
        <f t="shared" si="6"/>
        <v>210.756</v>
      </c>
      <c r="F29" s="40">
        <f t="shared" si="6"/>
        <v>796.54959999999994</v>
      </c>
      <c r="G29" s="131">
        <f t="shared" si="6"/>
        <v>790.06479999999999</v>
      </c>
      <c r="H29" s="39">
        <f t="shared" si="6"/>
        <v>759.80240000000003</v>
      </c>
      <c r="I29" s="40">
        <f t="shared" si="6"/>
        <v>776.01440000000002</v>
      </c>
      <c r="J29" s="40">
        <f t="shared" si="6"/>
        <v>771.69120000000009</v>
      </c>
      <c r="K29" s="40">
        <f t="shared" si="6"/>
        <v>199.94800000000001</v>
      </c>
      <c r="L29" s="40">
        <f t="shared" si="6"/>
        <v>786.82240000000002</v>
      </c>
      <c r="M29" s="76">
        <f t="shared" si="6"/>
        <v>773.8528</v>
      </c>
      <c r="N29" s="177">
        <f t="shared" si="6"/>
        <v>781.41840000000002</v>
      </c>
      <c r="O29" s="41">
        <f t="shared" si="6"/>
        <v>799.79200000000003</v>
      </c>
      <c r="P29" s="41">
        <f t="shared" si="6"/>
        <v>795.4688000000001</v>
      </c>
      <c r="Q29" s="41">
        <f t="shared" si="6"/>
        <v>186.97839999999999</v>
      </c>
      <c r="R29" s="41">
        <f t="shared" si="6"/>
        <v>798.71120000000008</v>
      </c>
      <c r="S29" s="42">
        <f t="shared" si="6"/>
        <v>796.54959999999994</v>
      </c>
      <c r="T29" s="43"/>
    </row>
    <row r="30" spans="1:30" ht="33.75" customHeight="1" thickBot="1" x14ac:dyDescent="0.3">
      <c r="A30" s="118" t="s">
        <v>16</v>
      </c>
      <c r="B30" s="44">
        <f>+(B25/B27)/7*1000</f>
        <v>154.49515905947439</v>
      </c>
      <c r="C30" s="45">
        <f t="shared" ref="C30:E30" si="7">+(C25/C27)/7*1000</f>
        <v>154.48275862068962</v>
      </c>
      <c r="D30" s="45">
        <f t="shared" si="7"/>
        <v>154.58832776576932</v>
      </c>
      <c r="E30" s="45">
        <f t="shared" si="7"/>
        <v>154.57875457875457</v>
      </c>
      <c r="F30" s="45">
        <f>+(F25/F27)/7*1000</f>
        <v>154.46792013956195</v>
      </c>
      <c r="G30" s="132">
        <f t="shared" ref="G30:J30" si="8">+(G25/G27)/7*1000</f>
        <v>154.54367793629078</v>
      </c>
      <c r="H30" s="44">
        <f t="shared" si="8"/>
        <v>154.39951229424918</v>
      </c>
      <c r="I30" s="45">
        <f t="shared" si="8"/>
        <v>154.33744528452047</v>
      </c>
      <c r="J30" s="45">
        <f t="shared" si="8"/>
        <v>154.38175270108044</v>
      </c>
      <c r="K30" s="45">
        <f>+(K25/K27)/7*1000</f>
        <v>155.67567567567571</v>
      </c>
      <c r="L30" s="45">
        <f t="shared" ref="L30:S30" si="9">+(L25/L27)/7*1000</f>
        <v>154.39560439560438</v>
      </c>
      <c r="M30" s="46">
        <f t="shared" si="9"/>
        <v>154.36951316839583</v>
      </c>
      <c r="N30" s="44">
        <f t="shared" si="9"/>
        <v>154.35684647302909</v>
      </c>
      <c r="O30" s="45">
        <f t="shared" si="9"/>
        <v>154.4787644787645</v>
      </c>
      <c r="P30" s="45">
        <f t="shared" si="9"/>
        <v>154.42546583850933</v>
      </c>
      <c r="Q30" s="45">
        <f t="shared" si="9"/>
        <v>155.07844756399666</v>
      </c>
      <c r="R30" s="45">
        <f t="shared" si="9"/>
        <v>154.45582833945485</v>
      </c>
      <c r="S30" s="46">
        <f t="shared" si="9"/>
        <v>154.44853653808877</v>
      </c>
      <c r="T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0"/>
      <c r="U36" s="50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0"/>
      <c r="U37" s="50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50"/>
      <c r="U38" s="50"/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69">
        <v>98.4</v>
      </c>
      <c r="C39" s="69">
        <v>96.2</v>
      </c>
      <c r="D39" s="69">
        <v>97.7</v>
      </c>
      <c r="E39" s="69">
        <v>20.6</v>
      </c>
      <c r="F39" s="69">
        <v>99.8</v>
      </c>
      <c r="G39" s="69">
        <v>96.6</v>
      </c>
      <c r="H39" s="89">
        <f t="shared" ref="H39:H46" si="10">SUM(B39:G39)</f>
        <v>509.30000000000007</v>
      </c>
      <c r="I39" s="50"/>
      <c r="J39" s="2"/>
      <c r="K39" s="80" t="s">
        <v>42</v>
      </c>
      <c r="L39" s="69">
        <v>7.5</v>
      </c>
      <c r="M39" s="69">
        <v>7.5</v>
      </c>
      <c r="N39" s="69">
        <v>7.4</v>
      </c>
      <c r="O39" s="69">
        <v>1.2</v>
      </c>
      <c r="P39" s="69">
        <v>7.4</v>
      </c>
      <c r="Q39" s="69">
        <v>7.3</v>
      </c>
      <c r="R39" s="89">
        <f t="shared" ref="R39:R46" si="11">SUM(L39:Q39)</f>
        <v>38.299999999999997</v>
      </c>
      <c r="S39" s="50"/>
      <c r="T39" s="50"/>
      <c r="U39" s="50"/>
      <c r="V39" s="50"/>
      <c r="W39" s="2"/>
      <c r="X39" s="2"/>
      <c r="Y39" s="2"/>
      <c r="Z39" s="2"/>
      <c r="AA39" s="144"/>
      <c r="AB39" s="144"/>
      <c r="AD39" s="142"/>
    </row>
    <row r="40" spans="1:30" ht="33.75" customHeight="1" x14ac:dyDescent="0.25">
      <c r="A40" s="81" t="s">
        <v>34</v>
      </c>
      <c r="B40" s="69">
        <v>98.4</v>
      </c>
      <c r="C40" s="69">
        <v>96.2</v>
      </c>
      <c r="D40" s="69">
        <v>97.7</v>
      </c>
      <c r="E40" s="69">
        <v>20.6</v>
      </c>
      <c r="F40" s="69">
        <v>99.8</v>
      </c>
      <c r="G40" s="69">
        <v>96.6</v>
      </c>
      <c r="H40" s="89">
        <f t="shared" si="10"/>
        <v>509.30000000000007</v>
      </c>
      <c r="I40" s="50"/>
      <c r="J40" s="2"/>
      <c r="K40" s="81" t="s">
        <v>34</v>
      </c>
      <c r="L40" s="69">
        <v>7.5</v>
      </c>
      <c r="M40" s="69">
        <v>7.5</v>
      </c>
      <c r="N40" s="69">
        <v>7.4</v>
      </c>
      <c r="O40" s="69">
        <v>1.2</v>
      </c>
      <c r="P40" s="69">
        <v>7.4</v>
      </c>
      <c r="Q40" s="69">
        <v>7.3</v>
      </c>
      <c r="R40" s="89">
        <f t="shared" si="11"/>
        <v>38.299999999999997</v>
      </c>
      <c r="S40" s="50"/>
      <c r="T40" s="50"/>
      <c r="U40" s="50"/>
      <c r="V40" s="50"/>
      <c r="W40" s="2"/>
      <c r="X40" s="2"/>
      <c r="Y40" s="2"/>
      <c r="Z40" s="2"/>
      <c r="AA40" s="144"/>
      <c r="AB40" s="144"/>
      <c r="AD40" s="142"/>
    </row>
    <row r="41" spans="1:30" ht="33.75" customHeight="1" x14ac:dyDescent="0.25">
      <c r="A41" s="80" t="s">
        <v>35</v>
      </c>
      <c r="B41" s="69">
        <v>98.4</v>
      </c>
      <c r="C41" s="69">
        <v>96</v>
      </c>
      <c r="D41" s="69">
        <v>97.5</v>
      </c>
      <c r="E41" s="69">
        <v>21.3</v>
      </c>
      <c r="F41" s="69">
        <v>99.8</v>
      </c>
      <c r="G41" s="69">
        <v>96.6</v>
      </c>
      <c r="H41" s="89">
        <f t="shared" si="10"/>
        <v>509.6</v>
      </c>
      <c r="I41" s="50"/>
      <c r="J41" s="2"/>
      <c r="K41" s="80" t="s">
        <v>35</v>
      </c>
      <c r="L41" s="69">
        <v>7.5</v>
      </c>
      <c r="M41" s="69">
        <v>7.4</v>
      </c>
      <c r="N41" s="69">
        <v>7.4</v>
      </c>
      <c r="O41" s="69">
        <v>1.2</v>
      </c>
      <c r="P41" s="69">
        <v>7.4</v>
      </c>
      <c r="Q41" s="69">
        <v>7.2</v>
      </c>
      <c r="R41" s="89">
        <f t="shared" si="11"/>
        <v>38.1</v>
      </c>
      <c r="S41" s="50"/>
      <c r="T41" s="50"/>
      <c r="U41" s="50"/>
      <c r="V41" s="50"/>
      <c r="W41" s="2"/>
      <c r="X41" s="2"/>
      <c r="Y41" s="2"/>
      <c r="Z41" s="2"/>
      <c r="AA41" s="144"/>
      <c r="AB41" s="144"/>
      <c r="AD41" s="142"/>
    </row>
    <row r="42" spans="1:30" ht="33.75" customHeight="1" x14ac:dyDescent="0.25">
      <c r="A42" s="80" t="s">
        <v>36</v>
      </c>
      <c r="B42" s="69">
        <v>98.4</v>
      </c>
      <c r="C42" s="69">
        <v>96</v>
      </c>
      <c r="D42" s="69">
        <v>97.5</v>
      </c>
      <c r="E42" s="69">
        <v>21.3</v>
      </c>
      <c r="F42" s="69">
        <v>99.8</v>
      </c>
      <c r="G42" s="69">
        <v>96.6</v>
      </c>
      <c r="H42" s="89">
        <f t="shared" si="10"/>
        <v>509.6</v>
      </c>
      <c r="I42" s="50"/>
      <c r="J42" s="2"/>
      <c r="K42" s="80" t="s">
        <v>36</v>
      </c>
      <c r="L42" s="69">
        <v>7.5</v>
      </c>
      <c r="M42" s="69">
        <v>7.4</v>
      </c>
      <c r="N42" s="69">
        <v>7.4</v>
      </c>
      <c r="O42" s="69">
        <v>1.2</v>
      </c>
      <c r="P42" s="69">
        <v>7.5</v>
      </c>
      <c r="Q42" s="69">
        <v>7.2</v>
      </c>
      <c r="R42" s="89">
        <f t="shared" si="11"/>
        <v>38.200000000000003</v>
      </c>
      <c r="S42" s="50"/>
      <c r="T42" s="50"/>
      <c r="U42" s="50"/>
      <c r="V42" s="50"/>
      <c r="W42" s="2"/>
      <c r="X42" s="2"/>
      <c r="Y42" s="2"/>
      <c r="Z42" s="2"/>
      <c r="AA42" s="144"/>
      <c r="AB42" s="144"/>
      <c r="AD42" s="142"/>
    </row>
    <row r="43" spans="1:30" ht="33.75" customHeight="1" x14ac:dyDescent="0.25">
      <c r="A43" s="81" t="s">
        <v>37</v>
      </c>
      <c r="B43" s="69">
        <v>98.4</v>
      </c>
      <c r="C43" s="69">
        <v>96</v>
      </c>
      <c r="D43" s="69">
        <v>97.5</v>
      </c>
      <c r="E43" s="69">
        <v>21.3</v>
      </c>
      <c r="F43" s="69">
        <v>99.8</v>
      </c>
      <c r="G43" s="69">
        <v>96.6</v>
      </c>
      <c r="H43" s="89">
        <f t="shared" si="10"/>
        <v>509.6</v>
      </c>
      <c r="I43" s="50"/>
      <c r="J43" s="2"/>
      <c r="K43" s="81" t="s">
        <v>37</v>
      </c>
      <c r="L43" s="69">
        <v>7.6</v>
      </c>
      <c r="M43" s="69">
        <v>7.5</v>
      </c>
      <c r="N43" s="69">
        <v>7.4</v>
      </c>
      <c r="O43" s="69">
        <v>1.2</v>
      </c>
      <c r="P43" s="69">
        <v>7.5</v>
      </c>
      <c r="Q43" s="69">
        <v>7.3</v>
      </c>
      <c r="R43" s="89">
        <f t="shared" si="11"/>
        <v>38.5</v>
      </c>
      <c r="S43" s="50"/>
      <c r="T43" s="50"/>
      <c r="U43" s="50"/>
      <c r="V43" s="50"/>
      <c r="W43" s="2"/>
      <c r="X43" s="2"/>
      <c r="Y43" s="2"/>
      <c r="Z43" s="2"/>
      <c r="AA43" s="144"/>
      <c r="AB43" s="144"/>
      <c r="AD43" s="142"/>
    </row>
    <row r="44" spans="1:30" ht="33.75" customHeight="1" x14ac:dyDescent="0.25">
      <c r="A44" s="80" t="s">
        <v>38</v>
      </c>
      <c r="B44" s="69">
        <v>98.4</v>
      </c>
      <c r="C44" s="69">
        <v>96</v>
      </c>
      <c r="D44" s="69">
        <v>97.5</v>
      </c>
      <c r="E44" s="69">
        <v>21.3</v>
      </c>
      <c r="F44" s="69">
        <v>99.8</v>
      </c>
      <c r="G44" s="69">
        <v>96.6</v>
      </c>
      <c r="H44" s="89">
        <f t="shared" si="10"/>
        <v>509.6</v>
      </c>
      <c r="I44" s="50"/>
      <c r="J44" s="2"/>
      <c r="K44" s="80" t="s">
        <v>38</v>
      </c>
      <c r="L44" s="69">
        <v>7.6</v>
      </c>
      <c r="M44" s="69">
        <v>7.5</v>
      </c>
      <c r="N44" s="69">
        <v>7.4</v>
      </c>
      <c r="O44" s="69">
        <v>1.3</v>
      </c>
      <c r="P44" s="69">
        <v>7.5</v>
      </c>
      <c r="Q44" s="69">
        <v>7.3</v>
      </c>
      <c r="R44" s="89">
        <f t="shared" si="11"/>
        <v>38.6</v>
      </c>
      <c r="S44" s="50"/>
      <c r="T44" s="50"/>
      <c r="U44" s="50"/>
      <c r="V44" s="50"/>
      <c r="W44" s="2"/>
      <c r="X44" s="2"/>
      <c r="Y44" s="2"/>
      <c r="Z44" s="2"/>
      <c r="AA44" s="144"/>
      <c r="AB44" s="144"/>
      <c r="AD44" s="142"/>
    </row>
    <row r="45" spans="1:30" ht="33.75" customHeight="1" x14ac:dyDescent="0.25">
      <c r="A45" s="80" t="s">
        <v>33</v>
      </c>
      <c r="B45" s="69">
        <v>98.4</v>
      </c>
      <c r="C45" s="69">
        <v>96</v>
      </c>
      <c r="D45" s="69">
        <v>97.5</v>
      </c>
      <c r="E45" s="69">
        <v>21.3</v>
      </c>
      <c r="F45" s="69">
        <v>99.8</v>
      </c>
      <c r="G45" s="69">
        <v>96.6</v>
      </c>
      <c r="H45" s="89">
        <f t="shared" si="10"/>
        <v>509.6</v>
      </c>
      <c r="I45" s="50"/>
      <c r="J45" s="2"/>
      <c r="K45" s="80" t="s">
        <v>33</v>
      </c>
      <c r="L45" s="69">
        <v>7.6</v>
      </c>
      <c r="M45" s="69">
        <v>7.5</v>
      </c>
      <c r="N45" s="69">
        <v>7.4</v>
      </c>
      <c r="O45" s="69">
        <v>1.3</v>
      </c>
      <c r="P45" s="69">
        <v>7.5</v>
      </c>
      <c r="Q45" s="69">
        <v>7.3</v>
      </c>
      <c r="R45" s="89">
        <f t="shared" si="11"/>
        <v>38.6</v>
      </c>
      <c r="S45" s="50"/>
      <c r="T45" s="50"/>
      <c r="U45" s="50"/>
      <c r="V45" s="50"/>
      <c r="W45" s="2"/>
      <c r="X45" s="2"/>
      <c r="Y45" s="2"/>
      <c r="Z45" s="2"/>
      <c r="AA45" s="144"/>
      <c r="AB45" s="144"/>
      <c r="AD45" s="142"/>
    </row>
    <row r="46" spans="1:30" ht="33.75" customHeight="1" x14ac:dyDescent="0.25">
      <c r="A46" s="81" t="s">
        <v>10</v>
      </c>
      <c r="B46" s="70">
        <f t="shared" ref="B46:G46" si="12">SUM(B39:B45)</f>
        <v>688.8</v>
      </c>
      <c r="C46" s="25">
        <f t="shared" si="12"/>
        <v>672.4</v>
      </c>
      <c r="D46" s="25">
        <f t="shared" si="12"/>
        <v>682.9</v>
      </c>
      <c r="E46" s="25">
        <f t="shared" si="12"/>
        <v>147.69999999999999</v>
      </c>
      <c r="F46" s="25">
        <f t="shared" si="12"/>
        <v>698.59999999999991</v>
      </c>
      <c r="G46" s="25">
        <f t="shared" si="12"/>
        <v>676.2</v>
      </c>
      <c r="H46" s="89">
        <f t="shared" si="10"/>
        <v>3566.5999999999995</v>
      </c>
      <c r="I46" s="56"/>
      <c r="K46" s="96" t="s">
        <v>10</v>
      </c>
      <c r="L46" s="70">
        <f>SUM(L39:L45)</f>
        <v>52.800000000000004</v>
      </c>
      <c r="M46" s="25">
        <f>SUM(M39:M45)</f>
        <v>52.3</v>
      </c>
      <c r="N46" s="25">
        <f>SUM(N39:N45)</f>
        <v>51.8</v>
      </c>
      <c r="O46" s="25">
        <f>SUM(O39:O45)</f>
        <v>8.6</v>
      </c>
      <c r="P46" s="25">
        <f t="shared" ref="P46:Q46" si="13">SUM(P39:P45)</f>
        <v>52.2</v>
      </c>
      <c r="Q46" s="25">
        <f t="shared" si="13"/>
        <v>50.899999999999991</v>
      </c>
      <c r="R46" s="89">
        <f t="shared" si="11"/>
        <v>268.59999999999997</v>
      </c>
      <c r="S46" s="56"/>
      <c r="T46" s="53"/>
      <c r="U46" s="3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2" t="s">
        <v>12</v>
      </c>
      <c r="B47" s="28">
        <v>155.4</v>
      </c>
      <c r="C47" s="28">
        <v>155.4</v>
      </c>
      <c r="D47" s="28">
        <v>155.4</v>
      </c>
      <c r="E47" s="28">
        <v>155.4</v>
      </c>
      <c r="F47" s="28">
        <v>155.4</v>
      </c>
      <c r="G47" s="28">
        <v>155.4</v>
      </c>
      <c r="H47" s="90">
        <f>+((H46/H48)/7)*1000</f>
        <v>155.3397212543554</v>
      </c>
      <c r="I47" s="56"/>
      <c r="K47" s="119" t="s">
        <v>12</v>
      </c>
      <c r="L47" s="71">
        <v>154</v>
      </c>
      <c r="M47" s="28">
        <v>152.5</v>
      </c>
      <c r="N47" s="28">
        <v>151</v>
      </c>
      <c r="O47" s="28">
        <v>154</v>
      </c>
      <c r="P47" s="28">
        <v>149</v>
      </c>
      <c r="Q47" s="28">
        <v>148.5</v>
      </c>
      <c r="R47" s="90">
        <f>+((R46/R48)/7)*1000</f>
        <v>151.06861642294712</v>
      </c>
      <c r="S47" s="57"/>
      <c r="T47" s="50"/>
      <c r="U47" s="50"/>
    </row>
    <row r="48" spans="1:30" ht="33.75" customHeight="1" x14ac:dyDescent="0.25">
      <c r="A48" s="83" t="s">
        <v>13</v>
      </c>
      <c r="B48" s="72">
        <v>634</v>
      </c>
      <c r="C48" s="32">
        <v>618</v>
      </c>
      <c r="D48" s="32">
        <v>628</v>
      </c>
      <c r="E48" s="32">
        <v>136</v>
      </c>
      <c r="F48" s="32">
        <v>642</v>
      </c>
      <c r="G48" s="32">
        <v>622</v>
      </c>
      <c r="H48" s="91">
        <f>SUM(B48:G48)</f>
        <v>3280</v>
      </c>
      <c r="I48" s="56"/>
      <c r="J48" s="58"/>
      <c r="K48" s="83" t="s">
        <v>13</v>
      </c>
      <c r="L48" s="94">
        <v>49</v>
      </c>
      <c r="M48" s="94">
        <v>49</v>
      </c>
      <c r="N48" s="94">
        <v>49</v>
      </c>
      <c r="O48" s="94">
        <v>8</v>
      </c>
      <c r="P48" s="94">
        <v>50</v>
      </c>
      <c r="Q48" s="94">
        <v>49</v>
      </c>
      <c r="R48" s="98">
        <f>SUM(L48:Q48)</f>
        <v>254</v>
      </c>
      <c r="S48" s="59"/>
      <c r="T48" s="53"/>
      <c r="U48" s="3"/>
    </row>
    <row r="49" spans="1:43" ht="33.75" customHeight="1" x14ac:dyDescent="0.25">
      <c r="A49" s="84" t="s">
        <v>14</v>
      </c>
      <c r="B49" s="73">
        <f t="shared" ref="B49:G49" si="14">((B48*B47)*7/1000-B39-B40)/5</f>
        <v>98.57304000000002</v>
      </c>
      <c r="C49" s="36">
        <f t="shared" si="14"/>
        <v>95.972079999999991</v>
      </c>
      <c r="D49" s="36">
        <f t="shared" si="14"/>
        <v>97.54768</v>
      </c>
      <c r="E49" s="36">
        <f t="shared" si="14"/>
        <v>21.348160000000007</v>
      </c>
      <c r="F49" s="36">
        <f t="shared" si="14"/>
        <v>99.753519999999995</v>
      </c>
      <c r="G49" s="36">
        <f t="shared" si="14"/>
        <v>96.682319999999976</v>
      </c>
      <c r="H49" s="92">
        <f>((H46*1000)/H48)/7</f>
        <v>155.3397212543554</v>
      </c>
      <c r="I49" s="56"/>
      <c r="K49" s="84" t="s">
        <v>14</v>
      </c>
      <c r="L49" s="73">
        <f>((L48*L47)*7/1000-L39-L40)/5</f>
        <v>7.5644000000000009</v>
      </c>
      <c r="M49" s="36">
        <f t="shared" ref="M49:Q49" si="15">((M48*M47)*7/1000-M39-M40)/5</f>
        <v>7.4614999999999991</v>
      </c>
      <c r="N49" s="36">
        <f t="shared" si="15"/>
        <v>7.3986000000000001</v>
      </c>
      <c r="O49" s="36">
        <f t="shared" si="15"/>
        <v>1.2448000000000001</v>
      </c>
      <c r="P49" s="36">
        <f t="shared" si="15"/>
        <v>7.4700000000000006</v>
      </c>
      <c r="Q49" s="36">
        <f t="shared" si="15"/>
        <v>7.267100000000001</v>
      </c>
      <c r="R49" s="99">
        <f>((R46*1000)/R48)/7</f>
        <v>151.06861642294709</v>
      </c>
      <c r="S49" s="59"/>
      <c r="T49" s="50"/>
      <c r="U49" s="50"/>
    </row>
    <row r="50" spans="1:43" ht="33.75" customHeight="1" x14ac:dyDescent="0.25">
      <c r="A50" s="85" t="s">
        <v>15</v>
      </c>
      <c r="B50" s="74">
        <f t="shared" ref="B50:G50" si="16">((B48*B47)*7)/1000</f>
        <v>689.66520000000003</v>
      </c>
      <c r="C50" s="40">
        <f t="shared" si="16"/>
        <v>672.2604</v>
      </c>
      <c r="D50" s="40">
        <f t="shared" si="16"/>
        <v>683.13840000000005</v>
      </c>
      <c r="E50" s="40">
        <f t="shared" si="16"/>
        <v>147.94080000000002</v>
      </c>
      <c r="F50" s="40">
        <f t="shared" si="16"/>
        <v>698.36759999999992</v>
      </c>
      <c r="G50" s="40">
        <f t="shared" si="16"/>
        <v>676.61159999999995</v>
      </c>
      <c r="H50" s="76"/>
      <c r="I50" s="56"/>
      <c r="K50" s="85" t="s">
        <v>15</v>
      </c>
      <c r="L50" s="74">
        <f>((L48*L47)*7)/1000</f>
        <v>52.822000000000003</v>
      </c>
      <c r="M50" s="40">
        <f>((M48*M47)*7)/1000</f>
        <v>52.307499999999997</v>
      </c>
      <c r="N50" s="40">
        <f>((N48*N47)*7)/1000</f>
        <v>51.792999999999999</v>
      </c>
      <c r="O50" s="40">
        <f>((O48*O47)*7)/1000</f>
        <v>8.6240000000000006</v>
      </c>
      <c r="P50" s="40">
        <f t="shared" ref="P50:Q50" si="17">((P48*P47)*7)/1000</f>
        <v>52.15</v>
      </c>
      <c r="Q50" s="40">
        <f t="shared" si="17"/>
        <v>50.935499999999998</v>
      </c>
      <c r="R50" s="100"/>
    </row>
    <row r="51" spans="1:43" ht="33.75" customHeight="1" thickBot="1" x14ac:dyDescent="0.3">
      <c r="A51" s="86" t="s">
        <v>16</v>
      </c>
      <c r="B51" s="75">
        <f t="shared" ref="B51:G51" si="18">+(B46/B48)/7*1000</f>
        <v>155.20504731861197</v>
      </c>
      <c r="C51" s="45">
        <f t="shared" si="18"/>
        <v>155.4322699953768</v>
      </c>
      <c r="D51" s="45">
        <f t="shared" si="18"/>
        <v>155.3457688808007</v>
      </c>
      <c r="E51" s="45">
        <f t="shared" si="18"/>
        <v>155.14705882352939</v>
      </c>
      <c r="F51" s="45">
        <f t="shared" si="18"/>
        <v>155.45171339563859</v>
      </c>
      <c r="G51" s="45">
        <f t="shared" si="18"/>
        <v>155.30546623794211</v>
      </c>
      <c r="H51" s="93"/>
      <c r="I51" s="56"/>
      <c r="J51" s="48"/>
      <c r="K51" s="86" t="s">
        <v>16</v>
      </c>
      <c r="L51" s="75">
        <f>+(L46/L48)/7*1000</f>
        <v>153.93586005830903</v>
      </c>
      <c r="M51" s="45">
        <f>+(M46/M48)/7*1000</f>
        <v>152.47813411078718</v>
      </c>
      <c r="N51" s="45">
        <f>+(N46/N48)/7*1000</f>
        <v>151.0204081632653</v>
      </c>
      <c r="O51" s="45">
        <f>+(O46/O48)/7*1000</f>
        <v>153.57142857142856</v>
      </c>
      <c r="P51" s="45">
        <f t="shared" ref="P51:Q51" si="19">+(P46/P48)/7*1000</f>
        <v>149.14285714285717</v>
      </c>
      <c r="Q51" s="45">
        <f t="shared" si="19"/>
        <v>148.39650145772592</v>
      </c>
      <c r="R51" s="46"/>
      <c r="S51" s="49"/>
      <c r="T51" s="49"/>
    </row>
    <row r="52" spans="1:43" ht="33.75" customHeight="1" x14ac:dyDescent="0.25">
      <c r="A52" s="48"/>
      <c r="B52" s="178"/>
      <c r="C52" s="178"/>
      <c r="D52" s="178"/>
      <c r="E52" s="178"/>
      <c r="F52" s="178"/>
      <c r="G52" s="178"/>
      <c r="H52" s="48"/>
      <c r="I52" s="48"/>
      <c r="J52" s="48"/>
      <c r="K52" s="49"/>
      <c r="L52" s="49"/>
      <c r="M52" s="49"/>
      <c r="N52" s="49"/>
      <c r="O52" s="49"/>
      <c r="P52" s="49"/>
      <c r="Q52" s="49"/>
      <c r="R52" s="178"/>
      <c r="S52" s="49"/>
      <c r="T52" s="49"/>
      <c r="U52" s="2"/>
      <c r="V52" s="2"/>
      <c r="W52" s="2"/>
      <c r="X52" s="2"/>
      <c r="Y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43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2"/>
      <c r="W54" s="2"/>
      <c r="X54" s="2"/>
      <c r="Y54" s="2"/>
      <c r="Z54" s="2"/>
      <c r="AB54" s="2"/>
      <c r="AC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2"/>
      <c r="W55" s="2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2"/>
      <c r="W56" s="2"/>
      <c r="X56" s="124"/>
      <c r="Y56" s="52"/>
      <c r="Z56" s="64"/>
      <c r="AA56" s="64"/>
      <c r="AB56" s="64"/>
      <c r="AC56" s="5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86">
        <v>9.3000000000000007</v>
      </c>
      <c r="C57" s="179">
        <v>9.3000000000000007</v>
      </c>
      <c r="D57" s="179">
        <v>9.1999999999999993</v>
      </c>
      <c r="E57" s="179">
        <v>1.5</v>
      </c>
      <c r="F57" s="179">
        <v>9.1999999999999993</v>
      </c>
      <c r="G57" s="187">
        <v>8.9</v>
      </c>
      <c r="H57" s="186">
        <v>9.1999999999999993</v>
      </c>
      <c r="I57" s="179">
        <v>9.3000000000000007</v>
      </c>
      <c r="J57" s="179">
        <v>9.1</v>
      </c>
      <c r="K57" s="179">
        <v>1.2</v>
      </c>
      <c r="L57" s="179">
        <v>9.1999999999999993</v>
      </c>
      <c r="M57" s="187">
        <v>9.1</v>
      </c>
      <c r="N57" s="69">
        <v>9.3000000000000007</v>
      </c>
      <c r="O57" s="21">
        <v>9.4</v>
      </c>
      <c r="P57" s="21">
        <v>9.1999999999999993</v>
      </c>
      <c r="Q57" s="21">
        <v>1.4</v>
      </c>
      <c r="R57" s="21">
        <v>9.1999999999999993</v>
      </c>
      <c r="S57" s="126">
        <v>9.1</v>
      </c>
      <c r="T57" s="158">
        <f>SUM(B57:S57)</f>
        <v>142.1</v>
      </c>
      <c r="U57" s="49"/>
      <c r="V57" s="2"/>
      <c r="W57" s="2"/>
      <c r="X57" s="124"/>
      <c r="Y57" s="52"/>
      <c r="Z57" s="64"/>
      <c r="AA57" s="64"/>
      <c r="AB57" s="64"/>
      <c r="AC57" s="52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186">
        <v>9.3000000000000007</v>
      </c>
      <c r="C58" s="179">
        <v>9.3000000000000007</v>
      </c>
      <c r="D58" s="179">
        <v>9.1999999999999993</v>
      </c>
      <c r="E58" s="179">
        <v>1.5</v>
      </c>
      <c r="F58" s="179">
        <v>9.1999999999999993</v>
      </c>
      <c r="G58" s="187">
        <v>8.9</v>
      </c>
      <c r="H58" s="186">
        <v>9.1999999999999993</v>
      </c>
      <c r="I58" s="179">
        <v>9.3000000000000007</v>
      </c>
      <c r="J58" s="179">
        <v>9.1</v>
      </c>
      <c r="K58" s="179">
        <v>1.2</v>
      </c>
      <c r="L58" s="179">
        <v>9.1999999999999993</v>
      </c>
      <c r="M58" s="187">
        <v>9.1</v>
      </c>
      <c r="N58" s="69">
        <v>9.3000000000000007</v>
      </c>
      <c r="O58" s="21">
        <v>9.4</v>
      </c>
      <c r="P58" s="21">
        <v>9.1999999999999993</v>
      </c>
      <c r="Q58" s="21">
        <v>1.4</v>
      </c>
      <c r="R58" s="21">
        <v>9.1999999999999993</v>
      </c>
      <c r="S58" s="126">
        <v>9.1</v>
      </c>
      <c r="T58" s="158">
        <f t="shared" ref="T58:T63" si="20">SUM(B58:S58)</f>
        <v>142.1</v>
      </c>
      <c r="U58" s="49"/>
      <c r="V58" s="2"/>
      <c r="W58" s="2"/>
      <c r="X58" s="124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186">
        <v>9.3000000000000007</v>
      </c>
      <c r="C59" s="179">
        <v>9.1999999999999993</v>
      </c>
      <c r="D59" s="179">
        <v>9.1999999999999993</v>
      </c>
      <c r="E59" s="179">
        <v>1.5</v>
      </c>
      <c r="F59" s="179">
        <v>9.1</v>
      </c>
      <c r="G59" s="187">
        <v>8.9</v>
      </c>
      <c r="H59" s="186">
        <v>9.1</v>
      </c>
      <c r="I59" s="179">
        <v>9.1999999999999993</v>
      </c>
      <c r="J59" s="179">
        <v>9</v>
      </c>
      <c r="K59" s="179">
        <v>1.2</v>
      </c>
      <c r="L59" s="179">
        <v>9.1</v>
      </c>
      <c r="M59" s="187">
        <v>9</v>
      </c>
      <c r="N59" s="69">
        <v>9.3000000000000007</v>
      </c>
      <c r="O59" s="21">
        <v>9.4</v>
      </c>
      <c r="P59" s="21">
        <v>9.1999999999999993</v>
      </c>
      <c r="Q59" s="21">
        <v>1.3</v>
      </c>
      <c r="R59" s="21">
        <v>9.1</v>
      </c>
      <c r="S59" s="126">
        <v>9.1</v>
      </c>
      <c r="T59" s="158">
        <f t="shared" si="20"/>
        <v>141.19999999999999</v>
      </c>
      <c r="U59" s="49"/>
      <c r="V59" s="2"/>
      <c r="W59" s="2"/>
      <c r="X59" s="124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186">
        <v>9.3000000000000007</v>
      </c>
      <c r="C60" s="179">
        <v>9.1999999999999993</v>
      </c>
      <c r="D60" s="179">
        <v>9.1999999999999993</v>
      </c>
      <c r="E60" s="179">
        <v>1.5</v>
      </c>
      <c r="F60" s="179">
        <v>9.1999999999999993</v>
      </c>
      <c r="G60" s="187">
        <v>8.9</v>
      </c>
      <c r="H60" s="186">
        <v>9.1</v>
      </c>
      <c r="I60" s="179">
        <v>9.1999999999999993</v>
      </c>
      <c r="J60" s="179">
        <v>9</v>
      </c>
      <c r="K60" s="179">
        <v>1.2</v>
      </c>
      <c r="L60" s="179">
        <v>9.1999999999999993</v>
      </c>
      <c r="M60" s="187">
        <v>9.1</v>
      </c>
      <c r="N60" s="69">
        <v>9.3000000000000007</v>
      </c>
      <c r="O60" s="21">
        <v>9.4</v>
      </c>
      <c r="P60" s="21">
        <v>9.1999999999999993</v>
      </c>
      <c r="Q60" s="21">
        <v>1.4</v>
      </c>
      <c r="R60" s="21">
        <v>9.1</v>
      </c>
      <c r="S60" s="126">
        <v>9.1</v>
      </c>
      <c r="T60" s="158">
        <f t="shared" si="20"/>
        <v>141.6</v>
      </c>
      <c r="U60" s="49"/>
      <c r="V60" s="2"/>
      <c r="W60" s="2"/>
      <c r="X60" s="124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186">
        <v>9.3000000000000007</v>
      </c>
      <c r="C61" s="179">
        <v>9.3000000000000007</v>
      </c>
      <c r="D61" s="179">
        <v>9.1999999999999993</v>
      </c>
      <c r="E61" s="179">
        <v>1.5</v>
      </c>
      <c r="F61" s="179">
        <v>9.1999999999999993</v>
      </c>
      <c r="G61" s="187">
        <v>9</v>
      </c>
      <c r="H61" s="186">
        <v>9.1999999999999993</v>
      </c>
      <c r="I61" s="179">
        <v>9.3000000000000007</v>
      </c>
      <c r="J61" s="179">
        <v>9</v>
      </c>
      <c r="K61" s="179">
        <v>1.2</v>
      </c>
      <c r="L61" s="179">
        <v>9.1999999999999993</v>
      </c>
      <c r="M61" s="187">
        <v>9.1</v>
      </c>
      <c r="N61" s="69">
        <v>9.3000000000000007</v>
      </c>
      <c r="O61" s="21">
        <v>9.4</v>
      </c>
      <c r="P61" s="21">
        <v>9.1999999999999993</v>
      </c>
      <c r="Q61" s="21">
        <v>1.4</v>
      </c>
      <c r="R61" s="21">
        <v>9.1</v>
      </c>
      <c r="S61" s="126">
        <v>9.1</v>
      </c>
      <c r="T61" s="158">
        <f t="shared" si="20"/>
        <v>142</v>
      </c>
      <c r="U61" s="49"/>
      <c r="V61" s="2"/>
      <c r="W61" s="2"/>
      <c r="X61" s="124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86">
        <v>9.4</v>
      </c>
      <c r="C62" s="179">
        <v>9.3000000000000007</v>
      </c>
      <c r="D62" s="179">
        <v>9.1999999999999993</v>
      </c>
      <c r="E62" s="179">
        <v>1.6</v>
      </c>
      <c r="F62" s="179">
        <v>9.1999999999999993</v>
      </c>
      <c r="G62" s="187">
        <v>9</v>
      </c>
      <c r="H62" s="186">
        <v>9.1999999999999993</v>
      </c>
      <c r="I62" s="179">
        <v>9.3000000000000007</v>
      </c>
      <c r="J62" s="179">
        <v>9.1</v>
      </c>
      <c r="K62" s="179">
        <v>1.3</v>
      </c>
      <c r="L62" s="179">
        <v>9.1999999999999993</v>
      </c>
      <c r="M62" s="187">
        <v>9.1</v>
      </c>
      <c r="N62" s="69">
        <v>9.4</v>
      </c>
      <c r="O62" s="21">
        <v>9.4</v>
      </c>
      <c r="P62" s="21">
        <v>9.1999999999999993</v>
      </c>
      <c r="Q62" s="21">
        <v>1.4</v>
      </c>
      <c r="R62" s="21">
        <v>9.1</v>
      </c>
      <c r="S62" s="126">
        <v>9.1</v>
      </c>
      <c r="T62" s="158">
        <f t="shared" si="20"/>
        <v>142.5</v>
      </c>
      <c r="U62" s="49"/>
      <c r="V62" s="2"/>
      <c r="W62" s="2"/>
      <c r="X62" s="124"/>
      <c r="Y62" s="52"/>
      <c r="Z62" s="52"/>
      <c r="AA62" s="52"/>
      <c r="AB62" s="52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86">
        <v>9.4</v>
      </c>
      <c r="C63" s="179">
        <v>9.3000000000000007</v>
      </c>
      <c r="D63" s="179">
        <v>9.3000000000000007</v>
      </c>
      <c r="E63" s="179">
        <v>1.6</v>
      </c>
      <c r="F63" s="179">
        <v>9.1999999999999993</v>
      </c>
      <c r="G63" s="187">
        <v>9</v>
      </c>
      <c r="H63" s="186">
        <v>9.1999999999999993</v>
      </c>
      <c r="I63" s="179">
        <v>9.3000000000000007</v>
      </c>
      <c r="J63" s="179">
        <v>9.1</v>
      </c>
      <c r="K63" s="179">
        <v>1.3</v>
      </c>
      <c r="L63" s="179">
        <v>9.1999999999999993</v>
      </c>
      <c r="M63" s="187">
        <v>9.1</v>
      </c>
      <c r="N63" s="69">
        <v>9.4</v>
      </c>
      <c r="O63" s="21">
        <v>9.4</v>
      </c>
      <c r="P63" s="21">
        <v>9.3000000000000007</v>
      </c>
      <c r="Q63" s="21">
        <v>1.4</v>
      </c>
      <c r="R63" s="21">
        <v>9.1999999999999993</v>
      </c>
      <c r="S63" s="126">
        <v>9.1999999999999993</v>
      </c>
      <c r="T63" s="158">
        <f t="shared" si="20"/>
        <v>142.89999999999998</v>
      </c>
      <c r="U63" s="49"/>
      <c r="V63" s="2"/>
      <c r="W63" s="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81" t="s">
        <v>10</v>
      </c>
      <c r="B64" s="168">
        <f t="shared" ref="B64:S64" si="21">SUM(B57:B63)</f>
        <v>65.3</v>
      </c>
      <c r="C64" s="169">
        <f t="shared" si="21"/>
        <v>64.899999999999991</v>
      </c>
      <c r="D64" s="169">
        <f t="shared" si="21"/>
        <v>64.5</v>
      </c>
      <c r="E64" s="169">
        <f t="shared" si="21"/>
        <v>10.7</v>
      </c>
      <c r="F64" s="169">
        <f t="shared" si="21"/>
        <v>64.300000000000011</v>
      </c>
      <c r="G64" s="170">
        <f t="shared" si="21"/>
        <v>62.6</v>
      </c>
      <c r="H64" s="168">
        <f t="shared" si="21"/>
        <v>64.2</v>
      </c>
      <c r="I64" s="169">
        <f t="shared" si="21"/>
        <v>64.899999999999991</v>
      </c>
      <c r="J64" s="169">
        <f t="shared" si="21"/>
        <v>63.400000000000006</v>
      </c>
      <c r="K64" s="169">
        <f t="shared" si="21"/>
        <v>8.6</v>
      </c>
      <c r="L64" s="169">
        <f t="shared" si="21"/>
        <v>64.300000000000011</v>
      </c>
      <c r="M64" s="170">
        <f t="shared" si="21"/>
        <v>63.6</v>
      </c>
      <c r="N64" s="70">
        <f t="shared" si="21"/>
        <v>65.3</v>
      </c>
      <c r="O64" s="25">
        <f t="shared" si="21"/>
        <v>65.8</v>
      </c>
      <c r="P64" s="25">
        <f t="shared" si="21"/>
        <v>64.5</v>
      </c>
      <c r="Q64" s="25">
        <f t="shared" si="21"/>
        <v>9.7000000000000011</v>
      </c>
      <c r="R64" s="25">
        <f t="shared" si="21"/>
        <v>64</v>
      </c>
      <c r="S64" s="127">
        <f t="shared" si="21"/>
        <v>63.8</v>
      </c>
      <c r="T64" s="150">
        <f>SUM(B64:S64)</f>
        <v>994.4</v>
      </c>
      <c r="U64" s="49"/>
      <c r="V64" s="2"/>
      <c r="W64" s="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153</v>
      </c>
      <c r="C65" s="28">
        <v>152</v>
      </c>
      <c r="D65" s="28">
        <v>151</v>
      </c>
      <c r="E65" s="28">
        <v>153.5</v>
      </c>
      <c r="F65" s="28">
        <v>150.5</v>
      </c>
      <c r="G65" s="29">
        <v>149</v>
      </c>
      <c r="H65" s="27">
        <v>153</v>
      </c>
      <c r="I65" s="28">
        <v>152</v>
      </c>
      <c r="J65" s="28">
        <v>151</v>
      </c>
      <c r="K65" s="28">
        <v>154</v>
      </c>
      <c r="L65" s="28">
        <v>150.5</v>
      </c>
      <c r="M65" s="29">
        <v>149</v>
      </c>
      <c r="N65" s="71">
        <v>153</v>
      </c>
      <c r="O65" s="28">
        <v>151.5</v>
      </c>
      <c r="P65" s="28">
        <v>151</v>
      </c>
      <c r="Q65" s="28">
        <v>153.5</v>
      </c>
      <c r="R65" s="28">
        <v>150</v>
      </c>
      <c r="S65" s="128">
        <v>149.5</v>
      </c>
      <c r="T65" s="151">
        <f>+((T64/T66)/7)*1000</f>
        <v>151.12462006079028</v>
      </c>
      <c r="U65" s="49"/>
      <c r="V65" s="2"/>
      <c r="W65" s="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61</v>
      </c>
      <c r="C66" s="145">
        <v>61</v>
      </c>
      <c r="D66" s="145">
        <v>61</v>
      </c>
      <c r="E66" s="145">
        <v>10</v>
      </c>
      <c r="F66" s="145">
        <v>61</v>
      </c>
      <c r="G66" s="147">
        <v>60</v>
      </c>
      <c r="H66" s="146">
        <v>60</v>
      </c>
      <c r="I66" s="145">
        <v>61</v>
      </c>
      <c r="J66" s="145">
        <v>60</v>
      </c>
      <c r="K66" s="145">
        <v>8</v>
      </c>
      <c r="L66" s="145">
        <v>61</v>
      </c>
      <c r="M66" s="147">
        <v>61</v>
      </c>
      <c r="N66" s="94">
        <v>61</v>
      </c>
      <c r="O66" s="145">
        <v>62</v>
      </c>
      <c r="P66" s="145">
        <v>61</v>
      </c>
      <c r="Q66" s="145">
        <v>9</v>
      </c>
      <c r="R66" s="145">
        <v>61</v>
      </c>
      <c r="S66" s="148">
        <v>61</v>
      </c>
      <c r="T66" s="152">
        <f>SUM(B66:S66)</f>
        <v>940</v>
      </c>
      <c r="U66" s="49"/>
      <c r="V66" s="66"/>
      <c r="Z66" s="3"/>
      <c r="AA66" s="3"/>
      <c r="AB66" s="3"/>
      <c r="AC66" s="3"/>
      <c r="AD66" s="3"/>
    </row>
    <row r="67" spans="1:41" ht="33.75" customHeight="1" x14ac:dyDescent="0.25">
      <c r="A67" s="84" t="s">
        <v>14</v>
      </c>
      <c r="B67" s="35">
        <f t="shared" ref="B67:S67" si="22">((B66*B65)*7/1000-B57-B58)/5</f>
        <v>9.3462000000000014</v>
      </c>
      <c r="C67" s="36">
        <f t="shared" si="22"/>
        <v>9.2607999999999997</v>
      </c>
      <c r="D67" s="36">
        <f t="shared" si="22"/>
        <v>9.2153999999999989</v>
      </c>
      <c r="E67" s="36">
        <f t="shared" si="22"/>
        <v>1.5489999999999999</v>
      </c>
      <c r="F67" s="36">
        <f t="shared" si="22"/>
        <v>9.1726999999999972</v>
      </c>
      <c r="G67" s="37">
        <f t="shared" si="22"/>
        <v>8.9559999999999995</v>
      </c>
      <c r="H67" s="35">
        <f t="shared" si="22"/>
        <v>9.1720000000000006</v>
      </c>
      <c r="I67" s="36">
        <f t="shared" si="22"/>
        <v>9.2607999999999997</v>
      </c>
      <c r="J67" s="36">
        <f t="shared" si="22"/>
        <v>9.0440000000000005</v>
      </c>
      <c r="K67" s="36">
        <f t="shared" si="22"/>
        <v>1.2448000000000001</v>
      </c>
      <c r="L67" s="36">
        <f t="shared" si="22"/>
        <v>9.1726999999999972</v>
      </c>
      <c r="M67" s="37">
        <f t="shared" si="22"/>
        <v>9.0845999999999982</v>
      </c>
      <c r="N67" s="73">
        <f t="shared" si="22"/>
        <v>9.3462000000000014</v>
      </c>
      <c r="O67" s="36">
        <f t="shared" si="22"/>
        <v>9.3902000000000019</v>
      </c>
      <c r="P67" s="36">
        <f t="shared" si="22"/>
        <v>9.2153999999999989</v>
      </c>
      <c r="Q67" s="36">
        <f t="shared" si="22"/>
        <v>1.3740999999999999</v>
      </c>
      <c r="R67" s="36">
        <f t="shared" si="22"/>
        <v>9.129999999999999</v>
      </c>
      <c r="S67" s="130">
        <f t="shared" si="22"/>
        <v>9.1273</v>
      </c>
      <c r="T67" s="153">
        <f>((T64*1000)/T66)/7</f>
        <v>151.12462006079028</v>
      </c>
      <c r="Z67" s="3"/>
      <c r="AA67" s="3"/>
      <c r="AB67" s="3"/>
      <c r="AC67" s="3"/>
      <c r="AD67" s="3"/>
    </row>
    <row r="68" spans="1:41" ht="33.75" customHeight="1" x14ac:dyDescent="0.25">
      <c r="A68" s="85" t="s">
        <v>15</v>
      </c>
      <c r="B68" s="39">
        <f t="shared" ref="B68:M68" si="23">((B66*B65)*7)/1000</f>
        <v>65.331000000000003</v>
      </c>
      <c r="C68" s="40">
        <f t="shared" si="23"/>
        <v>64.903999999999996</v>
      </c>
      <c r="D68" s="40">
        <f t="shared" si="23"/>
        <v>64.477000000000004</v>
      </c>
      <c r="E68" s="40">
        <f t="shared" si="23"/>
        <v>10.744999999999999</v>
      </c>
      <c r="F68" s="40">
        <f t="shared" si="23"/>
        <v>64.263499999999993</v>
      </c>
      <c r="G68" s="76">
        <f t="shared" si="23"/>
        <v>62.58</v>
      </c>
      <c r="H68" s="39">
        <f t="shared" si="23"/>
        <v>64.260000000000005</v>
      </c>
      <c r="I68" s="40">
        <f t="shared" si="23"/>
        <v>64.903999999999996</v>
      </c>
      <c r="J68" s="40">
        <f t="shared" si="23"/>
        <v>63.42</v>
      </c>
      <c r="K68" s="40">
        <f t="shared" si="23"/>
        <v>8.6240000000000006</v>
      </c>
      <c r="L68" s="40">
        <f t="shared" si="23"/>
        <v>64.263499999999993</v>
      </c>
      <c r="M68" s="76">
        <f t="shared" si="23"/>
        <v>63.622999999999998</v>
      </c>
      <c r="N68" s="74">
        <f>((N66*N65)*7)/1000</f>
        <v>65.331000000000003</v>
      </c>
      <c r="O68" s="40">
        <f>((O66*O65)*7)/1000</f>
        <v>65.751000000000005</v>
      </c>
      <c r="P68" s="40">
        <f>((P66*P65)*7)/1000</f>
        <v>64.477000000000004</v>
      </c>
      <c r="Q68" s="40">
        <f>((Q66*Q65)*7)/1000</f>
        <v>9.6705000000000005</v>
      </c>
      <c r="R68" s="40">
        <f t="shared" ref="R68:S68" si="24">((R66*R65)*7)/1000</f>
        <v>64.05</v>
      </c>
      <c r="S68" s="131">
        <f t="shared" si="24"/>
        <v>63.836500000000001</v>
      </c>
      <c r="T68" s="85"/>
      <c r="U68" s="48"/>
      <c r="AD68" s="3"/>
    </row>
    <row r="69" spans="1:41" ht="33.75" customHeight="1" thickBot="1" x14ac:dyDescent="0.3">
      <c r="A69" s="86" t="s">
        <v>16</v>
      </c>
      <c r="B69" s="44">
        <f t="shared" ref="B69:M69" si="25">+(B64/B66)/7*1000</f>
        <v>152.92740046838406</v>
      </c>
      <c r="C69" s="45">
        <f t="shared" si="25"/>
        <v>151.99063231850116</v>
      </c>
      <c r="D69" s="45">
        <f t="shared" si="25"/>
        <v>151.05386416861828</v>
      </c>
      <c r="E69" s="45">
        <f t="shared" si="25"/>
        <v>152.85714285714283</v>
      </c>
      <c r="F69" s="45">
        <f t="shared" si="25"/>
        <v>150.58548009367684</v>
      </c>
      <c r="G69" s="46">
        <f t="shared" si="25"/>
        <v>149.04761904761907</v>
      </c>
      <c r="H69" s="44">
        <f t="shared" si="25"/>
        <v>152.85714285714286</v>
      </c>
      <c r="I69" s="45">
        <f t="shared" si="25"/>
        <v>151.99063231850116</v>
      </c>
      <c r="J69" s="45">
        <f t="shared" si="25"/>
        <v>150.95238095238096</v>
      </c>
      <c r="K69" s="45">
        <f t="shared" si="25"/>
        <v>153.57142857142856</v>
      </c>
      <c r="L69" s="45">
        <f t="shared" si="25"/>
        <v>150.58548009367684</v>
      </c>
      <c r="M69" s="46">
        <f t="shared" si="25"/>
        <v>148.94613583138172</v>
      </c>
      <c r="N69" s="75">
        <f>+(N64/N66)/7*1000</f>
        <v>152.92740046838406</v>
      </c>
      <c r="O69" s="45">
        <f>+(O64/O66)/7*1000</f>
        <v>151.61290322580646</v>
      </c>
      <c r="P69" s="45">
        <f>+(P64/P66)/7*1000</f>
        <v>151.05386416861828</v>
      </c>
      <c r="Q69" s="45">
        <f>+(Q64/Q66)/7*1000</f>
        <v>153.968253968254</v>
      </c>
      <c r="R69" s="45">
        <f t="shared" ref="R69:S69" si="26">+(R64/R66)/7*1000</f>
        <v>149.88290398126463</v>
      </c>
      <c r="S69" s="132">
        <f t="shared" si="26"/>
        <v>149.41451990632319</v>
      </c>
      <c r="T69" s="154"/>
      <c r="AD69" s="3"/>
    </row>
    <row r="70" spans="1:41" ht="33.75" customHeight="1" x14ac:dyDescent="0.25">
      <c r="B70" s="144"/>
      <c r="C70" s="144"/>
      <c r="D70" s="144"/>
      <c r="E70" s="144"/>
      <c r="F70" s="144"/>
      <c r="G70" s="144"/>
      <c r="H70" s="144"/>
      <c r="I70" s="144"/>
      <c r="J70" s="144"/>
      <c r="K70" s="144"/>
      <c r="L70" s="144"/>
      <c r="M70" s="144"/>
      <c r="N70" s="144"/>
      <c r="O70" s="144"/>
      <c r="P70" s="144"/>
      <c r="Q70" s="144"/>
      <c r="R70" s="144"/>
      <c r="S70" s="144"/>
    </row>
    <row r="71" spans="1:41" s="183" customFormat="1" ht="33.75" customHeight="1" x14ac:dyDescent="0.25">
      <c r="B71" s="184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  <c r="R71" s="184"/>
      <c r="S71" s="184"/>
    </row>
    <row r="72" spans="1:41" s="182" customFormat="1" ht="33.75" customHeight="1" x14ac:dyDescent="0.25">
      <c r="B72" s="185"/>
    </row>
    <row r="73" spans="1:41" ht="33.75" customHeight="1" x14ac:dyDescent="0.25">
      <c r="A73" s="52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182"/>
    </row>
    <row r="74" spans="1:41" ht="33.75" customHeight="1" x14ac:dyDescent="0.25">
      <c r="A74" s="52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182"/>
    </row>
    <row r="75" spans="1:41" ht="33.75" customHeight="1" x14ac:dyDescent="0.25">
      <c r="A75" s="52"/>
      <c r="B75" s="52"/>
      <c r="C75" s="52"/>
      <c r="D75" s="52"/>
      <c r="E75" s="52"/>
      <c r="F75" s="52"/>
      <c r="G75" s="52"/>
      <c r="H75" s="48"/>
      <c r="I75" s="48"/>
      <c r="J75" s="48"/>
      <c r="K75" s="182"/>
      <c r="L75" s="182"/>
      <c r="M75" s="182"/>
      <c r="N75" s="48"/>
      <c r="O75" s="48"/>
      <c r="P75" s="48"/>
      <c r="Q75" s="182"/>
      <c r="R75" s="182"/>
      <c r="S75" s="182"/>
      <c r="T75" s="182"/>
    </row>
    <row r="76" spans="1:41" ht="33.75" customHeight="1" x14ac:dyDescent="0.25">
      <c r="A76" s="52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182"/>
    </row>
    <row r="77" spans="1:41" ht="33.75" customHeight="1" x14ac:dyDescent="0.25">
      <c r="A77" s="52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182"/>
    </row>
    <row r="78" spans="1:41" ht="33.75" customHeight="1" x14ac:dyDescent="0.25">
      <c r="A78" s="52"/>
      <c r="B78" s="52"/>
      <c r="C78" s="52"/>
      <c r="D78" s="52"/>
      <c r="E78" s="52"/>
      <c r="F78" s="52"/>
      <c r="G78" s="52"/>
      <c r="H78" s="48"/>
      <c r="I78" s="48"/>
      <c r="J78" s="48"/>
      <c r="K78" s="182"/>
      <c r="L78" s="182"/>
      <c r="M78" s="182"/>
      <c r="N78" s="48"/>
      <c r="O78" s="48"/>
      <c r="P78" s="48"/>
      <c r="Q78" s="182"/>
      <c r="R78" s="182"/>
      <c r="S78" s="182"/>
      <c r="T78" s="182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B36:H36"/>
    <mergeCell ref="L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Q238"/>
  <sheetViews>
    <sheetView topLeftCell="A42" zoomScale="30" zoomScaleNormal="30" workbookViewId="0">
      <selection activeCell="B39" sqref="B39:G45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0" width="26.28515625" style="16" bestFit="1" customWidth="1"/>
    <col min="11" max="12" width="33.42578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0" width="25.42578125" style="16" customWidth="1"/>
    <col min="21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93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94" t="s">
        <v>45</v>
      </c>
      <c r="I15" s="395"/>
      <c r="J15" s="395"/>
      <c r="K15" s="395"/>
      <c r="L15" s="395"/>
      <c r="M15" s="396"/>
      <c r="N15" s="397" t="s">
        <v>44</v>
      </c>
      <c r="O15" s="398"/>
      <c r="P15" s="398"/>
      <c r="Q15" s="398"/>
      <c r="R15" s="398"/>
      <c r="S15" s="399"/>
      <c r="T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33"/>
      <c r="H16" s="13"/>
      <c r="I16" s="12"/>
      <c r="J16" s="12"/>
      <c r="K16" s="18"/>
      <c r="L16" s="12"/>
      <c r="M16" s="14"/>
      <c r="N16" s="13"/>
      <c r="O16" s="12"/>
      <c r="P16" s="12"/>
      <c r="Q16" s="12"/>
      <c r="R16" s="12"/>
      <c r="S16" s="14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25">
        <v>6</v>
      </c>
      <c r="H17" s="11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111.5</v>
      </c>
      <c r="C18" s="21">
        <v>111.8</v>
      </c>
      <c r="D18" s="21">
        <v>112.1</v>
      </c>
      <c r="E18" s="21">
        <v>30</v>
      </c>
      <c r="F18" s="21">
        <v>113.7</v>
      </c>
      <c r="G18" s="126">
        <v>112.8</v>
      </c>
      <c r="H18" s="20">
        <v>108.6</v>
      </c>
      <c r="I18" s="21">
        <v>110.9</v>
      </c>
      <c r="J18" s="21">
        <v>110.2</v>
      </c>
      <c r="K18" s="21">
        <v>28.4</v>
      </c>
      <c r="L18" s="21">
        <v>112.4</v>
      </c>
      <c r="M18" s="22">
        <v>110.5</v>
      </c>
      <c r="N18" s="20">
        <v>111.6</v>
      </c>
      <c r="O18" s="21">
        <v>114.2</v>
      </c>
      <c r="P18" s="21">
        <v>113.6</v>
      </c>
      <c r="Q18" s="21">
        <v>26.6</v>
      </c>
      <c r="R18" s="21">
        <v>114</v>
      </c>
      <c r="S18" s="22">
        <v>113.8</v>
      </c>
      <c r="T18" s="23">
        <f t="shared" ref="T18:T25" si="0">SUM(B18:S18)</f>
        <v>1766.6999999999998</v>
      </c>
      <c r="V18" s="2"/>
      <c r="W18" s="17"/>
    </row>
    <row r="19" spans="1:30" ht="39.950000000000003" customHeight="1" x14ac:dyDescent="0.25">
      <c r="A19" s="113" t="s">
        <v>34</v>
      </c>
      <c r="B19" s="20">
        <v>111.5</v>
      </c>
      <c r="C19" s="21">
        <v>111.8</v>
      </c>
      <c r="D19" s="21">
        <v>112.1</v>
      </c>
      <c r="E19" s="21">
        <v>30</v>
      </c>
      <c r="F19" s="21">
        <v>113.7</v>
      </c>
      <c r="G19" s="126">
        <v>112.8</v>
      </c>
      <c r="H19" s="20">
        <v>108.6</v>
      </c>
      <c r="I19" s="21">
        <v>110.9</v>
      </c>
      <c r="J19" s="21">
        <v>110.2</v>
      </c>
      <c r="K19" s="21">
        <v>28.4</v>
      </c>
      <c r="L19" s="21">
        <v>112.4</v>
      </c>
      <c r="M19" s="22">
        <v>110.5</v>
      </c>
      <c r="N19" s="20">
        <v>111.6</v>
      </c>
      <c r="O19" s="21">
        <v>114.2</v>
      </c>
      <c r="P19" s="21">
        <v>113.6</v>
      </c>
      <c r="Q19" s="21">
        <v>26.6</v>
      </c>
      <c r="R19" s="21">
        <v>114</v>
      </c>
      <c r="S19" s="22">
        <v>113.8</v>
      </c>
      <c r="T19" s="23">
        <f t="shared" si="0"/>
        <v>1766.6999999999998</v>
      </c>
      <c r="U19" s="182"/>
      <c r="V19" s="2"/>
      <c r="W19" s="17"/>
    </row>
    <row r="20" spans="1:30" ht="39.75" customHeight="1" x14ac:dyDescent="0.25">
      <c r="A20" s="112" t="s">
        <v>35</v>
      </c>
      <c r="B20" s="20">
        <v>110.2</v>
      </c>
      <c r="C20" s="21">
        <v>111.3</v>
      </c>
      <c r="D20" s="21">
        <v>111.2</v>
      </c>
      <c r="E20" s="21">
        <v>29.5</v>
      </c>
      <c r="F20" s="21">
        <v>113.1</v>
      </c>
      <c r="G20" s="126">
        <v>112.2</v>
      </c>
      <c r="H20" s="20">
        <v>107.9</v>
      </c>
      <c r="I20" s="21">
        <v>110.3</v>
      </c>
      <c r="J20" s="21">
        <v>109.7</v>
      </c>
      <c r="K20" s="21">
        <v>27.6</v>
      </c>
      <c r="L20" s="21">
        <v>111.7</v>
      </c>
      <c r="M20" s="22">
        <v>109.9</v>
      </c>
      <c r="N20" s="20">
        <v>110.8</v>
      </c>
      <c r="O20" s="21">
        <v>113.6</v>
      </c>
      <c r="P20" s="21">
        <v>113</v>
      </c>
      <c r="Q20" s="21">
        <v>24.3</v>
      </c>
      <c r="R20" s="21">
        <v>113.6</v>
      </c>
      <c r="S20" s="22">
        <v>113.1</v>
      </c>
      <c r="T20" s="23">
        <f t="shared" si="0"/>
        <v>1752.9999999999998</v>
      </c>
      <c r="V20" s="2"/>
      <c r="W20" s="17"/>
    </row>
    <row r="21" spans="1:30" ht="39.950000000000003" customHeight="1" x14ac:dyDescent="0.25">
      <c r="A21" s="112" t="s">
        <v>36</v>
      </c>
      <c r="B21" s="20">
        <v>110.2</v>
      </c>
      <c r="C21" s="21">
        <v>111.3</v>
      </c>
      <c r="D21" s="21">
        <v>111.2</v>
      </c>
      <c r="E21" s="21">
        <v>29.5</v>
      </c>
      <c r="F21" s="21">
        <v>113.1</v>
      </c>
      <c r="G21" s="126">
        <v>112.2</v>
      </c>
      <c r="H21" s="20">
        <v>107.9</v>
      </c>
      <c r="I21" s="21">
        <v>110.3</v>
      </c>
      <c r="J21" s="21">
        <v>109.7</v>
      </c>
      <c r="K21" s="21">
        <v>27.6</v>
      </c>
      <c r="L21" s="21">
        <v>111.7</v>
      </c>
      <c r="M21" s="22">
        <v>109.9</v>
      </c>
      <c r="N21" s="20">
        <v>110.8</v>
      </c>
      <c r="O21" s="21">
        <v>113.6</v>
      </c>
      <c r="P21" s="21">
        <v>113</v>
      </c>
      <c r="Q21" s="21">
        <v>24.3</v>
      </c>
      <c r="R21" s="21">
        <v>113.6</v>
      </c>
      <c r="S21" s="22">
        <v>113.1</v>
      </c>
      <c r="T21" s="23">
        <f t="shared" si="0"/>
        <v>1752.9999999999998</v>
      </c>
      <c r="V21" s="2"/>
      <c r="W21" s="17"/>
    </row>
    <row r="22" spans="1:30" ht="39.950000000000003" customHeight="1" x14ac:dyDescent="0.25">
      <c r="A22" s="113" t="s">
        <v>37</v>
      </c>
      <c r="B22" s="20">
        <v>110.2</v>
      </c>
      <c r="C22" s="21">
        <v>111.3</v>
      </c>
      <c r="D22" s="21">
        <v>111.2</v>
      </c>
      <c r="E22" s="21">
        <v>29.5</v>
      </c>
      <c r="F22" s="21">
        <v>113.1</v>
      </c>
      <c r="G22" s="126">
        <v>112.2</v>
      </c>
      <c r="H22" s="20">
        <v>107.9</v>
      </c>
      <c r="I22" s="21">
        <v>110.3</v>
      </c>
      <c r="J22" s="21">
        <v>109.7</v>
      </c>
      <c r="K22" s="21">
        <v>27.6</v>
      </c>
      <c r="L22" s="21">
        <v>111.7</v>
      </c>
      <c r="M22" s="22">
        <v>109.9</v>
      </c>
      <c r="N22" s="20">
        <v>110.8</v>
      </c>
      <c r="O22" s="21">
        <v>113.6</v>
      </c>
      <c r="P22" s="21">
        <v>113</v>
      </c>
      <c r="Q22" s="21">
        <v>24.3</v>
      </c>
      <c r="R22" s="21">
        <v>113.6</v>
      </c>
      <c r="S22" s="22">
        <v>113.1</v>
      </c>
      <c r="T22" s="23">
        <f t="shared" si="0"/>
        <v>1752.9999999999998</v>
      </c>
      <c r="V22" s="2"/>
      <c r="W22" s="17"/>
    </row>
    <row r="23" spans="1:30" ht="39.950000000000003" customHeight="1" x14ac:dyDescent="0.25">
      <c r="A23" s="112" t="s">
        <v>38</v>
      </c>
      <c r="B23" s="20">
        <v>110.2</v>
      </c>
      <c r="C23" s="21">
        <v>111.3</v>
      </c>
      <c r="D23" s="21">
        <v>111.2</v>
      </c>
      <c r="E23" s="21">
        <v>29.5</v>
      </c>
      <c r="F23" s="21">
        <v>113.1</v>
      </c>
      <c r="G23" s="126">
        <v>112.2</v>
      </c>
      <c r="H23" s="20">
        <v>107.9</v>
      </c>
      <c r="I23" s="21">
        <v>110.3</v>
      </c>
      <c r="J23" s="21">
        <v>109.7</v>
      </c>
      <c r="K23" s="21">
        <v>27.6</v>
      </c>
      <c r="L23" s="21">
        <v>111.7</v>
      </c>
      <c r="M23" s="22">
        <v>109.9</v>
      </c>
      <c r="N23" s="20">
        <v>110.8</v>
      </c>
      <c r="O23" s="21">
        <v>113.6</v>
      </c>
      <c r="P23" s="21">
        <v>113</v>
      </c>
      <c r="Q23" s="21">
        <v>24.3</v>
      </c>
      <c r="R23" s="21">
        <v>113.6</v>
      </c>
      <c r="S23" s="22">
        <v>113.1</v>
      </c>
      <c r="T23" s="23">
        <f t="shared" si="0"/>
        <v>1752.9999999999998</v>
      </c>
      <c r="V23" s="2"/>
      <c r="W23" s="17"/>
    </row>
    <row r="24" spans="1:30" ht="39.950000000000003" customHeight="1" x14ac:dyDescent="0.25">
      <c r="A24" s="112" t="s">
        <v>33</v>
      </c>
      <c r="B24" s="20">
        <v>110.2</v>
      </c>
      <c r="C24" s="21">
        <v>111.3</v>
      </c>
      <c r="D24" s="21">
        <v>111.2</v>
      </c>
      <c r="E24" s="21">
        <v>29.5</v>
      </c>
      <c r="F24" s="21">
        <v>113.1</v>
      </c>
      <c r="G24" s="126">
        <v>112.2</v>
      </c>
      <c r="H24" s="20">
        <v>107.9</v>
      </c>
      <c r="I24" s="21">
        <v>110.3</v>
      </c>
      <c r="J24" s="21">
        <v>109.7</v>
      </c>
      <c r="K24" s="21">
        <v>27.6</v>
      </c>
      <c r="L24" s="21">
        <v>111.7</v>
      </c>
      <c r="M24" s="22">
        <v>109.9</v>
      </c>
      <c r="N24" s="20">
        <v>110.8</v>
      </c>
      <c r="O24" s="21">
        <v>113.6</v>
      </c>
      <c r="P24" s="21">
        <v>113</v>
      </c>
      <c r="Q24" s="21">
        <v>24.3</v>
      </c>
      <c r="R24" s="21">
        <v>113.6</v>
      </c>
      <c r="S24" s="22">
        <v>113.1</v>
      </c>
      <c r="T24" s="23">
        <f t="shared" si="0"/>
        <v>1752.9999999999998</v>
      </c>
      <c r="V24" s="2"/>
    </row>
    <row r="25" spans="1:30" ht="41.45" customHeight="1" x14ac:dyDescent="0.25">
      <c r="A25" s="113" t="s">
        <v>10</v>
      </c>
      <c r="B25" s="24">
        <f>SUM(B18:B24)</f>
        <v>774.00000000000011</v>
      </c>
      <c r="C25" s="25">
        <f t="shared" ref="C25:E25" si="1">SUM(C18:C24)</f>
        <v>780.09999999999991</v>
      </c>
      <c r="D25" s="25">
        <f t="shared" si="1"/>
        <v>780.2</v>
      </c>
      <c r="E25" s="25">
        <f t="shared" si="1"/>
        <v>207.5</v>
      </c>
      <c r="F25" s="25">
        <f>SUM(F18:F24)</f>
        <v>792.90000000000009</v>
      </c>
      <c r="G25" s="127">
        <f t="shared" ref="G25:J25" si="2">SUM(G18:G24)</f>
        <v>786.60000000000014</v>
      </c>
      <c r="H25" s="24">
        <f t="shared" si="2"/>
        <v>756.69999999999993</v>
      </c>
      <c r="I25" s="25">
        <f t="shared" si="2"/>
        <v>773.3</v>
      </c>
      <c r="J25" s="25">
        <f t="shared" si="2"/>
        <v>768.90000000000009</v>
      </c>
      <c r="K25" s="25">
        <f>SUM(K18:K24)</f>
        <v>194.79999999999998</v>
      </c>
      <c r="L25" s="25">
        <f t="shared" ref="L25:M25" si="3">SUM(L18:L24)</f>
        <v>783.30000000000007</v>
      </c>
      <c r="M25" s="26">
        <f t="shared" si="3"/>
        <v>770.49999999999989</v>
      </c>
      <c r="N25" s="24">
        <f>SUM(N18:N24)</f>
        <v>777.19999999999993</v>
      </c>
      <c r="O25" s="25">
        <f t="shared" ref="O25:S25" si="4">SUM(O18:O24)</f>
        <v>796.40000000000009</v>
      </c>
      <c r="P25" s="25">
        <f t="shared" si="4"/>
        <v>792.2</v>
      </c>
      <c r="Q25" s="25">
        <f t="shared" si="4"/>
        <v>174.70000000000002</v>
      </c>
      <c r="R25" s="25">
        <f t="shared" si="4"/>
        <v>796.00000000000011</v>
      </c>
      <c r="S25" s="26">
        <f t="shared" si="4"/>
        <v>793.1</v>
      </c>
      <c r="T25" s="23">
        <f t="shared" si="0"/>
        <v>12298.400000000003</v>
      </c>
    </row>
    <row r="26" spans="1:30" s="2" customFormat="1" ht="36.75" customHeight="1" x14ac:dyDescent="0.25">
      <c r="A26" s="114" t="s">
        <v>12</v>
      </c>
      <c r="B26" s="27">
        <v>153.80000000000001</v>
      </c>
      <c r="C26" s="28">
        <v>153.80000000000001</v>
      </c>
      <c r="D26" s="28">
        <v>153.80000000000001</v>
      </c>
      <c r="E26" s="28">
        <v>153.80000000000001</v>
      </c>
      <c r="F26" s="28">
        <v>153.80000000000001</v>
      </c>
      <c r="G26" s="128">
        <v>153.80000000000001</v>
      </c>
      <c r="H26" s="27">
        <v>153.80000000000001</v>
      </c>
      <c r="I26" s="28">
        <v>153.80000000000001</v>
      </c>
      <c r="J26" s="28">
        <v>153.80000000000001</v>
      </c>
      <c r="K26" s="28">
        <v>153.80000000000001</v>
      </c>
      <c r="L26" s="28">
        <v>153.80000000000001</v>
      </c>
      <c r="M26" s="128">
        <v>153.80000000000001</v>
      </c>
      <c r="N26" s="27">
        <v>153.80000000000001</v>
      </c>
      <c r="O26" s="28">
        <v>153.80000000000001</v>
      </c>
      <c r="P26" s="28">
        <v>153.80000000000001</v>
      </c>
      <c r="Q26" s="28">
        <v>153.80000000000001</v>
      </c>
      <c r="R26" s="28">
        <v>153.80000000000001</v>
      </c>
      <c r="S26" s="29">
        <v>153.80000000000001</v>
      </c>
      <c r="T26" s="30">
        <f>+((T25/T27)/7)*1000</f>
        <v>153.98021785401281</v>
      </c>
    </row>
    <row r="27" spans="1:30" s="2" customFormat="1" ht="33" customHeight="1" x14ac:dyDescent="0.25">
      <c r="A27" s="115" t="s">
        <v>13</v>
      </c>
      <c r="B27" s="31">
        <v>718</v>
      </c>
      <c r="C27" s="32">
        <v>724</v>
      </c>
      <c r="D27" s="32">
        <v>724</v>
      </c>
      <c r="E27" s="32">
        <v>192</v>
      </c>
      <c r="F27" s="32">
        <v>736</v>
      </c>
      <c r="G27" s="129">
        <v>730</v>
      </c>
      <c r="H27" s="31">
        <v>702</v>
      </c>
      <c r="I27" s="32">
        <v>718</v>
      </c>
      <c r="J27" s="32">
        <v>714</v>
      </c>
      <c r="K27" s="32">
        <v>180</v>
      </c>
      <c r="L27" s="32">
        <v>727</v>
      </c>
      <c r="M27" s="129">
        <v>715</v>
      </c>
      <c r="N27" s="31">
        <v>721</v>
      </c>
      <c r="O27" s="32">
        <v>739</v>
      </c>
      <c r="P27" s="32">
        <v>735</v>
      </c>
      <c r="Q27" s="32">
        <v>160</v>
      </c>
      <c r="R27" s="32">
        <v>739</v>
      </c>
      <c r="S27" s="33">
        <v>736</v>
      </c>
      <c r="T27" s="34">
        <f>SUM(B27:S27)</f>
        <v>11410</v>
      </c>
      <c r="U27" s="2">
        <f>((T25*1000)/T27)/7</f>
        <v>153.98021785401281</v>
      </c>
    </row>
    <row r="28" spans="1:30" s="2" customFormat="1" ht="33" customHeight="1" x14ac:dyDescent="0.25">
      <c r="A28" s="116" t="s">
        <v>14</v>
      </c>
      <c r="B28" s="35">
        <f>((B27*B26)*7/1000-B18)/6</f>
        <v>110.24980000000001</v>
      </c>
      <c r="C28" s="36">
        <f t="shared" ref="C28:S28" si="5">((C27*C26)*7/1000-C18)/6</f>
        <v>111.27640000000002</v>
      </c>
      <c r="D28" s="36">
        <f t="shared" si="5"/>
        <v>111.22640000000001</v>
      </c>
      <c r="E28" s="36">
        <f t="shared" si="5"/>
        <v>29.4512</v>
      </c>
      <c r="F28" s="36">
        <f t="shared" si="5"/>
        <v>113.11293333333333</v>
      </c>
      <c r="G28" s="130">
        <f t="shared" si="5"/>
        <v>112.18633333333337</v>
      </c>
      <c r="H28" s="35">
        <f t="shared" si="5"/>
        <v>107.86220000000002</v>
      </c>
      <c r="I28" s="36">
        <f t="shared" si="5"/>
        <v>110.34980000000002</v>
      </c>
      <c r="J28" s="36">
        <f t="shared" si="5"/>
        <v>109.74873333333335</v>
      </c>
      <c r="K28" s="36">
        <f t="shared" si="5"/>
        <v>27.564666666666671</v>
      </c>
      <c r="L28" s="36">
        <f t="shared" si="5"/>
        <v>111.71470000000001</v>
      </c>
      <c r="M28" s="37">
        <f t="shared" si="5"/>
        <v>109.87816666666669</v>
      </c>
      <c r="N28" s="35">
        <f t="shared" si="5"/>
        <v>110.77143333333333</v>
      </c>
      <c r="O28" s="36">
        <f t="shared" si="5"/>
        <v>113.56790000000001</v>
      </c>
      <c r="P28" s="36">
        <f t="shared" si="5"/>
        <v>112.95016666666669</v>
      </c>
      <c r="Q28" s="36">
        <f t="shared" si="5"/>
        <v>24.276</v>
      </c>
      <c r="R28" s="36">
        <f t="shared" si="5"/>
        <v>113.60123333333335</v>
      </c>
      <c r="S28" s="37">
        <f t="shared" si="5"/>
        <v>113.09626666666668</v>
      </c>
      <c r="T28" s="38"/>
    </row>
    <row r="29" spans="1:30" ht="33.75" customHeight="1" x14ac:dyDescent="0.25">
      <c r="A29" s="117" t="s">
        <v>15</v>
      </c>
      <c r="B29" s="39">
        <f>((B27*B26)*7)/1000</f>
        <v>772.99880000000007</v>
      </c>
      <c r="C29" s="40">
        <f>((C27*C26)*7)/1000</f>
        <v>779.4584000000001</v>
      </c>
      <c r="D29" s="40">
        <f t="shared" ref="D29:S29" si="6">((D27*D26)*7)/1000</f>
        <v>779.4584000000001</v>
      </c>
      <c r="E29" s="40">
        <f t="shared" si="6"/>
        <v>206.7072</v>
      </c>
      <c r="F29" s="40">
        <f t="shared" si="6"/>
        <v>792.37760000000003</v>
      </c>
      <c r="G29" s="131">
        <f t="shared" si="6"/>
        <v>785.91800000000012</v>
      </c>
      <c r="H29" s="39">
        <f t="shared" si="6"/>
        <v>755.77320000000009</v>
      </c>
      <c r="I29" s="40">
        <f t="shared" si="6"/>
        <v>772.99880000000007</v>
      </c>
      <c r="J29" s="40">
        <f t="shared" si="6"/>
        <v>768.69240000000013</v>
      </c>
      <c r="K29" s="40">
        <f t="shared" si="6"/>
        <v>193.78800000000004</v>
      </c>
      <c r="L29" s="40">
        <f t="shared" si="6"/>
        <v>782.68820000000005</v>
      </c>
      <c r="M29" s="76">
        <f t="shared" si="6"/>
        <v>769.76900000000012</v>
      </c>
      <c r="N29" s="177">
        <f t="shared" si="6"/>
        <v>776.22860000000003</v>
      </c>
      <c r="O29" s="41">
        <f t="shared" si="6"/>
        <v>795.6074000000001</v>
      </c>
      <c r="P29" s="41">
        <f t="shared" si="6"/>
        <v>791.30100000000016</v>
      </c>
      <c r="Q29" s="41">
        <f t="shared" si="6"/>
        <v>172.256</v>
      </c>
      <c r="R29" s="41">
        <f t="shared" si="6"/>
        <v>795.6074000000001</v>
      </c>
      <c r="S29" s="42">
        <f t="shared" si="6"/>
        <v>792.37760000000003</v>
      </c>
      <c r="T29" s="43"/>
    </row>
    <row r="30" spans="1:30" ht="33.75" customHeight="1" thickBot="1" x14ac:dyDescent="0.3">
      <c r="A30" s="118" t="s">
        <v>16</v>
      </c>
      <c r="B30" s="44">
        <f>+(B25/B27)/7*1000</f>
        <v>153.99920413847991</v>
      </c>
      <c r="C30" s="45">
        <f t="shared" ref="C30:E30" si="7">+(C25/C27)/7*1000</f>
        <v>153.92659826361484</v>
      </c>
      <c r="D30" s="45">
        <f t="shared" si="7"/>
        <v>153.94632991318073</v>
      </c>
      <c r="E30" s="45">
        <f t="shared" si="7"/>
        <v>154.38988095238096</v>
      </c>
      <c r="F30" s="45">
        <f>+(F25/F27)/7*1000</f>
        <v>153.90139751552795</v>
      </c>
      <c r="G30" s="132">
        <f t="shared" ref="G30:J30" si="8">+(G25/G27)/7*1000</f>
        <v>153.93346379647753</v>
      </c>
      <c r="H30" s="44">
        <f t="shared" si="8"/>
        <v>153.98860398860398</v>
      </c>
      <c r="I30" s="45">
        <f t="shared" si="8"/>
        <v>153.85992837246317</v>
      </c>
      <c r="J30" s="45">
        <f t="shared" si="8"/>
        <v>153.84153661464589</v>
      </c>
      <c r="K30" s="45">
        <f>+(K25/K27)/7*1000</f>
        <v>154.60317460317461</v>
      </c>
      <c r="L30" s="45">
        <f t="shared" ref="L30:S30" si="9">+(L25/L27)/7*1000</f>
        <v>153.92022008253096</v>
      </c>
      <c r="M30" s="46">
        <f t="shared" si="9"/>
        <v>153.94605394605392</v>
      </c>
      <c r="N30" s="44">
        <f t="shared" si="9"/>
        <v>153.99247077471765</v>
      </c>
      <c r="O30" s="45">
        <f t="shared" si="9"/>
        <v>153.95321863522136</v>
      </c>
      <c r="P30" s="45">
        <f t="shared" si="9"/>
        <v>153.97473275024296</v>
      </c>
      <c r="Q30" s="45">
        <f t="shared" si="9"/>
        <v>155.98214285714286</v>
      </c>
      <c r="R30" s="45">
        <f t="shared" si="9"/>
        <v>153.87589406533928</v>
      </c>
      <c r="S30" s="46">
        <f t="shared" si="9"/>
        <v>153.94021739130434</v>
      </c>
      <c r="T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0"/>
      <c r="U36" s="50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0"/>
      <c r="U37" s="50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50"/>
      <c r="U38" s="50"/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69">
        <v>98.2</v>
      </c>
      <c r="C39" s="69">
        <v>95.8</v>
      </c>
      <c r="D39" s="69">
        <v>97.3</v>
      </c>
      <c r="E39" s="69">
        <v>17.7</v>
      </c>
      <c r="F39" s="69">
        <v>99.5</v>
      </c>
      <c r="G39" s="69">
        <v>96.2</v>
      </c>
      <c r="H39" s="89">
        <f t="shared" ref="H39:H46" si="10">SUM(B39:G39)</f>
        <v>504.7</v>
      </c>
      <c r="I39" s="50"/>
      <c r="J39" s="2"/>
      <c r="K39" s="80" t="s">
        <v>42</v>
      </c>
      <c r="L39" s="69">
        <v>7.6</v>
      </c>
      <c r="M39" s="69">
        <v>7.5</v>
      </c>
      <c r="N39" s="69">
        <v>7.4</v>
      </c>
      <c r="O39" s="69">
        <v>1.1000000000000001</v>
      </c>
      <c r="P39" s="69">
        <v>7.5</v>
      </c>
      <c r="Q39" s="69">
        <v>7.3</v>
      </c>
      <c r="R39" s="89">
        <f t="shared" ref="R39:R46" si="11">SUM(L39:Q39)</f>
        <v>38.4</v>
      </c>
      <c r="S39" s="50"/>
      <c r="T39" s="50"/>
      <c r="U39" s="50"/>
      <c r="V39" s="50"/>
      <c r="W39" s="2"/>
      <c r="X39" s="2"/>
      <c r="Y39" s="2"/>
      <c r="Z39" s="2"/>
      <c r="AA39" s="144"/>
      <c r="AB39" s="144"/>
      <c r="AD39" s="142"/>
    </row>
    <row r="40" spans="1:30" ht="33.75" customHeight="1" x14ac:dyDescent="0.25">
      <c r="A40" s="81" t="s">
        <v>34</v>
      </c>
      <c r="B40" s="69">
        <v>98.2</v>
      </c>
      <c r="C40" s="69">
        <v>95.8</v>
      </c>
      <c r="D40" s="69">
        <v>97.3</v>
      </c>
      <c r="E40" s="69">
        <v>17.7</v>
      </c>
      <c r="F40" s="69">
        <v>99.5</v>
      </c>
      <c r="G40" s="69">
        <v>96.2</v>
      </c>
      <c r="H40" s="89">
        <f t="shared" si="10"/>
        <v>504.7</v>
      </c>
      <c r="I40" s="50"/>
      <c r="J40" s="2"/>
      <c r="K40" s="81" t="s">
        <v>34</v>
      </c>
      <c r="L40" s="69">
        <v>7.6</v>
      </c>
      <c r="M40" s="69">
        <v>7.5</v>
      </c>
      <c r="N40" s="69">
        <v>7.4</v>
      </c>
      <c r="O40" s="69">
        <v>1.1000000000000001</v>
      </c>
      <c r="P40" s="69">
        <v>7.5</v>
      </c>
      <c r="Q40" s="69">
        <v>7.3</v>
      </c>
      <c r="R40" s="89">
        <f t="shared" si="11"/>
        <v>38.4</v>
      </c>
      <c r="S40" s="50"/>
      <c r="T40" s="50"/>
      <c r="U40" s="50"/>
      <c r="V40" s="50"/>
      <c r="W40" s="2"/>
      <c r="X40" s="2"/>
      <c r="Y40" s="2"/>
      <c r="Z40" s="2"/>
      <c r="AA40" s="144"/>
      <c r="AB40" s="144"/>
      <c r="AD40" s="142"/>
    </row>
    <row r="41" spans="1:30" ht="33.75" customHeight="1" x14ac:dyDescent="0.25">
      <c r="A41" s="80" t="s">
        <v>35</v>
      </c>
      <c r="B41" s="69">
        <v>98.2</v>
      </c>
      <c r="C41" s="69">
        <v>95.7</v>
      </c>
      <c r="D41" s="69">
        <v>97.2</v>
      </c>
      <c r="E41" s="69">
        <v>17.2</v>
      </c>
      <c r="F41" s="69">
        <v>99.2</v>
      </c>
      <c r="G41" s="69">
        <v>96.1</v>
      </c>
      <c r="H41" s="89">
        <f t="shared" si="10"/>
        <v>503.6</v>
      </c>
      <c r="I41" s="50"/>
      <c r="J41" s="2"/>
      <c r="K41" s="80" t="s">
        <v>35</v>
      </c>
      <c r="L41" s="69">
        <v>7.5</v>
      </c>
      <c r="M41" s="69">
        <v>7.5</v>
      </c>
      <c r="N41" s="69">
        <v>7.4</v>
      </c>
      <c r="O41" s="69">
        <v>1</v>
      </c>
      <c r="P41" s="69">
        <v>7.4</v>
      </c>
      <c r="Q41" s="69">
        <v>7.2</v>
      </c>
      <c r="R41" s="89">
        <f t="shared" si="11"/>
        <v>38</v>
      </c>
      <c r="S41" s="50"/>
      <c r="T41" s="50"/>
      <c r="U41" s="50"/>
      <c r="V41" s="50"/>
      <c r="W41" s="2"/>
      <c r="X41" s="2"/>
      <c r="Y41" s="2"/>
      <c r="Z41" s="2"/>
      <c r="AA41" s="144"/>
      <c r="AB41" s="144"/>
      <c r="AD41" s="142"/>
    </row>
    <row r="42" spans="1:30" ht="33.75" customHeight="1" x14ac:dyDescent="0.25">
      <c r="A42" s="80" t="s">
        <v>36</v>
      </c>
      <c r="B42" s="69">
        <v>98.2</v>
      </c>
      <c r="C42" s="69">
        <v>95.7</v>
      </c>
      <c r="D42" s="69">
        <v>97.2</v>
      </c>
      <c r="E42" s="69">
        <v>17.2</v>
      </c>
      <c r="F42" s="69">
        <v>99.2</v>
      </c>
      <c r="G42" s="69">
        <v>96.1</v>
      </c>
      <c r="H42" s="89">
        <f t="shared" si="10"/>
        <v>503.6</v>
      </c>
      <c r="I42" s="50"/>
      <c r="J42" s="2"/>
      <c r="K42" s="80" t="s">
        <v>36</v>
      </c>
      <c r="L42" s="69">
        <v>7.5</v>
      </c>
      <c r="M42" s="69">
        <v>7.5</v>
      </c>
      <c r="N42" s="69">
        <v>7.4</v>
      </c>
      <c r="O42" s="69">
        <v>1.1000000000000001</v>
      </c>
      <c r="P42" s="69">
        <v>7.4</v>
      </c>
      <c r="Q42" s="69">
        <v>7.2</v>
      </c>
      <c r="R42" s="89">
        <f t="shared" si="11"/>
        <v>38.1</v>
      </c>
      <c r="S42" s="50"/>
      <c r="T42" s="50"/>
      <c r="U42" s="50"/>
      <c r="V42" s="50"/>
      <c r="W42" s="2"/>
      <c r="X42" s="2"/>
      <c r="Y42" s="2"/>
      <c r="Z42" s="2"/>
      <c r="AA42" s="144"/>
      <c r="AB42" s="144"/>
      <c r="AD42" s="142"/>
    </row>
    <row r="43" spans="1:30" ht="33.75" customHeight="1" x14ac:dyDescent="0.25">
      <c r="A43" s="81" t="s">
        <v>37</v>
      </c>
      <c r="B43" s="69">
        <v>98.2</v>
      </c>
      <c r="C43" s="69">
        <v>95.7</v>
      </c>
      <c r="D43" s="69">
        <v>97.2</v>
      </c>
      <c r="E43" s="69">
        <v>17.2</v>
      </c>
      <c r="F43" s="69">
        <v>99.2</v>
      </c>
      <c r="G43" s="69">
        <v>96.1</v>
      </c>
      <c r="H43" s="89">
        <f t="shared" si="10"/>
        <v>503.6</v>
      </c>
      <c r="I43" s="50"/>
      <c r="J43" s="2"/>
      <c r="K43" s="81" t="s">
        <v>37</v>
      </c>
      <c r="L43" s="69">
        <v>7.5</v>
      </c>
      <c r="M43" s="69">
        <v>7.5</v>
      </c>
      <c r="N43" s="69">
        <v>7.4</v>
      </c>
      <c r="O43" s="69">
        <v>1.1000000000000001</v>
      </c>
      <c r="P43" s="69">
        <v>7.4</v>
      </c>
      <c r="Q43" s="69">
        <v>7.3</v>
      </c>
      <c r="R43" s="89">
        <f t="shared" si="11"/>
        <v>38.199999999999996</v>
      </c>
      <c r="S43" s="50"/>
      <c r="T43" s="50"/>
      <c r="U43" s="50"/>
      <c r="V43" s="50"/>
      <c r="W43" s="2"/>
      <c r="X43" s="2"/>
      <c r="Y43" s="2"/>
      <c r="Z43" s="2"/>
      <c r="AA43" s="144"/>
      <c r="AB43" s="144"/>
      <c r="AD43" s="142"/>
    </row>
    <row r="44" spans="1:30" ht="33.75" customHeight="1" x14ac:dyDescent="0.25">
      <c r="A44" s="80" t="s">
        <v>38</v>
      </c>
      <c r="B44" s="69">
        <v>98.2</v>
      </c>
      <c r="C44" s="69">
        <v>95.7</v>
      </c>
      <c r="D44" s="69">
        <v>97.2</v>
      </c>
      <c r="E44" s="69">
        <v>17.2</v>
      </c>
      <c r="F44" s="69">
        <v>99.2</v>
      </c>
      <c r="G44" s="69">
        <v>96.1</v>
      </c>
      <c r="H44" s="89">
        <f t="shared" si="10"/>
        <v>503.6</v>
      </c>
      <c r="I44" s="50"/>
      <c r="J44" s="2"/>
      <c r="K44" s="80" t="s">
        <v>38</v>
      </c>
      <c r="L44" s="69">
        <v>7.5</v>
      </c>
      <c r="M44" s="69">
        <v>7.6</v>
      </c>
      <c r="N44" s="69">
        <v>7.4</v>
      </c>
      <c r="O44" s="69">
        <v>1.1000000000000001</v>
      </c>
      <c r="P44" s="69">
        <v>7.5</v>
      </c>
      <c r="Q44" s="69">
        <v>7.3</v>
      </c>
      <c r="R44" s="89">
        <f t="shared" si="11"/>
        <v>38.4</v>
      </c>
      <c r="S44" s="50"/>
      <c r="T44" s="50"/>
      <c r="U44" s="50"/>
      <c r="V44" s="50"/>
      <c r="W44" s="2"/>
      <c r="X44" s="2"/>
      <c r="Y44" s="2"/>
      <c r="Z44" s="2"/>
      <c r="AA44" s="144"/>
      <c r="AB44" s="144"/>
      <c r="AD44" s="142"/>
    </row>
    <row r="45" spans="1:30" ht="33.75" customHeight="1" x14ac:dyDescent="0.25">
      <c r="A45" s="80" t="s">
        <v>33</v>
      </c>
      <c r="B45" s="69">
        <v>98.2</v>
      </c>
      <c r="C45" s="69">
        <v>95.7</v>
      </c>
      <c r="D45" s="69">
        <v>97.2</v>
      </c>
      <c r="E45" s="69">
        <v>17.2</v>
      </c>
      <c r="F45" s="69">
        <v>99.2</v>
      </c>
      <c r="G45" s="69">
        <v>96.1</v>
      </c>
      <c r="H45" s="89">
        <f t="shared" si="10"/>
        <v>503.6</v>
      </c>
      <c r="I45" s="50"/>
      <c r="J45" s="2"/>
      <c r="K45" s="80" t="s">
        <v>33</v>
      </c>
      <c r="L45" s="69">
        <v>7.6</v>
      </c>
      <c r="M45" s="69">
        <v>7.6</v>
      </c>
      <c r="N45" s="69">
        <v>7.4</v>
      </c>
      <c r="O45" s="69">
        <v>1.1000000000000001</v>
      </c>
      <c r="P45" s="69">
        <v>7.5</v>
      </c>
      <c r="Q45" s="69">
        <v>7.3</v>
      </c>
      <c r="R45" s="89">
        <f t="shared" si="11"/>
        <v>38.5</v>
      </c>
      <c r="S45" s="50"/>
      <c r="T45" s="50"/>
      <c r="U45" s="50"/>
      <c r="V45" s="50"/>
      <c r="W45" s="2"/>
      <c r="X45" s="2"/>
      <c r="Y45" s="2"/>
      <c r="Z45" s="2"/>
      <c r="AA45" s="144"/>
      <c r="AB45" s="144"/>
      <c r="AD45" s="142"/>
    </row>
    <row r="46" spans="1:30" ht="33.75" customHeight="1" x14ac:dyDescent="0.25">
      <c r="A46" s="81" t="s">
        <v>10</v>
      </c>
      <c r="B46" s="70">
        <f t="shared" ref="B46:G46" si="12">SUM(B39:B45)</f>
        <v>687.40000000000009</v>
      </c>
      <c r="C46" s="25">
        <f t="shared" si="12"/>
        <v>670.1</v>
      </c>
      <c r="D46" s="25">
        <f t="shared" si="12"/>
        <v>680.6</v>
      </c>
      <c r="E46" s="25">
        <f t="shared" si="12"/>
        <v>121.4</v>
      </c>
      <c r="F46" s="25">
        <f t="shared" si="12"/>
        <v>695</v>
      </c>
      <c r="G46" s="25">
        <f t="shared" si="12"/>
        <v>672.90000000000009</v>
      </c>
      <c r="H46" s="89">
        <f t="shared" si="10"/>
        <v>3527.4</v>
      </c>
      <c r="I46" s="56"/>
      <c r="K46" s="96" t="s">
        <v>10</v>
      </c>
      <c r="L46" s="70">
        <f>SUM(L39:L45)</f>
        <v>52.800000000000004</v>
      </c>
      <c r="M46" s="25">
        <f>SUM(M39:M45)</f>
        <v>52.7</v>
      </c>
      <c r="N46" s="25">
        <f>SUM(N39:N45)</f>
        <v>51.8</v>
      </c>
      <c r="O46" s="25">
        <f>SUM(O39:O45)</f>
        <v>7.6</v>
      </c>
      <c r="P46" s="25">
        <f t="shared" ref="P46:Q46" si="13">SUM(P39:P45)</f>
        <v>52.199999999999996</v>
      </c>
      <c r="Q46" s="25">
        <f t="shared" si="13"/>
        <v>50.899999999999991</v>
      </c>
      <c r="R46" s="89">
        <f t="shared" si="11"/>
        <v>268</v>
      </c>
      <c r="S46" s="56"/>
      <c r="T46" s="53"/>
      <c r="U46" s="3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2" t="s">
        <v>12</v>
      </c>
      <c r="B47" s="28">
        <v>155.1</v>
      </c>
      <c r="C47" s="28">
        <v>155.1</v>
      </c>
      <c r="D47" s="28">
        <v>155.1</v>
      </c>
      <c r="E47" s="28">
        <v>155.1</v>
      </c>
      <c r="F47" s="28">
        <v>155.1</v>
      </c>
      <c r="G47" s="28">
        <v>155.1</v>
      </c>
      <c r="H47" s="90">
        <f>+((H46/H48)/7)*1000</f>
        <v>155.09827199577893</v>
      </c>
      <c r="I47" s="56"/>
      <c r="K47" s="119" t="s">
        <v>12</v>
      </c>
      <c r="L47" s="71">
        <v>154</v>
      </c>
      <c r="M47" s="28">
        <v>152.5</v>
      </c>
      <c r="N47" s="28">
        <v>151</v>
      </c>
      <c r="O47" s="28">
        <v>154</v>
      </c>
      <c r="P47" s="28">
        <v>149</v>
      </c>
      <c r="Q47" s="28">
        <v>148.5</v>
      </c>
      <c r="R47" s="90">
        <f>+((R46/R48)/7)*1000</f>
        <v>151.3269339356296</v>
      </c>
      <c r="S47" s="57"/>
      <c r="T47" s="50"/>
      <c r="U47" s="50"/>
    </row>
    <row r="48" spans="1:30" ht="33.75" customHeight="1" x14ac:dyDescent="0.25">
      <c r="A48" s="83" t="s">
        <v>13</v>
      </c>
      <c r="B48" s="72">
        <v>633</v>
      </c>
      <c r="C48" s="32">
        <v>617</v>
      </c>
      <c r="D48" s="32">
        <v>627</v>
      </c>
      <c r="E48" s="32">
        <v>112</v>
      </c>
      <c r="F48" s="32">
        <v>640</v>
      </c>
      <c r="G48" s="32">
        <v>620</v>
      </c>
      <c r="H48" s="91">
        <f>SUM(B48:G48)</f>
        <v>3249</v>
      </c>
      <c r="I48" s="56"/>
      <c r="J48" s="58"/>
      <c r="K48" s="83" t="s">
        <v>13</v>
      </c>
      <c r="L48" s="94">
        <v>49</v>
      </c>
      <c r="M48" s="94">
        <v>49</v>
      </c>
      <c r="N48" s="94">
        <v>49</v>
      </c>
      <c r="O48" s="94">
        <v>7</v>
      </c>
      <c r="P48" s="94">
        <v>50</v>
      </c>
      <c r="Q48" s="94">
        <v>49</v>
      </c>
      <c r="R48" s="98">
        <f>SUM(L48:Q48)</f>
        <v>253</v>
      </c>
      <c r="S48" s="59"/>
      <c r="T48" s="53"/>
      <c r="U48" s="3"/>
    </row>
    <row r="49" spans="1:43" ht="33.75" customHeight="1" x14ac:dyDescent="0.25">
      <c r="A49" s="84" t="s">
        <v>14</v>
      </c>
      <c r="B49" s="73">
        <f t="shared" ref="B49:G49" si="14">((B48*B47)*7/1000-B39-B40)/5</f>
        <v>98.169619999999995</v>
      </c>
      <c r="C49" s="36">
        <f t="shared" si="14"/>
        <v>95.655380000000008</v>
      </c>
      <c r="D49" s="36">
        <f t="shared" si="14"/>
        <v>97.226780000000019</v>
      </c>
      <c r="E49" s="36">
        <f t="shared" si="14"/>
        <v>17.23968</v>
      </c>
      <c r="F49" s="36">
        <f t="shared" si="14"/>
        <v>99.169599999999988</v>
      </c>
      <c r="G49" s="36">
        <f t="shared" si="14"/>
        <v>96.146799999999999</v>
      </c>
      <c r="H49" s="92">
        <f>((H46*1000)/H48)/7</f>
        <v>155.09827199577893</v>
      </c>
      <c r="I49" s="56"/>
      <c r="K49" s="84" t="s">
        <v>14</v>
      </c>
      <c r="L49" s="73">
        <f>((L48*L47)*7/1000-L39-L40)/5</f>
        <v>7.5244</v>
      </c>
      <c r="M49" s="36">
        <f t="shared" ref="M49:Q49" si="15">((M48*M47)*7/1000-M39-M40)/5</f>
        <v>7.4614999999999991</v>
      </c>
      <c r="N49" s="36">
        <f t="shared" si="15"/>
        <v>7.3986000000000001</v>
      </c>
      <c r="O49" s="36">
        <f t="shared" si="15"/>
        <v>1.0691999999999999</v>
      </c>
      <c r="P49" s="36">
        <f t="shared" si="15"/>
        <v>7.43</v>
      </c>
      <c r="Q49" s="36">
        <f t="shared" si="15"/>
        <v>7.267100000000001</v>
      </c>
      <c r="R49" s="99">
        <f>((R46*1000)/R48)/7</f>
        <v>151.32693393562957</v>
      </c>
      <c r="S49" s="59"/>
      <c r="T49" s="50"/>
      <c r="U49" s="50"/>
    </row>
    <row r="50" spans="1:43" ht="33.75" customHeight="1" x14ac:dyDescent="0.25">
      <c r="A50" s="85" t="s">
        <v>15</v>
      </c>
      <c r="B50" s="74">
        <f t="shared" ref="B50:G50" si="16">((B48*B47)*7)/1000</f>
        <v>687.24810000000002</v>
      </c>
      <c r="C50" s="40">
        <f t="shared" si="16"/>
        <v>669.87689999999998</v>
      </c>
      <c r="D50" s="40">
        <f t="shared" si="16"/>
        <v>680.73390000000006</v>
      </c>
      <c r="E50" s="40">
        <f t="shared" si="16"/>
        <v>121.59840000000001</v>
      </c>
      <c r="F50" s="40">
        <f t="shared" si="16"/>
        <v>694.84799999999996</v>
      </c>
      <c r="G50" s="40">
        <f t="shared" si="16"/>
        <v>673.13400000000001</v>
      </c>
      <c r="H50" s="76"/>
      <c r="I50" s="56"/>
      <c r="K50" s="85" t="s">
        <v>15</v>
      </c>
      <c r="L50" s="74">
        <f>((L48*L47)*7)/1000</f>
        <v>52.822000000000003</v>
      </c>
      <c r="M50" s="40">
        <f>((M48*M47)*7)/1000</f>
        <v>52.307499999999997</v>
      </c>
      <c r="N50" s="40">
        <f>((N48*N47)*7)/1000</f>
        <v>51.792999999999999</v>
      </c>
      <c r="O50" s="40">
        <f>((O48*O47)*7)/1000</f>
        <v>7.5460000000000003</v>
      </c>
      <c r="P50" s="40">
        <f t="shared" ref="P50:Q50" si="17">((P48*P47)*7)/1000</f>
        <v>52.15</v>
      </c>
      <c r="Q50" s="40">
        <f t="shared" si="17"/>
        <v>50.935499999999998</v>
      </c>
      <c r="R50" s="100"/>
    </row>
    <row r="51" spans="1:43" ht="33.75" customHeight="1" thickBot="1" x14ac:dyDescent="0.3">
      <c r="A51" s="86" t="s">
        <v>16</v>
      </c>
      <c r="B51" s="75">
        <f t="shared" ref="B51:G51" si="18">+(B46/B48)/7*1000</f>
        <v>155.13428120063193</v>
      </c>
      <c r="C51" s="45">
        <f t="shared" si="18"/>
        <v>155.1516554758046</v>
      </c>
      <c r="D51" s="45">
        <f t="shared" si="18"/>
        <v>155.06949191159717</v>
      </c>
      <c r="E51" s="45">
        <f t="shared" si="18"/>
        <v>154.84693877551024</v>
      </c>
      <c r="F51" s="45">
        <f t="shared" si="18"/>
        <v>155.13392857142858</v>
      </c>
      <c r="G51" s="45">
        <f t="shared" si="18"/>
        <v>155.04608294930878</v>
      </c>
      <c r="H51" s="93"/>
      <c r="I51" s="56"/>
      <c r="J51" s="48"/>
      <c r="K51" s="86" t="s">
        <v>16</v>
      </c>
      <c r="L51" s="75">
        <f>+(L46/L48)/7*1000</f>
        <v>153.93586005830903</v>
      </c>
      <c r="M51" s="45">
        <f>+(M46/M48)/7*1000</f>
        <v>153.64431486880468</v>
      </c>
      <c r="N51" s="45">
        <f>+(N46/N48)/7*1000</f>
        <v>151.0204081632653</v>
      </c>
      <c r="O51" s="45">
        <f>+(O46/O48)/7*1000</f>
        <v>155.10204081632654</v>
      </c>
      <c r="P51" s="45">
        <f t="shared" ref="P51:Q51" si="19">+(P46/P48)/7*1000</f>
        <v>149.14285714285711</v>
      </c>
      <c r="Q51" s="45">
        <f t="shared" si="19"/>
        <v>148.39650145772592</v>
      </c>
      <c r="R51" s="46"/>
      <c r="S51" s="49"/>
      <c r="T51" s="49"/>
    </row>
    <row r="52" spans="1:43" ht="33.75" customHeight="1" x14ac:dyDescent="0.25">
      <c r="A52" s="48"/>
      <c r="B52" s="178"/>
      <c r="C52" s="178"/>
      <c r="D52" s="178"/>
      <c r="E52" s="178"/>
      <c r="F52" s="178"/>
      <c r="G52" s="178"/>
      <c r="H52" s="48"/>
      <c r="I52" s="48"/>
      <c r="J52" s="48"/>
      <c r="K52" s="49"/>
      <c r="L52" s="49"/>
      <c r="M52" s="49"/>
      <c r="N52" s="49"/>
      <c r="O52" s="49"/>
      <c r="P52" s="49"/>
      <c r="Q52" s="49"/>
      <c r="R52" s="178"/>
      <c r="S52" s="49"/>
      <c r="T52" s="49"/>
      <c r="U52" s="2"/>
      <c r="V52" s="2"/>
      <c r="W52" s="2"/>
      <c r="X52" s="2"/>
      <c r="Y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43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2"/>
      <c r="W54" s="2"/>
      <c r="X54" s="2"/>
      <c r="Y54" s="2"/>
      <c r="Z54" s="2"/>
      <c r="AB54" s="2"/>
      <c r="AC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2"/>
      <c r="W55" s="2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2"/>
      <c r="W56" s="2"/>
      <c r="X56" s="124"/>
      <c r="Y56" s="52"/>
      <c r="Z56" s="64"/>
      <c r="AA56" s="64"/>
      <c r="AB56" s="64"/>
      <c r="AC56" s="5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86">
        <v>9.4</v>
      </c>
      <c r="C57" s="179">
        <v>9.3000000000000007</v>
      </c>
      <c r="D57" s="179">
        <v>9.3000000000000007</v>
      </c>
      <c r="E57" s="179">
        <v>1.6</v>
      </c>
      <c r="F57" s="179">
        <v>9.1999999999999993</v>
      </c>
      <c r="G57" s="187">
        <v>9</v>
      </c>
      <c r="H57" s="186">
        <v>9.1999999999999993</v>
      </c>
      <c r="I57" s="179">
        <v>9.1</v>
      </c>
      <c r="J57" s="179">
        <v>9.1</v>
      </c>
      <c r="K57" s="179">
        <v>0.9</v>
      </c>
      <c r="L57" s="179">
        <v>9.1999999999999993</v>
      </c>
      <c r="M57" s="187">
        <v>9.1</v>
      </c>
      <c r="N57" s="69">
        <v>9.4</v>
      </c>
      <c r="O57" s="21">
        <v>9.1999999999999993</v>
      </c>
      <c r="P57" s="21">
        <v>9.3000000000000007</v>
      </c>
      <c r="Q57" s="21">
        <v>1.2</v>
      </c>
      <c r="R57" s="21">
        <v>9.1999999999999993</v>
      </c>
      <c r="S57" s="126">
        <v>9</v>
      </c>
      <c r="T57" s="158">
        <f>SUM(B57:S57)</f>
        <v>141.69999999999999</v>
      </c>
      <c r="U57" s="49"/>
      <c r="V57" s="2"/>
      <c r="W57" s="2"/>
      <c r="X57" s="124"/>
      <c r="Y57" s="52"/>
      <c r="Z57" s="64"/>
      <c r="AA57" s="64"/>
      <c r="AB57" s="64"/>
      <c r="AC57" s="52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186">
        <v>9.4</v>
      </c>
      <c r="C58" s="179">
        <v>9.3000000000000007</v>
      </c>
      <c r="D58" s="179">
        <v>9.3000000000000007</v>
      </c>
      <c r="E58" s="179">
        <v>1.6</v>
      </c>
      <c r="F58" s="179">
        <v>9.1999999999999993</v>
      </c>
      <c r="G58" s="187">
        <v>9</v>
      </c>
      <c r="H58" s="186">
        <v>9.1999999999999993</v>
      </c>
      <c r="I58" s="179">
        <v>9.1</v>
      </c>
      <c r="J58" s="179">
        <v>9.1</v>
      </c>
      <c r="K58" s="179">
        <v>0.9</v>
      </c>
      <c r="L58" s="179">
        <v>9.1999999999999993</v>
      </c>
      <c r="M58" s="187">
        <v>9.1</v>
      </c>
      <c r="N58" s="69">
        <v>9.4</v>
      </c>
      <c r="O58" s="21">
        <v>9.1999999999999993</v>
      </c>
      <c r="P58" s="21">
        <v>9.3000000000000007</v>
      </c>
      <c r="Q58" s="21">
        <v>1.2</v>
      </c>
      <c r="R58" s="21">
        <v>9.1999999999999993</v>
      </c>
      <c r="S58" s="126">
        <v>9</v>
      </c>
      <c r="T58" s="158">
        <f t="shared" ref="T58:T63" si="20">SUM(B58:S58)</f>
        <v>141.69999999999999</v>
      </c>
      <c r="U58" s="49"/>
      <c r="V58" s="2"/>
      <c r="W58" s="2"/>
      <c r="X58" s="124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186">
        <v>9.3000000000000007</v>
      </c>
      <c r="C59" s="179">
        <v>9.1999999999999993</v>
      </c>
      <c r="D59" s="179">
        <v>9.1</v>
      </c>
      <c r="E59" s="179">
        <v>1.5</v>
      </c>
      <c r="F59" s="179">
        <v>9.1</v>
      </c>
      <c r="G59" s="187">
        <v>8.9</v>
      </c>
      <c r="H59" s="186">
        <v>9.1</v>
      </c>
      <c r="I59" s="179">
        <v>9.1</v>
      </c>
      <c r="J59" s="179">
        <v>9</v>
      </c>
      <c r="K59" s="179">
        <v>0.9</v>
      </c>
      <c r="L59" s="179">
        <v>9.1</v>
      </c>
      <c r="M59" s="187">
        <v>9</v>
      </c>
      <c r="N59" s="69">
        <v>9.3000000000000007</v>
      </c>
      <c r="O59" s="21">
        <v>9.1999999999999993</v>
      </c>
      <c r="P59" s="21">
        <v>9.1</v>
      </c>
      <c r="Q59" s="21">
        <v>1.2</v>
      </c>
      <c r="R59" s="21">
        <v>9.1</v>
      </c>
      <c r="S59" s="126">
        <v>8.9</v>
      </c>
      <c r="T59" s="158">
        <f t="shared" si="20"/>
        <v>140.1</v>
      </c>
      <c r="U59" s="49"/>
      <c r="V59" s="2"/>
      <c r="W59" s="2"/>
      <c r="X59" s="124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186">
        <v>9.3000000000000007</v>
      </c>
      <c r="C60" s="179">
        <v>9.1999999999999993</v>
      </c>
      <c r="D60" s="179">
        <v>9.1999999999999993</v>
      </c>
      <c r="E60" s="179">
        <v>1.5</v>
      </c>
      <c r="F60" s="179">
        <v>9.1</v>
      </c>
      <c r="G60" s="187">
        <v>8.9</v>
      </c>
      <c r="H60" s="186">
        <v>9.1</v>
      </c>
      <c r="I60" s="179">
        <v>9.1</v>
      </c>
      <c r="J60" s="179">
        <v>9</v>
      </c>
      <c r="K60" s="179">
        <v>0.9</v>
      </c>
      <c r="L60" s="179">
        <v>9.1</v>
      </c>
      <c r="M60" s="187">
        <v>9.1</v>
      </c>
      <c r="N60" s="69">
        <v>9.3000000000000007</v>
      </c>
      <c r="O60" s="21">
        <v>9.1999999999999993</v>
      </c>
      <c r="P60" s="21">
        <v>9.1999999999999993</v>
      </c>
      <c r="Q60" s="21">
        <v>1.2</v>
      </c>
      <c r="R60" s="21">
        <v>9.1</v>
      </c>
      <c r="S60" s="126">
        <v>8.9</v>
      </c>
      <c r="T60" s="158">
        <f t="shared" si="20"/>
        <v>140.4</v>
      </c>
      <c r="U60" s="49"/>
      <c r="V60" s="2"/>
      <c r="W60" s="2"/>
      <c r="X60" s="124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186">
        <v>9.3000000000000007</v>
      </c>
      <c r="C61" s="179">
        <v>9.3000000000000007</v>
      </c>
      <c r="D61" s="179">
        <v>9.1999999999999993</v>
      </c>
      <c r="E61" s="179">
        <v>1.5</v>
      </c>
      <c r="F61" s="179">
        <v>9.1999999999999993</v>
      </c>
      <c r="G61" s="187">
        <v>8.9</v>
      </c>
      <c r="H61" s="186">
        <v>9.1999999999999993</v>
      </c>
      <c r="I61" s="179">
        <v>9.1</v>
      </c>
      <c r="J61" s="179">
        <v>9</v>
      </c>
      <c r="K61" s="179">
        <v>0.9</v>
      </c>
      <c r="L61" s="179">
        <v>9.1999999999999993</v>
      </c>
      <c r="M61" s="187">
        <v>9.1</v>
      </c>
      <c r="N61" s="69">
        <v>9.3000000000000007</v>
      </c>
      <c r="O61" s="21">
        <v>9.3000000000000007</v>
      </c>
      <c r="P61" s="21">
        <v>9.1999999999999993</v>
      </c>
      <c r="Q61" s="21">
        <v>1.2</v>
      </c>
      <c r="R61" s="21">
        <v>9.1</v>
      </c>
      <c r="S61" s="126">
        <v>9</v>
      </c>
      <c r="T61" s="158">
        <f t="shared" si="20"/>
        <v>141</v>
      </c>
      <c r="U61" s="49"/>
      <c r="V61" s="2"/>
      <c r="W61" s="2"/>
      <c r="X61" s="124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86">
        <v>9.3000000000000007</v>
      </c>
      <c r="C62" s="179">
        <v>9.3000000000000007</v>
      </c>
      <c r="D62" s="179">
        <v>9.1999999999999993</v>
      </c>
      <c r="E62" s="179">
        <v>1.5</v>
      </c>
      <c r="F62" s="179">
        <v>9.1999999999999993</v>
      </c>
      <c r="G62" s="187">
        <v>8.9</v>
      </c>
      <c r="H62" s="186">
        <v>9.1999999999999993</v>
      </c>
      <c r="I62" s="179">
        <v>9.1</v>
      </c>
      <c r="J62" s="179">
        <v>9.1</v>
      </c>
      <c r="K62" s="179">
        <v>1</v>
      </c>
      <c r="L62" s="179">
        <v>9.1999999999999993</v>
      </c>
      <c r="M62" s="187">
        <v>9.1</v>
      </c>
      <c r="N62" s="69">
        <v>9.3000000000000007</v>
      </c>
      <c r="O62" s="21">
        <v>9.3000000000000007</v>
      </c>
      <c r="P62" s="21">
        <v>9.1999999999999993</v>
      </c>
      <c r="Q62" s="21">
        <v>1.3</v>
      </c>
      <c r="R62" s="21">
        <v>9.1999999999999993</v>
      </c>
      <c r="S62" s="126">
        <v>9</v>
      </c>
      <c r="T62" s="158">
        <f t="shared" si="20"/>
        <v>141.39999999999998</v>
      </c>
      <c r="U62" s="49"/>
      <c r="V62" s="2"/>
      <c r="W62" s="2"/>
      <c r="X62" s="124"/>
      <c r="Y62" s="52"/>
      <c r="Z62" s="52"/>
      <c r="AA62" s="52"/>
      <c r="AB62" s="52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86">
        <v>9.3000000000000007</v>
      </c>
      <c r="C63" s="179">
        <v>9.3000000000000007</v>
      </c>
      <c r="D63" s="179">
        <v>9.1999999999999993</v>
      </c>
      <c r="E63" s="179">
        <v>1.6</v>
      </c>
      <c r="F63" s="179">
        <v>9.1999999999999993</v>
      </c>
      <c r="G63" s="187">
        <v>9</v>
      </c>
      <c r="H63" s="186">
        <v>9.1999999999999993</v>
      </c>
      <c r="I63" s="179">
        <v>9.1999999999999993</v>
      </c>
      <c r="J63" s="179">
        <v>9.1</v>
      </c>
      <c r="K63" s="179">
        <v>1</v>
      </c>
      <c r="L63" s="179">
        <v>9.1999999999999993</v>
      </c>
      <c r="M63" s="187">
        <v>9.1</v>
      </c>
      <c r="N63" s="69">
        <v>9.3000000000000007</v>
      </c>
      <c r="O63" s="21">
        <v>9.3000000000000007</v>
      </c>
      <c r="P63" s="21">
        <v>9.1999999999999993</v>
      </c>
      <c r="Q63" s="21">
        <v>1.3</v>
      </c>
      <c r="R63" s="21">
        <v>9.1999999999999993</v>
      </c>
      <c r="S63" s="126">
        <v>9</v>
      </c>
      <c r="T63" s="158">
        <f t="shared" si="20"/>
        <v>141.69999999999999</v>
      </c>
      <c r="U63" s="49"/>
      <c r="V63" s="2"/>
      <c r="W63" s="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81" t="s">
        <v>10</v>
      </c>
      <c r="B64" s="168">
        <f t="shared" ref="B64:S64" si="21">SUM(B57:B63)</f>
        <v>65.3</v>
      </c>
      <c r="C64" s="169">
        <f t="shared" si="21"/>
        <v>64.899999999999991</v>
      </c>
      <c r="D64" s="169">
        <f t="shared" si="21"/>
        <v>64.500000000000014</v>
      </c>
      <c r="E64" s="169">
        <f t="shared" si="21"/>
        <v>10.799999999999999</v>
      </c>
      <c r="F64" s="169">
        <f t="shared" si="21"/>
        <v>64.2</v>
      </c>
      <c r="G64" s="170">
        <f t="shared" si="21"/>
        <v>62.599999999999994</v>
      </c>
      <c r="H64" s="168">
        <f t="shared" si="21"/>
        <v>64.2</v>
      </c>
      <c r="I64" s="169">
        <f t="shared" si="21"/>
        <v>63.8</v>
      </c>
      <c r="J64" s="169">
        <f t="shared" si="21"/>
        <v>63.400000000000006</v>
      </c>
      <c r="K64" s="169">
        <f t="shared" si="21"/>
        <v>6.5</v>
      </c>
      <c r="L64" s="169">
        <f t="shared" si="21"/>
        <v>64.2</v>
      </c>
      <c r="M64" s="170">
        <f t="shared" si="21"/>
        <v>63.6</v>
      </c>
      <c r="N64" s="70">
        <f t="shared" si="21"/>
        <v>65.3</v>
      </c>
      <c r="O64" s="25">
        <f t="shared" si="21"/>
        <v>64.699999999999989</v>
      </c>
      <c r="P64" s="25">
        <f t="shared" si="21"/>
        <v>64.500000000000014</v>
      </c>
      <c r="Q64" s="25">
        <f t="shared" si="21"/>
        <v>8.6</v>
      </c>
      <c r="R64" s="25">
        <f t="shared" si="21"/>
        <v>64.100000000000009</v>
      </c>
      <c r="S64" s="127">
        <f t="shared" si="21"/>
        <v>62.8</v>
      </c>
      <c r="T64" s="150">
        <f>SUM(B64:S64)</f>
        <v>988</v>
      </c>
      <c r="U64" s="49"/>
      <c r="V64" s="2"/>
      <c r="W64" s="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153</v>
      </c>
      <c r="C65" s="28">
        <v>152</v>
      </c>
      <c r="D65" s="28">
        <v>151</v>
      </c>
      <c r="E65" s="28">
        <v>153.5</v>
      </c>
      <c r="F65" s="28">
        <v>150.5</v>
      </c>
      <c r="G65" s="29">
        <v>149</v>
      </c>
      <c r="H65" s="27">
        <v>153</v>
      </c>
      <c r="I65" s="28">
        <v>152</v>
      </c>
      <c r="J65" s="28">
        <v>151</v>
      </c>
      <c r="K65" s="28">
        <v>154</v>
      </c>
      <c r="L65" s="28">
        <v>150.5</v>
      </c>
      <c r="M65" s="29">
        <v>149</v>
      </c>
      <c r="N65" s="71">
        <v>153</v>
      </c>
      <c r="O65" s="28">
        <v>151.5</v>
      </c>
      <c r="P65" s="28">
        <v>151</v>
      </c>
      <c r="Q65" s="28">
        <v>153.5</v>
      </c>
      <c r="R65" s="28">
        <v>150</v>
      </c>
      <c r="S65" s="128">
        <v>149.5</v>
      </c>
      <c r="T65" s="151">
        <f>+((T64/T66)/7)*1000</f>
        <v>151.11654940348731</v>
      </c>
      <c r="U65" s="49"/>
      <c r="V65" s="2"/>
      <c r="W65" s="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61</v>
      </c>
      <c r="C66" s="145">
        <v>61</v>
      </c>
      <c r="D66" s="145">
        <v>61</v>
      </c>
      <c r="E66" s="145">
        <v>10</v>
      </c>
      <c r="F66" s="145">
        <v>61</v>
      </c>
      <c r="G66" s="147">
        <v>60</v>
      </c>
      <c r="H66" s="146">
        <v>60</v>
      </c>
      <c r="I66" s="145">
        <v>60</v>
      </c>
      <c r="J66" s="145">
        <v>60</v>
      </c>
      <c r="K66" s="145">
        <v>6</v>
      </c>
      <c r="L66" s="145">
        <v>61</v>
      </c>
      <c r="M66" s="147">
        <v>61</v>
      </c>
      <c r="N66" s="94">
        <v>61</v>
      </c>
      <c r="O66" s="145">
        <v>61</v>
      </c>
      <c r="P66" s="145">
        <v>61</v>
      </c>
      <c r="Q66" s="145">
        <v>8</v>
      </c>
      <c r="R66" s="145">
        <v>61</v>
      </c>
      <c r="S66" s="148">
        <v>60</v>
      </c>
      <c r="T66" s="152">
        <f>SUM(B66:S66)</f>
        <v>934</v>
      </c>
      <c r="U66" s="49"/>
      <c r="V66" s="66"/>
      <c r="Z66" s="3"/>
      <c r="AA66" s="3"/>
      <c r="AB66" s="3"/>
      <c r="AC66" s="3"/>
      <c r="AD66" s="3"/>
    </row>
    <row r="67" spans="1:41" ht="33.75" customHeight="1" x14ac:dyDescent="0.25">
      <c r="A67" s="84" t="s">
        <v>14</v>
      </c>
      <c r="B67" s="35">
        <f t="shared" ref="B67:S67" si="22">((B66*B65)*7/1000-B57-B58)/5</f>
        <v>9.3062000000000005</v>
      </c>
      <c r="C67" s="36">
        <f t="shared" si="22"/>
        <v>9.2607999999999997</v>
      </c>
      <c r="D67" s="36">
        <f t="shared" si="22"/>
        <v>9.1754000000000016</v>
      </c>
      <c r="E67" s="36">
        <f t="shared" si="22"/>
        <v>1.5089999999999999</v>
      </c>
      <c r="F67" s="36">
        <f t="shared" si="22"/>
        <v>9.1726999999999972</v>
      </c>
      <c r="G67" s="37">
        <f t="shared" si="22"/>
        <v>8.9160000000000004</v>
      </c>
      <c r="H67" s="35">
        <f t="shared" si="22"/>
        <v>9.1720000000000006</v>
      </c>
      <c r="I67" s="36">
        <f t="shared" si="22"/>
        <v>9.1280000000000001</v>
      </c>
      <c r="J67" s="36">
        <f t="shared" si="22"/>
        <v>9.0440000000000005</v>
      </c>
      <c r="K67" s="36">
        <f t="shared" si="22"/>
        <v>0.93359999999999987</v>
      </c>
      <c r="L67" s="36">
        <f t="shared" si="22"/>
        <v>9.1726999999999972</v>
      </c>
      <c r="M67" s="37">
        <f t="shared" si="22"/>
        <v>9.0845999999999982</v>
      </c>
      <c r="N67" s="73">
        <f t="shared" si="22"/>
        <v>9.3062000000000005</v>
      </c>
      <c r="O67" s="36">
        <f t="shared" si="22"/>
        <v>9.2580999999999989</v>
      </c>
      <c r="P67" s="36">
        <f t="shared" si="22"/>
        <v>9.1754000000000016</v>
      </c>
      <c r="Q67" s="36">
        <f t="shared" si="22"/>
        <v>1.2391999999999999</v>
      </c>
      <c r="R67" s="36">
        <f t="shared" si="22"/>
        <v>9.129999999999999</v>
      </c>
      <c r="S67" s="130">
        <f t="shared" si="22"/>
        <v>8.9580000000000002</v>
      </c>
      <c r="T67" s="153">
        <f>((T64*1000)/T66)/7</f>
        <v>151.11654940348731</v>
      </c>
      <c r="Z67" s="3"/>
      <c r="AA67" s="3"/>
      <c r="AB67" s="3"/>
      <c r="AC67" s="3"/>
      <c r="AD67" s="3"/>
    </row>
    <row r="68" spans="1:41" ht="33.75" customHeight="1" x14ac:dyDescent="0.25">
      <c r="A68" s="85" t="s">
        <v>15</v>
      </c>
      <c r="B68" s="39">
        <f t="shared" ref="B68:M68" si="23">((B66*B65)*7)/1000</f>
        <v>65.331000000000003</v>
      </c>
      <c r="C68" s="40">
        <f t="shared" si="23"/>
        <v>64.903999999999996</v>
      </c>
      <c r="D68" s="40">
        <f t="shared" si="23"/>
        <v>64.477000000000004</v>
      </c>
      <c r="E68" s="40">
        <f t="shared" si="23"/>
        <v>10.744999999999999</v>
      </c>
      <c r="F68" s="40">
        <f t="shared" si="23"/>
        <v>64.263499999999993</v>
      </c>
      <c r="G68" s="76">
        <f t="shared" si="23"/>
        <v>62.58</v>
      </c>
      <c r="H68" s="39">
        <f t="shared" si="23"/>
        <v>64.260000000000005</v>
      </c>
      <c r="I68" s="40">
        <f t="shared" si="23"/>
        <v>63.84</v>
      </c>
      <c r="J68" s="40">
        <f t="shared" si="23"/>
        <v>63.42</v>
      </c>
      <c r="K68" s="40">
        <f t="shared" si="23"/>
        <v>6.468</v>
      </c>
      <c r="L68" s="40">
        <f t="shared" si="23"/>
        <v>64.263499999999993</v>
      </c>
      <c r="M68" s="76">
        <f t="shared" si="23"/>
        <v>63.622999999999998</v>
      </c>
      <c r="N68" s="74">
        <f>((N66*N65)*7)/1000</f>
        <v>65.331000000000003</v>
      </c>
      <c r="O68" s="40">
        <f>((O66*O65)*7)/1000</f>
        <v>64.6905</v>
      </c>
      <c r="P68" s="40">
        <f>((P66*P65)*7)/1000</f>
        <v>64.477000000000004</v>
      </c>
      <c r="Q68" s="40">
        <f>((Q66*Q65)*7)/1000</f>
        <v>8.5960000000000001</v>
      </c>
      <c r="R68" s="40">
        <f t="shared" ref="R68:S68" si="24">((R66*R65)*7)/1000</f>
        <v>64.05</v>
      </c>
      <c r="S68" s="131">
        <f t="shared" si="24"/>
        <v>62.79</v>
      </c>
      <c r="T68" s="85"/>
      <c r="U68" s="48"/>
      <c r="AD68" s="3"/>
    </row>
    <row r="69" spans="1:41" ht="33.75" customHeight="1" thickBot="1" x14ac:dyDescent="0.3">
      <c r="A69" s="86" t="s">
        <v>16</v>
      </c>
      <c r="B69" s="44">
        <f t="shared" ref="B69:M69" si="25">+(B64/B66)/7*1000</f>
        <v>152.92740046838406</v>
      </c>
      <c r="C69" s="45">
        <f t="shared" si="25"/>
        <v>151.99063231850116</v>
      </c>
      <c r="D69" s="45">
        <f t="shared" si="25"/>
        <v>151.0538641686183</v>
      </c>
      <c r="E69" s="45">
        <f t="shared" si="25"/>
        <v>154.28571428571428</v>
      </c>
      <c r="F69" s="45">
        <f t="shared" si="25"/>
        <v>150.3512880562061</v>
      </c>
      <c r="G69" s="46">
        <f t="shared" si="25"/>
        <v>149.04761904761904</v>
      </c>
      <c r="H69" s="44">
        <f t="shared" si="25"/>
        <v>152.85714285714286</v>
      </c>
      <c r="I69" s="45">
        <f t="shared" si="25"/>
        <v>151.9047619047619</v>
      </c>
      <c r="J69" s="45">
        <f t="shared" si="25"/>
        <v>150.95238095238096</v>
      </c>
      <c r="K69" s="45">
        <f t="shared" si="25"/>
        <v>154.76190476190473</v>
      </c>
      <c r="L69" s="45">
        <f t="shared" si="25"/>
        <v>150.3512880562061</v>
      </c>
      <c r="M69" s="46">
        <f t="shared" si="25"/>
        <v>148.94613583138172</v>
      </c>
      <c r="N69" s="75">
        <f>+(N64/N66)/7*1000</f>
        <v>152.92740046838406</v>
      </c>
      <c r="O69" s="45">
        <f>+(O64/O66)/7*1000</f>
        <v>151.52224824355969</v>
      </c>
      <c r="P69" s="45">
        <f>+(P64/P66)/7*1000</f>
        <v>151.0538641686183</v>
      </c>
      <c r="Q69" s="45">
        <f>+(Q64/Q66)/7*1000</f>
        <v>153.57142857142856</v>
      </c>
      <c r="R69" s="45">
        <f t="shared" ref="R69:S69" si="26">+(R64/R66)/7*1000</f>
        <v>150.11709601873537</v>
      </c>
      <c r="S69" s="132">
        <f t="shared" si="26"/>
        <v>149.52380952380952</v>
      </c>
      <c r="T69" s="154"/>
      <c r="AD69" s="3"/>
    </row>
    <row r="70" spans="1:41" ht="33.75" customHeight="1" x14ac:dyDescent="0.25">
      <c r="B70" s="144"/>
      <c r="C70" s="144"/>
      <c r="D70" s="144"/>
      <c r="E70" s="144"/>
      <c r="F70" s="144"/>
      <c r="G70" s="144"/>
      <c r="H70" s="144"/>
      <c r="I70" s="144"/>
      <c r="J70" s="144"/>
      <c r="K70" s="144"/>
      <c r="L70" s="144"/>
      <c r="M70" s="144"/>
      <c r="N70" s="144"/>
      <c r="O70" s="144"/>
      <c r="P70" s="144"/>
      <c r="Q70" s="144"/>
      <c r="R70" s="144"/>
      <c r="S70" s="144"/>
    </row>
    <row r="71" spans="1:41" s="183" customFormat="1" ht="33.75" customHeight="1" x14ac:dyDescent="0.25">
      <c r="B71" s="184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  <c r="R71" s="184"/>
      <c r="S71" s="184"/>
    </row>
    <row r="72" spans="1:41" s="182" customFormat="1" ht="33.75" customHeight="1" x14ac:dyDescent="0.25">
      <c r="B72" s="185"/>
    </row>
    <row r="73" spans="1:41" ht="33.75" customHeight="1" x14ac:dyDescent="0.25">
      <c r="A73" s="52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182"/>
    </row>
    <row r="74" spans="1:41" ht="33.75" customHeight="1" x14ac:dyDescent="0.25">
      <c r="A74" s="52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182"/>
    </row>
    <row r="75" spans="1:41" ht="33.75" customHeight="1" x14ac:dyDescent="0.25">
      <c r="A75" s="52"/>
      <c r="B75" s="52"/>
      <c r="C75" s="52"/>
      <c r="D75" s="52"/>
      <c r="E75" s="52"/>
      <c r="F75" s="52"/>
      <c r="G75" s="52"/>
      <c r="H75" s="48"/>
      <c r="I75" s="48"/>
      <c r="J75" s="48"/>
      <c r="K75" s="182"/>
      <c r="L75" s="182"/>
      <c r="M75" s="182"/>
      <c r="N75" s="48"/>
      <c r="O75" s="48"/>
      <c r="P75" s="48"/>
      <c r="Q75" s="182"/>
      <c r="R75" s="182"/>
      <c r="S75" s="182"/>
      <c r="T75" s="182"/>
    </row>
    <row r="76" spans="1:41" ht="33.75" customHeight="1" x14ac:dyDescent="0.25">
      <c r="A76" s="52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182"/>
    </row>
    <row r="77" spans="1:41" ht="33.75" customHeight="1" x14ac:dyDescent="0.25">
      <c r="A77" s="52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182"/>
    </row>
    <row r="78" spans="1:41" ht="33.75" customHeight="1" x14ac:dyDescent="0.25">
      <c r="A78" s="52"/>
      <c r="B78" s="52"/>
      <c r="C78" s="52"/>
      <c r="D78" s="52"/>
      <c r="E78" s="52"/>
      <c r="F78" s="52"/>
      <c r="G78" s="52"/>
      <c r="H78" s="48"/>
      <c r="I78" s="48"/>
      <c r="J78" s="48"/>
      <c r="K78" s="182"/>
      <c r="L78" s="182"/>
      <c r="M78" s="182"/>
      <c r="N78" s="48"/>
      <c r="O78" s="48"/>
      <c r="P78" s="48"/>
      <c r="Q78" s="182"/>
      <c r="R78" s="182"/>
      <c r="S78" s="182"/>
      <c r="T78" s="182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R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Q238"/>
  <sheetViews>
    <sheetView topLeftCell="A13" zoomScale="30" zoomScaleNormal="30" workbookViewId="0">
      <selection activeCell="S66" sqref="S66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0" width="26.28515625" style="16" bestFit="1" customWidth="1"/>
    <col min="11" max="12" width="33.42578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0" width="25.42578125" style="16" customWidth="1"/>
    <col min="21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95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94" t="s">
        <v>45</v>
      </c>
      <c r="I15" s="395"/>
      <c r="J15" s="395"/>
      <c r="K15" s="395"/>
      <c r="L15" s="395"/>
      <c r="M15" s="396"/>
      <c r="N15" s="397" t="s">
        <v>44</v>
      </c>
      <c r="O15" s="398"/>
      <c r="P15" s="398"/>
      <c r="Q15" s="398"/>
      <c r="R15" s="398"/>
      <c r="S15" s="399"/>
      <c r="T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33"/>
      <c r="H16" s="13"/>
      <c r="I16" s="12"/>
      <c r="J16" s="12"/>
      <c r="K16" s="18"/>
      <c r="L16" s="12"/>
      <c r="M16" s="14"/>
      <c r="N16" s="13"/>
      <c r="O16" s="12"/>
      <c r="P16" s="12"/>
      <c r="Q16" s="12"/>
      <c r="R16" s="12"/>
      <c r="S16" s="14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25">
        <v>6</v>
      </c>
      <c r="H17" s="11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110.2</v>
      </c>
      <c r="C18" s="21">
        <v>111.3</v>
      </c>
      <c r="D18" s="21">
        <v>111.2</v>
      </c>
      <c r="E18" s="21">
        <v>29.5</v>
      </c>
      <c r="F18" s="21">
        <v>113.1</v>
      </c>
      <c r="G18" s="126">
        <v>112.2</v>
      </c>
      <c r="H18" s="20">
        <v>107.9</v>
      </c>
      <c r="I18" s="21">
        <v>110.3</v>
      </c>
      <c r="J18" s="21">
        <v>109.7</v>
      </c>
      <c r="K18" s="21">
        <v>27.6</v>
      </c>
      <c r="L18" s="21">
        <v>111.7</v>
      </c>
      <c r="M18" s="22">
        <v>109.9</v>
      </c>
      <c r="N18" s="20">
        <v>110.8</v>
      </c>
      <c r="O18" s="21">
        <v>113.6</v>
      </c>
      <c r="P18" s="21">
        <v>113</v>
      </c>
      <c r="Q18" s="21">
        <v>24.3</v>
      </c>
      <c r="R18" s="21">
        <v>113.6</v>
      </c>
      <c r="S18" s="22">
        <v>113.1</v>
      </c>
      <c r="T18" s="23">
        <f t="shared" ref="T18:T25" si="0">SUM(B18:S18)</f>
        <v>1752.9999999999998</v>
      </c>
      <c r="V18" s="2"/>
      <c r="W18" s="17"/>
    </row>
    <row r="19" spans="1:30" ht="39.950000000000003" customHeight="1" x14ac:dyDescent="0.25">
      <c r="A19" s="113" t="s">
        <v>34</v>
      </c>
      <c r="B19" s="20">
        <v>110.2</v>
      </c>
      <c r="C19" s="21">
        <v>111.3</v>
      </c>
      <c r="D19" s="21">
        <v>111.2</v>
      </c>
      <c r="E19" s="21">
        <v>29.5</v>
      </c>
      <c r="F19" s="21">
        <v>113.1</v>
      </c>
      <c r="G19" s="126">
        <v>112.2</v>
      </c>
      <c r="H19" s="20">
        <v>107.9</v>
      </c>
      <c r="I19" s="21">
        <v>110.3</v>
      </c>
      <c r="J19" s="21">
        <v>109.7</v>
      </c>
      <c r="K19" s="21">
        <v>27.6</v>
      </c>
      <c r="L19" s="21">
        <v>111.7</v>
      </c>
      <c r="M19" s="22">
        <v>109.9</v>
      </c>
      <c r="N19" s="20">
        <v>110.8</v>
      </c>
      <c r="O19" s="21">
        <v>113.6</v>
      </c>
      <c r="P19" s="21">
        <v>113</v>
      </c>
      <c r="Q19" s="21">
        <v>24.3</v>
      </c>
      <c r="R19" s="21">
        <v>113.6</v>
      </c>
      <c r="S19" s="22">
        <v>113.1</v>
      </c>
      <c r="T19" s="23">
        <f t="shared" si="0"/>
        <v>1752.9999999999998</v>
      </c>
      <c r="U19" s="182"/>
      <c r="V19" s="2"/>
      <c r="W19" s="17"/>
    </row>
    <row r="20" spans="1:30" ht="39.75" customHeight="1" x14ac:dyDescent="0.25">
      <c r="A20" s="112" t="s">
        <v>35</v>
      </c>
      <c r="B20" s="20">
        <v>109.5</v>
      </c>
      <c r="C20" s="21">
        <v>110.3</v>
      </c>
      <c r="D20" s="21">
        <v>110.8</v>
      </c>
      <c r="E20" s="21">
        <v>28.7</v>
      </c>
      <c r="F20" s="21">
        <v>112.4</v>
      </c>
      <c r="G20" s="126">
        <v>111.5</v>
      </c>
      <c r="H20" s="20">
        <v>107.2</v>
      </c>
      <c r="I20" s="21">
        <v>109.9</v>
      </c>
      <c r="J20" s="21">
        <v>109</v>
      </c>
      <c r="K20" s="21">
        <v>27.1</v>
      </c>
      <c r="L20" s="21">
        <v>111.2</v>
      </c>
      <c r="M20" s="22">
        <v>109.4</v>
      </c>
      <c r="N20" s="20">
        <v>110.3</v>
      </c>
      <c r="O20" s="21">
        <v>112.8</v>
      </c>
      <c r="P20" s="21">
        <v>112.4</v>
      </c>
      <c r="Q20" s="21">
        <v>23.3</v>
      </c>
      <c r="R20" s="21">
        <v>113.1</v>
      </c>
      <c r="S20" s="22">
        <v>112.6</v>
      </c>
      <c r="T20" s="23">
        <f t="shared" si="0"/>
        <v>1741.5</v>
      </c>
      <c r="V20" s="2"/>
      <c r="W20" s="17"/>
    </row>
    <row r="21" spans="1:30" ht="39.950000000000003" customHeight="1" x14ac:dyDescent="0.25">
      <c r="A21" s="112" t="s">
        <v>36</v>
      </c>
      <c r="B21" s="20">
        <v>109.5</v>
      </c>
      <c r="C21" s="21">
        <v>110.3</v>
      </c>
      <c r="D21" s="21">
        <v>110.8</v>
      </c>
      <c r="E21" s="21">
        <v>28.7</v>
      </c>
      <c r="F21" s="21">
        <v>112.4</v>
      </c>
      <c r="G21" s="126">
        <v>111.5</v>
      </c>
      <c r="H21" s="20">
        <v>107.2</v>
      </c>
      <c r="I21" s="21">
        <v>109.9</v>
      </c>
      <c r="J21" s="21">
        <v>109</v>
      </c>
      <c r="K21" s="21">
        <v>27.1</v>
      </c>
      <c r="L21" s="21">
        <v>111.2</v>
      </c>
      <c r="M21" s="22">
        <v>109.4</v>
      </c>
      <c r="N21" s="20">
        <v>110.3</v>
      </c>
      <c r="O21" s="21">
        <v>112.8</v>
      </c>
      <c r="P21" s="21">
        <v>112.4</v>
      </c>
      <c r="Q21" s="21">
        <v>23.3</v>
      </c>
      <c r="R21" s="21">
        <v>113.1</v>
      </c>
      <c r="S21" s="22">
        <v>112.6</v>
      </c>
      <c r="T21" s="23">
        <f t="shared" si="0"/>
        <v>1741.5</v>
      </c>
      <c r="V21" s="2"/>
      <c r="W21" s="17"/>
    </row>
    <row r="22" spans="1:30" ht="39.950000000000003" customHeight="1" x14ac:dyDescent="0.25">
      <c r="A22" s="113" t="s">
        <v>37</v>
      </c>
      <c r="B22" s="20">
        <v>109.5</v>
      </c>
      <c r="C22" s="21">
        <v>110.3</v>
      </c>
      <c r="D22" s="21">
        <v>110.8</v>
      </c>
      <c r="E22" s="21">
        <v>28.7</v>
      </c>
      <c r="F22" s="21">
        <v>112.4</v>
      </c>
      <c r="G22" s="126">
        <v>111.5</v>
      </c>
      <c r="H22" s="20">
        <v>107.2</v>
      </c>
      <c r="I22" s="21">
        <v>109.9</v>
      </c>
      <c r="J22" s="21">
        <v>109</v>
      </c>
      <c r="K22" s="21">
        <v>27.1</v>
      </c>
      <c r="L22" s="21">
        <v>111.2</v>
      </c>
      <c r="M22" s="22">
        <v>109.4</v>
      </c>
      <c r="N22" s="20">
        <v>110.3</v>
      </c>
      <c r="O22" s="21">
        <v>112.8</v>
      </c>
      <c r="P22" s="21">
        <v>112.4</v>
      </c>
      <c r="Q22" s="21">
        <v>23.3</v>
      </c>
      <c r="R22" s="21">
        <v>113.1</v>
      </c>
      <c r="S22" s="22">
        <v>112.6</v>
      </c>
      <c r="T22" s="23">
        <f t="shared" si="0"/>
        <v>1741.5</v>
      </c>
      <c r="V22" s="2"/>
      <c r="W22" s="17"/>
    </row>
    <row r="23" spans="1:30" ht="39.950000000000003" customHeight="1" x14ac:dyDescent="0.25">
      <c r="A23" s="112" t="s">
        <v>38</v>
      </c>
      <c r="B23" s="20">
        <v>109.5</v>
      </c>
      <c r="C23" s="21">
        <v>110.3</v>
      </c>
      <c r="D23" s="21">
        <v>110.8</v>
      </c>
      <c r="E23" s="21">
        <v>28.7</v>
      </c>
      <c r="F23" s="21">
        <v>112.4</v>
      </c>
      <c r="G23" s="126">
        <v>111.5</v>
      </c>
      <c r="H23" s="20">
        <v>107.2</v>
      </c>
      <c r="I23" s="21">
        <v>109.9</v>
      </c>
      <c r="J23" s="21">
        <v>109</v>
      </c>
      <c r="K23" s="21">
        <v>27.1</v>
      </c>
      <c r="L23" s="21">
        <v>111.2</v>
      </c>
      <c r="M23" s="22">
        <v>109.4</v>
      </c>
      <c r="N23" s="20">
        <v>110.3</v>
      </c>
      <c r="O23" s="21">
        <v>112.8</v>
      </c>
      <c r="P23" s="21">
        <v>112.4</v>
      </c>
      <c r="Q23" s="21">
        <v>23.3</v>
      </c>
      <c r="R23" s="21">
        <v>113.1</v>
      </c>
      <c r="S23" s="22">
        <v>112.6</v>
      </c>
      <c r="T23" s="23">
        <f t="shared" si="0"/>
        <v>1741.5</v>
      </c>
      <c r="V23" s="2"/>
      <c r="W23" s="17"/>
    </row>
    <row r="24" spans="1:30" ht="39.950000000000003" customHeight="1" x14ac:dyDescent="0.25">
      <c r="A24" s="112" t="s">
        <v>33</v>
      </c>
      <c r="B24" s="20">
        <v>109.5</v>
      </c>
      <c r="C24" s="21">
        <v>110.3</v>
      </c>
      <c r="D24" s="21">
        <v>110.8</v>
      </c>
      <c r="E24" s="21">
        <v>28.7</v>
      </c>
      <c r="F24" s="21">
        <v>112.4</v>
      </c>
      <c r="G24" s="126">
        <v>111.5</v>
      </c>
      <c r="H24" s="20">
        <v>107.2</v>
      </c>
      <c r="I24" s="21">
        <v>109.9</v>
      </c>
      <c r="J24" s="21">
        <v>109</v>
      </c>
      <c r="K24" s="21">
        <v>27.1</v>
      </c>
      <c r="L24" s="21">
        <v>111.2</v>
      </c>
      <c r="M24" s="22">
        <v>109.4</v>
      </c>
      <c r="N24" s="20">
        <v>110.3</v>
      </c>
      <c r="O24" s="21">
        <v>112.8</v>
      </c>
      <c r="P24" s="21">
        <v>112.4</v>
      </c>
      <c r="Q24" s="21">
        <v>23.3</v>
      </c>
      <c r="R24" s="21">
        <v>113.1</v>
      </c>
      <c r="S24" s="22">
        <v>112.6</v>
      </c>
      <c r="T24" s="23">
        <f t="shared" si="0"/>
        <v>1741.5</v>
      </c>
      <c r="V24" s="2"/>
    </row>
    <row r="25" spans="1:30" ht="41.45" customHeight="1" x14ac:dyDescent="0.25">
      <c r="A25" s="113" t="s">
        <v>10</v>
      </c>
      <c r="B25" s="24">
        <f>SUM(B18:B24)</f>
        <v>767.9</v>
      </c>
      <c r="C25" s="25">
        <f t="shared" ref="C25:E25" si="1">SUM(C18:C24)</f>
        <v>774.09999999999991</v>
      </c>
      <c r="D25" s="25">
        <f t="shared" si="1"/>
        <v>776.39999999999986</v>
      </c>
      <c r="E25" s="25">
        <f t="shared" si="1"/>
        <v>202.49999999999997</v>
      </c>
      <c r="F25" s="25">
        <f>SUM(F18:F24)</f>
        <v>788.19999999999993</v>
      </c>
      <c r="G25" s="127">
        <f t="shared" ref="G25:J25" si="2">SUM(G18:G24)</f>
        <v>781.9</v>
      </c>
      <c r="H25" s="24">
        <f t="shared" si="2"/>
        <v>751.80000000000007</v>
      </c>
      <c r="I25" s="25">
        <f t="shared" si="2"/>
        <v>770.09999999999991</v>
      </c>
      <c r="J25" s="25">
        <f t="shared" si="2"/>
        <v>764.4</v>
      </c>
      <c r="K25" s="25">
        <f>SUM(K18:K24)</f>
        <v>190.7</v>
      </c>
      <c r="L25" s="25">
        <f t="shared" ref="L25:M25" si="3">SUM(L18:L24)</f>
        <v>779.40000000000009</v>
      </c>
      <c r="M25" s="26">
        <f t="shared" si="3"/>
        <v>766.8</v>
      </c>
      <c r="N25" s="24">
        <f>SUM(N18:N24)</f>
        <v>773.09999999999991</v>
      </c>
      <c r="O25" s="25">
        <f t="shared" ref="O25:S25" si="4">SUM(O18:O24)</f>
        <v>791.19999999999993</v>
      </c>
      <c r="P25" s="25">
        <f t="shared" si="4"/>
        <v>787.99999999999989</v>
      </c>
      <c r="Q25" s="25">
        <f t="shared" si="4"/>
        <v>165.10000000000002</v>
      </c>
      <c r="R25" s="25">
        <f t="shared" si="4"/>
        <v>792.7</v>
      </c>
      <c r="S25" s="26">
        <f t="shared" si="4"/>
        <v>789.2</v>
      </c>
      <c r="T25" s="23">
        <f t="shared" si="0"/>
        <v>12213.500000000002</v>
      </c>
    </row>
    <row r="26" spans="1:30" s="2" customFormat="1" ht="36.75" customHeight="1" x14ac:dyDescent="0.25">
      <c r="A26" s="114" t="s">
        <v>12</v>
      </c>
      <c r="B26" s="27">
        <v>153.19999999999999</v>
      </c>
      <c r="C26" s="28">
        <v>153.19999999999999</v>
      </c>
      <c r="D26" s="28">
        <v>153.19999999999999</v>
      </c>
      <c r="E26" s="28">
        <v>153.19999999999999</v>
      </c>
      <c r="F26" s="28">
        <v>153.19999999999999</v>
      </c>
      <c r="G26" s="128">
        <v>153.19999999999999</v>
      </c>
      <c r="H26" s="27">
        <v>153.19999999999999</v>
      </c>
      <c r="I26" s="28">
        <v>153.19999999999999</v>
      </c>
      <c r="J26" s="28">
        <v>153.19999999999999</v>
      </c>
      <c r="K26" s="28">
        <v>153.19999999999999</v>
      </c>
      <c r="L26" s="28">
        <v>153.19999999999999</v>
      </c>
      <c r="M26" s="128">
        <v>153.19999999999999</v>
      </c>
      <c r="N26" s="27">
        <v>153.19999999999999</v>
      </c>
      <c r="O26" s="28">
        <v>153.19999999999999</v>
      </c>
      <c r="P26" s="28">
        <v>153.19999999999999</v>
      </c>
      <c r="Q26" s="28">
        <v>153.19999999999999</v>
      </c>
      <c r="R26" s="28">
        <v>153.19999999999999</v>
      </c>
      <c r="S26" s="29">
        <v>153.19999999999999</v>
      </c>
      <c r="T26" s="30">
        <f>+((T25/T27)/7)*1000</f>
        <v>153.1857519127054</v>
      </c>
    </row>
    <row r="27" spans="1:30" s="2" customFormat="1" ht="33" customHeight="1" x14ac:dyDescent="0.25">
      <c r="A27" s="115" t="s">
        <v>13</v>
      </c>
      <c r="B27" s="31">
        <v>716</v>
      </c>
      <c r="C27" s="32">
        <v>722</v>
      </c>
      <c r="D27" s="32">
        <v>724</v>
      </c>
      <c r="E27" s="32">
        <v>189</v>
      </c>
      <c r="F27" s="32">
        <v>735</v>
      </c>
      <c r="G27" s="129">
        <v>729</v>
      </c>
      <c r="H27" s="31">
        <v>701</v>
      </c>
      <c r="I27" s="32">
        <v>718</v>
      </c>
      <c r="J27" s="32">
        <v>713</v>
      </c>
      <c r="K27" s="32">
        <v>178</v>
      </c>
      <c r="L27" s="32">
        <v>727</v>
      </c>
      <c r="M27" s="129">
        <v>715</v>
      </c>
      <c r="N27" s="31">
        <v>721</v>
      </c>
      <c r="O27" s="32">
        <v>738</v>
      </c>
      <c r="P27" s="32">
        <v>735</v>
      </c>
      <c r="Q27" s="32">
        <v>154</v>
      </c>
      <c r="R27" s="32">
        <v>739</v>
      </c>
      <c r="S27" s="33">
        <v>736</v>
      </c>
      <c r="T27" s="34">
        <f>SUM(B27:S27)</f>
        <v>11390</v>
      </c>
      <c r="U27" s="2">
        <f>((T25*1000)/T27)/7</f>
        <v>153.1857519127054</v>
      </c>
    </row>
    <row r="28" spans="1:30" s="2" customFormat="1" ht="33" customHeight="1" x14ac:dyDescent="0.25">
      <c r="A28" s="116" t="s">
        <v>14</v>
      </c>
      <c r="B28" s="35">
        <f t="shared" ref="B28:S28" si="5">((B27*B26)*7/1000-B18-B19)/5</f>
        <v>109.48767999999998</v>
      </c>
      <c r="C28" s="36">
        <f t="shared" si="5"/>
        <v>110.33456000000001</v>
      </c>
      <c r="D28" s="36">
        <f t="shared" si="5"/>
        <v>110.80351999999996</v>
      </c>
      <c r="E28" s="36">
        <f t="shared" si="5"/>
        <v>28.736720000000002</v>
      </c>
      <c r="F28" s="36">
        <f t="shared" si="5"/>
        <v>112.40279999999996</v>
      </c>
      <c r="G28" s="130">
        <f t="shared" si="5"/>
        <v>111.47591999999995</v>
      </c>
      <c r="H28" s="35">
        <f t="shared" si="5"/>
        <v>107.19048000000002</v>
      </c>
      <c r="I28" s="36">
        <f t="shared" si="5"/>
        <v>109.87663999999999</v>
      </c>
      <c r="J28" s="36">
        <f t="shared" si="5"/>
        <v>109.04423999999997</v>
      </c>
      <c r="K28" s="36">
        <f t="shared" si="5"/>
        <v>27.137439999999998</v>
      </c>
      <c r="L28" s="36">
        <f t="shared" si="5"/>
        <v>111.24695999999997</v>
      </c>
      <c r="M28" s="37">
        <f t="shared" si="5"/>
        <v>109.39319999999998</v>
      </c>
      <c r="N28" s="35">
        <f t="shared" si="5"/>
        <v>110.32008000000003</v>
      </c>
      <c r="O28" s="36">
        <f t="shared" si="5"/>
        <v>112.84623999999999</v>
      </c>
      <c r="P28" s="36">
        <f t="shared" si="5"/>
        <v>112.44279999999996</v>
      </c>
      <c r="Q28" s="36">
        <f t="shared" si="5"/>
        <v>23.309919999999998</v>
      </c>
      <c r="R28" s="36">
        <f t="shared" si="5"/>
        <v>113.06071999999998</v>
      </c>
      <c r="S28" s="37">
        <f t="shared" si="5"/>
        <v>112.61728000000001</v>
      </c>
      <c r="T28" s="38"/>
    </row>
    <row r="29" spans="1:30" ht="33.75" customHeight="1" x14ac:dyDescent="0.25">
      <c r="A29" s="117" t="s">
        <v>15</v>
      </c>
      <c r="B29" s="39">
        <f>((B27*B26)*7)/1000</f>
        <v>767.83839999999998</v>
      </c>
      <c r="C29" s="40">
        <f>((C27*C26)*7)/1000</f>
        <v>774.27279999999996</v>
      </c>
      <c r="D29" s="40">
        <f t="shared" ref="D29:S29" si="6">((D27*D26)*7)/1000</f>
        <v>776.41759999999988</v>
      </c>
      <c r="E29" s="40">
        <f t="shared" si="6"/>
        <v>202.68360000000001</v>
      </c>
      <c r="F29" s="40">
        <f t="shared" si="6"/>
        <v>788.21399999999983</v>
      </c>
      <c r="G29" s="131">
        <f t="shared" si="6"/>
        <v>781.77959999999985</v>
      </c>
      <c r="H29" s="39">
        <f t="shared" si="6"/>
        <v>751.75240000000008</v>
      </c>
      <c r="I29" s="40">
        <f t="shared" si="6"/>
        <v>769.9831999999999</v>
      </c>
      <c r="J29" s="40">
        <f t="shared" si="6"/>
        <v>764.62119999999993</v>
      </c>
      <c r="K29" s="40">
        <f t="shared" si="6"/>
        <v>190.88719999999998</v>
      </c>
      <c r="L29" s="40">
        <f t="shared" si="6"/>
        <v>779.63479999999993</v>
      </c>
      <c r="M29" s="76">
        <f t="shared" si="6"/>
        <v>766.76599999999985</v>
      </c>
      <c r="N29" s="177">
        <f t="shared" si="6"/>
        <v>773.20040000000006</v>
      </c>
      <c r="O29" s="41">
        <f t="shared" si="6"/>
        <v>791.43119999999999</v>
      </c>
      <c r="P29" s="41">
        <f t="shared" si="6"/>
        <v>788.21399999999983</v>
      </c>
      <c r="Q29" s="41">
        <f t="shared" si="6"/>
        <v>165.14959999999999</v>
      </c>
      <c r="R29" s="41">
        <f t="shared" si="6"/>
        <v>792.50359999999989</v>
      </c>
      <c r="S29" s="42">
        <f t="shared" si="6"/>
        <v>789.28640000000007</v>
      </c>
      <c r="T29" s="43"/>
    </row>
    <row r="30" spans="1:30" ht="33.75" customHeight="1" thickBot="1" x14ac:dyDescent="0.3">
      <c r="A30" s="118" t="s">
        <v>16</v>
      </c>
      <c r="B30" s="44">
        <f>+(B25/B27)/7*1000</f>
        <v>153.21229050279328</v>
      </c>
      <c r="C30" s="45">
        <f t="shared" ref="C30:E30" si="7">+(C25/C27)/7*1000</f>
        <v>153.16580925999207</v>
      </c>
      <c r="D30" s="45">
        <f t="shared" si="7"/>
        <v>153.19652722967638</v>
      </c>
      <c r="E30" s="45">
        <f t="shared" si="7"/>
        <v>153.0612244897959</v>
      </c>
      <c r="F30" s="45">
        <f>+(F25/F27)/7*1000</f>
        <v>153.19727891156458</v>
      </c>
      <c r="G30" s="132">
        <f t="shared" ref="G30:J30" si="8">+(G25/G27)/7*1000</f>
        <v>153.22359396433473</v>
      </c>
      <c r="H30" s="44">
        <f t="shared" si="8"/>
        <v>153.20970042796006</v>
      </c>
      <c r="I30" s="45">
        <f t="shared" si="8"/>
        <v>153.22323915638677</v>
      </c>
      <c r="J30" s="45">
        <f t="shared" si="8"/>
        <v>153.15568022440391</v>
      </c>
      <c r="K30" s="45">
        <f>+(K25/K27)/7*1000</f>
        <v>153.04975922953452</v>
      </c>
      <c r="L30" s="45">
        <f t="shared" ref="L30:S30" si="9">+(L25/L27)/7*1000</f>
        <v>153.15386126940462</v>
      </c>
      <c r="M30" s="46">
        <f t="shared" si="9"/>
        <v>153.20679320679318</v>
      </c>
      <c r="N30" s="44">
        <f t="shared" si="9"/>
        <v>153.180106994254</v>
      </c>
      <c r="O30" s="45">
        <f t="shared" si="9"/>
        <v>153.15524583817268</v>
      </c>
      <c r="P30" s="45">
        <f t="shared" si="9"/>
        <v>153.15840621963071</v>
      </c>
      <c r="Q30" s="45">
        <f t="shared" si="9"/>
        <v>153.15398886827461</v>
      </c>
      <c r="R30" s="45">
        <f t="shared" si="9"/>
        <v>153.23796636381212</v>
      </c>
      <c r="S30" s="46">
        <f t="shared" si="9"/>
        <v>153.18322981366461</v>
      </c>
      <c r="T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0"/>
      <c r="U36" s="50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0"/>
      <c r="U37" s="50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50"/>
      <c r="U38" s="50"/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69">
        <v>98</v>
      </c>
      <c r="C39" s="69">
        <v>95.4</v>
      </c>
      <c r="D39" s="69">
        <v>97.2</v>
      </c>
      <c r="E39" s="69">
        <v>16.3</v>
      </c>
      <c r="F39" s="69">
        <v>99.2</v>
      </c>
      <c r="G39" s="69">
        <v>96.1</v>
      </c>
      <c r="H39" s="89">
        <f t="shared" ref="H39:H46" si="10">SUM(B39:G39)</f>
        <v>502.20000000000005</v>
      </c>
      <c r="I39" s="50"/>
      <c r="J39" s="2"/>
      <c r="K39" s="80" t="s">
        <v>42</v>
      </c>
      <c r="L39" s="69">
        <v>7.6</v>
      </c>
      <c r="M39" s="69">
        <v>7.6</v>
      </c>
      <c r="N39" s="69">
        <v>7.4</v>
      </c>
      <c r="O39" s="69">
        <v>0.9</v>
      </c>
      <c r="P39" s="69">
        <v>7.5</v>
      </c>
      <c r="Q39" s="69">
        <v>7.3</v>
      </c>
      <c r="R39" s="89">
        <f t="shared" ref="R39:R46" si="11">SUM(L39:Q39)</f>
        <v>38.299999999999997</v>
      </c>
      <c r="S39" s="50"/>
      <c r="T39" s="50"/>
      <c r="U39" s="50"/>
      <c r="V39" s="50"/>
      <c r="W39" s="2"/>
      <c r="X39" s="2"/>
      <c r="Y39" s="2"/>
      <c r="Z39" s="2"/>
      <c r="AA39" s="144"/>
      <c r="AB39" s="144"/>
      <c r="AD39" s="142"/>
    </row>
    <row r="40" spans="1:30" ht="33.75" customHeight="1" x14ac:dyDescent="0.25">
      <c r="A40" s="81" t="s">
        <v>34</v>
      </c>
      <c r="B40" s="69">
        <v>98</v>
      </c>
      <c r="C40" s="69">
        <v>95.4</v>
      </c>
      <c r="D40" s="69">
        <v>97.2</v>
      </c>
      <c r="E40" s="69">
        <v>16.3</v>
      </c>
      <c r="F40" s="69">
        <v>99.2</v>
      </c>
      <c r="G40" s="69">
        <v>96.1</v>
      </c>
      <c r="H40" s="89">
        <f t="shared" si="10"/>
        <v>502.20000000000005</v>
      </c>
      <c r="I40" s="50"/>
      <c r="J40" s="2"/>
      <c r="K40" s="81" t="s">
        <v>34</v>
      </c>
      <c r="L40" s="69">
        <v>7.6</v>
      </c>
      <c r="M40" s="69">
        <v>7.6</v>
      </c>
      <c r="N40" s="69">
        <v>7.4</v>
      </c>
      <c r="O40" s="69">
        <v>0.9</v>
      </c>
      <c r="P40" s="69">
        <v>7.5</v>
      </c>
      <c r="Q40" s="69">
        <v>7.3</v>
      </c>
      <c r="R40" s="89">
        <f t="shared" si="11"/>
        <v>38.299999999999997</v>
      </c>
      <c r="S40" s="50"/>
      <c r="T40" s="50"/>
      <c r="U40" s="50"/>
      <c r="V40" s="50"/>
      <c r="W40" s="2"/>
      <c r="X40" s="2"/>
      <c r="Y40" s="2"/>
      <c r="Z40" s="2"/>
      <c r="AA40" s="144"/>
      <c r="AB40" s="144"/>
      <c r="AD40" s="142"/>
    </row>
    <row r="41" spans="1:30" ht="33.75" customHeight="1" x14ac:dyDescent="0.25">
      <c r="A41" s="80" t="s">
        <v>35</v>
      </c>
      <c r="B41" s="69">
        <v>97.8</v>
      </c>
      <c r="C41" s="69">
        <v>95.1</v>
      </c>
      <c r="D41" s="69">
        <v>97</v>
      </c>
      <c r="E41" s="69">
        <v>16.3</v>
      </c>
      <c r="F41" s="69">
        <v>99</v>
      </c>
      <c r="G41" s="69">
        <v>95.9</v>
      </c>
      <c r="H41" s="89">
        <f t="shared" si="10"/>
        <v>501.1</v>
      </c>
      <c r="I41" s="50"/>
      <c r="J41" s="2"/>
      <c r="K41" s="80" t="s">
        <v>35</v>
      </c>
      <c r="L41" s="69">
        <v>7.6</v>
      </c>
      <c r="M41" s="69">
        <v>7.5</v>
      </c>
      <c r="N41" s="69">
        <v>7.5</v>
      </c>
      <c r="O41" s="69">
        <v>0.9</v>
      </c>
      <c r="P41" s="69">
        <v>7.5</v>
      </c>
      <c r="Q41" s="69">
        <v>7.3</v>
      </c>
      <c r="R41" s="89">
        <f t="shared" si="11"/>
        <v>38.299999999999997</v>
      </c>
      <c r="S41" s="50"/>
      <c r="T41" s="50"/>
      <c r="U41" s="50"/>
      <c r="V41" s="50"/>
      <c r="W41" s="2"/>
      <c r="X41" s="2"/>
      <c r="Y41" s="2"/>
      <c r="Z41" s="2"/>
      <c r="AA41" s="144"/>
      <c r="AB41" s="144"/>
      <c r="AD41" s="142"/>
    </row>
    <row r="42" spans="1:30" ht="33.75" customHeight="1" x14ac:dyDescent="0.25">
      <c r="A42" s="80" t="s">
        <v>36</v>
      </c>
      <c r="B42" s="69">
        <v>97.8</v>
      </c>
      <c r="C42" s="69">
        <v>95.1</v>
      </c>
      <c r="D42" s="69">
        <v>97</v>
      </c>
      <c r="E42" s="69">
        <v>16.3</v>
      </c>
      <c r="F42" s="69">
        <v>99</v>
      </c>
      <c r="G42" s="69">
        <v>95.9</v>
      </c>
      <c r="H42" s="89">
        <f t="shared" si="10"/>
        <v>501.1</v>
      </c>
      <c r="I42" s="50"/>
      <c r="J42" s="2"/>
      <c r="K42" s="80" t="s">
        <v>36</v>
      </c>
      <c r="L42" s="69">
        <v>7.6</v>
      </c>
      <c r="M42" s="69">
        <v>7.5</v>
      </c>
      <c r="N42" s="69">
        <v>7.5</v>
      </c>
      <c r="O42" s="69">
        <v>0.9</v>
      </c>
      <c r="P42" s="69">
        <v>7.5</v>
      </c>
      <c r="Q42" s="69">
        <v>7.3</v>
      </c>
      <c r="R42" s="89">
        <f t="shared" si="11"/>
        <v>38.299999999999997</v>
      </c>
      <c r="S42" s="50"/>
      <c r="T42" s="50"/>
      <c r="U42" s="50"/>
      <c r="V42" s="50"/>
      <c r="W42" s="2"/>
      <c r="X42" s="2"/>
      <c r="Y42" s="2"/>
      <c r="Z42" s="2"/>
      <c r="AA42" s="144"/>
      <c r="AB42" s="144"/>
      <c r="AD42" s="142"/>
    </row>
    <row r="43" spans="1:30" ht="33.75" customHeight="1" x14ac:dyDescent="0.25">
      <c r="A43" s="81" t="s">
        <v>37</v>
      </c>
      <c r="B43" s="69">
        <v>97.8</v>
      </c>
      <c r="C43" s="69">
        <v>95.1</v>
      </c>
      <c r="D43" s="69">
        <v>97</v>
      </c>
      <c r="E43" s="69">
        <v>16.3</v>
      </c>
      <c r="F43" s="69">
        <v>99</v>
      </c>
      <c r="G43" s="69">
        <v>95.9</v>
      </c>
      <c r="H43" s="89">
        <f t="shared" si="10"/>
        <v>501.1</v>
      </c>
      <c r="I43" s="50"/>
      <c r="J43" s="2"/>
      <c r="K43" s="81" t="s">
        <v>37</v>
      </c>
      <c r="L43" s="69">
        <v>7.7</v>
      </c>
      <c r="M43" s="69">
        <v>7.6</v>
      </c>
      <c r="N43" s="69">
        <v>7.5</v>
      </c>
      <c r="O43" s="69">
        <v>1</v>
      </c>
      <c r="P43" s="69">
        <v>7.5</v>
      </c>
      <c r="Q43" s="69">
        <v>7.3</v>
      </c>
      <c r="R43" s="89">
        <f t="shared" si="11"/>
        <v>38.6</v>
      </c>
      <c r="S43" s="50"/>
      <c r="T43" s="50"/>
      <c r="U43" s="50"/>
      <c r="V43" s="50"/>
      <c r="W43" s="2"/>
      <c r="X43" s="2"/>
      <c r="Y43" s="2"/>
      <c r="Z43" s="2"/>
      <c r="AA43" s="144"/>
      <c r="AB43" s="144"/>
      <c r="AD43" s="142"/>
    </row>
    <row r="44" spans="1:30" ht="33.75" customHeight="1" x14ac:dyDescent="0.25">
      <c r="A44" s="80" t="s">
        <v>38</v>
      </c>
      <c r="B44" s="69">
        <v>97.8</v>
      </c>
      <c r="C44" s="69">
        <v>95.1</v>
      </c>
      <c r="D44" s="69">
        <v>97</v>
      </c>
      <c r="E44" s="69">
        <v>16.3</v>
      </c>
      <c r="F44" s="69">
        <v>99</v>
      </c>
      <c r="G44" s="69">
        <v>95.9</v>
      </c>
      <c r="H44" s="89">
        <f t="shared" si="10"/>
        <v>501.1</v>
      </c>
      <c r="I44" s="50"/>
      <c r="J44" s="2"/>
      <c r="K44" s="80" t="s">
        <v>38</v>
      </c>
      <c r="L44" s="69">
        <v>7.7</v>
      </c>
      <c r="M44" s="69">
        <v>7.6</v>
      </c>
      <c r="N44" s="69">
        <v>7.5</v>
      </c>
      <c r="O44" s="69">
        <v>1</v>
      </c>
      <c r="P44" s="69">
        <v>7.5</v>
      </c>
      <c r="Q44" s="69">
        <v>7.4</v>
      </c>
      <c r="R44" s="89">
        <f t="shared" si="11"/>
        <v>38.700000000000003</v>
      </c>
      <c r="S44" s="50"/>
      <c r="T44" s="50"/>
      <c r="U44" s="50"/>
      <c r="V44" s="50"/>
      <c r="W44" s="2"/>
      <c r="X44" s="2"/>
      <c r="Y44" s="2"/>
      <c r="Z44" s="2"/>
      <c r="AA44" s="144"/>
      <c r="AB44" s="144"/>
      <c r="AD44" s="142"/>
    </row>
    <row r="45" spans="1:30" ht="33.75" customHeight="1" x14ac:dyDescent="0.25">
      <c r="A45" s="80" t="s">
        <v>33</v>
      </c>
      <c r="B45" s="69">
        <v>97.8</v>
      </c>
      <c r="C45" s="69">
        <v>95.1</v>
      </c>
      <c r="D45" s="69">
        <v>97</v>
      </c>
      <c r="E45" s="69">
        <v>16.3</v>
      </c>
      <c r="F45" s="69">
        <v>99</v>
      </c>
      <c r="G45" s="69">
        <v>95.9</v>
      </c>
      <c r="H45" s="89">
        <f t="shared" si="10"/>
        <v>501.1</v>
      </c>
      <c r="I45" s="50"/>
      <c r="J45" s="2"/>
      <c r="K45" s="80" t="s">
        <v>33</v>
      </c>
      <c r="L45" s="69">
        <v>7.7</v>
      </c>
      <c r="M45" s="69">
        <v>7.6</v>
      </c>
      <c r="N45" s="69">
        <v>7.5</v>
      </c>
      <c r="O45" s="69">
        <v>1</v>
      </c>
      <c r="P45" s="69">
        <v>7.5</v>
      </c>
      <c r="Q45" s="69">
        <v>7.4</v>
      </c>
      <c r="R45" s="89">
        <f t="shared" si="11"/>
        <v>38.700000000000003</v>
      </c>
      <c r="S45" s="50"/>
      <c r="T45" s="50"/>
      <c r="U45" s="50"/>
      <c r="V45" s="50"/>
      <c r="W45" s="2"/>
      <c r="X45" s="2"/>
      <c r="Y45" s="2"/>
      <c r="Z45" s="2"/>
      <c r="AA45" s="144"/>
      <c r="AB45" s="144"/>
      <c r="AD45" s="142"/>
    </row>
    <row r="46" spans="1:30" ht="33.75" customHeight="1" x14ac:dyDescent="0.25">
      <c r="A46" s="81" t="s">
        <v>10</v>
      </c>
      <c r="B46" s="70">
        <f t="shared" ref="B46:G46" si="12">SUM(B39:B45)</f>
        <v>685</v>
      </c>
      <c r="C46" s="25">
        <f t="shared" si="12"/>
        <v>666.30000000000007</v>
      </c>
      <c r="D46" s="25">
        <f t="shared" si="12"/>
        <v>679.4</v>
      </c>
      <c r="E46" s="25">
        <f t="shared" si="12"/>
        <v>114.1</v>
      </c>
      <c r="F46" s="25">
        <f t="shared" si="12"/>
        <v>693.4</v>
      </c>
      <c r="G46" s="25">
        <f t="shared" si="12"/>
        <v>671.69999999999993</v>
      </c>
      <c r="H46" s="89">
        <f t="shared" si="10"/>
        <v>3509.9</v>
      </c>
      <c r="I46" s="56"/>
      <c r="K46" s="96" t="s">
        <v>10</v>
      </c>
      <c r="L46" s="70">
        <f>SUM(L39:L45)</f>
        <v>53.500000000000007</v>
      </c>
      <c r="M46" s="25">
        <f>SUM(M39:M45)</f>
        <v>53</v>
      </c>
      <c r="N46" s="25">
        <f>SUM(N39:N45)</f>
        <v>52.3</v>
      </c>
      <c r="O46" s="25">
        <f>SUM(O39:O45)</f>
        <v>6.6</v>
      </c>
      <c r="P46" s="25">
        <f t="shared" ref="P46:Q46" si="13">SUM(P39:P45)</f>
        <v>52.5</v>
      </c>
      <c r="Q46" s="25">
        <f t="shared" si="13"/>
        <v>51.3</v>
      </c>
      <c r="R46" s="89">
        <f t="shared" si="11"/>
        <v>269.2</v>
      </c>
      <c r="S46" s="56"/>
      <c r="T46" s="53"/>
      <c r="U46" s="3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2" t="s">
        <v>12</v>
      </c>
      <c r="B47" s="28">
        <v>154.80000000000001</v>
      </c>
      <c r="C47" s="28">
        <v>154.80000000000001</v>
      </c>
      <c r="D47" s="28">
        <v>154.80000000000001</v>
      </c>
      <c r="E47" s="28">
        <v>154.80000000000001</v>
      </c>
      <c r="F47" s="28">
        <v>154.80000000000001</v>
      </c>
      <c r="G47" s="28">
        <v>154.80000000000001</v>
      </c>
      <c r="H47" s="90">
        <f>+((H46/H48)/7)*1000</f>
        <v>154.70974566932605</v>
      </c>
      <c r="I47" s="56"/>
      <c r="K47" s="119" t="s">
        <v>12</v>
      </c>
      <c r="L47" s="71">
        <v>156</v>
      </c>
      <c r="M47" s="28">
        <v>154.5</v>
      </c>
      <c r="N47" s="28">
        <v>152.5</v>
      </c>
      <c r="O47" s="28">
        <v>156</v>
      </c>
      <c r="P47" s="28">
        <v>150</v>
      </c>
      <c r="Q47" s="28">
        <v>149.5</v>
      </c>
      <c r="R47" s="90">
        <f>+((R46/R48)/7)*1000</f>
        <v>152.6077097505669</v>
      </c>
      <c r="S47" s="57"/>
      <c r="T47" s="50"/>
      <c r="U47" s="50"/>
    </row>
    <row r="48" spans="1:30" ht="33.75" customHeight="1" x14ac:dyDescent="0.25">
      <c r="A48" s="83" t="s">
        <v>13</v>
      </c>
      <c r="B48" s="72">
        <v>632</v>
      </c>
      <c r="C48" s="32">
        <v>615</v>
      </c>
      <c r="D48" s="32">
        <v>627</v>
      </c>
      <c r="E48" s="32">
        <v>107</v>
      </c>
      <c r="F48" s="32">
        <v>640</v>
      </c>
      <c r="G48" s="32">
        <v>620</v>
      </c>
      <c r="H48" s="91">
        <f>SUM(B48:G48)</f>
        <v>3241</v>
      </c>
      <c r="I48" s="56"/>
      <c r="J48" s="58"/>
      <c r="K48" s="83" t="s">
        <v>13</v>
      </c>
      <c r="L48" s="94">
        <v>49</v>
      </c>
      <c r="M48" s="94">
        <v>49</v>
      </c>
      <c r="N48" s="94">
        <v>49</v>
      </c>
      <c r="O48" s="94">
        <v>6</v>
      </c>
      <c r="P48" s="94">
        <v>50</v>
      </c>
      <c r="Q48" s="94">
        <v>49</v>
      </c>
      <c r="R48" s="98">
        <f>SUM(L48:Q48)</f>
        <v>252</v>
      </c>
      <c r="S48" s="59"/>
      <c r="T48" s="53"/>
      <c r="U48" s="3"/>
    </row>
    <row r="49" spans="1:43" ht="33.75" customHeight="1" x14ac:dyDescent="0.25">
      <c r="A49" s="84" t="s">
        <v>14</v>
      </c>
      <c r="B49" s="73">
        <f t="shared" ref="B49:G49" si="14">((B48*B47)*7/1000-B39-B40)/5</f>
        <v>97.767040000000023</v>
      </c>
      <c r="C49" s="36">
        <f t="shared" si="14"/>
        <v>95.122800000000012</v>
      </c>
      <c r="D49" s="36">
        <f t="shared" si="14"/>
        <v>97.003440000000012</v>
      </c>
      <c r="E49" s="36">
        <f t="shared" si="14"/>
        <v>16.669040000000003</v>
      </c>
      <c r="F49" s="36">
        <f t="shared" si="14"/>
        <v>99.020799999999994</v>
      </c>
      <c r="G49" s="36">
        <f t="shared" si="14"/>
        <v>95.926399999999987</v>
      </c>
      <c r="H49" s="92">
        <f>((H46*1000)/H48)/7</f>
        <v>154.70974566932605</v>
      </c>
      <c r="I49" s="56"/>
      <c r="K49" s="84" t="s">
        <v>14</v>
      </c>
      <c r="L49" s="73">
        <f>((L48*L47)*7/1000-L39-L40)/5</f>
        <v>7.6616</v>
      </c>
      <c r="M49" s="36">
        <f t="shared" ref="M49:Q49" si="15">((M48*M47)*7/1000-M39-M40)/5</f>
        <v>7.5586999999999991</v>
      </c>
      <c r="N49" s="36">
        <f t="shared" si="15"/>
        <v>7.5015000000000001</v>
      </c>
      <c r="O49" s="36">
        <f t="shared" si="15"/>
        <v>0.9503999999999998</v>
      </c>
      <c r="P49" s="36">
        <f t="shared" si="15"/>
        <v>7.5</v>
      </c>
      <c r="Q49" s="36">
        <f t="shared" si="15"/>
        <v>7.335700000000001</v>
      </c>
      <c r="R49" s="99">
        <f>((R46*1000)/R48)/7</f>
        <v>152.6077097505669</v>
      </c>
      <c r="S49" s="59"/>
      <c r="T49" s="50"/>
      <c r="U49" s="50"/>
    </row>
    <row r="50" spans="1:43" ht="33.75" customHeight="1" x14ac:dyDescent="0.25">
      <c r="A50" s="85" t="s">
        <v>15</v>
      </c>
      <c r="B50" s="74">
        <f t="shared" ref="B50:G50" si="16">((B48*B47)*7)/1000</f>
        <v>684.8352000000001</v>
      </c>
      <c r="C50" s="40">
        <f t="shared" si="16"/>
        <v>666.41399999999999</v>
      </c>
      <c r="D50" s="40">
        <f t="shared" si="16"/>
        <v>679.41720000000009</v>
      </c>
      <c r="E50" s="40">
        <f t="shared" si="16"/>
        <v>115.94520000000001</v>
      </c>
      <c r="F50" s="40">
        <f t="shared" si="16"/>
        <v>693.50400000000002</v>
      </c>
      <c r="G50" s="40">
        <f t="shared" si="16"/>
        <v>671.83199999999999</v>
      </c>
      <c r="H50" s="76"/>
      <c r="I50" s="56"/>
      <c r="K50" s="85" t="s">
        <v>15</v>
      </c>
      <c r="L50" s="74">
        <f>((L48*L47)*7)/1000</f>
        <v>53.508000000000003</v>
      </c>
      <c r="M50" s="40">
        <f>((M48*M47)*7)/1000</f>
        <v>52.993499999999997</v>
      </c>
      <c r="N50" s="40">
        <f>((N48*N47)*7)/1000</f>
        <v>52.307499999999997</v>
      </c>
      <c r="O50" s="40">
        <f>((O48*O47)*7)/1000</f>
        <v>6.5519999999999996</v>
      </c>
      <c r="P50" s="40">
        <f t="shared" ref="P50:Q50" si="17">((P48*P47)*7)/1000</f>
        <v>52.5</v>
      </c>
      <c r="Q50" s="40">
        <f t="shared" si="17"/>
        <v>51.278500000000001</v>
      </c>
      <c r="R50" s="100"/>
    </row>
    <row r="51" spans="1:43" ht="33.75" customHeight="1" thickBot="1" x14ac:dyDescent="0.3">
      <c r="A51" s="86" t="s">
        <v>16</v>
      </c>
      <c r="B51" s="75">
        <f t="shared" ref="B51:G51" si="18">+(B46/B48)/7*1000</f>
        <v>154.83725135623868</v>
      </c>
      <c r="C51" s="45">
        <f t="shared" si="18"/>
        <v>154.7735191637631</v>
      </c>
      <c r="D51" s="45">
        <f t="shared" si="18"/>
        <v>154.79608111187056</v>
      </c>
      <c r="E51" s="45">
        <f t="shared" si="18"/>
        <v>152.33644859813083</v>
      </c>
      <c r="F51" s="45">
        <f t="shared" si="18"/>
        <v>154.77678571428572</v>
      </c>
      <c r="G51" s="45">
        <f t="shared" si="18"/>
        <v>154.76958525345623</v>
      </c>
      <c r="H51" s="93"/>
      <c r="I51" s="56"/>
      <c r="J51" s="48"/>
      <c r="K51" s="86" t="s">
        <v>16</v>
      </c>
      <c r="L51" s="75">
        <f>+(L46/L48)/7*1000</f>
        <v>155.97667638483966</v>
      </c>
      <c r="M51" s="45">
        <f>+(M46/M48)/7*1000</f>
        <v>154.51895043731781</v>
      </c>
      <c r="N51" s="45">
        <f>+(N46/N48)/7*1000</f>
        <v>152.47813411078718</v>
      </c>
      <c r="O51" s="45">
        <f>+(O46/O48)/7*1000</f>
        <v>157.14285714285711</v>
      </c>
      <c r="P51" s="45">
        <f t="shared" ref="P51:Q51" si="19">+(P46/P48)/7*1000</f>
        <v>150</v>
      </c>
      <c r="Q51" s="45">
        <f t="shared" si="19"/>
        <v>149.56268221574342</v>
      </c>
      <c r="R51" s="46"/>
      <c r="S51" s="49"/>
      <c r="T51" s="49"/>
    </row>
    <row r="52" spans="1:43" ht="33.75" customHeight="1" x14ac:dyDescent="0.25">
      <c r="A52" s="48"/>
      <c r="B52" s="178"/>
      <c r="C52" s="178"/>
      <c r="D52" s="178"/>
      <c r="E52" s="178"/>
      <c r="F52" s="178"/>
      <c r="G52" s="178"/>
      <c r="H52" s="48"/>
      <c r="I52" s="48"/>
      <c r="J52" s="48"/>
      <c r="K52" s="49"/>
      <c r="L52" s="49"/>
      <c r="M52" s="49"/>
      <c r="N52" s="49"/>
      <c r="O52" s="49"/>
      <c r="P52" s="49"/>
      <c r="Q52" s="49"/>
      <c r="R52" s="178"/>
      <c r="S52" s="49"/>
      <c r="T52" s="49"/>
      <c r="U52" s="2"/>
      <c r="V52" s="2"/>
      <c r="W52" s="2"/>
      <c r="X52" s="2"/>
      <c r="Y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43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2"/>
      <c r="W54" s="2"/>
      <c r="X54" s="2"/>
      <c r="Y54" s="2"/>
      <c r="Z54" s="2"/>
      <c r="AB54" s="2"/>
      <c r="AC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2"/>
      <c r="W55" s="2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2"/>
      <c r="W56" s="2"/>
      <c r="X56" s="124"/>
      <c r="Y56" s="52"/>
      <c r="Z56" s="64"/>
      <c r="AA56" s="64"/>
      <c r="AB56" s="64"/>
      <c r="AC56" s="5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86">
        <v>9.3000000000000007</v>
      </c>
      <c r="C57" s="179">
        <v>9.3000000000000007</v>
      </c>
      <c r="D57" s="179">
        <v>9.1999999999999993</v>
      </c>
      <c r="E57" s="179">
        <v>1.6</v>
      </c>
      <c r="F57" s="179">
        <v>9.1999999999999993</v>
      </c>
      <c r="G57" s="187">
        <v>9</v>
      </c>
      <c r="H57" s="186">
        <v>9.1999999999999993</v>
      </c>
      <c r="I57" s="179">
        <v>9.1999999999999993</v>
      </c>
      <c r="J57" s="179">
        <v>9.1</v>
      </c>
      <c r="K57" s="179">
        <v>1</v>
      </c>
      <c r="L57" s="179">
        <v>9.1999999999999993</v>
      </c>
      <c r="M57" s="187">
        <v>9.1</v>
      </c>
      <c r="N57" s="69">
        <v>9.3000000000000007</v>
      </c>
      <c r="O57" s="21">
        <v>9.3000000000000007</v>
      </c>
      <c r="P57" s="21">
        <v>9.1999999999999993</v>
      </c>
      <c r="Q57" s="21">
        <v>1.3</v>
      </c>
      <c r="R57" s="21">
        <v>9.1999999999999993</v>
      </c>
      <c r="S57" s="126">
        <v>9</v>
      </c>
      <c r="T57" s="158">
        <f>SUM(B57:S57)</f>
        <v>141.69999999999999</v>
      </c>
      <c r="U57" s="49"/>
      <c r="V57" s="2"/>
      <c r="W57" s="2"/>
      <c r="X57" s="124"/>
      <c r="Y57" s="52"/>
      <c r="Z57" s="64"/>
      <c r="AA57" s="64"/>
      <c r="AB57" s="64"/>
      <c r="AC57" s="52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186">
        <v>9.3000000000000007</v>
      </c>
      <c r="C58" s="179">
        <v>9.3000000000000007</v>
      </c>
      <c r="D58" s="179">
        <v>9.1999999999999993</v>
      </c>
      <c r="E58" s="179">
        <v>1.6</v>
      </c>
      <c r="F58" s="179">
        <v>9.1999999999999993</v>
      </c>
      <c r="G58" s="187">
        <v>9</v>
      </c>
      <c r="H58" s="186">
        <v>9.1999999999999993</v>
      </c>
      <c r="I58" s="179">
        <v>9.1999999999999993</v>
      </c>
      <c r="J58" s="179">
        <v>9.1</v>
      </c>
      <c r="K58" s="179">
        <v>1</v>
      </c>
      <c r="L58" s="179">
        <v>9.1999999999999993</v>
      </c>
      <c r="M58" s="187">
        <v>9.1</v>
      </c>
      <c r="N58" s="69">
        <v>9.3000000000000007</v>
      </c>
      <c r="O58" s="21">
        <v>9.3000000000000007</v>
      </c>
      <c r="P58" s="21">
        <v>9.1999999999999993</v>
      </c>
      <c r="Q58" s="21">
        <v>1.3</v>
      </c>
      <c r="R58" s="21">
        <v>9.1999999999999993</v>
      </c>
      <c r="S58" s="126">
        <v>9</v>
      </c>
      <c r="T58" s="158">
        <f t="shared" ref="T58:T63" si="20">SUM(B58:S58)</f>
        <v>141.69999999999999</v>
      </c>
      <c r="U58" s="49"/>
      <c r="V58" s="2"/>
      <c r="W58" s="2"/>
      <c r="X58" s="124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186">
        <v>9.4</v>
      </c>
      <c r="C59" s="179">
        <v>9.3000000000000007</v>
      </c>
      <c r="D59" s="179">
        <v>9.3000000000000007</v>
      </c>
      <c r="E59" s="179">
        <v>1.5</v>
      </c>
      <c r="F59" s="179">
        <v>9.1999999999999993</v>
      </c>
      <c r="G59" s="187">
        <v>9</v>
      </c>
      <c r="H59" s="186">
        <v>9.1999999999999993</v>
      </c>
      <c r="I59" s="179">
        <v>9.1</v>
      </c>
      <c r="J59" s="179">
        <v>9.1</v>
      </c>
      <c r="K59" s="179">
        <v>0.9</v>
      </c>
      <c r="L59" s="179">
        <v>9.1999999999999993</v>
      </c>
      <c r="M59" s="187">
        <v>9.1</v>
      </c>
      <c r="N59" s="69">
        <v>9.4</v>
      </c>
      <c r="O59" s="21">
        <v>9.3000000000000007</v>
      </c>
      <c r="P59" s="21">
        <v>9.3000000000000007</v>
      </c>
      <c r="Q59" s="21">
        <v>1.2</v>
      </c>
      <c r="R59" s="21">
        <v>9.1999999999999993</v>
      </c>
      <c r="S59" s="126">
        <v>9</v>
      </c>
      <c r="T59" s="158">
        <f t="shared" si="20"/>
        <v>141.69999999999999</v>
      </c>
      <c r="U59" s="49"/>
      <c r="V59" s="2"/>
      <c r="W59" s="2"/>
      <c r="X59" s="124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186">
        <v>9.4</v>
      </c>
      <c r="C60" s="179">
        <v>9.3000000000000007</v>
      </c>
      <c r="D60" s="179">
        <v>9.3000000000000007</v>
      </c>
      <c r="E60" s="179">
        <v>1.5</v>
      </c>
      <c r="F60" s="179">
        <v>9.1999999999999993</v>
      </c>
      <c r="G60" s="187">
        <v>9</v>
      </c>
      <c r="H60" s="186">
        <v>9.1999999999999993</v>
      </c>
      <c r="I60" s="179">
        <v>9.1999999999999993</v>
      </c>
      <c r="J60" s="179">
        <v>9.1</v>
      </c>
      <c r="K60" s="179">
        <v>0.9</v>
      </c>
      <c r="L60" s="179">
        <v>9.1999999999999993</v>
      </c>
      <c r="M60" s="187">
        <v>9.1999999999999993</v>
      </c>
      <c r="N60" s="69">
        <v>9.4</v>
      </c>
      <c r="O60" s="21">
        <v>9.3000000000000007</v>
      </c>
      <c r="P60" s="21">
        <v>9.3000000000000007</v>
      </c>
      <c r="Q60" s="21">
        <v>1.2</v>
      </c>
      <c r="R60" s="21">
        <v>9.1999999999999993</v>
      </c>
      <c r="S60" s="126">
        <v>9</v>
      </c>
      <c r="T60" s="158">
        <f t="shared" si="20"/>
        <v>141.9</v>
      </c>
      <c r="U60" s="49"/>
      <c r="V60" s="2"/>
      <c r="W60" s="2"/>
      <c r="X60" s="124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186">
        <v>9.4</v>
      </c>
      <c r="C61" s="179">
        <v>9.3000000000000007</v>
      </c>
      <c r="D61" s="179">
        <v>9.3000000000000007</v>
      </c>
      <c r="E61" s="179">
        <v>1.5</v>
      </c>
      <c r="F61" s="179">
        <v>9.3000000000000007</v>
      </c>
      <c r="G61" s="187">
        <v>9</v>
      </c>
      <c r="H61" s="186">
        <v>9.3000000000000007</v>
      </c>
      <c r="I61" s="179">
        <v>9.1999999999999993</v>
      </c>
      <c r="J61" s="179">
        <v>9.1</v>
      </c>
      <c r="K61" s="179">
        <v>0.9</v>
      </c>
      <c r="L61" s="179">
        <v>9.3000000000000007</v>
      </c>
      <c r="M61" s="187">
        <v>9.1999999999999993</v>
      </c>
      <c r="N61" s="69">
        <v>9.4</v>
      </c>
      <c r="O61" s="21">
        <v>9.3000000000000007</v>
      </c>
      <c r="P61" s="21">
        <v>9.3000000000000007</v>
      </c>
      <c r="Q61" s="21">
        <v>1.2</v>
      </c>
      <c r="R61" s="21">
        <v>9.1999999999999993</v>
      </c>
      <c r="S61" s="126">
        <v>9</v>
      </c>
      <c r="T61" s="158">
        <f t="shared" si="20"/>
        <v>142.20000000000002</v>
      </c>
      <c r="U61" s="49"/>
      <c r="V61" s="2"/>
      <c r="W61" s="2"/>
      <c r="X61" s="124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86">
        <v>9.4</v>
      </c>
      <c r="C62" s="179">
        <v>9.4</v>
      </c>
      <c r="D62" s="179">
        <v>9.3000000000000007</v>
      </c>
      <c r="E62" s="179">
        <v>1.5</v>
      </c>
      <c r="F62" s="179">
        <v>9.3000000000000007</v>
      </c>
      <c r="G62" s="187">
        <v>9</v>
      </c>
      <c r="H62" s="186">
        <v>9.3000000000000007</v>
      </c>
      <c r="I62" s="179">
        <v>9.1999999999999993</v>
      </c>
      <c r="J62" s="179">
        <v>9.1</v>
      </c>
      <c r="K62" s="179">
        <v>0.9</v>
      </c>
      <c r="L62" s="179">
        <v>9.3000000000000007</v>
      </c>
      <c r="M62" s="187">
        <v>9.1999999999999993</v>
      </c>
      <c r="N62" s="69">
        <v>9.4</v>
      </c>
      <c r="O62" s="21">
        <v>9.3000000000000007</v>
      </c>
      <c r="P62" s="21">
        <v>9.3000000000000007</v>
      </c>
      <c r="Q62" s="21">
        <v>1.2</v>
      </c>
      <c r="R62" s="21">
        <v>9.1999999999999993</v>
      </c>
      <c r="S62" s="126">
        <v>9.1</v>
      </c>
      <c r="T62" s="158">
        <f t="shared" si="20"/>
        <v>142.4</v>
      </c>
      <c r="U62" s="49"/>
      <c r="V62" s="2"/>
      <c r="W62" s="2"/>
      <c r="X62" s="124"/>
      <c r="Y62" s="52"/>
      <c r="Z62" s="52"/>
      <c r="AA62" s="52"/>
      <c r="AB62" s="52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86">
        <v>9.5</v>
      </c>
      <c r="C63" s="179">
        <v>9.4</v>
      </c>
      <c r="D63" s="179">
        <v>9.3000000000000007</v>
      </c>
      <c r="E63" s="179">
        <v>1.6</v>
      </c>
      <c r="F63" s="179">
        <v>9.3000000000000007</v>
      </c>
      <c r="G63" s="187">
        <v>9</v>
      </c>
      <c r="H63" s="186">
        <v>9.3000000000000007</v>
      </c>
      <c r="I63" s="179">
        <v>9.1999999999999993</v>
      </c>
      <c r="J63" s="179">
        <v>9.1999999999999993</v>
      </c>
      <c r="K63" s="179">
        <v>0.9</v>
      </c>
      <c r="L63" s="179">
        <v>9.3000000000000007</v>
      </c>
      <c r="M63" s="187">
        <v>9.1999999999999993</v>
      </c>
      <c r="N63" s="69">
        <v>9.5</v>
      </c>
      <c r="O63" s="21">
        <v>9.3000000000000007</v>
      </c>
      <c r="P63" s="21">
        <v>9.3000000000000007</v>
      </c>
      <c r="Q63" s="21">
        <v>1.3</v>
      </c>
      <c r="R63" s="21">
        <v>9.3000000000000007</v>
      </c>
      <c r="S63" s="126">
        <v>9.1</v>
      </c>
      <c r="T63" s="158">
        <f t="shared" si="20"/>
        <v>143</v>
      </c>
      <c r="U63" s="49"/>
      <c r="V63" s="2"/>
      <c r="W63" s="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81" t="s">
        <v>10</v>
      </c>
      <c r="B64" s="168">
        <f t="shared" ref="B64:S64" si="21">SUM(B57:B63)</f>
        <v>65.699999999999989</v>
      </c>
      <c r="C64" s="169">
        <f t="shared" si="21"/>
        <v>65.3</v>
      </c>
      <c r="D64" s="169">
        <f t="shared" si="21"/>
        <v>64.899999999999991</v>
      </c>
      <c r="E64" s="169">
        <f t="shared" si="21"/>
        <v>10.799999999999999</v>
      </c>
      <c r="F64" s="169">
        <f t="shared" si="21"/>
        <v>64.699999999999989</v>
      </c>
      <c r="G64" s="170">
        <f t="shared" si="21"/>
        <v>63</v>
      </c>
      <c r="H64" s="168">
        <f t="shared" si="21"/>
        <v>64.699999999999989</v>
      </c>
      <c r="I64" s="169">
        <f t="shared" si="21"/>
        <v>64.300000000000011</v>
      </c>
      <c r="J64" s="169">
        <f t="shared" si="21"/>
        <v>63.8</v>
      </c>
      <c r="K64" s="169">
        <f t="shared" si="21"/>
        <v>6.5000000000000009</v>
      </c>
      <c r="L64" s="169">
        <f t="shared" si="21"/>
        <v>64.699999999999989</v>
      </c>
      <c r="M64" s="170">
        <f t="shared" si="21"/>
        <v>64.100000000000009</v>
      </c>
      <c r="N64" s="70">
        <f t="shared" si="21"/>
        <v>65.699999999999989</v>
      </c>
      <c r="O64" s="25">
        <f t="shared" si="21"/>
        <v>65.099999999999994</v>
      </c>
      <c r="P64" s="25">
        <f t="shared" si="21"/>
        <v>64.899999999999991</v>
      </c>
      <c r="Q64" s="25">
        <f t="shared" si="21"/>
        <v>8.7000000000000011</v>
      </c>
      <c r="R64" s="25">
        <f t="shared" si="21"/>
        <v>64.5</v>
      </c>
      <c r="S64" s="127">
        <f t="shared" si="21"/>
        <v>63.2</v>
      </c>
      <c r="T64" s="150">
        <f>SUM(B64:S64)</f>
        <v>994.59999999999991</v>
      </c>
      <c r="U64" s="49"/>
      <c r="V64" s="2"/>
      <c r="W64" s="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154</v>
      </c>
      <c r="C65" s="28">
        <v>153</v>
      </c>
      <c r="D65" s="28">
        <v>152</v>
      </c>
      <c r="E65" s="28">
        <v>154.5</v>
      </c>
      <c r="F65" s="28">
        <v>151.5</v>
      </c>
      <c r="G65" s="29">
        <v>150</v>
      </c>
      <c r="H65" s="27">
        <v>154</v>
      </c>
      <c r="I65" s="28">
        <v>153</v>
      </c>
      <c r="J65" s="28">
        <v>152</v>
      </c>
      <c r="K65" s="28">
        <v>155</v>
      </c>
      <c r="L65" s="28">
        <v>151.5</v>
      </c>
      <c r="M65" s="29">
        <v>150</v>
      </c>
      <c r="N65" s="71">
        <v>154</v>
      </c>
      <c r="O65" s="28">
        <v>152.5</v>
      </c>
      <c r="P65" s="28">
        <v>152</v>
      </c>
      <c r="Q65" s="28">
        <v>154.5</v>
      </c>
      <c r="R65" s="28">
        <v>151</v>
      </c>
      <c r="S65" s="128">
        <v>150.5</v>
      </c>
      <c r="T65" s="151">
        <f>+((T64/T66)/7)*1000</f>
        <v>152.12603242581827</v>
      </c>
      <c r="U65" s="49"/>
      <c r="V65" s="2"/>
      <c r="W65" s="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61</v>
      </c>
      <c r="C66" s="145">
        <v>61</v>
      </c>
      <c r="D66" s="145">
        <v>61</v>
      </c>
      <c r="E66" s="145">
        <v>10</v>
      </c>
      <c r="F66" s="145">
        <v>61</v>
      </c>
      <c r="G66" s="147">
        <v>60</v>
      </c>
      <c r="H66" s="146">
        <v>60</v>
      </c>
      <c r="I66" s="145">
        <v>60</v>
      </c>
      <c r="J66" s="145">
        <v>60</v>
      </c>
      <c r="K66" s="145">
        <v>6</v>
      </c>
      <c r="L66" s="145">
        <v>61</v>
      </c>
      <c r="M66" s="147">
        <v>61</v>
      </c>
      <c r="N66" s="94">
        <v>61</v>
      </c>
      <c r="O66" s="145">
        <v>61</v>
      </c>
      <c r="P66" s="145">
        <v>61</v>
      </c>
      <c r="Q66" s="145">
        <v>8</v>
      </c>
      <c r="R66" s="145">
        <v>61</v>
      </c>
      <c r="S66" s="148">
        <v>60</v>
      </c>
      <c r="T66" s="152">
        <f>SUM(B66:S66)</f>
        <v>934</v>
      </c>
      <c r="U66" s="49"/>
      <c r="V66" s="66"/>
      <c r="Z66" s="3"/>
      <c r="AA66" s="3"/>
      <c r="AB66" s="3"/>
      <c r="AC66" s="3"/>
      <c r="AD66" s="3"/>
    </row>
    <row r="67" spans="1:41" ht="33.75" customHeight="1" x14ac:dyDescent="0.25">
      <c r="A67" s="84" t="s">
        <v>14</v>
      </c>
      <c r="B67" s="35">
        <f t="shared" ref="B67:S67" si="22">((B66*B65)*7/1000-B57-B58)/5</f>
        <v>9.4315999999999995</v>
      </c>
      <c r="C67" s="36">
        <f t="shared" si="22"/>
        <v>9.3462000000000014</v>
      </c>
      <c r="D67" s="36">
        <f t="shared" si="22"/>
        <v>9.3007999999999988</v>
      </c>
      <c r="E67" s="36">
        <f t="shared" si="22"/>
        <v>1.5230000000000001</v>
      </c>
      <c r="F67" s="36">
        <f t="shared" si="22"/>
        <v>9.2580999999999989</v>
      </c>
      <c r="G67" s="37">
        <f t="shared" si="22"/>
        <v>9</v>
      </c>
      <c r="H67" s="35">
        <f t="shared" si="22"/>
        <v>9.2560000000000002</v>
      </c>
      <c r="I67" s="36">
        <f t="shared" si="22"/>
        <v>9.1720000000000006</v>
      </c>
      <c r="J67" s="36">
        <f t="shared" si="22"/>
        <v>9.1280000000000001</v>
      </c>
      <c r="K67" s="36">
        <f t="shared" si="22"/>
        <v>0.90199999999999991</v>
      </c>
      <c r="L67" s="36">
        <f t="shared" si="22"/>
        <v>9.2580999999999989</v>
      </c>
      <c r="M67" s="37">
        <f t="shared" si="22"/>
        <v>9.1699999999999982</v>
      </c>
      <c r="N67" s="73">
        <f t="shared" si="22"/>
        <v>9.4315999999999995</v>
      </c>
      <c r="O67" s="36">
        <f t="shared" si="22"/>
        <v>9.3035000000000032</v>
      </c>
      <c r="P67" s="36">
        <f t="shared" si="22"/>
        <v>9.3007999999999988</v>
      </c>
      <c r="Q67" s="36">
        <f t="shared" si="22"/>
        <v>1.2103999999999999</v>
      </c>
      <c r="R67" s="36">
        <f t="shared" si="22"/>
        <v>9.2153999999999989</v>
      </c>
      <c r="S67" s="130">
        <f t="shared" si="22"/>
        <v>9.0419999999999998</v>
      </c>
      <c r="T67" s="153">
        <f>((T64*1000)/T66)/7</f>
        <v>152.12603242581827</v>
      </c>
      <c r="Z67" s="3"/>
      <c r="AA67" s="3"/>
      <c r="AB67" s="3"/>
      <c r="AC67" s="3"/>
      <c r="AD67" s="3"/>
    </row>
    <row r="68" spans="1:41" ht="33.75" customHeight="1" x14ac:dyDescent="0.25">
      <c r="A68" s="85" t="s">
        <v>15</v>
      </c>
      <c r="B68" s="39">
        <f t="shared" ref="B68:M68" si="23">((B66*B65)*7)/1000</f>
        <v>65.757999999999996</v>
      </c>
      <c r="C68" s="40">
        <f t="shared" si="23"/>
        <v>65.331000000000003</v>
      </c>
      <c r="D68" s="40">
        <f t="shared" si="23"/>
        <v>64.903999999999996</v>
      </c>
      <c r="E68" s="40">
        <f t="shared" si="23"/>
        <v>10.815</v>
      </c>
      <c r="F68" s="40">
        <f t="shared" si="23"/>
        <v>64.6905</v>
      </c>
      <c r="G68" s="76">
        <f t="shared" si="23"/>
        <v>63</v>
      </c>
      <c r="H68" s="39">
        <f t="shared" si="23"/>
        <v>64.680000000000007</v>
      </c>
      <c r="I68" s="40">
        <f t="shared" si="23"/>
        <v>64.260000000000005</v>
      </c>
      <c r="J68" s="40">
        <f t="shared" si="23"/>
        <v>63.84</v>
      </c>
      <c r="K68" s="40">
        <f t="shared" si="23"/>
        <v>6.51</v>
      </c>
      <c r="L68" s="40">
        <f t="shared" si="23"/>
        <v>64.6905</v>
      </c>
      <c r="M68" s="76">
        <f t="shared" si="23"/>
        <v>64.05</v>
      </c>
      <c r="N68" s="74">
        <f>((N66*N65)*7)/1000</f>
        <v>65.757999999999996</v>
      </c>
      <c r="O68" s="40">
        <f>((O66*O65)*7)/1000</f>
        <v>65.117500000000007</v>
      </c>
      <c r="P68" s="40">
        <f>((P66*P65)*7)/1000</f>
        <v>64.903999999999996</v>
      </c>
      <c r="Q68" s="40">
        <f>((Q66*Q65)*7)/1000</f>
        <v>8.6519999999999992</v>
      </c>
      <c r="R68" s="40">
        <f t="shared" ref="R68:S68" si="24">((R66*R65)*7)/1000</f>
        <v>64.477000000000004</v>
      </c>
      <c r="S68" s="131">
        <f t="shared" si="24"/>
        <v>63.21</v>
      </c>
      <c r="T68" s="85"/>
      <c r="U68" s="48"/>
      <c r="AD68" s="3"/>
    </row>
    <row r="69" spans="1:41" ht="33.75" customHeight="1" thickBot="1" x14ac:dyDescent="0.3">
      <c r="A69" s="86" t="s">
        <v>16</v>
      </c>
      <c r="B69" s="44">
        <f t="shared" ref="B69:M69" si="25">+(B64/B66)/7*1000</f>
        <v>153.86416861826694</v>
      </c>
      <c r="C69" s="45">
        <f t="shared" si="25"/>
        <v>152.92740046838406</v>
      </c>
      <c r="D69" s="45">
        <f t="shared" si="25"/>
        <v>151.99063231850116</v>
      </c>
      <c r="E69" s="45">
        <f t="shared" si="25"/>
        <v>154.28571428571428</v>
      </c>
      <c r="F69" s="45">
        <f t="shared" si="25"/>
        <v>151.52224824355969</v>
      </c>
      <c r="G69" s="46">
        <f t="shared" si="25"/>
        <v>150</v>
      </c>
      <c r="H69" s="44">
        <f t="shared" si="25"/>
        <v>154.04761904761901</v>
      </c>
      <c r="I69" s="45">
        <f t="shared" si="25"/>
        <v>153.09523809523813</v>
      </c>
      <c r="J69" s="45">
        <f t="shared" si="25"/>
        <v>151.9047619047619</v>
      </c>
      <c r="K69" s="45">
        <f t="shared" si="25"/>
        <v>154.76190476190479</v>
      </c>
      <c r="L69" s="45">
        <f t="shared" si="25"/>
        <v>151.52224824355969</v>
      </c>
      <c r="M69" s="46">
        <f t="shared" si="25"/>
        <v>150.11709601873537</v>
      </c>
      <c r="N69" s="75">
        <f>+(N64/N66)/7*1000</f>
        <v>153.86416861826694</v>
      </c>
      <c r="O69" s="45">
        <f>+(O64/O66)/7*1000</f>
        <v>152.4590163934426</v>
      </c>
      <c r="P69" s="45">
        <f>+(P64/P66)/7*1000</f>
        <v>151.99063231850116</v>
      </c>
      <c r="Q69" s="45">
        <f>+(Q64/Q66)/7*1000</f>
        <v>155.35714285714289</v>
      </c>
      <c r="R69" s="45">
        <f t="shared" ref="R69:S69" si="26">+(R64/R66)/7*1000</f>
        <v>151.05386416861828</v>
      </c>
      <c r="S69" s="132">
        <f t="shared" si="26"/>
        <v>150.47619047619048</v>
      </c>
      <c r="T69" s="154"/>
      <c r="AD69" s="3"/>
    </row>
    <row r="70" spans="1:41" ht="33.75" customHeight="1" x14ac:dyDescent="0.25">
      <c r="B70" s="144"/>
      <c r="C70" s="144"/>
      <c r="D70" s="144"/>
      <c r="E70" s="144"/>
      <c r="F70" s="144"/>
      <c r="G70" s="144"/>
      <c r="H70" s="144"/>
      <c r="I70" s="144"/>
      <c r="J70" s="144"/>
      <c r="K70" s="144"/>
      <c r="L70" s="144"/>
      <c r="M70" s="144"/>
      <c r="N70" s="144"/>
      <c r="O70" s="144"/>
      <c r="P70" s="144"/>
      <c r="Q70" s="144"/>
      <c r="R70" s="144"/>
      <c r="S70" s="144"/>
    </row>
    <row r="71" spans="1:41" s="183" customFormat="1" ht="33.75" customHeight="1" x14ac:dyDescent="0.25">
      <c r="B71" s="184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  <c r="R71" s="184"/>
      <c r="S71" s="184"/>
    </row>
    <row r="72" spans="1:41" s="182" customFormat="1" ht="33.75" customHeight="1" x14ac:dyDescent="0.25">
      <c r="B72" s="185"/>
    </row>
    <row r="73" spans="1:41" ht="33.75" customHeight="1" x14ac:dyDescent="0.25">
      <c r="A73" s="52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182"/>
    </row>
    <row r="74" spans="1:41" ht="33.75" customHeight="1" x14ac:dyDescent="0.25">
      <c r="A74" s="52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182"/>
    </row>
    <row r="75" spans="1:41" ht="33.75" customHeight="1" x14ac:dyDescent="0.25">
      <c r="A75" s="52"/>
      <c r="B75" s="52"/>
      <c r="C75" s="52"/>
      <c r="D75" s="52"/>
      <c r="E75" s="52"/>
      <c r="F75" s="52"/>
      <c r="G75" s="52"/>
      <c r="H75" s="48"/>
      <c r="I75" s="48"/>
      <c r="J75" s="48"/>
      <c r="K75" s="182"/>
      <c r="L75" s="182"/>
      <c r="M75" s="182"/>
      <c r="N75" s="48"/>
      <c r="O75" s="48"/>
      <c r="P75" s="48"/>
      <c r="Q75" s="182"/>
      <c r="R75" s="182"/>
      <c r="S75" s="182"/>
      <c r="T75" s="182"/>
    </row>
    <row r="76" spans="1:41" ht="33.75" customHeight="1" x14ac:dyDescent="0.25">
      <c r="A76" s="52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182"/>
    </row>
    <row r="77" spans="1:41" ht="33.75" customHeight="1" x14ac:dyDescent="0.25">
      <c r="A77" s="52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182"/>
    </row>
    <row r="78" spans="1:41" ht="33.75" customHeight="1" x14ac:dyDescent="0.25">
      <c r="A78" s="52"/>
      <c r="B78" s="52"/>
      <c r="C78" s="52"/>
      <c r="D78" s="52"/>
      <c r="E78" s="52"/>
      <c r="F78" s="52"/>
      <c r="G78" s="52"/>
      <c r="H78" s="48"/>
      <c r="I78" s="48"/>
      <c r="J78" s="48"/>
      <c r="K78" s="182"/>
      <c r="L78" s="182"/>
      <c r="M78" s="182"/>
      <c r="N78" s="48"/>
      <c r="O78" s="48"/>
      <c r="P78" s="48"/>
      <c r="Q78" s="182"/>
      <c r="R78" s="182"/>
      <c r="S78" s="182"/>
      <c r="T78" s="182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B36:H36"/>
    <mergeCell ref="L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Q238"/>
  <sheetViews>
    <sheetView topLeftCell="A10" zoomScale="30" zoomScaleNormal="30" workbookViewId="0">
      <selection activeCell="B66" sqref="B66:S66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0" width="26.28515625" style="16" bestFit="1" customWidth="1"/>
    <col min="11" max="12" width="33.42578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0" width="25.42578125" style="16" customWidth="1"/>
    <col min="21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95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94" t="s">
        <v>45</v>
      </c>
      <c r="I15" s="395"/>
      <c r="J15" s="395"/>
      <c r="K15" s="395"/>
      <c r="L15" s="395"/>
      <c r="M15" s="396"/>
      <c r="N15" s="397" t="s">
        <v>44</v>
      </c>
      <c r="O15" s="398"/>
      <c r="P15" s="398"/>
      <c r="Q15" s="398"/>
      <c r="R15" s="398"/>
      <c r="S15" s="399"/>
      <c r="T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33"/>
      <c r="H16" s="13"/>
      <c r="I16" s="12"/>
      <c r="J16" s="12"/>
      <c r="K16" s="18"/>
      <c r="L16" s="12"/>
      <c r="M16" s="14"/>
      <c r="N16" s="13"/>
      <c r="O16" s="12"/>
      <c r="P16" s="12"/>
      <c r="Q16" s="12"/>
      <c r="R16" s="12"/>
      <c r="S16" s="14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25">
        <v>6</v>
      </c>
      <c r="H17" s="11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109.5</v>
      </c>
      <c r="C18" s="21">
        <v>110.3</v>
      </c>
      <c r="D18" s="21">
        <v>110.8</v>
      </c>
      <c r="E18" s="21">
        <v>28.7</v>
      </c>
      <c r="F18" s="21">
        <v>112.4</v>
      </c>
      <c r="G18" s="126">
        <v>111.5</v>
      </c>
      <c r="H18" s="20">
        <v>107.2</v>
      </c>
      <c r="I18" s="21">
        <v>109.9</v>
      </c>
      <c r="J18" s="21">
        <v>109</v>
      </c>
      <c r="K18" s="21">
        <v>27.1</v>
      </c>
      <c r="L18" s="21">
        <v>111.2</v>
      </c>
      <c r="M18" s="22">
        <v>109.4</v>
      </c>
      <c r="N18" s="20">
        <v>110.3</v>
      </c>
      <c r="O18" s="21">
        <v>112.8</v>
      </c>
      <c r="P18" s="21">
        <v>112.4</v>
      </c>
      <c r="Q18" s="21">
        <v>23.3</v>
      </c>
      <c r="R18" s="21">
        <v>113.1</v>
      </c>
      <c r="S18" s="22">
        <v>112.6</v>
      </c>
      <c r="T18" s="23">
        <f t="shared" ref="T18:T25" si="0">SUM(B18:S18)</f>
        <v>1741.5</v>
      </c>
      <c r="V18" s="2"/>
      <c r="W18" s="17"/>
    </row>
    <row r="19" spans="1:30" ht="39.950000000000003" customHeight="1" x14ac:dyDescent="0.25">
      <c r="A19" s="113" t="s">
        <v>34</v>
      </c>
      <c r="B19" s="20">
        <v>109.5</v>
      </c>
      <c r="C19" s="21">
        <v>110.3</v>
      </c>
      <c r="D19" s="21">
        <v>110.8</v>
      </c>
      <c r="E19" s="21">
        <v>28.7</v>
      </c>
      <c r="F19" s="21">
        <v>112.4</v>
      </c>
      <c r="G19" s="126">
        <v>111.5</v>
      </c>
      <c r="H19" s="20">
        <v>107.2</v>
      </c>
      <c r="I19" s="21">
        <v>109.9</v>
      </c>
      <c r="J19" s="21">
        <v>109</v>
      </c>
      <c r="K19" s="21">
        <v>27.1</v>
      </c>
      <c r="L19" s="21">
        <v>111.2</v>
      </c>
      <c r="M19" s="22">
        <v>109.4</v>
      </c>
      <c r="N19" s="20">
        <v>110.3</v>
      </c>
      <c r="O19" s="21">
        <v>112.8</v>
      </c>
      <c r="P19" s="21">
        <v>112.4</v>
      </c>
      <c r="Q19" s="21">
        <v>23.3</v>
      </c>
      <c r="R19" s="21">
        <v>113.1</v>
      </c>
      <c r="S19" s="22">
        <v>112.6</v>
      </c>
      <c r="T19" s="23">
        <f t="shared" si="0"/>
        <v>1741.5</v>
      </c>
      <c r="U19" s="182"/>
      <c r="V19" s="2"/>
      <c r="W19" s="17"/>
    </row>
    <row r="20" spans="1:30" ht="39.75" customHeight="1" x14ac:dyDescent="0.25">
      <c r="A20" s="112" t="s">
        <v>35</v>
      </c>
      <c r="B20" s="20">
        <v>108.7</v>
      </c>
      <c r="C20" s="21">
        <v>110.1</v>
      </c>
      <c r="D20" s="21">
        <v>110.1</v>
      </c>
      <c r="E20" s="21">
        <v>27.6</v>
      </c>
      <c r="F20" s="21">
        <v>112.1</v>
      </c>
      <c r="G20" s="126">
        <v>111.1</v>
      </c>
      <c r="H20" s="20">
        <v>106.5</v>
      </c>
      <c r="I20" s="21">
        <v>109.2</v>
      </c>
      <c r="J20" s="21">
        <v>108.5</v>
      </c>
      <c r="K20" s="21">
        <v>26.5</v>
      </c>
      <c r="L20" s="21">
        <v>110.6</v>
      </c>
      <c r="M20" s="22">
        <v>109</v>
      </c>
      <c r="N20" s="20">
        <v>109.7</v>
      </c>
      <c r="O20" s="21">
        <v>112.5</v>
      </c>
      <c r="P20" s="21">
        <v>112.1</v>
      </c>
      <c r="Q20" s="21">
        <v>23.2</v>
      </c>
      <c r="R20" s="21">
        <v>112.6</v>
      </c>
      <c r="S20" s="22">
        <v>111.8</v>
      </c>
      <c r="T20" s="23">
        <f t="shared" si="0"/>
        <v>1731.8999999999999</v>
      </c>
      <c r="V20" s="2"/>
      <c r="W20" s="17"/>
    </row>
    <row r="21" spans="1:30" ht="39.950000000000003" customHeight="1" x14ac:dyDescent="0.25">
      <c r="A21" s="112" t="s">
        <v>36</v>
      </c>
      <c r="B21" s="20">
        <v>108.7</v>
      </c>
      <c r="C21" s="21">
        <v>110.1</v>
      </c>
      <c r="D21" s="21">
        <v>110.1</v>
      </c>
      <c r="E21" s="21">
        <v>27.6</v>
      </c>
      <c r="F21" s="21">
        <v>112.1</v>
      </c>
      <c r="G21" s="126">
        <v>111.1</v>
      </c>
      <c r="H21" s="20">
        <v>106.5</v>
      </c>
      <c r="I21" s="21">
        <v>109.2</v>
      </c>
      <c r="J21" s="21">
        <v>108.5</v>
      </c>
      <c r="K21" s="21">
        <v>26.5</v>
      </c>
      <c r="L21" s="21">
        <v>110.6</v>
      </c>
      <c r="M21" s="22">
        <v>109</v>
      </c>
      <c r="N21" s="20">
        <v>109.7</v>
      </c>
      <c r="O21" s="21">
        <v>112.5</v>
      </c>
      <c r="P21" s="21">
        <v>112.1</v>
      </c>
      <c r="Q21" s="21">
        <v>23.2</v>
      </c>
      <c r="R21" s="21">
        <v>112.6</v>
      </c>
      <c r="S21" s="22">
        <v>111.8</v>
      </c>
      <c r="T21" s="23">
        <f t="shared" si="0"/>
        <v>1731.8999999999999</v>
      </c>
      <c r="V21" s="2"/>
      <c r="W21" s="17"/>
    </row>
    <row r="22" spans="1:30" ht="39.950000000000003" customHeight="1" x14ac:dyDescent="0.25">
      <c r="A22" s="113" t="s">
        <v>37</v>
      </c>
      <c r="B22" s="20">
        <v>108.7</v>
      </c>
      <c r="C22" s="21">
        <v>110.1</v>
      </c>
      <c r="D22" s="21">
        <v>110.1</v>
      </c>
      <c r="E22" s="21">
        <v>27.6</v>
      </c>
      <c r="F22" s="21">
        <v>112.1</v>
      </c>
      <c r="G22" s="126">
        <v>111.1</v>
      </c>
      <c r="H22" s="20">
        <v>106.5</v>
      </c>
      <c r="I22" s="21">
        <v>109.2</v>
      </c>
      <c r="J22" s="21">
        <v>108.5</v>
      </c>
      <c r="K22" s="21">
        <v>26.5</v>
      </c>
      <c r="L22" s="21">
        <v>110.6</v>
      </c>
      <c r="M22" s="22">
        <v>109</v>
      </c>
      <c r="N22" s="20">
        <v>109.7</v>
      </c>
      <c r="O22" s="21">
        <v>112.5</v>
      </c>
      <c r="P22" s="21">
        <v>112.1</v>
      </c>
      <c r="Q22" s="21">
        <v>23.2</v>
      </c>
      <c r="R22" s="21">
        <v>112.6</v>
      </c>
      <c r="S22" s="22">
        <v>111.8</v>
      </c>
      <c r="T22" s="23">
        <f t="shared" si="0"/>
        <v>1731.8999999999999</v>
      </c>
      <c r="V22" s="2"/>
      <c r="W22" s="17"/>
    </row>
    <row r="23" spans="1:30" ht="39.950000000000003" customHeight="1" x14ac:dyDescent="0.25">
      <c r="A23" s="112" t="s">
        <v>38</v>
      </c>
      <c r="B23" s="20">
        <v>108.7</v>
      </c>
      <c r="C23" s="21">
        <v>110.1</v>
      </c>
      <c r="D23" s="21">
        <v>110.1</v>
      </c>
      <c r="E23" s="21">
        <v>27.6</v>
      </c>
      <c r="F23" s="21">
        <v>112.1</v>
      </c>
      <c r="G23" s="126">
        <v>111.1</v>
      </c>
      <c r="H23" s="20">
        <v>106.5</v>
      </c>
      <c r="I23" s="21">
        <v>109.2</v>
      </c>
      <c r="J23" s="21">
        <v>108.5</v>
      </c>
      <c r="K23" s="21">
        <v>26.5</v>
      </c>
      <c r="L23" s="21">
        <v>110.6</v>
      </c>
      <c r="M23" s="22">
        <v>109</v>
      </c>
      <c r="N23" s="20">
        <v>109.7</v>
      </c>
      <c r="O23" s="21">
        <v>112.5</v>
      </c>
      <c r="P23" s="21">
        <v>112.1</v>
      </c>
      <c r="Q23" s="21">
        <v>23.2</v>
      </c>
      <c r="R23" s="21">
        <v>112.6</v>
      </c>
      <c r="S23" s="22">
        <v>111.8</v>
      </c>
      <c r="T23" s="23">
        <f t="shared" si="0"/>
        <v>1731.8999999999999</v>
      </c>
      <c r="V23" s="2"/>
      <c r="W23" s="17"/>
    </row>
    <row r="24" spans="1:30" ht="39.950000000000003" customHeight="1" x14ac:dyDescent="0.25">
      <c r="A24" s="112" t="s">
        <v>33</v>
      </c>
      <c r="B24" s="20">
        <v>108.7</v>
      </c>
      <c r="C24" s="21">
        <v>110.1</v>
      </c>
      <c r="D24" s="21">
        <v>110.1</v>
      </c>
      <c r="E24" s="21">
        <v>27.6</v>
      </c>
      <c r="F24" s="21">
        <v>112.1</v>
      </c>
      <c r="G24" s="126">
        <v>111.1</v>
      </c>
      <c r="H24" s="20">
        <v>106.5</v>
      </c>
      <c r="I24" s="21">
        <v>109.2</v>
      </c>
      <c r="J24" s="21">
        <v>108.5</v>
      </c>
      <c r="K24" s="21">
        <v>26.5</v>
      </c>
      <c r="L24" s="21">
        <v>110.6</v>
      </c>
      <c r="M24" s="22">
        <v>109</v>
      </c>
      <c r="N24" s="20">
        <v>109.7</v>
      </c>
      <c r="O24" s="21">
        <v>112.5</v>
      </c>
      <c r="P24" s="21">
        <v>112.1</v>
      </c>
      <c r="Q24" s="21">
        <v>23.2</v>
      </c>
      <c r="R24" s="21">
        <v>112.6</v>
      </c>
      <c r="S24" s="22">
        <v>111.8</v>
      </c>
      <c r="T24" s="23">
        <f t="shared" si="0"/>
        <v>1731.8999999999999</v>
      </c>
      <c r="V24" s="2"/>
    </row>
    <row r="25" spans="1:30" ht="41.45" customHeight="1" x14ac:dyDescent="0.25">
      <c r="A25" s="113" t="s">
        <v>10</v>
      </c>
      <c r="B25" s="24">
        <f>SUM(B18:B24)</f>
        <v>762.50000000000011</v>
      </c>
      <c r="C25" s="25">
        <f t="shared" ref="C25:E25" si="1">SUM(C18:C24)</f>
        <v>771.1</v>
      </c>
      <c r="D25" s="25">
        <f t="shared" si="1"/>
        <v>772.1</v>
      </c>
      <c r="E25" s="25">
        <f t="shared" si="1"/>
        <v>195.39999999999998</v>
      </c>
      <c r="F25" s="25">
        <f>SUM(F18:F24)</f>
        <v>785.30000000000007</v>
      </c>
      <c r="G25" s="127">
        <f t="shared" ref="G25:J25" si="2">SUM(G18:G24)</f>
        <v>778.50000000000011</v>
      </c>
      <c r="H25" s="24">
        <f t="shared" si="2"/>
        <v>746.9</v>
      </c>
      <c r="I25" s="25">
        <f t="shared" si="2"/>
        <v>765.80000000000007</v>
      </c>
      <c r="J25" s="25">
        <f t="shared" si="2"/>
        <v>760.5</v>
      </c>
      <c r="K25" s="25">
        <f>SUM(K18:K24)</f>
        <v>186.7</v>
      </c>
      <c r="L25" s="25">
        <f t="shared" ref="L25:M25" si="3">SUM(L18:L24)</f>
        <v>775.40000000000009</v>
      </c>
      <c r="M25" s="26">
        <f t="shared" si="3"/>
        <v>763.8</v>
      </c>
      <c r="N25" s="24">
        <f>SUM(N18:N24)</f>
        <v>769.10000000000014</v>
      </c>
      <c r="O25" s="25">
        <f t="shared" ref="O25:S25" si="4">SUM(O18:O24)</f>
        <v>788.1</v>
      </c>
      <c r="P25" s="25">
        <f t="shared" si="4"/>
        <v>785.30000000000007</v>
      </c>
      <c r="Q25" s="25">
        <f t="shared" si="4"/>
        <v>162.6</v>
      </c>
      <c r="R25" s="25">
        <f t="shared" si="4"/>
        <v>789.2</v>
      </c>
      <c r="S25" s="26">
        <f t="shared" si="4"/>
        <v>784.19999999999993</v>
      </c>
      <c r="T25" s="23">
        <f t="shared" si="0"/>
        <v>12142.500000000002</v>
      </c>
    </row>
    <row r="26" spans="1:30" s="2" customFormat="1" ht="36.75" customHeight="1" x14ac:dyDescent="0.25">
      <c r="A26" s="114" t="s">
        <v>12</v>
      </c>
      <c r="B26" s="27">
        <v>152.6</v>
      </c>
      <c r="C26" s="28">
        <v>152.6</v>
      </c>
      <c r="D26" s="28">
        <v>152.6</v>
      </c>
      <c r="E26" s="28">
        <v>152.6</v>
      </c>
      <c r="F26" s="28">
        <v>152.6</v>
      </c>
      <c r="G26" s="128">
        <v>152.6</v>
      </c>
      <c r="H26" s="27">
        <v>152.6</v>
      </c>
      <c r="I26" s="28">
        <v>152.6</v>
      </c>
      <c r="J26" s="28">
        <v>152.6</v>
      </c>
      <c r="K26" s="28">
        <v>152.6</v>
      </c>
      <c r="L26" s="28">
        <v>152.6</v>
      </c>
      <c r="M26" s="128">
        <v>152.6</v>
      </c>
      <c r="N26" s="27">
        <v>152.6</v>
      </c>
      <c r="O26" s="28">
        <v>152.6</v>
      </c>
      <c r="P26" s="28">
        <v>152.6</v>
      </c>
      <c r="Q26" s="28">
        <v>152.6</v>
      </c>
      <c r="R26" s="28">
        <v>152.6</v>
      </c>
      <c r="S26" s="29">
        <v>152.6</v>
      </c>
      <c r="T26" s="30">
        <f>+((T25/T27)/7)*1000</f>
        <v>152.58997687745051</v>
      </c>
    </row>
    <row r="27" spans="1:30" s="2" customFormat="1" ht="33" customHeight="1" x14ac:dyDescent="0.25">
      <c r="A27" s="115" t="s">
        <v>13</v>
      </c>
      <c r="B27" s="31">
        <v>714</v>
      </c>
      <c r="C27" s="32">
        <v>722</v>
      </c>
      <c r="D27" s="32">
        <v>723</v>
      </c>
      <c r="E27" s="32">
        <v>183</v>
      </c>
      <c r="F27" s="32">
        <v>735</v>
      </c>
      <c r="G27" s="129">
        <v>729</v>
      </c>
      <c r="H27" s="31">
        <v>699</v>
      </c>
      <c r="I27" s="32">
        <v>717</v>
      </c>
      <c r="J27" s="32">
        <v>712</v>
      </c>
      <c r="K27" s="32">
        <v>175</v>
      </c>
      <c r="L27" s="32">
        <v>726</v>
      </c>
      <c r="M27" s="129">
        <v>715</v>
      </c>
      <c r="N27" s="31">
        <v>720</v>
      </c>
      <c r="O27" s="32">
        <v>738</v>
      </c>
      <c r="P27" s="32">
        <v>735</v>
      </c>
      <c r="Q27" s="32">
        <v>152</v>
      </c>
      <c r="R27" s="32">
        <v>739</v>
      </c>
      <c r="S27" s="33">
        <v>734</v>
      </c>
      <c r="T27" s="34">
        <f>SUM(B27:S27)</f>
        <v>11368</v>
      </c>
      <c r="U27" s="2">
        <f>((T25*1000)/T27)/7</f>
        <v>152.58997687745051</v>
      </c>
    </row>
    <row r="28" spans="1:30" s="2" customFormat="1" ht="33" customHeight="1" x14ac:dyDescent="0.25">
      <c r="A28" s="116" t="s">
        <v>14</v>
      </c>
      <c r="B28" s="35">
        <f t="shared" ref="B28:S28" si="5">((B27*B26)*7/1000-B18-B19)/5</f>
        <v>108.73895999999999</v>
      </c>
      <c r="C28" s="36">
        <f t="shared" si="5"/>
        <v>110.12808000000003</v>
      </c>
      <c r="D28" s="36">
        <f t="shared" si="5"/>
        <v>110.14172000000001</v>
      </c>
      <c r="E28" s="36">
        <f t="shared" si="5"/>
        <v>27.616120000000006</v>
      </c>
      <c r="F28" s="36">
        <f t="shared" si="5"/>
        <v>112.0654</v>
      </c>
      <c r="G28" s="130">
        <f t="shared" si="5"/>
        <v>111.14355999999998</v>
      </c>
      <c r="H28" s="35">
        <f t="shared" si="5"/>
        <v>106.45435999999998</v>
      </c>
      <c r="I28" s="36">
        <f t="shared" si="5"/>
        <v>109.21988000000002</v>
      </c>
      <c r="J28" s="36">
        <f t="shared" si="5"/>
        <v>108.51168</v>
      </c>
      <c r="K28" s="36">
        <f t="shared" si="5"/>
        <v>26.547000000000004</v>
      </c>
      <c r="L28" s="36">
        <f t="shared" si="5"/>
        <v>110.62263999999998</v>
      </c>
      <c r="M28" s="37">
        <f t="shared" si="5"/>
        <v>108.99260000000001</v>
      </c>
      <c r="N28" s="35">
        <f t="shared" si="5"/>
        <v>109.70080000000003</v>
      </c>
      <c r="O28" s="36">
        <f t="shared" si="5"/>
        <v>112.54632000000001</v>
      </c>
      <c r="P28" s="36">
        <f t="shared" si="5"/>
        <v>112.0654</v>
      </c>
      <c r="Q28" s="36">
        <f t="shared" si="5"/>
        <v>23.153279999999999</v>
      </c>
      <c r="R28" s="36">
        <f t="shared" si="5"/>
        <v>112.63995999999997</v>
      </c>
      <c r="S28" s="37">
        <f t="shared" si="5"/>
        <v>111.77175999999997</v>
      </c>
      <c r="T28" s="38"/>
    </row>
    <row r="29" spans="1:30" ht="33.75" customHeight="1" x14ac:dyDescent="0.25">
      <c r="A29" s="117" t="s">
        <v>15</v>
      </c>
      <c r="B29" s="39">
        <f>((B27*B26)*7)/1000</f>
        <v>762.69479999999999</v>
      </c>
      <c r="C29" s="40">
        <f>((C27*C26)*7)/1000</f>
        <v>771.24040000000002</v>
      </c>
      <c r="D29" s="40">
        <f t="shared" ref="D29:S29" si="6">((D27*D26)*7)/1000</f>
        <v>772.30859999999996</v>
      </c>
      <c r="E29" s="40">
        <f t="shared" si="6"/>
        <v>195.48060000000001</v>
      </c>
      <c r="F29" s="40">
        <f t="shared" si="6"/>
        <v>785.12699999999995</v>
      </c>
      <c r="G29" s="131">
        <f t="shared" si="6"/>
        <v>778.7177999999999</v>
      </c>
      <c r="H29" s="39">
        <f t="shared" si="6"/>
        <v>746.67179999999996</v>
      </c>
      <c r="I29" s="40">
        <f t="shared" si="6"/>
        <v>765.89940000000001</v>
      </c>
      <c r="J29" s="40">
        <f t="shared" si="6"/>
        <v>760.55840000000001</v>
      </c>
      <c r="K29" s="40">
        <f t="shared" si="6"/>
        <v>186.935</v>
      </c>
      <c r="L29" s="40">
        <f t="shared" si="6"/>
        <v>775.51319999999998</v>
      </c>
      <c r="M29" s="76">
        <f t="shared" si="6"/>
        <v>763.76300000000003</v>
      </c>
      <c r="N29" s="177">
        <f t="shared" si="6"/>
        <v>769.10400000000004</v>
      </c>
      <c r="O29" s="41">
        <f t="shared" si="6"/>
        <v>788.33159999999998</v>
      </c>
      <c r="P29" s="41">
        <f t="shared" si="6"/>
        <v>785.12699999999995</v>
      </c>
      <c r="Q29" s="41">
        <f t="shared" si="6"/>
        <v>162.3664</v>
      </c>
      <c r="R29" s="41">
        <f t="shared" si="6"/>
        <v>789.39979999999991</v>
      </c>
      <c r="S29" s="42">
        <f t="shared" si="6"/>
        <v>784.05879999999991</v>
      </c>
      <c r="T29" s="43"/>
    </row>
    <row r="30" spans="1:30" ht="33.75" customHeight="1" thickBot="1" x14ac:dyDescent="0.3">
      <c r="A30" s="118" t="s">
        <v>16</v>
      </c>
      <c r="B30" s="44">
        <f>+(B25/B27)/7*1000</f>
        <v>152.56102440976395</v>
      </c>
      <c r="C30" s="45">
        <f t="shared" ref="C30:E30" si="7">+(C25/C27)/7*1000</f>
        <v>152.57222002374357</v>
      </c>
      <c r="D30" s="45">
        <f t="shared" si="7"/>
        <v>152.55878284923926</v>
      </c>
      <c r="E30" s="45">
        <f t="shared" si="7"/>
        <v>152.53708040593287</v>
      </c>
      <c r="F30" s="45">
        <f>+(F25/F27)/7*1000</f>
        <v>152.63362487852285</v>
      </c>
      <c r="G30" s="132">
        <f t="shared" ref="G30:J30" si="8">+(G25/G27)/7*1000</f>
        <v>152.5573192239859</v>
      </c>
      <c r="H30" s="44">
        <f t="shared" si="8"/>
        <v>152.64663805436336</v>
      </c>
      <c r="I30" s="45">
        <f t="shared" si="8"/>
        <v>152.58019525801953</v>
      </c>
      <c r="J30" s="45">
        <f t="shared" si="8"/>
        <v>152.58828250401282</v>
      </c>
      <c r="K30" s="45">
        <f>+(K25/K27)/7*1000</f>
        <v>152.40816326530609</v>
      </c>
      <c r="L30" s="45">
        <f t="shared" ref="L30:S30" si="9">+(L25/L27)/7*1000</f>
        <v>152.57772530499804</v>
      </c>
      <c r="M30" s="46">
        <f t="shared" si="9"/>
        <v>152.6073926073926</v>
      </c>
      <c r="N30" s="44">
        <f t="shared" si="9"/>
        <v>152.59920634920638</v>
      </c>
      <c r="O30" s="45">
        <f t="shared" si="9"/>
        <v>152.55516840882694</v>
      </c>
      <c r="P30" s="45">
        <f t="shared" si="9"/>
        <v>152.63362487852285</v>
      </c>
      <c r="Q30" s="45">
        <f t="shared" si="9"/>
        <v>152.81954887218043</v>
      </c>
      <c r="R30" s="45">
        <f t="shared" si="9"/>
        <v>152.56137637734389</v>
      </c>
      <c r="S30" s="46">
        <f t="shared" si="9"/>
        <v>152.62748151031528</v>
      </c>
      <c r="T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0"/>
      <c r="U36" s="50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0"/>
      <c r="U37" s="50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50"/>
      <c r="U38" s="50"/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69">
        <v>97.4</v>
      </c>
      <c r="C39" s="69">
        <v>94.4</v>
      </c>
      <c r="D39" s="69">
        <v>96.4</v>
      </c>
      <c r="E39" s="69">
        <v>14.6</v>
      </c>
      <c r="F39" s="69">
        <v>99</v>
      </c>
      <c r="G39" s="69">
        <v>95.5</v>
      </c>
      <c r="H39" s="89">
        <f t="shared" ref="H39:H46" si="10">SUM(B39:G39)</f>
        <v>497.30000000000007</v>
      </c>
      <c r="I39" s="50"/>
      <c r="J39" s="2"/>
      <c r="K39" s="80" t="s">
        <v>42</v>
      </c>
      <c r="L39" s="69">
        <v>7.7</v>
      </c>
      <c r="M39" s="69">
        <v>7.6</v>
      </c>
      <c r="N39" s="69">
        <v>7.5</v>
      </c>
      <c r="O39" s="69">
        <v>1</v>
      </c>
      <c r="P39" s="69">
        <v>7.5</v>
      </c>
      <c r="Q39" s="69">
        <v>7.2</v>
      </c>
      <c r="R39" s="89">
        <f t="shared" ref="R39:R46" si="11">SUM(L39:Q39)</f>
        <v>38.5</v>
      </c>
      <c r="S39" s="50"/>
      <c r="T39" s="50"/>
      <c r="U39" s="50"/>
      <c r="V39" s="50"/>
      <c r="W39" s="2"/>
      <c r="X39" s="2"/>
      <c r="Y39" s="2"/>
      <c r="Z39" s="2"/>
      <c r="AA39" s="144"/>
      <c r="AB39" s="144"/>
      <c r="AD39" s="142"/>
    </row>
    <row r="40" spans="1:30" ht="33.75" customHeight="1" x14ac:dyDescent="0.25">
      <c r="A40" s="81" t="s">
        <v>34</v>
      </c>
      <c r="B40" s="69">
        <v>97.4</v>
      </c>
      <c r="C40" s="69">
        <v>94.4</v>
      </c>
      <c r="D40" s="69">
        <v>96.4</v>
      </c>
      <c r="E40" s="69">
        <v>14.6</v>
      </c>
      <c r="F40" s="69">
        <v>99</v>
      </c>
      <c r="G40" s="69">
        <v>95.5</v>
      </c>
      <c r="H40" s="89">
        <f t="shared" si="10"/>
        <v>497.30000000000007</v>
      </c>
      <c r="I40" s="50"/>
      <c r="J40" s="2"/>
      <c r="K40" s="81" t="s">
        <v>34</v>
      </c>
      <c r="L40" s="69">
        <v>7.7</v>
      </c>
      <c r="M40" s="69">
        <v>7.6</v>
      </c>
      <c r="N40" s="69">
        <v>7.5</v>
      </c>
      <c r="O40" s="69">
        <v>1</v>
      </c>
      <c r="P40" s="69">
        <v>7.5</v>
      </c>
      <c r="Q40" s="69">
        <v>7.2</v>
      </c>
      <c r="R40" s="89">
        <f t="shared" si="11"/>
        <v>38.5</v>
      </c>
      <c r="S40" s="50"/>
      <c r="T40" s="50"/>
      <c r="U40" s="50"/>
      <c r="V40" s="50"/>
      <c r="W40" s="2"/>
      <c r="X40" s="2"/>
      <c r="Y40" s="2"/>
      <c r="Z40" s="2"/>
      <c r="AA40" s="144"/>
      <c r="AB40" s="144"/>
      <c r="AD40" s="142"/>
    </row>
    <row r="41" spans="1:30" ht="33.75" customHeight="1" x14ac:dyDescent="0.25">
      <c r="A41" s="80" t="s">
        <v>35</v>
      </c>
      <c r="B41" s="69">
        <v>97.4</v>
      </c>
      <c r="C41" s="69">
        <v>94.4</v>
      </c>
      <c r="D41" s="69">
        <v>96.4</v>
      </c>
      <c r="E41" s="69">
        <v>14.6</v>
      </c>
      <c r="F41" s="69">
        <v>98.8</v>
      </c>
      <c r="G41" s="69">
        <v>95.3</v>
      </c>
      <c r="H41" s="89">
        <f t="shared" si="10"/>
        <v>496.90000000000009</v>
      </c>
      <c r="I41" s="50"/>
      <c r="J41" s="2"/>
      <c r="K41" s="80" t="s">
        <v>35</v>
      </c>
      <c r="L41" s="69">
        <v>7.4</v>
      </c>
      <c r="M41" s="69">
        <v>7.5</v>
      </c>
      <c r="N41" s="69">
        <v>7.4</v>
      </c>
      <c r="O41" s="69">
        <v>0.9</v>
      </c>
      <c r="P41" s="69">
        <v>7.5</v>
      </c>
      <c r="Q41" s="69">
        <v>7.3</v>
      </c>
      <c r="R41" s="89">
        <f t="shared" si="11"/>
        <v>38</v>
      </c>
      <c r="S41" s="50"/>
      <c r="T41" s="50"/>
      <c r="U41" s="50"/>
      <c r="V41" s="50"/>
      <c r="W41" s="2"/>
      <c r="X41" s="2"/>
      <c r="Y41" s="2"/>
      <c r="Z41" s="2"/>
      <c r="AA41" s="144"/>
      <c r="AB41" s="144"/>
      <c r="AD41" s="142"/>
    </row>
    <row r="42" spans="1:30" ht="33.75" customHeight="1" x14ac:dyDescent="0.25">
      <c r="A42" s="80" t="s">
        <v>36</v>
      </c>
      <c r="B42" s="69">
        <v>97.4</v>
      </c>
      <c r="C42" s="69">
        <v>94.4</v>
      </c>
      <c r="D42" s="69">
        <v>96.4</v>
      </c>
      <c r="E42" s="69">
        <v>14.6</v>
      </c>
      <c r="F42" s="69">
        <v>98.8</v>
      </c>
      <c r="G42" s="69">
        <v>95.3</v>
      </c>
      <c r="H42" s="89">
        <f t="shared" si="10"/>
        <v>496.90000000000009</v>
      </c>
      <c r="I42" s="50"/>
      <c r="J42" s="2"/>
      <c r="K42" s="80" t="s">
        <v>36</v>
      </c>
      <c r="L42" s="69">
        <v>7.4</v>
      </c>
      <c r="M42" s="69">
        <v>7.5</v>
      </c>
      <c r="N42" s="69">
        <v>7.4</v>
      </c>
      <c r="O42" s="69">
        <v>0.9</v>
      </c>
      <c r="P42" s="69">
        <v>7.5</v>
      </c>
      <c r="Q42" s="69">
        <v>7.4</v>
      </c>
      <c r="R42" s="89">
        <f t="shared" si="11"/>
        <v>38.1</v>
      </c>
      <c r="S42" s="50"/>
      <c r="T42" s="50"/>
      <c r="U42" s="50"/>
      <c r="V42" s="50"/>
      <c r="W42" s="2"/>
      <c r="X42" s="2"/>
      <c r="Y42" s="2"/>
      <c r="Z42" s="2"/>
      <c r="AA42" s="144"/>
      <c r="AB42" s="144"/>
      <c r="AD42" s="142"/>
    </row>
    <row r="43" spans="1:30" ht="33.75" customHeight="1" x14ac:dyDescent="0.25">
      <c r="A43" s="81" t="s">
        <v>37</v>
      </c>
      <c r="B43" s="69">
        <v>97.4</v>
      </c>
      <c r="C43" s="69">
        <v>94.4</v>
      </c>
      <c r="D43" s="69">
        <v>96.4</v>
      </c>
      <c r="E43" s="69">
        <v>14.6</v>
      </c>
      <c r="F43" s="69">
        <v>98.8</v>
      </c>
      <c r="G43" s="69">
        <v>95.3</v>
      </c>
      <c r="H43" s="89">
        <f t="shared" si="10"/>
        <v>496.90000000000009</v>
      </c>
      <c r="I43" s="50"/>
      <c r="J43" s="2"/>
      <c r="K43" s="81" t="s">
        <v>37</v>
      </c>
      <c r="L43" s="69">
        <v>7.4</v>
      </c>
      <c r="M43" s="69">
        <v>7.6</v>
      </c>
      <c r="N43" s="69">
        <v>7.5</v>
      </c>
      <c r="O43" s="69">
        <v>0.9</v>
      </c>
      <c r="P43" s="69">
        <v>7.5</v>
      </c>
      <c r="Q43" s="69">
        <v>7.4</v>
      </c>
      <c r="R43" s="89">
        <f t="shared" si="11"/>
        <v>38.299999999999997</v>
      </c>
      <c r="S43" s="50"/>
      <c r="T43" s="50"/>
      <c r="U43" s="50"/>
      <c r="V43" s="50"/>
      <c r="W43" s="2"/>
      <c r="X43" s="2"/>
      <c r="Y43" s="2"/>
      <c r="Z43" s="2"/>
      <c r="AA43" s="144"/>
      <c r="AB43" s="144"/>
      <c r="AD43" s="142"/>
    </row>
    <row r="44" spans="1:30" ht="33.75" customHeight="1" x14ac:dyDescent="0.25">
      <c r="A44" s="80" t="s">
        <v>38</v>
      </c>
      <c r="B44" s="69">
        <v>97.4</v>
      </c>
      <c r="C44" s="69">
        <v>94.4</v>
      </c>
      <c r="D44" s="69">
        <v>96.4</v>
      </c>
      <c r="E44" s="69">
        <v>14.6</v>
      </c>
      <c r="F44" s="69">
        <v>98.8</v>
      </c>
      <c r="G44" s="69">
        <v>95.3</v>
      </c>
      <c r="H44" s="89">
        <f t="shared" si="10"/>
        <v>496.90000000000009</v>
      </c>
      <c r="I44" s="50"/>
      <c r="J44" s="2"/>
      <c r="K44" s="80" t="s">
        <v>38</v>
      </c>
      <c r="L44" s="69">
        <v>7.4</v>
      </c>
      <c r="M44" s="69">
        <v>7.6</v>
      </c>
      <c r="N44" s="69">
        <v>7.5</v>
      </c>
      <c r="O44" s="69">
        <v>0.9</v>
      </c>
      <c r="P44" s="69">
        <v>7.5</v>
      </c>
      <c r="Q44" s="69">
        <v>7.4</v>
      </c>
      <c r="R44" s="89">
        <f t="shared" si="11"/>
        <v>38.299999999999997</v>
      </c>
      <c r="S44" s="50"/>
      <c r="T44" s="50"/>
      <c r="U44" s="50"/>
      <c r="V44" s="50"/>
      <c r="W44" s="2"/>
      <c r="X44" s="2"/>
      <c r="Y44" s="2"/>
      <c r="Z44" s="2"/>
      <c r="AA44" s="144"/>
      <c r="AB44" s="144"/>
      <c r="AD44" s="142"/>
    </row>
    <row r="45" spans="1:30" ht="33.75" customHeight="1" x14ac:dyDescent="0.25">
      <c r="A45" s="80" t="s">
        <v>33</v>
      </c>
      <c r="B45" s="69">
        <v>97.4</v>
      </c>
      <c r="C45" s="69">
        <v>94.4</v>
      </c>
      <c r="D45" s="69">
        <v>96.4</v>
      </c>
      <c r="E45" s="69">
        <v>14.6</v>
      </c>
      <c r="F45" s="69">
        <v>98.8</v>
      </c>
      <c r="G45" s="69">
        <v>95.3</v>
      </c>
      <c r="H45" s="89">
        <f t="shared" si="10"/>
        <v>496.90000000000009</v>
      </c>
      <c r="I45" s="50"/>
      <c r="J45" s="2"/>
      <c r="K45" s="80" t="s">
        <v>33</v>
      </c>
      <c r="L45" s="69">
        <v>7.4</v>
      </c>
      <c r="M45" s="69">
        <v>7.6</v>
      </c>
      <c r="N45" s="69">
        <v>7.5</v>
      </c>
      <c r="O45" s="69">
        <v>1</v>
      </c>
      <c r="P45" s="69">
        <v>7.5</v>
      </c>
      <c r="Q45" s="69">
        <v>7.4</v>
      </c>
      <c r="R45" s="89">
        <f t="shared" si="11"/>
        <v>38.4</v>
      </c>
      <c r="S45" s="50"/>
      <c r="T45" s="50"/>
      <c r="U45" s="50"/>
      <c r="V45" s="50"/>
      <c r="W45" s="2"/>
      <c r="X45" s="2"/>
      <c r="Y45" s="2"/>
      <c r="Z45" s="2"/>
      <c r="AA45" s="144"/>
      <c r="AB45" s="144"/>
      <c r="AD45" s="142"/>
    </row>
    <row r="46" spans="1:30" ht="33.75" customHeight="1" x14ac:dyDescent="0.25">
      <c r="A46" s="81" t="s">
        <v>10</v>
      </c>
      <c r="B46" s="70">
        <f t="shared" ref="B46:G46" si="12">SUM(B39:B45)</f>
        <v>681.8</v>
      </c>
      <c r="C46" s="25">
        <f t="shared" si="12"/>
        <v>660.8</v>
      </c>
      <c r="D46" s="25">
        <f t="shared" si="12"/>
        <v>674.8</v>
      </c>
      <c r="E46" s="25">
        <f t="shared" si="12"/>
        <v>102.19999999999999</v>
      </c>
      <c r="F46" s="25">
        <f t="shared" si="12"/>
        <v>692</v>
      </c>
      <c r="G46" s="25">
        <f t="shared" si="12"/>
        <v>667.5</v>
      </c>
      <c r="H46" s="89">
        <f t="shared" si="10"/>
        <v>3479.1</v>
      </c>
      <c r="I46" s="56"/>
      <c r="K46" s="96" t="s">
        <v>10</v>
      </c>
      <c r="L46" s="70">
        <f>SUM(L39:L45)</f>
        <v>52.4</v>
      </c>
      <c r="M46" s="25">
        <f>SUM(M39:M45)</f>
        <v>53</v>
      </c>
      <c r="N46" s="25">
        <f>SUM(N39:N45)</f>
        <v>52.3</v>
      </c>
      <c r="O46" s="25">
        <f>SUM(O39:O45)</f>
        <v>6.6000000000000005</v>
      </c>
      <c r="P46" s="25">
        <f t="shared" ref="P46:Q46" si="13">SUM(P39:P45)</f>
        <v>52.5</v>
      </c>
      <c r="Q46" s="25">
        <f t="shared" si="13"/>
        <v>51.3</v>
      </c>
      <c r="R46" s="89">
        <f t="shared" si="11"/>
        <v>268.09999999999997</v>
      </c>
      <c r="S46" s="56"/>
      <c r="T46" s="53"/>
      <c r="U46" s="3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2" t="s">
        <v>12</v>
      </c>
      <c r="B47" s="28">
        <v>154.5</v>
      </c>
      <c r="C47" s="28">
        <v>154.5</v>
      </c>
      <c r="D47" s="28">
        <v>154.5</v>
      </c>
      <c r="E47" s="28">
        <v>154.5</v>
      </c>
      <c r="F47" s="28">
        <v>154.5</v>
      </c>
      <c r="G47" s="28">
        <v>154.5</v>
      </c>
      <c r="H47" s="90">
        <f>+((H46/H48)/7)*1000</f>
        <v>154.35226264418807</v>
      </c>
      <c r="I47" s="56"/>
      <c r="K47" s="119" t="s">
        <v>12</v>
      </c>
      <c r="L47" s="71">
        <v>156</v>
      </c>
      <c r="M47" s="28">
        <v>154.5</v>
      </c>
      <c r="N47" s="28">
        <v>152.5</v>
      </c>
      <c r="O47" s="28">
        <v>156</v>
      </c>
      <c r="P47" s="28">
        <v>150</v>
      </c>
      <c r="Q47" s="28">
        <v>149.5</v>
      </c>
      <c r="R47" s="90">
        <f>+((R46/R48)/7)*1000</f>
        <v>152.58964143426292</v>
      </c>
      <c r="S47" s="57"/>
      <c r="T47" s="50"/>
      <c r="U47" s="50"/>
    </row>
    <row r="48" spans="1:30" ht="33.75" customHeight="1" x14ac:dyDescent="0.25">
      <c r="A48" s="83" t="s">
        <v>13</v>
      </c>
      <c r="B48" s="72">
        <v>631</v>
      </c>
      <c r="C48" s="32">
        <v>611</v>
      </c>
      <c r="D48" s="32">
        <v>624</v>
      </c>
      <c r="E48" s="32">
        <v>97</v>
      </c>
      <c r="F48" s="32">
        <v>640</v>
      </c>
      <c r="G48" s="32">
        <v>617</v>
      </c>
      <c r="H48" s="91">
        <f>SUM(B48:G48)</f>
        <v>3220</v>
      </c>
      <c r="I48" s="56"/>
      <c r="J48" s="58"/>
      <c r="K48" s="83" t="s">
        <v>13</v>
      </c>
      <c r="L48" s="94">
        <v>48</v>
      </c>
      <c r="M48" s="94">
        <v>49</v>
      </c>
      <c r="N48" s="94">
        <v>49</v>
      </c>
      <c r="O48" s="94">
        <v>6</v>
      </c>
      <c r="P48" s="94">
        <v>50</v>
      </c>
      <c r="Q48" s="94">
        <v>49</v>
      </c>
      <c r="R48" s="98">
        <f>SUM(L48:Q48)</f>
        <v>251</v>
      </c>
      <c r="S48" s="59"/>
      <c r="T48" s="53"/>
      <c r="U48" s="3"/>
    </row>
    <row r="49" spans="1:43" ht="33.75" customHeight="1" x14ac:dyDescent="0.25">
      <c r="A49" s="84" t="s">
        <v>14</v>
      </c>
      <c r="B49" s="73">
        <f t="shared" ref="B49:G49" si="14">((B48*B47)*7/1000-B39-B40)/5</f>
        <v>97.525300000000016</v>
      </c>
      <c r="C49" s="36">
        <f t="shared" si="14"/>
        <v>94.399300000000011</v>
      </c>
      <c r="D49" s="36">
        <f t="shared" si="14"/>
        <v>96.411200000000008</v>
      </c>
      <c r="E49" s="36">
        <f t="shared" si="14"/>
        <v>15.141100000000003</v>
      </c>
      <c r="F49" s="36">
        <f t="shared" si="14"/>
        <v>98.831999999999994</v>
      </c>
      <c r="G49" s="36">
        <f t="shared" si="14"/>
        <v>95.257099999999994</v>
      </c>
      <c r="H49" s="92">
        <f>((H46*1000)/H48)/7</f>
        <v>154.35226264418813</v>
      </c>
      <c r="I49" s="56"/>
      <c r="K49" s="84" t="s">
        <v>14</v>
      </c>
      <c r="L49" s="73">
        <f>((L48*L47)*7/1000-L39-L40)/5</f>
        <v>7.4031999999999982</v>
      </c>
      <c r="M49" s="36">
        <f t="shared" ref="M49:Q49" si="15">((M48*M47)*7/1000-M39-M40)/5</f>
        <v>7.5586999999999991</v>
      </c>
      <c r="N49" s="36">
        <f t="shared" si="15"/>
        <v>7.4614999999999991</v>
      </c>
      <c r="O49" s="36">
        <f t="shared" si="15"/>
        <v>0.91039999999999988</v>
      </c>
      <c r="P49" s="36">
        <f t="shared" si="15"/>
        <v>7.5</v>
      </c>
      <c r="Q49" s="36">
        <f t="shared" si="15"/>
        <v>7.3756999999999993</v>
      </c>
      <c r="R49" s="99">
        <f>((R46*1000)/R48)/7</f>
        <v>152.58964143426292</v>
      </c>
      <c r="S49" s="59"/>
      <c r="T49" s="50"/>
      <c r="U49" s="50"/>
    </row>
    <row r="50" spans="1:43" ht="33.75" customHeight="1" x14ac:dyDescent="0.25">
      <c r="A50" s="85" t="s">
        <v>15</v>
      </c>
      <c r="B50" s="74">
        <f t="shared" ref="B50:G50" si="16">((B48*B47)*7)/1000</f>
        <v>682.42650000000003</v>
      </c>
      <c r="C50" s="40">
        <f t="shared" si="16"/>
        <v>660.79650000000004</v>
      </c>
      <c r="D50" s="40">
        <f t="shared" si="16"/>
        <v>674.85599999999999</v>
      </c>
      <c r="E50" s="40">
        <f t="shared" si="16"/>
        <v>104.9055</v>
      </c>
      <c r="F50" s="40">
        <f t="shared" si="16"/>
        <v>692.16</v>
      </c>
      <c r="G50" s="40">
        <f t="shared" si="16"/>
        <v>667.28549999999996</v>
      </c>
      <c r="H50" s="76"/>
      <c r="I50" s="56"/>
      <c r="K50" s="85" t="s">
        <v>15</v>
      </c>
      <c r="L50" s="74">
        <f>((L48*L47)*7)/1000</f>
        <v>52.415999999999997</v>
      </c>
      <c r="M50" s="40">
        <f>((M48*M47)*7)/1000</f>
        <v>52.993499999999997</v>
      </c>
      <c r="N50" s="40">
        <f>((N48*N47)*7)/1000</f>
        <v>52.307499999999997</v>
      </c>
      <c r="O50" s="40">
        <f>((O48*O47)*7)/1000</f>
        <v>6.5519999999999996</v>
      </c>
      <c r="P50" s="40">
        <f t="shared" ref="P50:Q50" si="17">((P48*P47)*7)/1000</f>
        <v>52.5</v>
      </c>
      <c r="Q50" s="40">
        <f t="shared" si="17"/>
        <v>51.278500000000001</v>
      </c>
      <c r="R50" s="100"/>
    </row>
    <row r="51" spans="1:43" ht="33.75" customHeight="1" thickBot="1" x14ac:dyDescent="0.3">
      <c r="A51" s="86" t="s">
        <v>16</v>
      </c>
      <c r="B51" s="75">
        <f t="shared" ref="B51:G51" si="18">+(B46/B48)/7*1000</f>
        <v>154.35816164817749</v>
      </c>
      <c r="C51" s="45">
        <f t="shared" si="18"/>
        <v>154.50081833060557</v>
      </c>
      <c r="D51" s="45">
        <f t="shared" si="18"/>
        <v>154.48717948717947</v>
      </c>
      <c r="E51" s="45">
        <f t="shared" si="18"/>
        <v>150.51546391752575</v>
      </c>
      <c r="F51" s="45">
        <f t="shared" si="18"/>
        <v>154.46428571428572</v>
      </c>
      <c r="G51" s="45">
        <f t="shared" si="18"/>
        <v>154.54966427413751</v>
      </c>
      <c r="H51" s="93"/>
      <c r="I51" s="56"/>
      <c r="J51" s="48"/>
      <c r="K51" s="86" t="s">
        <v>16</v>
      </c>
      <c r="L51" s="75">
        <f>+(L46/L48)/7*1000</f>
        <v>155.95238095238093</v>
      </c>
      <c r="M51" s="45">
        <f>+(M46/M48)/7*1000</f>
        <v>154.51895043731781</v>
      </c>
      <c r="N51" s="45">
        <f>+(N46/N48)/7*1000</f>
        <v>152.47813411078718</v>
      </c>
      <c r="O51" s="45">
        <f>+(O46/O48)/7*1000</f>
        <v>157.14285714285717</v>
      </c>
      <c r="P51" s="45">
        <f t="shared" ref="P51:Q51" si="19">+(P46/P48)/7*1000</f>
        <v>150</v>
      </c>
      <c r="Q51" s="45">
        <f t="shared" si="19"/>
        <v>149.56268221574342</v>
      </c>
      <c r="R51" s="46"/>
      <c r="S51" s="49"/>
      <c r="T51" s="49"/>
    </row>
    <row r="52" spans="1:43" ht="33.75" customHeight="1" x14ac:dyDescent="0.25">
      <c r="A52" s="48"/>
      <c r="B52" s="178"/>
      <c r="C52" s="178"/>
      <c r="D52" s="178"/>
      <c r="E52" s="178"/>
      <c r="F52" s="178"/>
      <c r="G52" s="178"/>
      <c r="H52" s="48"/>
      <c r="I52" s="48"/>
      <c r="J52" s="48"/>
      <c r="K52" s="49"/>
      <c r="L52" s="49"/>
      <c r="M52" s="49"/>
      <c r="N52" s="49"/>
      <c r="O52" s="49"/>
      <c r="P52" s="49"/>
      <c r="Q52" s="49"/>
      <c r="R52" s="178"/>
      <c r="S52" s="49"/>
      <c r="T52" s="49"/>
      <c r="U52" s="2"/>
      <c r="V52" s="2"/>
      <c r="W52" s="2"/>
      <c r="X52" s="2"/>
      <c r="Y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43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2"/>
      <c r="W54" s="2"/>
      <c r="X54" s="2"/>
      <c r="Y54" s="2"/>
      <c r="Z54" s="2"/>
      <c r="AB54" s="2"/>
      <c r="AC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2"/>
      <c r="W55" s="2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2"/>
      <c r="W56" s="2"/>
      <c r="X56" s="124"/>
      <c r="Y56" s="52"/>
      <c r="Z56" s="64"/>
      <c r="AA56" s="64"/>
      <c r="AB56" s="64"/>
      <c r="AC56" s="5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86">
        <v>9.5</v>
      </c>
      <c r="C57" s="179">
        <v>9.4</v>
      </c>
      <c r="D57" s="179">
        <v>9.1</v>
      </c>
      <c r="E57" s="179">
        <v>1.6</v>
      </c>
      <c r="F57" s="179">
        <v>9.3000000000000007</v>
      </c>
      <c r="G57" s="187">
        <v>9</v>
      </c>
      <c r="H57" s="186">
        <v>9.3000000000000007</v>
      </c>
      <c r="I57" s="179">
        <v>9.1999999999999993</v>
      </c>
      <c r="J57" s="179">
        <v>9.1999999999999993</v>
      </c>
      <c r="K57" s="179">
        <v>0.9</v>
      </c>
      <c r="L57" s="179">
        <v>9.3000000000000007</v>
      </c>
      <c r="M57" s="187">
        <v>9.1999999999999993</v>
      </c>
      <c r="N57" s="69">
        <v>9.5</v>
      </c>
      <c r="O57" s="21">
        <v>9.3000000000000007</v>
      </c>
      <c r="P57" s="21">
        <v>9.3000000000000007</v>
      </c>
      <c r="Q57" s="21">
        <v>1.3</v>
      </c>
      <c r="R57" s="21">
        <v>9.1</v>
      </c>
      <c r="S57" s="126">
        <v>9.1</v>
      </c>
      <c r="T57" s="158">
        <f>SUM(B57:S57)</f>
        <v>142.6</v>
      </c>
      <c r="U57" s="49"/>
      <c r="V57" s="2"/>
      <c r="W57" s="2"/>
      <c r="X57" s="124"/>
      <c r="Y57" s="52"/>
      <c r="Z57" s="64"/>
      <c r="AA57" s="64"/>
      <c r="AB57" s="64"/>
      <c r="AC57" s="52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186">
        <v>9.5</v>
      </c>
      <c r="C58" s="179">
        <v>9.4</v>
      </c>
      <c r="D58" s="179">
        <v>9.1</v>
      </c>
      <c r="E58" s="179">
        <v>1.6</v>
      </c>
      <c r="F58" s="179">
        <v>9.3000000000000007</v>
      </c>
      <c r="G58" s="187">
        <v>9</v>
      </c>
      <c r="H58" s="186">
        <v>9.3000000000000007</v>
      </c>
      <c r="I58" s="179">
        <v>9.1999999999999993</v>
      </c>
      <c r="J58" s="179">
        <v>9.1999999999999993</v>
      </c>
      <c r="K58" s="179">
        <v>0.9</v>
      </c>
      <c r="L58" s="179">
        <v>9.3000000000000007</v>
      </c>
      <c r="M58" s="187">
        <v>9.1999999999999993</v>
      </c>
      <c r="N58" s="69">
        <v>9.5</v>
      </c>
      <c r="O58" s="21">
        <v>9.3000000000000007</v>
      </c>
      <c r="P58" s="21">
        <v>9.3000000000000007</v>
      </c>
      <c r="Q58" s="21">
        <v>1.3</v>
      </c>
      <c r="R58" s="21">
        <v>9.1</v>
      </c>
      <c r="S58" s="126">
        <v>9.1</v>
      </c>
      <c r="T58" s="158">
        <f t="shared" ref="T58:T63" si="20">SUM(B58:S58)</f>
        <v>142.6</v>
      </c>
      <c r="U58" s="49"/>
      <c r="V58" s="2"/>
      <c r="W58" s="2"/>
      <c r="X58" s="124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186">
        <v>9.3000000000000007</v>
      </c>
      <c r="C59" s="179">
        <v>9.3000000000000007</v>
      </c>
      <c r="D59" s="179">
        <v>9.1</v>
      </c>
      <c r="E59" s="179">
        <v>1.5</v>
      </c>
      <c r="F59" s="179">
        <v>9.1999999999999993</v>
      </c>
      <c r="G59" s="187">
        <v>9</v>
      </c>
      <c r="H59" s="186">
        <v>9.1999999999999993</v>
      </c>
      <c r="I59" s="179">
        <v>9.1</v>
      </c>
      <c r="J59" s="179">
        <v>9.1</v>
      </c>
      <c r="K59" s="179">
        <v>0.9</v>
      </c>
      <c r="L59" s="179">
        <v>9.1999999999999993</v>
      </c>
      <c r="M59" s="187">
        <v>9.1</v>
      </c>
      <c r="N59" s="69">
        <v>9.3000000000000007</v>
      </c>
      <c r="O59" s="21">
        <v>9.3000000000000007</v>
      </c>
      <c r="P59" s="21">
        <v>9.1999999999999993</v>
      </c>
      <c r="Q59" s="21">
        <v>1.2</v>
      </c>
      <c r="R59" s="21">
        <v>9</v>
      </c>
      <c r="S59" s="126">
        <v>9</v>
      </c>
      <c r="T59" s="158">
        <f t="shared" si="20"/>
        <v>141</v>
      </c>
      <c r="U59" s="49"/>
      <c r="V59" s="2"/>
      <c r="W59" s="2"/>
      <c r="X59" s="124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186">
        <v>9.3000000000000007</v>
      </c>
      <c r="C60" s="179">
        <v>9.3000000000000007</v>
      </c>
      <c r="D60" s="179">
        <v>9.1</v>
      </c>
      <c r="E60" s="179">
        <v>1.5</v>
      </c>
      <c r="F60" s="179">
        <v>9.1999999999999993</v>
      </c>
      <c r="G60" s="187">
        <v>9</v>
      </c>
      <c r="H60" s="186">
        <v>9.1999999999999993</v>
      </c>
      <c r="I60" s="179">
        <v>9.1999999999999993</v>
      </c>
      <c r="J60" s="179">
        <v>9.1</v>
      </c>
      <c r="K60" s="179">
        <v>0.9</v>
      </c>
      <c r="L60" s="179">
        <v>9.1999999999999993</v>
      </c>
      <c r="M60" s="187">
        <v>9.1</v>
      </c>
      <c r="N60" s="69">
        <v>9.3000000000000007</v>
      </c>
      <c r="O60" s="21">
        <v>9.3000000000000007</v>
      </c>
      <c r="P60" s="21">
        <v>9.1999999999999993</v>
      </c>
      <c r="Q60" s="21">
        <v>1.2</v>
      </c>
      <c r="R60" s="21">
        <v>9</v>
      </c>
      <c r="S60" s="126">
        <v>9</v>
      </c>
      <c r="T60" s="158">
        <f t="shared" si="20"/>
        <v>141.10000000000002</v>
      </c>
      <c r="U60" s="49"/>
      <c r="V60" s="2"/>
      <c r="W60" s="2"/>
      <c r="X60" s="124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186">
        <v>9.4</v>
      </c>
      <c r="C61" s="179">
        <v>9.3000000000000007</v>
      </c>
      <c r="D61" s="179">
        <v>9.1</v>
      </c>
      <c r="E61" s="179">
        <v>1.5</v>
      </c>
      <c r="F61" s="179">
        <v>9.1999999999999993</v>
      </c>
      <c r="G61" s="187">
        <v>9</v>
      </c>
      <c r="H61" s="186">
        <v>9.1999999999999993</v>
      </c>
      <c r="I61" s="179">
        <v>9.1999999999999993</v>
      </c>
      <c r="J61" s="179">
        <v>9.1</v>
      </c>
      <c r="K61" s="179">
        <v>0.9</v>
      </c>
      <c r="L61" s="179">
        <v>9.1999999999999993</v>
      </c>
      <c r="M61" s="187">
        <v>9.1</v>
      </c>
      <c r="N61" s="69">
        <v>9.4</v>
      </c>
      <c r="O61" s="21">
        <v>9.3000000000000007</v>
      </c>
      <c r="P61" s="21">
        <v>9.3000000000000007</v>
      </c>
      <c r="Q61" s="21">
        <v>1.2</v>
      </c>
      <c r="R61" s="21">
        <v>9</v>
      </c>
      <c r="S61" s="126">
        <v>9</v>
      </c>
      <c r="T61" s="158">
        <f t="shared" si="20"/>
        <v>141.4</v>
      </c>
      <c r="U61" s="49"/>
      <c r="V61" s="2"/>
      <c r="W61" s="2"/>
      <c r="X61" s="124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86">
        <v>9.4</v>
      </c>
      <c r="C62" s="179">
        <v>9.3000000000000007</v>
      </c>
      <c r="D62" s="179">
        <v>9.1</v>
      </c>
      <c r="E62" s="179">
        <v>1.5</v>
      </c>
      <c r="F62" s="179">
        <v>9.1999999999999993</v>
      </c>
      <c r="G62" s="187">
        <v>9</v>
      </c>
      <c r="H62" s="186">
        <v>9.1999999999999993</v>
      </c>
      <c r="I62" s="179">
        <v>9.1999999999999993</v>
      </c>
      <c r="J62" s="179">
        <v>9.1</v>
      </c>
      <c r="K62" s="179">
        <v>1</v>
      </c>
      <c r="L62" s="179">
        <v>9.1999999999999993</v>
      </c>
      <c r="M62" s="187">
        <v>9.1</v>
      </c>
      <c r="N62" s="69">
        <v>9.4</v>
      </c>
      <c r="O62" s="21">
        <v>9.3000000000000007</v>
      </c>
      <c r="P62" s="21">
        <v>9.3000000000000007</v>
      </c>
      <c r="Q62" s="21">
        <v>1.2</v>
      </c>
      <c r="R62" s="21">
        <v>9.1</v>
      </c>
      <c r="S62" s="126">
        <v>9</v>
      </c>
      <c r="T62" s="158">
        <f t="shared" si="20"/>
        <v>141.6</v>
      </c>
      <c r="U62" s="49"/>
      <c r="V62" s="2"/>
      <c r="W62" s="2"/>
      <c r="X62" s="124"/>
      <c r="Y62" s="52"/>
      <c r="Z62" s="52"/>
      <c r="AA62" s="52"/>
      <c r="AB62" s="52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86">
        <v>9.4</v>
      </c>
      <c r="C63" s="179">
        <v>9.3000000000000007</v>
      </c>
      <c r="D63" s="179">
        <v>9.1999999999999993</v>
      </c>
      <c r="E63" s="179">
        <v>1.6</v>
      </c>
      <c r="F63" s="179">
        <v>9.3000000000000007</v>
      </c>
      <c r="G63" s="187">
        <v>9</v>
      </c>
      <c r="H63" s="186">
        <v>9.3000000000000007</v>
      </c>
      <c r="I63" s="179">
        <v>9.1999999999999993</v>
      </c>
      <c r="J63" s="179">
        <v>9.1</v>
      </c>
      <c r="K63" s="179">
        <v>1</v>
      </c>
      <c r="L63" s="179">
        <v>9.3000000000000007</v>
      </c>
      <c r="M63" s="187">
        <v>9.1999999999999993</v>
      </c>
      <c r="N63" s="69">
        <v>9.4</v>
      </c>
      <c r="O63" s="21">
        <v>9.3000000000000007</v>
      </c>
      <c r="P63" s="21">
        <v>9.3000000000000007</v>
      </c>
      <c r="Q63" s="21">
        <v>1.3</v>
      </c>
      <c r="R63" s="21">
        <v>9.1</v>
      </c>
      <c r="S63" s="126">
        <v>9</v>
      </c>
      <c r="T63" s="158">
        <f t="shared" si="20"/>
        <v>142.30000000000001</v>
      </c>
      <c r="U63" s="49"/>
      <c r="V63" s="2"/>
      <c r="W63" s="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81" t="s">
        <v>10</v>
      </c>
      <c r="B64" s="168">
        <f t="shared" ref="B64:S64" si="21">SUM(B57:B63)</f>
        <v>65.8</v>
      </c>
      <c r="C64" s="169">
        <f t="shared" si="21"/>
        <v>65.3</v>
      </c>
      <c r="D64" s="169">
        <f t="shared" si="21"/>
        <v>63.8</v>
      </c>
      <c r="E64" s="169">
        <f t="shared" si="21"/>
        <v>10.799999999999999</v>
      </c>
      <c r="F64" s="169">
        <f t="shared" si="21"/>
        <v>64.7</v>
      </c>
      <c r="G64" s="170">
        <f t="shared" si="21"/>
        <v>63</v>
      </c>
      <c r="H64" s="168">
        <f t="shared" si="21"/>
        <v>64.7</v>
      </c>
      <c r="I64" s="169">
        <f t="shared" si="21"/>
        <v>64.300000000000011</v>
      </c>
      <c r="J64" s="169">
        <f t="shared" si="21"/>
        <v>63.900000000000006</v>
      </c>
      <c r="K64" s="169">
        <f t="shared" si="21"/>
        <v>6.5</v>
      </c>
      <c r="L64" s="169">
        <f t="shared" si="21"/>
        <v>64.7</v>
      </c>
      <c r="M64" s="170">
        <f t="shared" si="21"/>
        <v>64</v>
      </c>
      <c r="N64" s="70">
        <f t="shared" si="21"/>
        <v>65.8</v>
      </c>
      <c r="O64" s="25">
        <f t="shared" si="21"/>
        <v>65.099999999999994</v>
      </c>
      <c r="P64" s="25">
        <f t="shared" si="21"/>
        <v>64.899999999999991</v>
      </c>
      <c r="Q64" s="25">
        <f t="shared" si="21"/>
        <v>8.7000000000000011</v>
      </c>
      <c r="R64" s="25">
        <f t="shared" si="21"/>
        <v>63.400000000000006</v>
      </c>
      <c r="S64" s="127">
        <f t="shared" si="21"/>
        <v>63.2</v>
      </c>
      <c r="T64" s="150">
        <f>SUM(B64:S64)</f>
        <v>992.6</v>
      </c>
      <c r="U64" s="49"/>
      <c r="V64" s="2"/>
      <c r="W64" s="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154</v>
      </c>
      <c r="C65" s="28">
        <v>153</v>
      </c>
      <c r="D65" s="28">
        <v>152</v>
      </c>
      <c r="E65" s="28">
        <v>154.5</v>
      </c>
      <c r="F65" s="28">
        <v>151.5</v>
      </c>
      <c r="G65" s="29">
        <v>150</v>
      </c>
      <c r="H65" s="27">
        <v>154</v>
      </c>
      <c r="I65" s="28">
        <v>153</v>
      </c>
      <c r="J65" s="28">
        <v>152</v>
      </c>
      <c r="K65" s="28">
        <v>155</v>
      </c>
      <c r="L65" s="28">
        <v>151.5</v>
      </c>
      <c r="M65" s="29">
        <v>150</v>
      </c>
      <c r="N65" s="71">
        <v>154</v>
      </c>
      <c r="O65" s="28">
        <v>152.5</v>
      </c>
      <c r="P65" s="28">
        <v>152</v>
      </c>
      <c r="Q65" s="28">
        <v>154.5</v>
      </c>
      <c r="R65" s="28">
        <v>151</v>
      </c>
      <c r="S65" s="128">
        <v>150.5</v>
      </c>
      <c r="T65" s="151">
        <f>+((T64/T66)/7)*1000</f>
        <v>152.14592274678114</v>
      </c>
      <c r="U65" s="49"/>
      <c r="V65" s="2"/>
      <c r="W65" s="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61</v>
      </c>
      <c r="C66" s="145">
        <v>61</v>
      </c>
      <c r="D66" s="145">
        <v>60</v>
      </c>
      <c r="E66" s="145">
        <v>10</v>
      </c>
      <c r="F66" s="145">
        <v>61</v>
      </c>
      <c r="G66" s="147">
        <v>60</v>
      </c>
      <c r="H66" s="146">
        <v>60</v>
      </c>
      <c r="I66" s="145">
        <v>60</v>
      </c>
      <c r="J66" s="145">
        <v>60</v>
      </c>
      <c r="K66" s="145">
        <v>6</v>
      </c>
      <c r="L66" s="145">
        <v>61</v>
      </c>
      <c r="M66" s="147">
        <v>61</v>
      </c>
      <c r="N66" s="94">
        <v>61</v>
      </c>
      <c r="O66" s="145">
        <v>61</v>
      </c>
      <c r="P66" s="145">
        <v>61</v>
      </c>
      <c r="Q66" s="145">
        <v>8</v>
      </c>
      <c r="R66" s="145">
        <v>60</v>
      </c>
      <c r="S66" s="148">
        <v>60</v>
      </c>
      <c r="T66" s="152">
        <f>SUM(B66:S66)</f>
        <v>932</v>
      </c>
      <c r="U66" s="49"/>
      <c r="V66" s="66"/>
      <c r="Z66" s="3"/>
      <c r="AA66" s="3"/>
      <c r="AB66" s="3"/>
      <c r="AC66" s="3"/>
      <c r="AD66" s="3"/>
    </row>
    <row r="67" spans="1:41" ht="33.75" customHeight="1" x14ac:dyDescent="0.25">
      <c r="A67" s="84" t="s">
        <v>14</v>
      </c>
      <c r="B67" s="35">
        <f t="shared" ref="B67:S67" si="22">((B66*B65)*7/1000-B57-B58)/5</f>
        <v>9.3515999999999995</v>
      </c>
      <c r="C67" s="36">
        <f t="shared" si="22"/>
        <v>9.3062000000000005</v>
      </c>
      <c r="D67" s="36">
        <f t="shared" si="22"/>
        <v>9.1280000000000001</v>
      </c>
      <c r="E67" s="36">
        <f t="shared" si="22"/>
        <v>1.5230000000000001</v>
      </c>
      <c r="F67" s="36">
        <f t="shared" si="22"/>
        <v>9.2181000000000015</v>
      </c>
      <c r="G67" s="37">
        <f t="shared" si="22"/>
        <v>9</v>
      </c>
      <c r="H67" s="35">
        <f t="shared" si="22"/>
        <v>9.2160000000000029</v>
      </c>
      <c r="I67" s="36">
        <f t="shared" si="22"/>
        <v>9.1720000000000006</v>
      </c>
      <c r="J67" s="36">
        <f t="shared" si="22"/>
        <v>9.0879999999999992</v>
      </c>
      <c r="K67" s="36">
        <f t="shared" si="22"/>
        <v>0.94199999999999984</v>
      </c>
      <c r="L67" s="36">
        <f t="shared" si="22"/>
        <v>9.2181000000000015</v>
      </c>
      <c r="M67" s="37">
        <f t="shared" si="22"/>
        <v>9.129999999999999</v>
      </c>
      <c r="N67" s="73">
        <f t="shared" si="22"/>
        <v>9.3515999999999995</v>
      </c>
      <c r="O67" s="36">
        <f t="shared" si="22"/>
        <v>9.3035000000000032</v>
      </c>
      <c r="P67" s="36">
        <f t="shared" si="22"/>
        <v>9.2607999999999997</v>
      </c>
      <c r="Q67" s="36">
        <f t="shared" si="22"/>
        <v>1.2103999999999999</v>
      </c>
      <c r="R67" s="36">
        <f t="shared" si="22"/>
        <v>9.0440000000000005</v>
      </c>
      <c r="S67" s="130">
        <f t="shared" si="22"/>
        <v>9.0019999999999989</v>
      </c>
      <c r="T67" s="153">
        <f>((T64*1000)/T66)/7</f>
        <v>152.14592274678111</v>
      </c>
      <c r="Z67" s="3"/>
      <c r="AA67" s="3"/>
      <c r="AB67" s="3"/>
      <c r="AC67" s="3"/>
      <c r="AD67" s="3"/>
    </row>
    <row r="68" spans="1:41" ht="33.75" customHeight="1" x14ac:dyDescent="0.25">
      <c r="A68" s="85" t="s">
        <v>15</v>
      </c>
      <c r="B68" s="39">
        <f t="shared" ref="B68:M68" si="23">((B66*B65)*7)/1000</f>
        <v>65.757999999999996</v>
      </c>
      <c r="C68" s="40">
        <f t="shared" si="23"/>
        <v>65.331000000000003</v>
      </c>
      <c r="D68" s="40">
        <f t="shared" si="23"/>
        <v>63.84</v>
      </c>
      <c r="E68" s="40">
        <f t="shared" si="23"/>
        <v>10.815</v>
      </c>
      <c r="F68" s="40">
        <f t="shared" si="23"/>
        <v>64.6905</v>
      </c>
      <c r="G68" s="76">
        <f t="shared" si="23"/>
        <v>63</v>
      </c>
      <c r="H68" s="39">
        <f t="shared" si="23"/>
        <v>64.680000000000007</v>
      </c>
      <c r="I68" s="40">
        <f t="shared" si="23"/>
        <v>64.260000000000005</v>
      </c>
      <c r="J68" s="40">
        <f t="shared" si="23"/>
        <v>63.84</v>
      </c>
      <c r="K68" s="40">
        <f t="shared" si="23"/>
        <v>6.51</v>
      </c>
      <c r="L68" s="40">
        <f t="shared" si="23"/>
        <v>64.6905</v>
      </c>
      <c r="M68" s="76">
        <f t="shared" si="23"/>
        <v>64.05</v>
      </c>
      <c r="N68" s="74">
        <f>((N66*N65)*7)/1000</f>
        <v>65.757999999999996</v>
      </c>
      <c r="O68" s="40">
        <f>((O66*O65)*7)/1000</f>
        <v>65.117500000000007</v>
      </c>
      <c r="P68" s="40">
        <f>((P66*P65)*7)/1000</f>
        <v>64.903999999999996</v>
      </c>
      <c r="Q68" s="40">
        <f>((Q66*Q65)*7)/1000</f>
        <v>8.6519999999999992</v>
      </c>
      <c r="R68" s="40">
        <f t="shared" ref="R68:S68" si="24">((R66*R65)*7)/1000</f>
        <v>63.42</v>
      </c>
      <c r="S68" s="131">
        <f t="shared" si="24"/>
        <v>63.21</v>
      </c>
      <c r="T68" s="85"/>
      <c r="U68" s="48"/>
      <c r="AD68" s="3"/>
    </row>
    <row r="69" spans="1:41" ht="33.75" customHeight="1" thickBot="1" x14ac:dyDescent="0.3">
      <c r="A69" s="86" t="s">
        <v>16</v>
      </c>
      <c r="B69" s="44">
        <f t="shared" ref="B69:M69" si="25">+(B64/B66)/7*1000</f>
        <v>154.09836065573771</v>
      </c>
      <c r="C69" s="45">
        <f t="shared" si="25"/>
        <v>152.92740046838406</v>
      </c>
      <c r="D69" s="45">
        <f t="shared" si="25"/>
        <v>151.9047619047619</v>
      </c>
      <c r="E69" s="45">
        <f t="shared" si="25"/>
        <v>154.28571428571428</v>
      </c>
      <c r="F69" s="45">
        <f t="shared" si="25"/>
        <v>151.52224824355972</v>
      </c>
      <c r="G69" s="46">
        <f t="shared" si="25"/>
        <v>150</v>
      </c>
      <c r="H69" s="44">
        <f t="shared" si="25"/>
        <v>154.04761904761904</v>
      </c>
      <c r="I69" s="45">
        <f t="shared" si="25"/>
        <v>153.09523809523813</v>
      </c>
      <c r="J69" s="45">
        <f t="shared" si="25"/>
        <v>152.14285714285717</v>
      </c>
      <c r="K69" s="45">
        <f t="shared" si="25"/>
        <v>154.76190476190473</v>
      </c>
      <c r="L69" s="45">
        <f t="shared" si="25"/>
        <v>151.52224824355972</v>
      </c>
      <c r="M69" s="46">
        <f t="shared" si="25"/>
        <v>149.88290398126463</v>
      </c>
      <c r="N69" s="75">
        <f>+(N64/N66)/7*1000</f>
        <v>154.09836065573771</v>
      </c>
      <c r="O69" s="45">
        <f>+(O64/O66)/7*1000</f>
        <v>152.4590163934426</v>
      </c>
      <c r="P69" s="45">
        <f>+(P64/P66)/7*1000</f>
        <v>151.99063231850116</v>
      </c>
      <c r="Q69" s="45">
        <f>+(Q64/Q66)/7*1000</f>
        <v>155.35714285714289</v>
      </c>
      <c r="R69" s="45">
        <f t="shared" ref="R69:S69" si="26">+(R64/R66)/7*1000</f>
        <v>150.95238095238096</v>
      </c>
      <c r="S69" s="132">
        <f t="shared" si="26"/>
        <v>150.47619047619048</v>
      </c>
      <c r="T69" s="154"/>
      <c r="AD69" s="3"/>
    </row>
    <row r="70" spans="1:41" ht="33.75" customHeight="1" x14ac:dyDescent="0.25">
      <c r="B70" s="144"/>
      <c r="C70" s="144"/>
      <c r="D70" s="144"/>
      <c r="E70" s="144"/>
      <c r="F70" s="144"/>
      <c r="G70" s="144"/>
      <c r="H70" s="144"/>
      <c r="I70" s="144"/>
      <c r="J70" s="144"/>
      <c r="K70" s="144"/>
      <c r="L70" s="144"/>
      <c r="M70" s="144"/>
      <c r="N70" s="144"/>
      <c r="O70" s="144"/>
      <c r="P70" s="144"/>
      <c r="Q70" s="144"/>
      <c r="R70" s="144"/>
      <c r="S70" s="144"/>
    </row>
    <row r="71" spans="1:41" s="183" customFormat="1" ht="33.75" customHeight="1" x14ac:dyDescent="0.25">
      <c r="B71" s="184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  <c r="R71" s="184"/>
      <c r="S71" s="184"/>
    </row>
    <row r="72" spans="1:41" s="182" customFormat="1" ht="33.75" customHeight="1" x14ac:dyDescent="0.25">
      <c r="B72" s="185"/>
    </row>
    <row r="73" spans="1:41" ht="33.75" customHeight="1" x14ac:dyDescent="0.25">
      <c r="A73" s="52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182"/>
    </row>
    <row r="74" spans="1:41" ht="33.75" customHeight="1" x14ac:dyDescent="0.25">
      <c r="A74" s="52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182"/>
    </row>
    <row r="75" spans="1:41" ht="33.75" customHeight="1" x14ac:dyDescent="0.25">
      <c r="A75" s="52"/>
      <c r="B75" s="52"/>
      <c r="C75" s="52"/>
      <c r="D75" s="52"/>
      <c r="E75" s="52"/>
      <c r="F75" s="52"/>
      <c r="G75" s="52"/>
      <c r="H75" s="48"/>
      <c r="I75" s="48"/>
      <c r="J75" s="48"/>
      <c r="K75" s="182"/>
      <c r="L75" s="182"/>
      <c r="M75" s="182"/>
      <c r="N75" s="48"/>
      <c r="O75" s="48"/>
      <c r="P75" s="48"/>
      <c r="Q75" s="182"/>
      <c r="R75" s="182"/>
      <c r="S75" s="182"/>
      <c r="T75" s="182"/>
    </row>
    <row r="76" spans="1:41" ht="33.75" customHeight="1" x14ac:dyDescent="0.25">
      <c r="A76" s="52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182"/>
    </row>
    <row r="77" spans="1:41" ht="33.75" customHeight="1" x14ac:dyDescent="0.25">
      <c r="A77" s="52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182"/>
    </row>
    <row r="78" spans="1:41" ht="33.75" customHeight="1" x14ac:dyDescent="0.25">
      <c r="A78" s="52"/>
      <c r="B78" s="52"/>
      <c r="C78" s="52"/>
      <c r="D78" s="52"/>
      <c r="E78" s="52"/>
      <c r="F78" s="52"/>
      <c r="G78" s="52"/>
      <c r="H78" s="48"/>
      <c r="I78" s="48"/>
      <c r="J78" s="48"/>
      <c r="K78" s="182"/>
      <c r="L78" s="182"/>
      <c r="M78" s="182"/>
      <c r="N78" s="48"/>
      <c r="O78" s="48"/>
      <c r="P78" s="48"/>
      <c r="Q78" s="182"/>
      <c r="R78" s="182"/>
      <c r="S78" s="182"/>
      <c r="T78" s="182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R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Q238"/>
  <sheetViews>
    <sheetView topLeftCell="A22" zoomScale="30" zoomScaleNormal="30" workbookViewId="0">
      <selection activeCell="B66" sqref="B66:S66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0" width="26.28515625" style="16" bestFit="1" customWidth="1"/>
    <col min="11" max="12" width="33.42578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0" width="25.42578125" style="16" customWidth="1"/>
    <col min="21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97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94" t="s">
        <v>45</v>
      </c>
      <c r="I15" s="395"/>
      <c r="J15" s="395"/>
      <c r="K15" s="395"/>
      <c r="L15" s="395"/>
      <c r="M15" s="396"/>
      <c r="N15" s="397" t="s">
        <v>44</v>
      </c>
      <c r="O15" s="398"/>
      <c r="P15" s="398"/>
      <c r="Q15" s="398"/>
      <c r="R15" s="398"/>
      <c r="S15" s="399"/>
      <c r="T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33"/>
      <c r="H16" s="13"/>
      <c r="I16" s="12"/>
      <c r="J16" s="12"/>
      <c r="K16" s="18"/>
      <c r="L16" s="12"/>
      <c r="M16" s="14"/>
      <c r="N16" s="13"/>
      <c r="O16" s="12"/>
      <c r="P16" s="12"/>
      <c r="Q16" s="12"/>
      <c r="R16" s="12"/>
      <c r="S16" s="14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25">
        <v>6</v>
      </c>
      <c r="H17" s="11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108.7</v>
      </c>
      <c r="C18" s="21">
        <v>110.1</v>
      </c>
      <c r="D18" s="21">
        <v>110.1</v>
      </c>
      <c r="E18" s="21">
        <v>27.6</v>
      </c>
      <c r="F18" s="21">
        <v>112.1</v>
      </c>
      <c r="G18" s="126">
        <v>111.1</v>
      </c>
      <c r="H18" s="20">
        <v>106.5</v>
      </c>
      <c r="I18" s="21">
        <v>109.2</v>
      </c>
      <c r="J18" s="21">
        <v>108.5</v>
      </c>
      <c r="K18" s="21">
        <v>26.5</v>
      </c>
      <c r="L18" s="21">
        <v>110.6</v>
      </c>
      <c r="M18" s="22">
        <v>109</v>
      </c>
      <c r="N18" s="20">
        <v>109.7</v>
      </c>
      <c r="O18" s="21">
        <v>112.5</v>
      </c>
      <c r="P18" s="21">
        <v>112.1</v>
      </c>
      <c r="Q18" s="21">
        <v>23.2</v>
      </c>
      <c r="R18" s="21">
        <v>112.6</v>
      </c>
      <c r="S18" s="22">
        <v>111.8</v>
      </c>
      <c r="T18" s="23">
        <f t="shared" ref="T18:T25" si="0">SUM(B18:S18)</f>
        <v>1731.8999999999999</v>
      </c>
      <c r="V18" s="2"/>
      <c r="W18" s="17"/>
    </row>
    <row r="19" spans="1:30" ht="39.950000000000003" customHeight="1" x14ac:dyDescent="0.25">
      <c r="A19" s="113" t="s">
        <v>34</v>
      </c>
      <c r="B19" s="20">
        <v>108.7</v>
      </c>
      <c r="C19" s="21">
        <v>110.1</v>
      </c>
      <c r="D19" s="21">
        <v>110.1</v>
      </c>
      <c r="E19" s="21">
        <v>27.6</v>
      </c>
      <c r="F19" s="21">
        <v>112.1</v>
      </c>
      <c r="G19" s="126">
        <v>111.1</v>
      </c>
      <c r="H19" s="20">
        <v>106.5</v>
      </c>
      <c r="I19" s="21">
        <v>109.2</v>
      </c>
      <c r="J19" s="21">
        <v>108.5</v>
      </c>
      <c r="K19" s="21">
        <v>26.5</v>
      </c>
      <c r="L19" s="21">
        <v>110.6</v>
      </c>
      <c r="M19" s="22">
        <v>109</v>
      </c>
      <c r="N19" s="20">
        <v>109.7</v>
      </c>
      <c r="O19" s="21">
        <v>112.5</v>
      </c>
      <c r="P19" s="21">
        <v>112.1</v>
      </c>
      <c r="Q19" s="21">
        <v>23.2</v>
      </c>
      <c r="R19" s="21">
        <v>112.6</v>
      </c>
      <c r="S19" s="22">
        <v>111.8</v>
      </c>
      <c r="T19" s="23">
        <f t="shared" si="0"/>
        <v>1731.8999999999999</v>
      </c>
      <c r="U19" s="182"/>
      <c r="V19" s="2"/>
      <c r="W19" s="17"/>
    </row>
    <row r="20" spans="1:30" ht="39.75" customHeight="1" x14ac:dyDescent="0.25">
      <c r="A20" s="112" t="s">
        <v>35</v>
      </c>
      <c r="B20" s="20">
        <v>108.2</v>
      </c>
      <c r="C20" s="21">
        <v>109.2</v>
      </c>
      <c r="D20" s="21">
        <v>109.4</v>
      </c>
      <c r="E20" s="21">
        <v>27.7</v>
      </c>
      <c r="F20" s="21">
        <v>111.1</v>
      </c>
      <c r="G20" s="126">
        <v>110.7</v>
      </c>
      <c r="H20" s="20">
        <v>105.9</v>
      </c>
      <c r="I20" s="21">
        <v>108</v>
      </c>
      <c r="J20" s="21">
        <v>107.9</v>
      </c>
      <c r="K20" s="21">
        <v>25.6</v>
      </c>
      <c r="L20" s="21">
        <v>109.8</v>
      </c>
      <c r="M20" s="22">
        <v>108.1</v>
      </c>
      <c r="N20" s="20">
        <v>108.9</v>
      </c>
      <c r="O20" s="21">
        <v>112</v>
      </c>
      <c r="P20" s="21">
        <v>111.6</v>
      </c>
      <c r="Q20" s="21">
        <v>21.8</v>
      </c>
      <c r="R20" s="21">
        <v>112</v>
      </c>
      <c r="S20" s="22">
        <v>110.4</v>
      </c>
      <c r="T20" s="23">
        <f t="shared" si="0"/>
        <v>1718.3</v>
      </c>
      <c r="V20" s="2"/>
      <c r="W20" s="17"/>
    </row>
    <row r="21" spans="1:30" ht="39.950000000000003" customHeight="1" x14ac:dyDescent="0.25">
      <c r="A21" s="112" t="s">
        <v>36</v>
      </c>
      <c r="B21" s="20">
        <v>108.2</v>
      </c>
      <c r="C21" s="21">
        <v>109.2</v>
      </c>
      <c r="D21" s="21">
        <v>109.4</v>
      </c>
      <c r="E21" s="21">
        <v>27.7</v>
      </c>
      <c r="F21" s="21">
        <v>111.1</v>
      </c>
      <c r="G21" s="126">
        <v>110.7</v>
      </c>
      <c r="H21" s="20">
        <v>105.9</v>
      </c>
      <c r="I21" s="21">
        <v>108</v>
      </c>
      <c r="J21" s="21">
        <v>107.9</v>
      </c>
      <c r="K21" s="21">
        <v>25.6</v>
      </c>
      <c r="L21" s="21">
        <v>109.8</v>
      </c>
      <c r="M21" s="22">
        <v>108.1</v>
      </c>
      <c r="N21" s="20">
        <v>108.9</v>
      </c>
      <c r="O21" s="21">
        <v>112</v>
      </c>
      <c r="P21" s="21">
        <v>111.6</v>
      </c>
      <c r="Q21" s="21">
        <v>21.8</v>
      </c>
      <c r="R21" s="21">
        <v>112</v>
      </c>
      <c r="S21" s="22">
        <v>110.4</v>
      </c>
      <c r="T21" s="23">
        <f t="shared" si="0"/>
        <v>1718.3</v>
      </c>
      <c r="V21" s="2"/>
      <c r="W21" s="17"/>
    </row>
    <row r="22" spans="1:30" ht="39.950000000000003" customHeight="1" x14ac:dyDescent="0.25">
      <c r="A22" s="113" t="s">
        <v>37</v>
      </c>
      <c r="B22" s="20">
        <v>108.2</v>
      </c>
      <c r="C22" s="21">
        <v>109.2</v>
      </c>
      <c r="D22" s="21">
        <v>109.4</v>
      </c>
      <c r="E22" s="21">
        <v>27.7</v>
      </c>
      <c r="F22" s="21">
        <v>111.1</v>
      </c>
      <c r="G22" s="126">
        <v>110.7</v>
      </c>
      <c r="H22" s="20">
        <v>105.9</v>
      </c>
      <c r="I22" s="21">
        <v>108</v>
      </c>
      <c r="J22" s="21">
        <v>107.9</v>
      </c>
      <c r="K22" s="21">
        <v>25.6</v>
      </c>
      <c r="L22" s="21">
        <v>109.8</v>
      </c>
      <c r="M22" s="22">
        <v>108.1</v>
      </c>
      <c r="N22" s="20">
        <v>108.9</v>
      </c>
      <c r="O22" s="21">
        <v>112</v>
      </c>
      <c r="P22" s="21">
        <v>111.6</v>
      </c>
      <c r="Q22" s="21">
        <v>21.8</v>
      </c>
      <c r="R22" s="21">
        <v>112</v>
      </c>
      <c r="S22" s="22">
        <v>110.4</v>
      </c>
      <c r="T22" s="23">
        <f t="shared" si="0"/>
        <v>1718.3</v>
      </c>
      <c r="V22" s="2"/>
      <c r="W22" s="17"/>
    </row>
    <row r="23" spans="1:30" ht="39.950000000000003" customHeight="1" x14ac:dyDescent="0.25">
      <c r="A23" s="112" t="s">
        <v>38</v>
      </c>
      <c r="B23" s="20">
        <v>108.2</v>
      </c>
      <c r="C23" s="21">
        <v>109.2</v>
      </c>
      <c r="D23" s="21">
        <v>109.4</v>
      </c>
      <c r="E23" s="21">
        <v>27.7</v>
      </c>
      <c r="F23" s="21">
        <v>111.1</v>
      </c>
      <c r="G23" s="126">
        <v>110.7</v>
      </c>
      <c r="H23" s="20">
        <v>105.9</v>
      </c>
      <c r="I23" s="21">
        <v>108</v>
      </c>
      <c r="J23" s="21">
        <v>107.9</v>
      </c>
      <c r="K23" s="21">
        <v>25.6</v>
      </c>
      <c r="L23" s="21">
        <v>109.8</v>
      </c>
      <c r="M23" s="22">
        <v>108.1</v>
      </c>
      <c r="N23" s="20">
        <v>108.9</v>
      </c>
      <c r="O23" s="21">
        <v>112</v>
      </c>
      <c r="P23" s="21">
        <v>111.6</v>
      </c>
      <c r="Q23" s="21">
        <v>21.8</v>
      </c>
      <c r="R23" s="21">
        <v>112</v>
      </c>
      <c r="S23" s="22">
        <v>110.4</v>
      </c>
      <c r="T23" s="23">
        <f t="shared" si="0"/>
        <v>1718.3</v>
      </c>
      <c r="V23" s="2"/>
      <c r="W23" s="17"/>
    </row>
    <row r="24" spans="1:30" ht="39.950000000000003" customHeight="1" x14ac:dyDescent="0.25">
      <c r="A24" s="112" t="s">
        <v>33</v>
      </c>
      <c r="B24" s="20">
        <v>108.2</v>
      </c>
      <c r="C24" s="21">
        <v>109.2</v>
      </c>
      <c r="D24" s="21">
        <v>109.4</v>
      </c>
      <c r="E24" s="21">
        <v>27.7</v>
      </c>
      <c r="F24" s="21">
        <v>111.1</v>
      </c>
      <c r="G24" s="126">
        <v>110.7</v>
      </c>
      <c r="H24" s="20">
        <v>105.9</v>
      </c>
      <c r="I24" s="21">
        <v>108</v>
      </c>
      <c r="J24" s="21">
        <v>107.9</v>
      </c>
      <c r="K24" s="21">
        <v>25.6</v>
      </c>
      <c r="L24" s="21">
        <v>109.8</v>
      </c>
      <c r="M24" s="22">
        <v>108.1</v>
      </c>
      <c r="N24" s="20">
        <v>108.9</v>
      </c>
      <c r="O24" s="21">
        <v>112</v>
      </c>
      <c r="P24" s="21">
        <v>111.6</v>
      </c>
      <c r="Q24" s="21">
        <v>21.8</v>
      </c>
      <c r="R24" s="21">
        <v>112</v>
      </c>
      <c r="S24" s="22">
        <v>110.4</v>
      </c>
      <c r="T24" s="23">
        <f t="shared" si="0"/>
        <v>1718.3</v>
      </c>
      <c r="V24" s="2"/>
    </row>
    <row r="25" spans="1:30" ht="41.45" customHeight="1" x14ac:dyDescent="0.25">
      <c r="A25" s="113" t="s">
        <v>10</v>
      </c>
      <c r="B25" s="24">
        <f>SUM(B18:B24)</f>
        <v>758.40000000000009</v>
      </c>
      <c r="C25" s="25">
        <f t="shared" ref="C25:E25" si="1">SUM(C18:C24)</f>
        <v>766.2</v>
      </c>
      <c r="D25" s="25">
        <f t="shared" si="1"/>
        <v>767.19999999999993</v>
      </c>
      <c r="E25" s="25">
        <f t="shared" si="1"/>
        <v>193.7</v>
      </c>
      <c r="F25" s="25">
        <f>SUM(F18:F24)</f>
        <v>779.7</v>
      </c>
      <c r="G25" s="127">
        <f t="shared" ref="G25:J25" si="2">SUM(G18:G24)</f>
        <v>775.7</v>
      </c>
      <c r="H25" s="24">
        <f t="shared" si="2"/>
        <v>742.49999999999989</v>
      </c>
      <c r="I25" s="25">
        <f t="shared" si="2"/>
        <v>758.4</v>
      </c>
      <c r="J25" s="25">
        <f t="shared" si="2"/>
        <v>756.49999999999989</v>
      </c>
      <c r="K25" s="25">
        <f>SUM(K18:K24)</f>
        <v>180.99999999999997</v>
      </c>
      <c r="L25" s="25">
        <f t="shared" ref="L25:M25" si="3">SUM(L18:L24)</f>
        <v>770.19999999999993</v>
      </c>
      <c r="M25" s="26">
        <f t="shared" si="3"/>
        <v>758.50000000000011</v>
      </c>
      <c r="N25" s="24">
        <f>SUM(N18:N24)</f>
        <v>763.9</v>
      </c>
      <c r="O25" s="25">
        <f t="shared" ref="O25:S25" si="4">SUM(O18:O24)</f>
        <v>785</v>
      </c>
      <c r="P25" s="25">
        <f t="shared" si="4"/>
        <v>782.2</v>
      </c>
      <c r="Q25" s="25">
        <f t="shared" si="4"/>
        <v>155.4</v>
      </c>
      <c r="R25" s="25">
        <f t="shared" si="4"/>
        <v>785.2</v>
      </c>
      <c r="S25" s="26">
        <f t="shared" si="4"/>
        <v>775.59999999999991</v>
      </c>
      <c r="T25" s="23">
        <f t="shared" si="0"/>
        <v>12055.300000000001</v>
      </c>
    </row>
    <row r="26" spans="1:30" s="2" customFormat="1" ht="36.75" customHeight="1" x14ac:dyDescent="0.25">
      <c r="A26" s="114" t="s">
        <v>12</v>
      </c>
      <c r="B26" s="27">
        <v>152</v>
      </c>
      <c r="C26" s="28">
        <v>152</v>
      </c>
      <c r="D26" s="28">
        <v>152</v>
      </c>
      <c r="E26" s="28">
        <v>152</v>
      </c>
      <c r="F26" s="28">
        <v>152</v>
      </c>
      <c r="G26" s="128">
        <v>152</v>
      </c>
      <c r="H26" s="27">
        <v>152</v>
      </c>
      <c r="I26" s="28">
        <v>152</v>
      </c>
      <c r="J26" s="28">
        <v>152</v>
      </c>
      <c r="K26" s="28">
        <v>152</v>
      </c>
      <c r="L26" s="28">
        <v>152</v>
      </c>
      <c r="M26" s="128">
        <v>152</v>
      </c>
      <c r="N26" s="27">
        <v>152</v>
      </c>
      <c r="O26" s="28">
        <v>152</v>
      </c>
      <c r="P26" s="28">
        <v>152</v>
      </c>
      <c r="Q26" s="28">
        <v>152</v>
      </c>
      <c r="R26" s="28">
        <v>152</v>
      </c>
      <c r="S26" s="29">
        <v>152</v>
      </c>
      <c r="T26" s="30">
        <f>+((T25/T27)/7)*1000</f>
        <v>151.9888548482671</v>
      </c>
    </row>
    <row r="27" spans="1:30" s="2" customFormat="1" ht="33" customHeight="1" x14ac:dyDescent="0.25">
      <c r="A27" s="115" t="s">
        <v>13</v>
      </c>
      <c r="B27" s="31">
        <v>713</v>
      </c>
      <c r="C27" s="32">
        <v>720</v>
      </c>
      <c r="D27" s="32">
        <v>721</v>
      </c>
      <c r="E27" s="32">
        <v>182</v>
      </c>
      <c r="F27" s="32">
        <v>733</v>
      </c>
      <c r="G27" s="129">
        <v>729</v>
      </c>
      <c r="H27" s="31">
        <v>698</v>
      </c>
      <c r="I27" s="32">
        <v>713</v>
      </c>
      <c r="J27" s="32">
        <v>711</v>
      </c>
      <c r="K27" s="32">
        <v>170</v>
      </c>
      <c r="L27" s="32">
        <v>724</v>
      </c>
      <c r="M27" s="129">
        <v>713</v>
      </c>
      <c r="N27" s="31">
        <v>718</v>
      </c>
      <c r="O27" s="32">
        <v>738</v>
      </c>
      <c r="P27" s="32">
        <v>735</v>
      </c>
      <c r="Q27" s="32">
        <v>146</v>
      </c>
      <c r="R27" s="32">
        <v>738</v>
      </c>
      <c r="S27" s="33">
        <v>729</v>
      </c>
      <c r="T27" s="34">
        <f>SUM(B27:S27)</f>
        <v>11331</v>
      </c>
      <c r="U27" s="2">
        <f>((T25*1000)/T27)/7</f>
        <v>151.9888548482671</v>
      </c>
    </row>
    <row r="28" spans="1:30" s="2" customFormat="1" ht="33" customHeight="1" x14ac:dyDescent="0.25">
      <c r="A28" s="116" t="s">
        <v>14</v>
      </c>
      <c r="B28" s="35">
        <f t="shared" ref="B28:S28" si="5">((B27*B26)*7/1000-B18-B19)/5</f>
        <v>108.24639999999997</v>
      </c>
      <c r="C28" s="36">
        <f t="shared" si="5"/>
        <v>109.176</v>
      </c>
      <c r="D28" s="36">
        <f t="shared" si="5"/>
        <v>109.38879999999999</v>
      </c>
      <c r="E28" s="36">
        <f t="shared" si="5"/>
        <v>27.689600000000002</v>
      </c>
      <c r="F28" s="36">
        <f t="shared" si="5"/>
        <v>111.14239999999999</v>
      </c>
      <c r="G28" s="130">
        <f t="shared" si="5"/>
        <v>110.69119999999998</v>
      </c>
      <c r="H28" s="35">
        <f t="shared" si="5"/>
        <v>105.93440000000001</v>
      </c>
      <c r="I28" s="36">
        <f t="shared" si="5"/>
        <v>108.04639999999998</v>
      </c>
      <c r="J28" s="36">
        <f t="shared" si="5"/>
        <v>107.9008</v>
      </c>
      <c r="K28" s="36">
        <f t="shared" si="5"/>
        <v>25.576000000000001</v>
      </c>
      <c r="L28" s="36">
        <f t="shared" si="5"/>
        <v>109.82719999999999</v>
      </c>
      <c r="M28" s="37">
        <f t="shared" si="5"/>
        <v>108.12639999999999</v>
      </c>
      <c r="N28" s="35">
        <f t="shared" si="5"/>
        <v>108.91039999999998</v>
      </c>
      <c r="O28" s="36">
        <f t="shared" si="5"/>
        <v>112.04639999999999</v>
      </c>
      <c r="P28" s="36">
        <f t="shared" si="5"/>
        <v>111.56799999999998</v>
      </c>
      <c r="Q28" s="36">
        <f t="shared" si="5"/>
        <v>21.788800000000002</v>
      </c>
      <c r="R28" s="36">
        <f t="shared" si="5"/>
        <v>112.00639999999999</v>
      </c>
      <c r="S28" s="37">
        <f t="shared" si="5"/>
        <v>110.41120000000001</v>
      </c>
      <c r="T28" s="38"/>
    </row>
    <row r="29" spans="1:30" ht="33.75" customHeight="1" x14ac:dyDescent="0.25">
      <c r="A29" s="117" t="s">
        <v>15</v>
      </c>
      <c r="B29" s="39">
        <f>((B27*B26)*7)/1000</f>
        <v>758.63199999999995</v>
      </c>
      <c r="C29" s="40">
        <f>((C27*C26)*7)/1000</f>
        <v>766.08</v>
      </c>
      <c r="D29" s="40">
        <f t="shared" ref="D29:S29" si="6">((D27*D26)*7)/1000</f>
        <v>767.14400000000001</v>
      </c>
      <c r="E29" s="40">
        <f t="shared" si="6"/>
        <v>193.648</v>
      </c>
      <c r="F29" s="40">
        <f t="shared" si="6"/>
        <v>779.91200000000003</v>
      </c>
      <c r="G29" s="131">
        <f t="shared" si="6"/>
        <v>775.65599999999995</v>
      </c>
      <c r="H29" s="39">
        <f t="shared" si="6"/>
        <v>742.67200000000003</v>
      </c>
      <c r="I29" s="40">
        <f t="shared" si="6"/>
        <v>758.63199999999995</v>
      </c>
      <c r="J29" s="40">
        <f t="shared" si="6"/>
        <v>756.50400000000002</v>
      </c>
      <c r="K29" s="40">
        <f t="shared" si="6"/>
        <v>180.88</v>
      </c>
      <c r="L29" s="40">
        <f t="shared" si="6"/>
        <v>770.33600000000001</v>
      </c>
      <c r="M29" s="76">
        <f t="shared" si="6"/>
        <v>758.63199999999995</v>
      </c>
      <c r="N29" s="177">
        <f t="shared" si="6"/>
        <v>763.952</v>
      </c>
      <c r="O29" s="41">
        <f t="shared" si="6"/>
        <v>785.23199999999997</v>
      </c>
      <c r="P29" s="41">
        <f t="shared" si="6"/>
        <v>782.04</v>
      </c>
      <c r="Q29" s="41">
        <f t="shared" si="6"/>
        <v>155.34399999999999</v>
      </c>
      <c r="R29" s="41">
        <f t="shared" si="6"/>
        <v>785.23199999999997</v>
      </c>
      <c r="S29" s="42">
        <f t="shared" si="6"/>
        <v>775.65599999999995</v>
      </c>
      <c r="T29" s="43"/>
    </row>
    <row r="30" spans="1:30" ht="33.75" customHeight="1" thickBot="1" x14ac:dyDescent="0.3">
      <c r="A30" s="118" t="s">
        <v>16</v>
      </c>
      <c r="B30" s="44">
        <f>+(B25/B27)/7*1000</f>
        <v>151.95351632939295</v>
      </c>
      <c r="C30" s="45">
        <f t="shared" ref="C30:E30" si="7">+(C25/C27)/7*1000</f>
        <v>152.02380952380955</v>
      </c>
      <c r="D30" s="45">
        <f t="shared" si="7"/>
        <v>152.01109570041609</v>
      </c>
      <c r="E30" s="45">
        <f t="shared" si="7"/>
        <v>152.0408163265306</v>
      </c>
      <c r="F30" s="45">
        <f>+(F25/F27)/7*1000</f>
        <v>151.9586825180277</v>
      </c>
      <c r="G30" s="132">
        <f t="shared" ref="G30:J30" si="8">+(G25/G27)/7*1000</f>
        <v>152.00862237899275</v>
      </c>
      <c r="H30" s="44">
        <f t="shared" si="8"/>
        <v>151.96479738027017</v>
      </c>
      <c r="I30" s="45">
        <f t="shared" si="8"/>
        <v>151.9535163293929</v>
      </c>
      <c r="J30" s="45">
        <f t="shared" si="8"/>
        <v>151.99919630299377</v>
      </c>
      <c r="K30" s="45">
        <f>+(K25/K27)/7*1000</f>
        <v>152.10084033613441</v>
      </c>
      <c r="L30" s="45">
        <f t="shared" ref="L30:S30" si="9">+(L25/L27)/7*1000</f>
        <v>151.97316495659035</v>
      </c>
      <c r="M30" s="46">
        <f t="shared" si="9"/>
        <v>151.97355239430979</v>
      </c>
      <c r="N30" s="44">
        <f t="shared" si="9"/>
        <v>151.98965380023876</v>
      </c>
      <c r="O30" s="45">
        <f t="shared" si="9"/>
        <v>151.95509097948121</v>
      </c>
      <c r="P30" s="45">
        <f t="shared" si="9"/>
        <v>152.03109815354713</v>
      </c>
      <c r="Q30" s="45">
        <f t="shared" si="9"/>
        <v>152.05479452054797</v>
      </c>
      <c r="R30" s="45">
        <f t="shared" si="9"/>
        <v>151.99380565234225</v>
      </c>
      <c r="S30" s="46">
        <f t="shared" si="9"/>
        <v>151.98902606310011</v>
      </c>
      <c r="T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0"/>
      <c r="U36" s="50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0"/>
      <c r="U37" s="50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50"/>
      <c r="U38" s="50"/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69">
        <v>97</v>
      </c>
      <c r="C39" s="69">
        <v>94.4</v>
      </c>
      <c r="D39" s="69">
        <v>96.4</v>
      </c>
      <c r="E39" s="69">
        <v>13.6</v>
      </c>
      <c r="F39" s="69">
        <v>98.8</v>
      </c>
      <c r="G39" s="69">
        <v>95.3</v>
      </c>
      <c r="H39" s="89">
        <f t="shared" ref="H39:H46" si="10">SUM(B39:G39)</f>
        <v>495.50000000000006</v>
      </c>
      <c r="I39" s="50"/>
      <c r="J39" s="2"/>
      <c r="K39" s="80" t="s">
        <v>42</v>
      </c>
      <c r="L39" s="69">
        <v>7.4</v>
      </c>
      <c r="M39" s="69">
        <v>7.6</v>
      </c>
      <c r="N39" s="69">
        <v>7.5</v>
      </c>
      <c r="O39" s="69">
        <v>1</v>
      </c>
      <c r="P39" s="69">
        <v>7.5</v>
      </c>
      <c r="Q39" s="69">
        <v>7.4</v>
      </c>
      <c r="R39" s="89">
        <f t="shared" ref="R39:R46" si="11">SUM(L39:Q39)</f>
        <v>38.4</v>
      </c>
      <c r="S39" s="50"/>
      <c r="T39" s="50"/>
      <c r="U39" s="50"/>
      <c r="V39" s="50"/>
      <c r="W39" s="2"/>
      <c r="X39" s="2"/>
      <c r="Y39" s="2"/>
      <c r="Z39" s="2"/>
      <c r="AA39" s="144"/>
      <c r="AB39" s="144"/>
      <c r="AD39" s="142"/>
    </row>
    <row r="40" spans="1:30" ht="33.75" customHeight="1" x14ac:dyDescent="0.25">
      <c r="A40" s="81" t="s">
        <v>34</v>
      </c>
      <c r="B40" s="69">
        <v>97</v>
      </c>
      <c r="C40" s="69">
        <v>94.4</v>
      </c>
      <c r="D40" s="69">
        <v>96.4</v>
      </c>
      <c r="E40" s="69">
        <v>13.6</v>
      </c>
      <c r="F40" s="69">
        <v>98.8</v>
      </c>
      <c r="G40" s="69">
        <v>95.3</v>
      </c>
      <c r="H40" s="89">
        <f t="shared" si="10"/>
        <v>495.50000000000006</v>
      </c>
      <c r="I40" s="50"/>
      <c r="J40" s="2"/>
      <c r="K40" s="81" t="s">
        <v>34</v>
      </c>
      <c r="L40" s="69">
        <v>7.4</v>
      </c>
      <c r="M40" s="69">
        <v>7.6</v>
      </c>
      <c r="N40" s="69">
        <v>7.5</v>
      </c>
      <c r="O40" s="69">
        <v>1</v>
      </c>
      <c r="P40" s="69">
        <v>7.5</v>
      </c>
      <c r="Q40" s="69">
        <v>7.4</v>
      </c>
      <c r="R40" s="89">
        <f t="shared" si="11"/>
        <v>38.4</v>
      </c>
      <c r="S40" s="50"/>
      <c r="T40" s="50"/>
      <c r="U40" s="50"/>
      <c r="V40" s="50"/>
      <c r="W40" s="2"/>
      <c r="X40" s="2"/>
      <c r="Y40" s="2"/>
      <c r="Z40" s="2"/>
      <c r="AA40" s="144"/>
      <c r="AB40" s="144"/>
      <c r="AD40" s="142"/>
    </row>
    <row r="41" spans="1:30" ht="33.75" customHeight="1" x14ac:dyDescent="0.25">
      <c r="A41" s="80" t="s">
        <v>35</v>
      </c>
      <c r="B41" s="69">
        <v>97</v>
      </c>
      <c r="C41" s="69">
        <v>93.9</v>
      </c>
      <c r="D41" s="69">
        <v>96.1</v>
      </c>
      <c r="E41" s="69">
        <v>13.6</v>
      </c>
      <c r="F41" s="69">
        <v>98.6</v>
      </c>
      <c r="G41" s="69">
        <v>95.1</v>
      </c>
      <c r="H41" s="89">
        <f t="shared" si="10"/>
        <v>494.30000000000007</v>
      </c>
      <c r="I41" s="50"/>
      <c r="J41" s="2"/>
      <c r="K41" s="80" t="s">
        <v>35</v>
      </c>
      <c r="L41" s="69">
        <v>7.5</v>
      </c>
      <c r="M41" s="69">
        <v>7.7</v>
      </c>
      <c r="N41" s="69">
        <v>7.4</v>
      </c>
      <c r="O41" s="69">
        <v>0.9</v>
      </c>
      <c r="P41" s="69">
        <v>7.5</v>
      </c>
      <c r="Q41" s="69">
        <v>7.3</v>
      </c>
      <c r="R41" s="89">
        <f t="shared" si="11"/>
        <v>38.299999999999997</v>
      </c>
      <c r="S41" s="50"/>
      <c r="T41" s="50"/>
      <c r="U41" s="50"/>
      <c r="V41" s="50"/>
      <c r="W41" s="2"/>
      <c r="X41" s="2"/>
      <c r="Y41" s="2"/>
      <c r="Z41" s="2"/>
      <c r="AA41" s="144"/>
      <c r="AB41" s="144"/>
      <c r="AD41" s="142"/>
    </row>
    <row r="42" spans="1:30" ht="33.75" customHeight="1" x14ac:dyDescent="0.25">
      <c r="A42" s="80" t="s">
        <v>36</v>
      </c>
      <c r="B42" s="69">
        <v>97</v>
      </c>
      <c r="C42" s="69">
        <v>93.9</v>
      </c>
      <c r="D42" s="69">
        <v>96.1</v>
      </c>
      <c r="E42" s="69">
        <v>13.6</v>
      </c>
      <c r="F42" s="69">
        <v>98.6</v>
      </c>
      <c r="G42" s="69">
        <v>95.1</v>
      </c>
      <c r="H42" s="89">
        <f t="shared" si="10"/>
        <v>494.30000000000007</v>
      </c>
      <c r="I42" s="50"/>
      <c r="J42" s="2"/>
      <c r="K42" s="80" t="s">
        <v>36</v>
      </c>
      <c r="L42" s="69">
        <v>7.5</v>
      </c>
      <c r="M42" s="69">
        <v>7.7</v>
      </c>
      <c r="N42" s="69">
        <v>7.4</v>
      </c>
      <c r="O42" s="69">
        <v>0.9</v>
      </c>
      <c r="P42" s="69">
        <v>7.5</v>
      </c>
      <c r="Q42" s="69">
        <v>7.3</v>
      </c>
      <c r="R42" s="89">
        <f t="shared" si="11"/>
        <v>38.299999999999997</v>
      </c>
      <c r="S42" s="50"/>
      <c r="T42" s="50"/>
      <c r="U42" s="50"/>
      <c r="V42" s="50"/>
      <c r="W42" s="2"/>
      <c r="X42" s="2"/>
      <c r="Y42" s="2"/>
      <c r="Z42" s="2"/>
      <c r="AA42" s="144"/>
      <c r="AB42" s="144"/>
      <c r="AD42" s="142"/>
    </row>
    <row r="43" spans="1:30" ht="33.75" customHeight="1" x14ac:dyDescent="0.25">
      <c r="A43" s="81" t="s">
        <v>37</v>
      </c>
      <c r="B43" s="69">
        <v>97</v>
      </c>
      <c r="C43" s="69">
        <v>93.9</v>
      </c>
      <c r="D43" s="69">
        <v>96.1</v>
      </c>
      <c r="E43" s="69">
        <v>13.6</v>
      </c>
      <c r="F43" s="69">
        <v>98.6</v>
      </c>
      <c r="G43" s="69">
        <v>95.1</v>
      </c>
      <c r="H43" s="89">
        <f t="shared" si="10"/>
        <v>494.30000000000007</v>
      </c>
      <c r="I43" s="50"/>
      <c r="J43" s="2"/>
      <c r="K43" s="81" t="s">
        <v>37</v>
      </c>
      <c r="L43" s="69">
        <v>7.5</v>
      </c>
      <c r="M43" s="69">
        <v>7.7</v>
      </c>
      <c r="N43" s="69">
        <v>7.5</v>
      </c>
      <c r="O43" s="69">
        <v>0.9</v>
      </c>
      <c r="P43" s="69">
        <v>7.5</v>
      </c>
      <c r="Q43" s="69">
        <v>7.3</v>
      </c>
      <c r="R43" s="89">
        <f t="shared" si="11"/>
        <v>38.4</v>
      </c>
      <c r="S43" s="50"/>
      <c r="T43" s="50"/>
      <c r="U43" s="50"/>
      <c r="V43" s="50"/>
      <c r="W43" s="2"/>
      <c r="X43" s="2"/>
      <c r="Y43" s="2"/>
      <c r="Z43" s="2"/>
      <c r="AA43" s="144"/>
      <c r="AB43" s="144"/>
      <c r="AD43" s="142"/>
    </row>
    <row r="44" spans="1:30" ht="33.75" customHeight="1" x14ac:dyDescent="0.25">
      <c r="A44" s="80" t="s">
        <v>38</v>
      </c>
      <c r="B44" s="69">
        <v>97</v>
      </c>
      <c r="C44" s="69">
        <v>93.9</v>
      </c>
      <c r="D44" s="69">
        <v>96.1</v>
      </c>
      <c r="E44" s="69">
        <v>13.6</v>
      </c>
      <c r="F44" s="69">
        <v>98.6</v>
      </c>
      <c r="G44" s="69">
        <v>95.1</v>
      </c>
      <c r="H44" s="89">
        <f t="shared" si="10"/>
        <v>494.30000000000007</v>
      </c>
      <c r="I44" s="50"/>
      <c r="J44" s="2"/>
      <c r="K44" s="80" t="s">
        <v>38</v>
      </c>
      <c r="L44" s="69">
        <v>7.5</v>
      </c>
      <c r="M44" s="69">
        <v>7.7</v>
      </c>
      <c r="N44" s="69">
        <v>7.5</v>
      </c>
      <c r="O44" s="69">
        <v>0.9</v>
      </c>
      <c r="P44" s="69">
        <v>7.5</v>
      </c>
      <c r="Q44" s="69">
        <v>7.3</v>
      </c>
      <c r="R44" s="89">
        <f t="shared" si="11"/>
        <v>38.4</v>
      </c>
      <c r="S44" s="50"/>
      <c r="T44" s="50"/>
      <c r="U44" s="50"/>
      <c r="V44" s="50"/>
      <c r="W44" s="2"/>
      <c r="X44" s="2"/>
      <c r="Y44" s="2"/>
      <c r="Z44" s="2"/>
      <c r="AA44" s="144"/>
      <c r="AB44" s="144"/>
      <c r="AD44" s="142"/>
    </row>
    <row r="45" spans="1:30" ht="33.75" customHeight="1" x14ac:dyDescent="0.25">
      <c r="A45" s="80" t="s">
        <v>33</v>
      </c>
      <c r="B45" s="69">
        <v>97</v>
      </c>
      <c r="C45" s="69">
        <v>93.9</v>
      </c>
      <c r="D45" s="69">
        <v>96.1</v>
      </c>
      <c r="E45" s="69">
        <v>13.6</v>
      </c>
      <c r="F45" s="69">
        <v>98.6</v>
      </c>
      <c r="G45" s="69">
        <v>95.1</v>
      </c>
      <c r="H45" s="89">
        <f t="shared" si="10"/>
        <v>494.30000000000007</v>
      </c>
      <c r="I45" s="50"/>
      <c r="J45" s="2"/>
      <c r="K45" s="80" t="s">
        <v>33</v>
      </c>
      <c r="L45" s="69">
        <v>7.6</v>
      </c>
      <c r="M45" s="69">
        <v>7.7</v>
      </c>
      <c r="N45" s="69">
        <v>7.5</v>
      </c>
      <c r="O45" s="69">
        <v>0.9</v>
      </c>
      <c r="P45" s="69">
        <v>7.5</v>
      </c>
      <c r="Q45" s="69">
        <v>7.3</v>
      </c>
      <c r="R45" s="89">
        <f t="shared" si="11"/>
        <v>38.5</v>
      </c>
      <c r="S45" s="50"/>
      <c r="T45" s="50"/>
      <c r="U45" s="50"/>
      <c r="V45" s="50"/>
      <c r="W45" s="2"/>
      <c r="X45" s="2"/>
      <c r="Y45" s="2"/>
      <c r="Z45" s="2"/>
      <c r="AA45" s="144"/>
      <c r="AB45" s="144"/>
      <c r="AD45" s="142"/>
    </row>
    <row r="46" spans="1:30" ht="33.75" customHeight="1" x14ac:dyDescent="0.25">
      <c r="A46" s="81" t="s">
        <v>10</v>
      </c>
      <c r="B46" s="70">
        <f t="shared" ref="B46:G46" si="12">SUM(B39:B45)</f>
        <v>679</v>
      </c>
      <c r="C46" s="25">
        <f t="shared" si="12"/>
        <v>658.3</v>
      </c>
      <c r="D46" s="25">
        <f t="shared" si="12"/>
        <v>673.30000000000007</v>
      </c>
      <c r="E46" s="25">
        <f t="shared" si="12"/>
        <v>95.199999999999989</v>
      </c>
      <c r="F46" s="25">
        <f t="shared" si="12"/>
        <v>690.6</v>
      </c>
      <c r="G46" s="25">
        <f t="shared" si="12"/>
        <v>666.1</v>
      </c>
      <c r="H46" s="89">
        <f t="shared" si="10"/>
        <v>3462.4999999999995</v>
      </c>
      <c r="I46" s="56"/>
      <c r="K46" s="96" t="s">
        <v>10</v>
      </c>
      <c r="L46" s="70">
        <f>SUM(L39:L45)</f>
        <v>52.4</v>
      </c>
      <c r="M46" s="25">
        <f>SUM(M39:M45)</f>
        <v>53.7</v>
      </c>
      <c r="N46" s="25">
        <f>SUM(N39:N45)</f>
        <v>52.3</v>
      </c>
      <c r="O46" s="25">
        <f>SUM(O39:O45)</f>
        <v>6.5000000000000009</v>
      </c>
      <c r="P46" s="25">
        <f t="shared" ref="P46:Q46" si="13">SUM(P39:P45)</f>
        <v>52.5</v>
      </c>
      <c r="Q46" s="25">
        <f t="shared" si="13"/>
        <v>51.3</v>
      </c>
      <c r="R46" s="89">
        <f t="shared" si="11"/>
        <v>268.7</v>
      </c>
      <c r="S46" s="56"/>
      <c r="T46" s="53"/>
      <c r="U46" s="3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2" t="s">
        <v>12</v>
      </c>
      <c r="B47" s="28">
        <v>154.19999999999999</v>
      </c>
      <c r="C47" s="28">
        <v>154.19999999999999</v>
      </c>
      <c r="D47" s="28">
        <v>154.19999999999999</v>
      </c>
      <c r="E47" s="28">
        <v>154.19999999999999</v>
      </c>
      <c r="F47" s="28">
        <v>154.19999999999999</v>
      </c>
      <c r="G47" s="28">
        <v>154.19999999999999</v>
      </c>
      <c r="H47" s="90">
        <f>+((H46/H48)/7)*1000</f>
        <v>153.99839886141257</v>
      </c>
      <c r="I47" s="56"/>
      <c r="K47" s="119" t="s">
        <v>12</v>
      </c>
      <c r="L47" s="71">
        <v>156</v>
      </c>
      <c r="M47" s="28">
        <v>156.5</v>
      </c>
      <c r="N47" s="28">
        <v>152.5</v>
      </c>
      <c r="O47" s="28">
        <v>158</v>
      </c>
      <c r="P47" s="28">
        <v>150</v>
      </c>
      <c r="Q47" s="28">
        <v>149.5</v>
      </c>
      <c r="R47" s="90">
        <f>+((R46/R48)/7)*1000</f>
        <v>152.93113261240748</v>
      </c>
      <c r="S47" s="57"/>
      <c r="T47" s="50"/>
      <c r="U47" s="50"/>
    </row>
    <row r="48" spans="1:30" ht="33.75" customHeight="1" x14ac:dyDescent="0.25">
      <c r="A48" s="83" t="s">
        <v>13</v>
      </c>
      <c r="B48" s="72">
        <v>630</v>
      </c>
      <c r="C48" s="32">
        <v>610</v>
      </c>
      <c r="D48" s="32">
        <v>624</v>
      </c>
      <c r="E48" s="32">
        <v>91</v>
      </c>
      <c r="F48" s="32">
        <v>640</v>
      </c>
      <c r="G48" s="32">
        <v>617</v>
      </c>
      <c r="H48" s="91">
        <f>SUM(B48:G48)</f>
        <v>3212</v>
      </c>
      <c r="I48" s="56"/>
      <c r="J48" s="58"/>
      <c r="K48" s="83" t="s">
        <v>13</v>
      </c>
      <c r="L48" s="94">
        <v>48</v>
      </c>
      <c r="M48" s="94">
        <v>49</v>
      </c>
      <c r="N48" s="94">
        <v>49</v>
      </c>
      <c r="O48" s="94">
        <v>6</v>
      </c>
      <c r="P48" s="94">
        <v>50</v>
      </c>
      <c r="Q48" s="94">
        <v>49</v>
      </c>
      <c r="R48" s="98">
        <f>SUM(L48:Q48)</f>
        <v>251</v>
      </c>
      <c r="S48" s="59"/>
      <c r="T48" s="53"/>
      <c r="U48" s="3"/>
    </row>
    <row r="49" spans="1:43" ht="33.75" customHeight="1" x14ac:dyDescent="0.25">
      <c r="A49" s="84" t="s">
        <v>14</v>
      </c>
      <c r="B49" s="73">
        <f t="shared" ref="B49:G49" si="14">((B48*B47)*7/1000-B39-B40)/5</f>
        <v>97.204400000000007</v>
      </c>
      <c r="C49" s="36">
        <f t="shared" si="14"/>
        <v>93.9268</v>
      </c>
      <c r="D49" s="36">
        <f t="shared" si="14"/>
        <v>96.149119999999968</v>
      </c>
      <c r="E49" s="36">
        <f t="shared" si="14"/>
        <v>14.205080000000001</v>
      </c>
      <c r="F49" s="36">
        <f t="shared" si="14"/>
        <v>98.643200000000007</v>
      </c>
      <c r="G49" s="36">
        <f t="shared" si="14"/>
        <v>95.07795999999999</v>
      </c>
      <c r="H49" s="92">
        <f>((H46*1000)/H48)/7</f>
        <v>153.99839886141254</v>
      </c>
      <c r="I49" s="56"/>
      <c r="K49" s="84" t="s">
        <v>14</v>
      </c>
      <c r="L49" s="73">
        <f>((L48*L47)*7/1000-L39-L40)/5</f>
        <v>7.5232000000000001</v>
      </c>
      <c r="M49" s="36">
        <f t="shared" ref="M49:Q49" si="15">((M48*M47)*7/1000-M39-M40)/5</f>
        <v>7.6958999999999991</v>
      </c>
      <c r="N49" s="36">
        <f t="shared" si="15"/>
        <v>7.4614999999999991</v>
      </c>
      <c r="O49" s="36">
        <f t="shared" si="15"/>
        <v>0.92720000000000002</v>
      </c>
      <c r="P49" s="36">
        <f t="shared" si="15"/>
        <v>7.5</v>
      </c>
      <c r="Q49" s="36">
        <f t="shared" si="15"/>
        <v>7.295700000000001</v>
      </c>
      <c r="R49" s="99">
        <f>((R46*1000)/R48)/7</f>
        <v>152.93113261240751</v>
      </c>
      <c r="S49" s="59"/>
      <c r="T49" s="50"/>
      <c r="U49" s="50"/>
    </row>
    <row r="50" spans="1:43" ht="33.75" customHeight="1" x14ac:dyDescent="0.25">
      <c r="A50" s="85" t="s">
        <v>15</v>
      </c>
      <c r="B50" s="74">
        <f t="shared" ref="B50:G50" si="16">((B48*B47)*7)/1000</f>
        <v>680.02200000000005</v>
      </c>
      <c r="C50" s="40">
        <f t="shared" si="16"/>
        <v>658.43399999999997</v>
      </c>
      <c r="D50" s="40">
        <f t="shared" si="16"/>
        <v>673.54559999999981</v>
      </c>
      <c r="E50" s="40">
        <f t="shared" si="16"/>
        <v>98.225399999999993</v>
      </c>
      <c r="F50" s="40">
        <f t="shared" si="16"/>
        <v>690.81600000000003</v>
      </c>
      <c r="G50" s="40">
        <f t="shared" si="16"/>
        <v>665.98979999999995</v>
      </c>
      <c r="H50" s="76"/>
      <c r="I50" s="56"/>
      <c r="K50" s="85" t="s">
        <v>15</v>
      </c>
      <c r="L50" s="74">
        <f>((L48*L47)*7)/1000</f>
        <v>52.415999999999997</v>
      </c>
      <c r="M50" s="40">
        <f>((M48*M47)*7)/1000</f>
        <v>53.679499999999997</v>
      </c>
      <c r="N50" s="40">
        <f>((N48*N47)*7)/1000</f>
        <v>52.307499999999997</v>
      </c>
      <c r="O50" s="40">
        <f>((O48*O47)*7)/1000</f>
        <v>6.6360000000000001</v>
      </c>
      <c r="P50" s="40">
        <f t="shared" ref="P50:Q50" si="17">((P48*P47)*7)/1000</f>
        <v>52.5</v>
      </c>
      <c r="Q50" s="40">
        <f t="shared" si="17"/>
        <v>51.278500000000001</v>
      </c>
      <c r="R50" s="100"/>
    </row>
    <row r="51" spans="1:43" ht="33.75" customHeight="1" thickBot="1" x14ac:dyDescent="0.3">
      <c r="A51" s="86" t="s">
        <v>16</v>
      </c>
      <c r="B51" s="75">
        <f t="shared" ref="B51:G51" si="18">+(B46/B48)/7*1000</f>
        <v>153.96825396825395</v>
      </c>
      <c r="C51" s="45">
        <f t="shared" si="18"/>
        <v>154.16861826697888</v>
      </c>
      <c r="D51" s="45">
        <f t="shared" si="18"/>
        <v>154.1437728937729</v>
      </c>
      <c r="E51" s="45">
        <f t="shared" si="18"/>
        <v>149.45054945054943</v>
      </c>
      <c r="F51" s="45">
        <f t="shared" si="18"/>
        <v>154.15178571428572</v>
      </c>
      <c r="G51" s="45">
        <f t="shared" si="18"/>
        <v>154.22551516554759</v>
      </c>
      <c r="H51" s="93"/>
      <c r="I51" s="56"/>
      <c r="J51" s="48"/>
      <c r="K51" s="86" t="s">
        <v>16</v>
      </c>
      <c r="L51" s="75">
        <f>+(L46/L48)/7*1000</f>
        <v>155.95238095238093</v>
      </c>
      <c r="M51" s="45">
        <f>+(M46/M48)/7*1000</f>
        <v>156.55976676384839</v>
      </c>
      <c r="N51" s="45">
        <f>+(N46/N48)/7*1000</f>
        <v>152.47813411078718</v>
      </c>
      <c r="O51" s="45">
        <f>+(O46/O48)/7*1000</f>
        <v>154.76190476190479</v>
      </c>
      <c r="P51" s="45">
        <f t="shared" ref="P51:Q51" si="19">+(P46/P48)/7*1000</f>
        <v>150</v>
      </c>
      <c r="Q51" s="45">
        <f t="shared" si="19"/>
        <v>149.56268221574342</v>
      </c>
      <c r="R51" s="46"/>
      <c r="S51" s="49"/>
      <c r="T51" s="49"/>
    </row>
    <row r="52" spans="1:43" ht="33.75" customHeight="1" x14ac:dyDescent="0.25">
      <c r="A52" s="48"/>
      <c r="B52" s="178"/>
      <c r="C52" s="178"/>
      <c r="D52" s="178"/>
      <c r="E52" s="178"/>
      <c r="F52" s="178"/>
      <c r="G52" s="178"/>
      <c r="H52" s="48"/>
      <c r="I52" s="48"/>
      <c r="J52" s="48"/>
      <c r="K52" s="49"/>
      <c r="L52" s="49"/>
      <c r="M52" s="49"/>
      <c r="N52" s="49"/>
      <c r="O52" s="49"/>
      <c r="P52" s="49"/>
      <c r="Q52" s="49"/>
      <c r="R52" s="178"/>
      <c r="S52" s="49"/>
      <c r="T52" s="49"/>
      <c r="U52" s="2"/>
      <c r="V52" s="2"/>
      <c r="W52" s="2"/>
      <c r="X52" s="2"/>
      <c r="Y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43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2"/>
      <c r="W54" s="2"/>
      <c r="X54" s="2"/>
      <c r="Y54" s="2"/>
      <c r="Z54" s="2"/>
      <c r="AB54" s="2"/>
      <c r="AC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2"/>
      <c r="W55" s="2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2"/>
      <c r="W56" s="2"/>
      <c r="X56" s="124"/>
      <c r="Y56" s="52"/>
      <c r="Z56" s="64"/>
      <c r="AA56" s="64"/>
      <c r="AB56" s="64"/>
      <c r="AC56" s="5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86">
        <v>9.4</v>
      </c>
      <c r="C57" s="179">
        <v>9.3000000000000007</v>
      </c>
      <c r="D57" s="179">
        <v>9.1999999999999993</v>
      </c>
      <c r="E57" s="179">
        <v>1.6</v>
      </c>
      <c r="F57" s="179">
        <v>9.3000000000000007</v>
      </c>
      <c r="G57" s="187">
        <v>9</v>
      </c>
      <c r="H57" s="186">
        <v>9.3000000000000007</v>
      </c>
      <c r="I57" s="179">
        <v>9.1999999999999993</v>
      </c>
      <c r="J57" s="179">
        <v>9.1</v>
      </c>
      <c r="K57" s="179">
        <v>1</v>
      </c>
      <c r="L57" s="179">
        <v>9.3000000000000007</v>
      </c>
      <c r="M57" s="187">
        <v>9.1999999999999993</v>
      </c>
      <c r="N57" s="69">
        <v>9.4</v>
      </c>
      <c r="O57" s="21">
        <v>9.3000000000000007</v>
      </c>
      <c r="P57" s="21">
        <v>9.3000000000000007</v>
      </c>
      <c r="Q57" s="21">
        <v>1.3</v>
      </c>
      <c r="R57" s="21">
        <v>9.1</v>
      </c>
      <c r="S57" s="126">
        <v>9</v>
      </c>
      <c r="T57" s="158">
        <f>SUM(B57:S57)</f>
        <v>142.30000000000001</v>
      </c>
      <c r="U57" s="49"/>
      <c r="V57" s="2"/>
      <c r="W57" s="2"/>
      <c r="X57" s="124"/>
      <c r="Y57" s="52"/>
      <c r="Z57" s="64"/>
      <c r="AA57" s="64"/>
      <c r="AB57" s="64"/>
      <c r="AC57" s="52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186">
        <v>9.4</v>
      </c>
      <c r="C58" s="179">
        <v>9.3000000000000007</v>
      </c>
      <c r="D58" s="179">
        <v>9.1999999999999993</v>
      </c>
      <c r="E58" s="179">
        <v>1.6</v>
      </c>
      <c r="F58" s="179">
        <v>9.3000000000000007</v>
      </c>
      <c r="G58" s="187">
        <v>9</v>
      </c>
      <c r="H58" s="186">
        <v>9.3000000000000007</v>
      </c>
      <c r="I58" s="179">
        <v>9.1999999999999993</v>
      </c>
      <c r="J58" s="179">
        <v>9.1</v>
      </c>
      <c r="K58" s="179">
        <v>1</v>
      </c>
      <c r="L58" s="179">
        <v>9.3000000000000007</v>
      </c>
      <c r="M58" s="187">
        <v>9.1999999999999993</v>
      </c>
      <c r="N58" s="69">
        <v>9.4</v>
      </c>
      <c r="O58" s="21">
        <v>9.3000000000000007</v>
      </c>
      <c r="P58" s="21">
        <v>9.3000000000000007</v>
      </c>
      <c r="Q58" s="21">
        <v>1.3</v>
      </c>
      <c r="R58" s="21">
        <v>9.1</v>
      </c>
      <c r="S58" s="126">
        <v>9</v>
      </c>
      <c r="T58" s="158">
        <f t="shared" ref="T58:T63" si="20">SUM(B58:S58)</f>
        <v>142.30000000000001</v>
      </c>
      <c r="U58" s="49"/>
      <c r="V58" s="2"/>
      <c r="W58" s="2"/>
      <c r="X58" s="124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186">
        <v>9.4</v>
      </c>
      <c r="C59" s="179">
        <v>9.3000000000000007</v>
      </c>
      <c r="D59" s="179">
        <v>9.1</v>
      </c>
      <c r="E59" s="179">
        <v>1.5</v>
      </c>
      <c r="F59" s="179">
        <v>9.1999999999999993</v>
      </c>
      <c r="G59" s="187">
        <v>9</v>
      </c>
      <c r="H59" s="186">
        <v>9.1999999999999993</v>
      </c>
      <c r="I59" s="179">
        <v>9.1</v>
      </c>
      <c r="J59" s="179">
        <v>9.1</v>
      </c>
      <c r="K59" s="179">
        <v>0.9</v>
      </c>
      <c r="L59" s="179">
        <v>9.1999999999999993</v>
      </c>
      <c r="M59" s="187">
        <v>9.1</v>
      </c>
      <c r="N59" s="69">
        <v>9.4</v>
      </c>
      <c r="O59" s="21">
        <v>9.3000000000000007</v>
      </c>
      <c r="P59" s="21">
        <v>9.1999999999999993</v>
      </c>
      <c r="Q59" s="21">
        <v>1.2</v>
      </c>
      <c r="R59" s="21">
        <v>9</v>
      </c>
      <c r="S59" s="126">
        <v>9</v>
      </c>
      <c r="T59" s="158">
        <f t="shared" si="20"/>
        <v>141.19999999999999</v>
      </c>
      <c r="U59" s="49"/>
      <c r="V59" s="2"/>
      <c r="W59" s="2"/>
      <c r="X59" s="124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186">
        <v>9.4</v>
      </c>
      <c r="C60" s="179">
        <v>9.3000000000000007</v>
      </c>
      <c r="D60" s="179">
        <v>9.1</v>
      </c>
      <c r="E60" s="179">
        <v>1.5</v>
      </c>
      <c r="F60" s="179">
        <v>9.1999999999999993</v>
      </c>
      <c r="G60" s="187">
        <v>9</v>
      </c>
      <c r="H60" s="186">
        <v>9.1999999999999993</v>
      </c>
      <c r="I60" s="179">
        <v>9.1</v>
      </c>
      <c r="J60" s="179">
        <v>9.1</v>
      </c>
      <c r="K60" s="179">
        <v>0.9</v>
      </c>
      <c r="L60" s="179">
        <v>9.1999999999999993</v>
      </c>
      <c r="M60" s="187">
        <v>9.1</v>
      </c>
      <c r="N60" s="69">
        <v>9.4</v>
      </c>
      <c r="O60" s="21">
        <v>9.3000000000000007</v>
      </c>
      <c r="P60" s="21">
        <v>9.1999999999999993</v>
      </c>
      <c r="Q60" s="21">
        <v>1.2</v>
      </c>
      <c r="R60" s="21">
        <v>9</v>
      </c>
      <c r="S60" s="126">
        <v>9</v>
      </c>
      <c r="T60" s="158">
        <f t="shared" si="20"/>
        <v>141.19999999999999</v>
      </c>
      <c r="U60" s="49"/>
      <c r="V60" s="2"/>
      <c r="W60" s="2"/>
      <c r="X60" s="124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186">
        <v>9.4</v>
      </c>
      <c r="C61" s="179">
        <v>9.3000000000000007</v>
      </c>
      <c r="D61" s="179">
        <v>9.1</v>
      </c>
      <c r="E61" s="179">
        <v>1.5</v>
      </c>
      <c r="F61" s="179">
        <v>9.1999999999999993</v>
      </c>
      <c r="G61" s="187">
        <v>9</v>
      </c>
      <c r="H61" s="186">
        <v>9.1999999999999993</v>
      </c>
      <c r="I61" s="179">
        <v>9.1999999999999993</v>
      </c>
      <c r="J61" s="179">
        <v>9.1</v>
      </c>
      <c r="K61" s="179">
        <v>0.9</v>
      </c>
      <c r="L61" s="179">
        <v>9.1999999999999993</v>
      </c>
      <c r="M61" s="187">
        <v>9.1</v>
      </c>
      <c r="N61" s="69">
        <v>9.4</v>
      </c>
      <c r="O61" s="21">
        <v>9.3000000000000007</v>
      </c>
      <c r="P61" s="21">
        <v>9.3000000000000007</v>
      </c>
      <c r="Q61" s="21">
        <v>1.2</v>
      </c>
      <c r="R61" s="21">
        <v>9</v>
      </c>
      <c r="S61" s="126">
        <v>9</v>
      </c>
      <c r="T61" s="158">
        <f t="shared" si="20"/>
        <v>141.4</v>
      </c>
      <c r="U61" s="49"/>
      <c r="V61" s="2"/>
      <c r="W61" s="2"/>
      <c r="X61" s="124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86">
        <v>9.4</v>
      </c>
      <c r="C62" s="179">
        <v>9.4</v>
      </c>
      <c r="D62" s="179">
        <v>9.1</v>
      </c>
      <c r="E62" s="179">
        <v>1.5</v>
      </c>
      <c r="F62" s="179">
        <v>9.1999999999999993</v>
      </c>
      <c r="G62" s="187">
        <v>9</v>
      </c>
      <c r="H62" s="186">
        <v>9.1999999999999993</v>
      </c>
      <c r="I62" s="179">
        <v>9.1999999999999993</v>
      </c>
      <c r="J62" s="179">
        <v>9.1999999999999993</v>
      </c>
      <c r="K62" s="179">
        <v>0.9</v>
      </c>
      <c r="L62" s="179">
        <v>9.1999999999999993</v>
      </c>
      <c r="M62" s="187">
        <v>9.1</v>
      </c>
      <c r="N62" s="69">
        <v>9.4</v>
      </c>
      <c r="O62" s="21">
        <v>9.3000000000000007</v>
      </c>
      <c r="P62" s="21">
        <v>9.3000000000000007</v>
      </c>
      <c r="Q62" s="21">
        <v>1.2</v>
      </c>
      <c r="R62" s="21">
        <v>9.1</v>
      </c>
      <c r="S62" s="126">
        <v>9.1</v>
      </c>
      <c r="T62" s="158">
        <f t="shared" si="20"/>
        <v>141.80000000000001</v>
      </c>
      <c r="U62" s="49"/>
      <c r="V62" s="2"/>
      <c r="W62" s="2"/>
      <c r="X62" s="124"/>
      <c r="Y62" s="52"/>
      <c r="Z62" s="52"/>
      <c r="AA62" s="52"/>
      <c r="AB62" s="52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86">
        <v>9.4</v>
      </c>
      <c r="C63" s="179">
        <v>9.4</v>
      </c>
      <c r="D63" s="179">
        <v>9.1</v>
      </c>
      <c r="E63" s="179">
        <v>1.6</v>
      </c>
      <c r="F63" s="179">
        <v>9.3000000000000007</v>
      </c>
      <c r="G63" s="187">
        <v>9</v>
      </c>
      <c r="H63" s="186">
        <v>9.3000000000000007</v>
      </c>
      <c r="I63" s="179">
        <v>9.1999999999999993</v>
      </c>
      <c r="J63" s="179">
        <v>9.1999999999999993</v>
      </c>
      <c r="K63" s="179">
        <v>0.9</v>
      </c>
      <c r="L63" s="179">
        <v>9.3000000000000007</v>
      </c>
      <c r="M63" s="187">
        <v>9.1999999999999993</v>
      </c>
      <c r="N63" s="69">
        <v>9.4</v>
      </c>
      <c r="O63" s="21">
        <v>9.3000000000000007</v>
      </c>
      <c r="P63" s="21">
        <v>9.3000000000000007</v>
      </c>
      <c r="Q63" s="21">
        <v>1.3</v>
      </c>
      <c r="R63" s="21">
        <v>9.1</v>
      </c>
      <c r="S63" s="126">
        <v>9.1</v>
      </c>
      <c r="T63" s="158">
        <f t="shared" si="20"/>
        <v>142.4</v>
      </c>
      <c r="U63" s="49"/>
      <c r="V63" s="2"/>
      <c r="W63" s="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81" t="s">
        <v>10</v>
      </c>
      <c r="B64" s="168">
        <f t="shared" ref="B64:S64" si="21">SUM(B57:B63)</f>
        <v>65.8</v>
      </c>
      <c r="C64" s="169">
        <f t="shared" si="21"/>
        <v>65.3</v>
      </c>
      <c r="D64" s="169">
        <f t="shared" si="21"/>
        <v>63.900000000000006</v>
      </c>
      <c r="E64" s="169">
        <f t="shared" si="21"/>
        <v>10.799999999999999</v>
      </c>
      <c r="F64" s="169">
        <f t="shared" si="21"/>
        <v>64.7</v>
      </c>
      <c r="G64" s="170">
        <f t="shared" si="21"/>
        <v>63</v>
      </c>
      <c r="H64" s="168">
        <f t="shared" si="21"/>
        <v>64.7</v>
      </c>
      <c r="I64" s="169">
        <f t="shared" si="21"/>
        <v>64.2</v>
      </c>
      <c r="J64" s="169">
        <f t="shared" si="21"/>
        <v>63.900000000000006</v>
      </c>
      <c r="K64" s="169">
        <f t="shared" si="21"/>
        <v>6.5000000000000009</v>
      </c>
      <c r="L64" s="169">
        <f t="shared" si="21"/>
        <v>64.7</v>
      </c>
      <c r="M64" s="170">
        <f t="shared" si="21"/>
        <v>64</v>
      </c>
      <c r="N64" s="70">
        <f t="shared" si="21"/>
        <v>65.8</v>
      </c>
      <c r="O64" s="25">
        <f t="shared" si="21"/>
        <v>65.099999999999994</v>
      </c>
      <c r="P64" s="25">
        <f t="shared" si="21"/>
        <v>64.899999999999991</v>
      </c>
      <c r="Q64" s="25">
        <f t="shared" si="21"/>
        <v>8.7000000000000011</v>
      </c>
      <c r="R64" s="25">
        <f t="shared" si="21"/>
        <v>63.400000000000006</v>
      </c>
      <c r="S64" s="127">
        <f t="shared" si="21"/>
        <v>63.2</v>
      </c>
      <c r="T64" s="150">
        <f>SUM(B64:S64)</f>
        <v>992.6</v>
      </c>
      <c r="U64" s="49"/>
      <c r="V64" s="2"/>
      <c r="W64" s="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154</v>
      </c>
      <c r="C65" s="28">
        <v>153</v>
      </c>
      <c r="D65" s="28">
        <v>152</v>
      </c>
      <c r="E65" s="28">
        <v>154.5</v>
      </c>
      <c r="F65" s="28">
        <v>151.5</v>
      </c>
      <c r="G65" s="29">
        <v>150</v>
      </c>
      <c r="H65" s="27">
        <v>154</v>
      </c>
      <c r="I65" s="28">
        <v>153</v>
      </c>
      <c r="J65" s="28">
        <v>152</v>
      </c>
      <c r="K65" s="28">
        <v>155</v>
      </c>
      <c r="L65" s="28">
        <v>151.5</v>
      </c>
      <c r="M65" s="29">
        <v>150</v>
      </c>
      <c r="N65" s="71">
        <v>154</v>
      </c>
      <c r="O65" s="28">
        <v>152.5</v>
      </c>
      <c r="P65" s="28">
        <v>152</v>
      </c>
      <c r="Q65" s="28">
        <v>154.5</v>
      </c>
      <c r="R65" s="28">
        <v>151</v>
      </c>
      <c r="S65" s="128">
        <v>150.5</v>
      </c>
      <c r="T65" s="151">
        <f>+((T64/T66)/7)*1000</f>
        <v>152.14592274678114</v>
      </c>
      <c r="U65" s="49"/>
      <c r="V65" s="2"/>
      <c r="W65" s="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61</v>
      </c>
      <c r="C66" s="145">
        <v>61</v>
      </c>
      <c r="D66" s="145">
        <v>60</v>
      </c>
      <c r="E66" s="145">
        <v>10</v>
      </c>
      <c r="F66" s="145">
        <v>61</v>
      </c>
      <c r="G66" s="147">
        <v>60</v>
      </c>
      <c r="H66" s="146">
        <v>60</v>
      </c>
      <c r="I66" s="145">
        <v>60</v>
      </c>
      <c r="J66" s="145">
        <v>60</v>
      </c>
      <c r="K66" s="145">
        <v>6</v>
      </c>
      <c r="L66" s="145">
        <v>61</v>
      </c>
      <c r="M66" s="147">
        <v>61</v>
      </c>
      <c r="N66" s="94">
        <v>61</v>
      </c>
      <c r="O66" s="145">
        <v>61</v>
      </c>
      <c r="P66" s="145">
        <v>61</v>
      </c>
      <c r="Q66" s="145">
        <v>8</v>
      </c>
      <c r="R66" s="145">
        <v>60</v>
      </c>
      <c r="S66" s="148">
        <v>60</v>
      </c>
      <c r="T66" s="152">
        <f>SUM(B66:S66)</f>
        <v>932</v>
      </c>
      <c r="U66" s="49"/>
      <c r="V66" s="66"/>
      <c r="Z66" s="3"/>
      <c r="AA66" s="3"/>
      <c r="AB66" s="3"/>
      <c r="AC66" s="3"/>
      <c r="AD66" s="3"/>
    </row>
    <row r="67" spans="1:41" ht="33.75" customHeight="1" x14ac:dyDescent="0.25">
      <c r="A67" s="84" t="s">
        <v>14</v>
      </c>
      <c r="B67" s="35">
        <f t="shared" ref="B67:S67" si="22">((B66*B65)*7/1000-B57-B58)/5</f>
        <v>9.3916000000000004</v>
      </c>
      <c r="C67" s="36">
        <f t="shared" si="22"/>
        <v>9.3462000000000014</v>
      </c>
      <c r="D67" s="36">
        <f t="shared" si="22"/>
        <v>9.0879999999999992</v>
      </c>
      <c r="E67" s="36">
        <f t="shared" si="22"/>
        <v>1.5230000000000001</v>
      </c>
      <c r="F67" s="36">
        <f t="shared" si="22"/>
        <v>9.2181000000000015</v>
      </c>
      <c r="G67" s="37">
        <f t="shared" si="22"/>
        <v>9</v>
      </c>
      <c r="H67" s="35">
        <f t="shared" si="22"/>
        <v>9.2160000000000029</v>
      </c>
      <c r="I67" s="36">
        <f t="shared" si="22"/>
        <v>9.1720000000000006</v>
      </c>
      <c r="J67" s="36">
        <f t="shared" si="22"/>
        <v>9.1280000000000001</v>
      </c>
      <c r="K67" s="36">
        <f t="shared" si="22"/>
        <v>0.90199999999999991</v>
      </c>
      <c r="L67" s="36">
        <f t="shared" si="22"/>
        <v>9.2181000000000015</v>
      </c>
      <c r="M67" s="37">
        <f t="shared" si="22"/>
        <v>9.129999999999999</v>
      </c>
      <c r="N67" s="73">
        <f t="shared" si="22"/>
        <v>9.3916000000000004</v>
      </c>
      <c r="O67" s="36">
        <f t="shared" si="22"/>
        <v>9.3035000000000032</v>
      </c>
      <c r="P67" s="36">
        <f t="shared" si="22"/>
        <v>9.2607999999999997</v>
      </c>
      <c r="Q67" s="36">
        <f t="shared" si="22"/>
        <v>1.2103999999999999</v>
      </c>
      <c r="R67" s="36">
        <f t="shared" si="22"/>
        <v>9.0440000000000005</v>
      </c>
      <c r="S67" s="130">
        <f t="shared" si="22"/>
        <v>9.0419999999999998</v>
      </c>
      <c r="T67" s="153">
        <f>((T64*1000)/T66)/7</f>
        <v>152.14592274678111</v>
      </c>
      <c r="Z67" s="3"/>
      <c r="AA67" s="3"/>
      <c r="AB67" s="3"/>
      <c r="AC67" s="3"/>
      <c r="AD67" s="3"/>
    </row>
    <row r="68" spans="1:41" ht="33.75" customHeight="1" x14ac:dyDescent="0.25">
      <c r="A68" s="85" t="s">
        <v>15</v>
      </c>
      <c r="B68" s="39">
        <f t="shared" ref="B68:M68" si="23">((B66*B65)*7)/1000</f>
        <v>65.757999999999996</v>
      </c>
      <c r="C68" s="40">
        <f t="shared" si="23"/>
        <v>65.331000000000003</v>
      </c>
      <c r="D68" s="40">
        <f t="shared" si="23"/>
        <v>63.84</v>
      </c>
      <c r="E68" s="40">
        <f t="shared" si="23"/>
        <v>10.815</v>
      </c>
      <c r="F68" s="40">
        <f t="shared" si="23"/>
        <v>64.6905</v>
      </c>
      <c r="G68" s="76">
        <f t="shared" si="23"/>
        <v>63</v>
      </c>
      <c r="H68" s="39">
        <f t="shared" si="23"/>
        <v>64.680000000000007</v>
      </c>
      <c r="I68" s="40">
        <f t="shared" si="23"/>
        <v>64.260000000000005</v>
      </c>
      <c r="J68" s="40">
        <f t="shared" si="23"/>
        <v>63.84</v>
      </c>
      <c r="K68" s="40">
        <f t="shared" si="23"/>
        <v>6.51</v>
      </c>
      <c r="L68" s="40">
        <f t="shared" si="23"/>
        <v>64.6905</v>
      </c>
      <c r="M68" s="76">
        <f t="shared" si="23"/>
        <v>64.05</v>
      </c>
      <c r="N68" s="74">
        <f>((N66*N65)*7)/1000</f>
        <v>65.757999999999996</v>
      </c>
      <c r="O68" s="40">
        <f>((O66*O65)*7)/1000</f>
        <v>65.117500000000007</v>
      </c>
      <c r="P68" s="40">
        <f>((P66*P65)*7)/1000</f>
        <v>64.903999999999996</v>
      </c>
      <c r="Q68" s="40">
        <f>((Q66*Q65)*7)/1000</f>
        <v>8.6519999999999992</v>
      </c>
      <c r="R68" s="40">
        <f t="shared" ref="R68:S68" si="24">((R66*R65)*7)/1000</f>
        <v>63.42</v>
      </c>
      <c r="S68" s="131">
        <f t="shared" si="24"/>
        <v>63.21</v>
      </c>
      <c r="T68" s="85"/>
      <c r="U68" s="48"/>
      <c r="AD68" s="3"/>
    </row>
    <row r="69" spans="1:41" ht="33.75" customHeight="1" thickBot="1" x14ac:dyDescent="0.3">
      <c r="A69" s="86" t="s">
        <v>16</v>
      </c>
      <c r="B69" s="44">
        <f t="shared" ref="B69:M69" si="25">+(B64/B66)/7*1000</f>
        <v>154.09836065573771</v>
      </c>
      <c r="C69" s="45">
        <f t="shared" si="25"/>
        <v>152.92740046838406</v>
      </c>
      <c r="D69" s="45">
        <f t="shared" si="25"/>
        <v>152.14285714285717</v>
      </c>
      <c r="E69" s="45">
        <f t="shared" si="25"/>
        <v>154.28571428571428</v>
      </c>
      <c r="F69" s="45">
        <f t="shared" si="25"/>
        <v>151.52224824355972</v>
      </c>
      <c r="G69" s="46">
        <f t="shared" si="25"/>
        <v>150</v>
      </c>
      <c r="H69" s="44">
        <f t="shared" si="25"/>
        <v>154.04761904761904</v>
      </c>
      <c r="I69" s="45">
        <f t="shared" si="25"/>
        <v>152.85714285714286</v>
      </c>
      <c r="J69" s="45">
        <f t="shared" si="25"/>
        <v>152.14285714285717</v>
      </c>
      <c r="K69" s="45">
        <f t="shared" si="25"/>
        <v>154.76190476190479</v>
      </c>
      <c r="L69" s="45">
        <f t="shared" si="25"/>
        <v>151.52224824355972</v>
      </c>
      <c r="M69" s="46">
        <f t="shared" si="25"/>
        <v>149.88290398126463</v>
      </c>
      <c r="N69" s="75">
        <f>+(N64/N66)/7*1000</f>
        <v>154.09836065573771</v>
      </c>
      <c r="O69" s="45">
        <f>+(O64/O66)/7*1000</f>
        <v>152.4590163934426</v>
      </c>
      <c r="P69" s="45">
        <f>+(P64/P66)/7*1000</f>
        <v>151.99063231850116</v>
      </c>
      <c r="Q69" s="45">
        <f>+(Q64/Q66)/7*1000</f>
        <v>155.35714285714289</v>
      </c>
      <c r="R69" s="45">
        <f t="shared" ref="R69:S69" si="26">+(R64/R66)/7*1000</f>
        <v>150.95238095238096</v>
      </c>
      <c r="S69" s="132">
        <f t="shared" si="26"/>
        <v>150.47619047619048</v>
      </c>
      <c r="T69" s="154"/>
      <c r="AD69" s="3"/>
    </row>
    <row r="70" spans="1:41" ht="33.75" customHeight="1" x14ac:dyDescent="0.25">
      <c r="B70" s="144"/>
      <c r="C70" s="144"/>
      <c r="D70" s="144"/>
      <c r="E70" s="144"/>
      <c r="F70" s="144"/>
      <c r="G70" s="144"/>
      <c r="H70" s="144"/>
      <c r="I70" s="144"/>
      <c r="J70" s="144"/>
      <c r="K70" s="144"/>
      <c r="L70" s="144"/>
      <c r="M70" s="144"/>
      <c r="N70" s="144"/>
      <c r="O70" s="144"/>
      <c r="P70" s="144"/>
      <c r="Q70" s="144"/>
      <c r="R70" s="144"/>
      <c r="S70" s="144"/>
    </row>
    <row r="71" spans="1:41" s="183" customFormat="1" ht="33.75" customHeight="1" x14ac:dyDescent="0.25">
      <c r="B71" s="184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  <c r="R71" s="184"/>
      <c r="S71" s="184"/>
    </row>
    <row r="72" spans="1:41" s="182" customFormat="1" ht="33.75" customHeight="1" x14ac:dyDescent="0.25">
      <c r="B72" s="185"/>
    </row>
    <row r="73" spans="1:41" ht="33.75" customHeight="1" x14ac:dyDescent="0.25">
      <c r="A73" s="52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182"/>
    </row>
    <row r="74" spans="1:41" ht="33.75" customHeight="1" x14ac:dyDescent="0.25">
      <c r="A74" s="52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182"/>
    </row>
    <row r="75" spans="1:41" ht="33.75" customHeight="1" x14ac:dyDescent="0.25">
      <c r="A75" s="52"/>
      <c r="B75" s="52"/>
      <c r="C75" s="52"/>
      <c r="D75" s="52"/>
      <c r="E75" s="52"/>
      <c r="F75" s="52"/>
      <c r="G75" s="52"/>
      <c r="H75" s="48"/>
      <c r="I75" s="48"/>
      <c r="J75" s="48"/>
      <c r="K75" s="182"/>
      <c r="L75" s="182"/>
      <c r="M75" s="182"/>
      <c r="N75" s="48"/>
      <c r="O75" s="48"/>
      <c r="P75" s="48"/>
      <c r="Q75" s="182"/>
      <c r="R75" s="182"/>
      <c r="S75" s="182"/>
      <c r="T75" s="182"/>
    </row>
    <row r="76" spans="1:41" ht="33.75" customHeight="1" x14ac:dyDescent="0.25">
      <c r="A76" s="52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182"/>
    </row>
    <row r="77" spans="1:41" ht="33.75" customHeight="1" x14ac:dyDescent="0.25">
      <c r="A77" s="52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182"/>
    </row>
    <row r="78" spans="1:41" ht="33.75" customHeight="1" x14ac:dyDescent="0.25">
      <c r="A78" s="52"/>
      <c r="B78" s="52"/>
      <c r="C78" s="52"/>
      <c r="D78" s="52"/>
      <c r="E78" s="52"/>
      <c r="F78" s="52"/>
      <c r="G78" s="52"/>
      <c r="H78" s="48"/>
      <c r="I78" s="48"/>
      <c r="J78" s="48"/>
      <c r="K78" s="182"/>
      <c r="L78" s="182"/>
      <c r="M78" s="182"/>
      <c r="N78" s="48"/>
      <c r="O78" s="48"/>
      <c r="P78" s="48"/>
      <c r="Q78" s="182"/>
      <c r="R78" s="182"/>
      <c r="S78" s="182"/>
      <c r="T78" s="182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B36:H36"/>
    <mergeCell ref="L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Q238"/>
  <sheetViews>
    <sheetView topLeftCell="A7" zoomScale="30" zoomScaleNormal="30" workbookViewId="0">
      <selection activeCell="L48" sqref="L48:Q48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0" width="26.28515625" style="16" bestFit="1" customWidth="1"/>
    <col min="11" max="12" width="33.42578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0" width="25.42578125" style="16" customWidth="1"/>
    <col min="21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99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94" t="s">
        <v>45</v>
      </c>
      <c r="I15" s="395"/>
      <c r="J15" s="395"/>
      <c r="K15" s="395"/>
      <c r="L15" s="395"/>
      <c r="M15" s="396"/>
      <c r="N15" s="397" t="s">
        <v>44</v>
      </c>
      <c r="O15" s="398"/>
      <c r="P15" s="398"/>
      <c r="Q15" s="398"/>
      <c r="R15" s="398"/>
      <c r="S15" s="399"/>
      <c r="T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33"/>
      <c r="H16" s="13"/>
      <c r="I16" s="12"/>
      <c r="J16" s="12"/>
      <c r="K16" s="18"/>
      <c r="L16" s="12"/>
      <c r="M16" s="14"/>
      <c r="N16" s="13"/>
      <c r="O16" s="12"/>
      <c r="P16" s="12"/>
      <c r="Q16" s="12"/>
      <c r="R16" s="12"/>
      <c r="S16" s="14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25">
        <v>6</v>
      </c>
      <c r="H17" s="11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108.2</v>
      </c>
      <c r="C18" s="21">
        <v>109.2</v>
      </c>
      <c r="D18" s="21">
        <v>109.4</v>
      </c>
      <c r="E18" s="21">
        <v>27.7</v>
      </c>
      <c r="F18" s="21">
        <v>111.1</v>
      </c>
      <c r="G18" s="126">
        <v>110.7</v>
      </c>
      <c r="H18" s="20">
        <v>105.9</v>
      </c>
      <c r="I18" s="21">
        <v>108</v>
      </c>
      <c r="J18" s="21">
        <v>107.9</v>
      </c>
      <c r="K18" s="21">
        <v>25.6</v>
      </c>
      <c r="L18" s="21">
        <v>109.8</v>
      </c>
      <c r="M18" s="22">
        <v>108.1</v>
      </c>
      <c r="N18" s="20">
        <v>108.9</v>
      </c>
      <c r="O18" s="21">
        <v>112</v>
      </c>
      <c r="P18" s="21">
        <v>111.6</v>
      </c>
      <c r="Q18" s="21">
        <v>21.8</v>
      </c>
      <c r="R18" s="21">
        <v>112</v>
      </c>
      <c r="S18" s="22">
        <v>110.4</v>
      </c>
      <c r="T18" s="23">
        <f t="shared" ref="T18:T25" si="0">SUM(B18:S18)</f>
        <v>1718.3</v>
      </c>
      <c r="V18" s="2"/>
      <c r="W18" s="17"/>
    </row>
    <row r="19" spans="1:30" ht="39.950000000000003" customHeight="1" x14ac:dyDescent="0.25">
      <c r="A19" s="113" t="s">
        <v>34</v>
      </c>
      <c r="B19" s="20">
        <v>108.2</v>
      </c>
      <c r="C19" s="21">
        <v>109.2</v>
      </c>
      <c r="D19" s="21">
        <v>109.4</v>
      </c>
      <c r="E19" s="21">
        <v>27.7</v>
      </c>
      <c r="F19" s="21">
        <v>111.1</v>
      </c>
      <c r="G19" s="126">
        <v>110.7</v>
      </c>
      <c r="H19" s="20">
        <v>105.9</v>
      </c>
      <c r="I19" s="21">
        <v>108</v>
      </c>
      <c r="J19" s="21">
        <v>107.9</v>
      </c>
      <c r="K19" s="21">
        <v>25.6</v>
      </c>
      <c r="L19" s="21">
        <v>109.8</v>
      </c>
      <c r="M19" s="22">
        <v>108.1</v>
      </c>
      <c r="N19" s="20">
        <v>108.9</v>
      </c>
      <c r="O19" s="21">
        <v>112</v>
      </c>
      <c r="P19" s="21">
        <v>111.6</v>
      </c>
      <c r="Q19" s="21">
        <v>21.8</v>
      </c>
      <c r="R19" s="21">
        <v>112</v>
      </c>
      <c r="S19" s="22">
        <v>110.4</v>
      </c>
      <c r="T19" s="23">
        <f t="shared" si="0"/>
        <v>1718.3</v>
      </c>
      <c r="U19" s="182"/>
      <c r="V19" s="2"/>
      <c r="W19" s="17"/>
    </row>
    <row r="20" spans="1:30" ht="39.75" customHeight="1" x14ac:dyDescent="0.25">
      <c r="A20" s="112" t="s">
        <v>35</v>
      </c>
      <c r="B20" s="20">
        <v>107.4</v>
      </c>
      <c r="C20" s="21">
        <v>109.2</v>
      </c>
      <c r="D20" s="21">
        <v>109.4</v>
      </c>
      <c r="E20" s="21">
        <v>26.2</v>
      </c>
      <c r="F20" s="21">
        <v>111.1</v>
      </c>
      <c r="G20" s="126">
        <v>110.7</v>
      </c>
      <c r="H20" s="20">
        <v>105.7</v>
      </c>
      <c r="I20" s="21">
        <v>108</v>
      </c>
      <c r="J20" s="21">
        <v>108.1</v>
      </c>
      <c r="K20" s="21">
        <v>25.3</v>
      </c>
      <c r="L20" s="21">
        <v>109.8</v>
      </c>
      <c r="M20" s="22">
        <v>107.8</v>
      </c>
      <c r="N20" s="20">
        <v>108.9</v>
      </c>
      <c r="O20" s="21">
        <v>112</v>
      </c>
      <c r="P20" s="21">
        <v>111.6</v>
      </c>
      <c r="Q20" s="21">
        <v>21.1</v>
      </c>
      <c r="R20" s="21">
        <v>112</v>
      </c>
      <c r="S20" s="22">
        <v>110.4</v>
      </c>
      <c r="T20" s="23">
        <f t="shared" si="0"/>
        <v>1714.7</v>
      </c>
      <c r="V20" s="2"/>
      <c r="W20" s="17"/>
    </row>
    <row r="21" spans="1:30" ht="39.950000000000003" customHeight="1" x14ac:dyDescent="0.25">
      <c r="A21" s="112" t="s">
        <v>36</v>
      </c>
      <c r="B21" s="20">
        <v>107.4</v>
      </c>
      <c r="C21" s="21">
        <v>109.2</v>
      </c>
      <c r="D21" s="21">
        <v>109.4</v>
      </c>
      <c r="E21" s="21">
        <v>26.2</v>
      </c>
      <c r="F21" s="21">
        <v>111.1</v>
      </c>
      <c r="G21" s="126">
        <v>110.7</v>
      </c>
      <c r="H21" s="20">
        <v>105.7</v>
      </c>
      <c r="I21" s="21">
        <v>108</v>
      </c>
      <c r="J21" s="21">
        <v>108.1</v>
      </c>
      <c r="K21" s="21">
        <v>25.3</v>
      </c>
      <c r="L21" s="21">
        <v>109.8</v>
      </c>
      <c r="M21" s="22">
        <v>107.8</v>
      </c>
      <c r="N21" s="20">
        <v>108.9</v>
      </c>
      <c r="O21" s="21">
        <v>112</v>
      </c>
      <c r="P21" s="21">
        <v>111.6</v>
      </c>
      <c r="Q21" s="21">
        <v>21.1</v>
      </c>
      <c r="R21" s="21">
        <v>112</v>
      </c>
      <c r="S21" s="22">
        <v>110.4</v>
      </c>
      <c r="T21" s="23">
        <f t="shared" si="0"/>
        <v>1714.7</v>
      </c>
      <c r="V21" s="2"/>
      <c r="W21" s="17"/>
    </row>
    <row r="22" spans="1:30" ht="39.950000000000003" customHeight="1" x14ac:dyDescent="0.25">
      <c r="A22" s="113" t="s">
        <v>37</v>
      </c>
      <c r="B22" s="20">
        <v>107.4</v>
      </c>
      <c r="C22" s="21">
        <v>109.2</v>
      </c>
      <c r="D22" s="21">
        <v>109.4</v>
      </c>
      <c r="E22" s="21">
        <v>26.2</v>
      </c>
      <c r="F22" s="21">
        <v>111.1</v>
      </c>
      <c r="G22" s="126">
        <v>110.7</v>
      </c>
      <c r="H22" s="20">
        <v>105.7</v>
      </c>
      <c r="I22" s="21">
        <v>108</v>
      </c>
      <c r="J22" s="21">
        <v>108.1</v>
      </c>
      <c r="K22" s="21">
        <v>25.3</v>
      </c>
      <c r="L22" s="21">
        <v>109.8</v>
      </c>
      <c r="M22" s="22">
        <v>107.8</v>
      </c>
      <c r="N22" s="20">
        <v>108.9</v>
      </c>
      <c r="O22" s="21">
        <v>112</v>
      </c>
      <c r="P22" s="21">
        <v>111.6</v>
      </c>
      <c r="Q22" s="21">
        <v>21.1</v>
      </c>
      <c r="R22" s="21">
        <v>112</v>
      </c>
      <c r="S22" s="22">
        <v>110.4</v>
      </c>
      <c r="T22" s="23">
        <f t="shared" si="0"/>
        <v>1714.7</v>
      </c>
      <c r="V22" s="2"/>
      <c r="W22" s="17"/>
    </row>
    <row r="23" spans="1:30" ht="39.950000000000003" customHeight="1" x14ac:dyDescent="0.25">
      <c r="A23" s="112" t="s">
        <v>38</v>
      </c>
      <c r="B23" s="20">
        <v>107.4</v>
      </c>
      <c r="C23" s="21">
        <v>109.2</v>
      </c>
      <c r="D23" s="21">
        <v>109.4</v>
      </c>
      <c r="E23" s="21">
        <v>26.2</v>
      </c>
      <c r="F23" s="21">
        <v>111.1</v>
      </c>
      <c r="G23" s="126">
        <v>110.7</v>
      </c>
      <c r="H23" s="20">
        <v>105.7</v>
      </c>
      <c r="I23" s="21">
        <v>108</v>
      </c>
      <c r="J23" s="21">
        <v>108.1</v>
      </c>
      <c r="K23" s="21">
        <v>25.3</v>
      </c>
      <c r="L23" s="21">
        <v>109.8</v>
      </c>
      <c r="M23" s="22">
        <v>107.8</v>
      </c>
      <c r="N23" s="20">
        <v>108.9</v>
      </c>
      <c r="O23" s="21">
        <v>112</v>
      </c>
      <c r="P23" s="21">
        <v>111.6</v>
      </c>
      <c r="Q23" s="21">
        <v>21.1</v>
      </c>
      <c r="R23" s="21">
        <v>112</v>
      </c>
      <c r="S23" s="22">
        <v>110.4</v>
      </c>
      <c r="T23" s="23">
        <f t="shared" si="0"/>
        <v>1714.7</v>
      </c>
      <c r="V23" s="2"/>
      <c r="W23" s="17"/>
    </row>
    <row r="24" spans="1:30" ht="39.950000000000003" customHeight="1" x14ac:dyDescent="0.25">
      <c r="A24" s="112" t="s">
        <v>33</v>
      </c>
      <c r="B24" s="20">
        <v>107.4</v>
      </c>
      <c r="C24" s="21">
        <v>109.2</v>
      </c>
      <c r="D24" s="21">
        <v>109.4</v>
      </c>
      <c r="E24" s="21">
        <v>26.2</v>
      </c>
      <c r="F24" s="21">
        <v>111.1</v>
      </c>
      <c r="G24" s="126">
        <v>110.7</v>
      </c>
      <c r="H24" s="20">
        <v>105.7</v>
      </c>
      <c r="I24" s="21">
        <v>108</v>
      </c>
      <c r="J24" s="21">
        <v>108.1</v>
      </c>
      <c r="K24" s="21">
        <v>25.3</v>
      </c>
      <c r="L24" s="21">
        <v>109.8</v>
      </c>
      <c r="M24" s="22">
        <v>107.8</v>
      </c>
      <c r="N24" s="20">
        <v>108.9</v>
      </c>
      <c r="O24" s="21">
        <v>112</v>
      </c>
      <c r="P24" s="21">
        <v>111.6</v>
      </c>
      <c r="Q24" s="21">
        <v>21.1</v>
      </c>
      <c r="R24" s="21">
        <v>112</v>
      </c>
      <c r="S24" s="22">
        <v>110.4</v>
      </c>
      <c r="T24" s="23">
        <f t="shared" si="0"/>
        <v>1714.7</v>
      </c>
      <c r="V24" s="2"/>
    </row>
    <row r="25" spans="1:30" ht="41.45" customHeight="1" x14ac:dyDescent="0.25">
      <c r="A25" s="113" t="s">
        <v>10</v>
      </c>
      <c r="B25" s="24">
        <f>SUM(B18:B24)</f>
        <v>753.4</v>
      </c>
      <c r="C25" s="25">
        <f t="shared" ref="C25:E25" si="1">SUM(C18:C24)</f>
        <v>764.40000000000009</v>
      </c>
      <c r="D25" s="25">
        <f t="shared" si="1"/>
        <v>765.8</v>
      </c>
      <c r="E25" s="25">
        <f t="shared" si="1"/>
        <v>186.39999999999998</v>
      </c>
      <c r="F25" s="25">
        <f>SUM(F18:F24)</f>
        <v>777.7</v>
      </c>
      <c r="G25" s="127">
        <f t="shared" ref="G25:J25" si="2">SUM(G18:G24)</f>
        <v>774.90000000000009</v>
      </c>
      <c r="H25" s="24">
        <f t="shared" si="2"/>
        <v>740.30000000000007</v>
      </c>
      <c r="I25" s="25">
        <f t="shared" si="2"/>
        <v>756</v>
      </c>
      <c r="J25" s="25">
        <f t="shared" si="2"/>
        <v>756.30000000000007</v>
      </c>
      <c r="K25" s="25">
        <f>SUM(K18:K24)</f>
        <v>177.70000000000002</v>
      </c>
      <c r="L25" s="25">
        <f t="shared" ref="L25:M25" si="3">SUM(L18:L24)</f>
        <v>768.59999999999991</v>
      </c>
      <c r="M25" s="26">
        <f t="shared" si="3"/>
        <v>755.19999999999993</v>
      </c>
      <c r="N25" s="24">
        <f>SUM(N18:N24)</f>
        <v>762.3</v>
      </c>
      <c r="O25" s="25">
        <f t="shared" ref="O25:S25" si="4">SUM(O18:O24)</f>
        <v>784</v>
      </c>
      <c r="P25" s="25">
        <f t="shared" si="4"/>
        <v>781.2</v>
      </c>
      <c r="Q25" s="25">
        <f t="shared" si="4"/>
        <v>149.1</v>
      </c>
      <c r="R25" s="25">
        <f t="shared" si="4"/>
        <v>784</v>
      </c>
      <c r="S25" s="26">
        <f t="shared" si="4"/>
        <v>772.8</v>
      </c>
      <c r="T25" s="23">
        <f t="shared" si="0"/>
        <v>12010.1</v>
      </c>
    </row>
    <row r="26" spans="1:30" s="2" customFormat="1" ht="36.75" customHeight="1" x14ac:dyDescent="0.25">
      <c r="A26" s="114" t="s">
        <v>12</v>
      </c>
      <c r="B26" s="27">
        <v>152</v>
      </c>
      <c r="C26" s="28">
        <v>152</v>
      </c>
      <c r="D26" s="28">
        <v>152</v>
      </c>
      <c r="E26" s="28">
        <v>152</v>
      </c>
      <c r="F26" s="28">
        <v>152</v>
      </c>
      <c r="G26" s="128">
        <v>152</v>
      </c>
      <c r="H26" s="27">
        <v>152</v>
      </c>
      <c r="I26" s="28">
        <v>152</v>
      </c>
      <c r="J26" s="28">
        <v>152</v>
      </c>
      <c r="K26" s="28">
        <v>152</v>
      </c>
      <c r="L26" s="28">
        <v>152</v>
      </c>
      <c r="M26" s="128">
        <v>152</v>
      </c>
      <c r="N26" s="27">
        <v>152</v>
      </c>
      <c r="O26" s="28">
        <v>152</v>
      </c>
      <c r="P26" s="28">
        <v>152</v>
      </c>
      <c r="Q26" s="28">
        <v>152</v>
      </c>
      <c r="R26" s="28">
        <v>152</v>
      </c>
      <c r="S26" s="29">
        <v>152</v>
      </c>
      <c r="T26" s="30">
        <f>+((T25/T27)/7)*1000</f>
        <v>151.87470757091012</v>
      </c>
    </row>
    <row r="27" spans="1:30" s="2" customFormat="1" ht="33" customHeight="1" x14ac:dyDescent="0.25">
      <c r="A27" s="115" t="s">
        <v>13</v>
      </c>
      <c r="B27" s="31">
        <v>708</v>
      </c>
      <c r="C27" s="32">
        <v>719</v>
      </c>
      <c r="D27" s="32">
        <v>720</v>
      </c>
      <c r="E27" s="32">
        <v>175</v>
      </c>
      <c r="F27" s="32">
        <v>732</v>
      </c>
      <c r="G27" s="129">
        <v>729</v>
      </c>
      <c r="H27" s="31">
        <v>696</v>
      </c>
      <c r="I27" s="32">
        <v>712</v>
      </c>
      <c r="J27" s="32">
        <v>711</v>
      </c>
      <c r="K27" s="32">
        <v>167</v>
      </c>
      <c r="L27" s="32">
        <v>723</v>
      </c>
      <c r="M27" s="129">
        <v>710</v>
      </c>
      <c r="N27" s="31">
        <v>718</v>
      </c>
      <c r="O27" s="32">
        <v>737</v>
      </c>
      <c r="P27" s="32">
        <v>734</v>
      </c>
      <c r="Q27" s="32">
        <v>140</v>
      </c>
      <c r="R27" s="32">
        <v>738</v>
      </c>
      <c r="S27" s="33">
        <v>728</v>
      </c>
      <c r="T27" s="34">
        <f>SUM(B27:S27)</f>
        <v>11297</v>
      </c>
      <c r="U27" s="2">
        <f>((T25*1000)/T27)/7</f>
        <v>151.87470757091009</v>
      </c>
    </row>
    <row r="28" spans="1:30" s="2" customFormat="1" ht="33" customHeight="1" x14ac:dyDescent="0.25">
      <c r="A28" s="116" t="s">
        <v>14</v>
      </c>
      <c r="B28" s="35">
        <f t="shared" ref="B28:S28" si="5">((B27*B26)*7/1000-B18-B19)/5</f>
        <v>107.38239999999999</v>
      </c>
      <c r="C28" s="36">
        <f t="shared" si="5"/>
        <v>109.32319999999997</v>
      </c>
      <c r="D28" s="36">
        <f t="shared" si="5"/>
        <v>109.45600000000002</v>
      </c>
      <c r="E28" s="36">
        <f t="shared" si="5"/>
        <v>26.160000000000004</v>
      </c>
      <c r="F28" s="36">
        <f t="shared" si="5"/>
        <v>111.32959999999999</v>
      </c>
      <c r="G28" s="130">
        <f t="shared" si="5"/>
        <v>110.85119999999998</v>
      </c>
      <c r="H28" s="35">
        <f t="shared" si="5"/>
        <v>105.7488</v>
      </c>
      <c r="I28" s="36">
        <f t="shared" si="5"/>
        <v>108.31359999999999</v>
      </c>
      <c r="J28" s="36">
        <f t="shared" si="5"/>
        <v>108.14080000000001</v>
      </c>
      <c r="K28" s="36">
        <f t="shared" si="5"/>
        <v>25.297599999999999</v>
      </c>
      <c r="L28" s="36">
        <f t="shared" si="5"/>
        <v>109.93440000000002</v>
      </c>
      <c r="M28" s="37">
        <f t="shared" si="5"/>
        <v>107.848</v>
      </c>
      <c r="N28" s="35">
        <f t="shared" si="5"/>
        <v>109.2304</v>
      </c>
      <c r="O28" s="36">
        <f t="shared" si="5"/>
        <v>112.03360000000001</v>
      </c>
      <c r="P28" s="36">
        <f t="shared" si="5"/>
        <v>111.55519999999999</v>
      </c>
      <c r="Q28" s="36">
        <f t="shared" si="5"/>
        <v>21.072000000000003</v>
      </c>
      <c r="R28" s="36">
        <f t="shared" si="5"/>
        <v>112.24639999999999</v>
      </c>
      <c r="S28" s="37">
        <f t="shared" si="5"/>
        <v>110.75840000000001</v>
      </c>
      <c r="T28" s="38"/>
    </row>
    <row r="29" spans="1:30" ht="33.75" customHeight="1" x14ac:dyDescent="0.25">
      <c r="A29" s="117" t="s">
        <v>15</v>
      </c>
      <c r="B29" s="39">
        <f>((B27*B26)*7)/1000</f>
        <v>753.31200000000001</v>
      </c>
      <c r="C29" s="40">
        <f>((C27*C26)*7)/1000</f>
        <v>765.01599999999996</v>
      </c>
      <c r="D29" s="40">
        <f t="shared" ref="D29:S29" si="6">((D27*D26)*7)/1000</f>
        <v>766.08</v>
      </c>
      <c r="E29" s="40">
        <f t="shared" si="6"/>
        <v>186.2</v>
      </c>
      <c r="F29" s="40">
        <f t="shared" si="6"/>
        <v>778.84799999999996</v>
      </c>
      <c r="G29" s="131">
        <f t="shared" si="6"/>
        <v>775.65599999999995</v>
      </c>
      <c r="H29" s="39">
        <f t="shared" si="6"/>
        <v>740.54399999999998</v>
      </c>
      <c r="I29" s="40">
        <f t="shared" si="6"/>
        <v>757.56799999999998</v>
      </c>
      <c r="J29" s="40">
        <f t="shared" si="6"/>
        <v>756.50400000000002</v>
      </c>
      <c r="K29" s="40">
        <f t="shared" si="6"/>
        <v>177.68799999999999</v>
      </c>
      <c r="L29" s="40">
        <f t="shared" si="6"/>
        <v>769.27200000000005</v>
      </c>
      <c r="M29" s="76">
        <f t="shared" si="6"/>
        <v>755.44</v>
      </c>
      <c r="N29" s="177">
        <f t="shared" si="6"/>
        <v>763.952</v>
      </c>
      <c r="O29" s="41">
        <f t="shared" si="6"/>
        <v>784.16800000000001</v>
      </c>
      <c r="P29" s="41">
        <f t="shared" si="6"/>
        <v>780.976</v>
      </c>
      <c r="Q29" s="41">
        <f t="shared" si="6"/>
        <v>148.96</v>
      </c>
      <c r="R29" s="41">
        <f t="shared" si="6"/>
        <v>785.23199999999997</v>
      </c>
      <c r="S29" s="42">
        <f t="shared" si="6"/>
        <v>774.59199999999998</v>
      </c>
      <c r="T29" s="43"/>
    </row>
    <row r="30" spans="1:30" ht="33.75" customHeight="1" thickBot="1" x14ac:dyDescent="0.3">
      <c r="A30" s="118" t="s">
        <v>16</v>
      </c>
      <c r="B30" s="44">
        <f>+(B25/B27)/7*1000</f>
        <v>152.01775625504439</v>
      </c>
      <c r="C30" s="45">
        <f t="shared" ref="C30:E30" si="7">+(C25/C27)/7*1000</f>
        <v>151.8776077885953</v>
      </c>
      <c r="D30" s="45">
        <f t="shared" si="7"/>
        <v>151.94444444444443</v>
      </c>
      <c r="E30" s="45">
        <f t="shared" si="7"/>
        <v>152.16326530612241</v>
      </c>
      <c r="F30" s="45">
        <f>+(F25/F27)/7*1000</f>
        <v>151.77595628415298</v>
      </c>
      <c r="G30" s="132">
        <f t="shared" ref="G30:J30" si="8">+(G25/G27)/7*1000</f>
        <v>151.85185185185188</v>
      </c>
      <c r="H30" s="44">
        <f t="shared" si="8"/>
        <v>151.94991789819377</v>
      </c>
      <c r="I30" s="45">
        <f t="shared" si="8"/>
        <v>151.68539325842698</v>
      </c>
      <c r="J30" s="45">
        <f t="shared" si="8"/>
        <v>151.95901145268235</v>
      </c>
      <c r="K30" s="45">
        <f>+(K25/K27)/7*1000</f>
        <v>152.01026518391788</v>
      </c>
      <c r="L30" s="45">
        <f t="shared" ref="L30:S30" si="9">+(L25/L27)/7*1000</f>
        <v>151.86721991701242</v>
      </c>
      <c r="M30" s="46">
        <f t="shared" si="9"/>
        <v>151.95171026156942</v>
      </c>
      <c r="N30" s="44">
        <f t="shared" si="9"/>
        <v>151.67130919220057</v>
      </c>
      <c r="O30" s="45">
        <f t="shared" si="9"/>
        <v>151.96743554952511</v>
      </c>
      <c r="P30" s="45">
        <f t="shared" si="9"/>
        <v>152.04359673024524</v>
      </c>
      <c r="Q30" s="45">
        <f t="shared" si="9"/>
        <v>152.14285714285714</v>
      </c>
      <c r="R30" s="45">
        <f t="shared" si="9"/>
        <v>151.76151761517613</v>
      </c>
      <c r="S30" s="46">
        <f t="shared" si="9"/>
        <v>151.64835164835165</v>
      </c>
      <c r="T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0"/>
      <c r="U36" s="50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0"/>
      <c r="U37" s="50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50"/>
      <c r="U38" s="50"/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69">
        <v>96.6</v>
      </c>
      <c r="C39" s="69">
        <v>93.4</v>
      </c>
      <c r="D39" s="69">
        <v>96.1</v>
      </c>
      <c r="E39" s="69">
        <v>11.8</v>
      </c>
      <c r="F39" s="69">
        <v>98.4</v>
      </c>
      <c r="G39" s="69">
        <v>95.1</v>
      </c>
      <c r="H39" s="89">
        <f t="shared" ref="H39:H46" si="10">SUM(B39:G39)</f>
        <v>491.40000000000009</v>
      </c>
      <c r="I39" s="50"/>
      <c r="J39" s="2"/>
      <c r="K39" s="80" t="s">
        <v>42</v>
      </c>
      <c r="L39" s="69">
        <v>7.6</v>
      </c>
      <c r="M39" s="69">
        <v>7.7</v>
      </c>
      <c r="N39" s="69">
        <v>7.5</v>
      </c>
      <c r="O39" s="69">
        <v>0.7</v>
      </c>
      <c r="P39" s="69">
        <v>7.5</v>
      </c>
      <c r="Q39" s="69">
        <v>7.3</v>
      </c>
      <c r="R39" s="89">
        <f t="shared" ref="R39:R46" si="11">SUM(L39:Q39)</f>
        <v>38.299999999999997</v>
      </c>
      <c r="S39" s="50"/>
      <c r="T39" s="50"/>
      <c r="U39" s="50"/>
      <c r="V39" s="50"/>
      <c r="W39" s="2"/>
      <c r="X39" s="2"/>
      <c r="Y39" s="2"/>
      <c r="Z39" s="2"/>
      <c r="AA39" s="144"/>
      <c r="AB39" s="144"/>
      <c r="AD39" s="142"/>
    </row>
    <row r="40" spans="1:30" ht="33.75" customHeight="1" x14ac:dyDescent="0.25">
      <c r="A40" s="81" t="s">
        <v>34</v>
      </c>
      <c r="B40" s="69">
        <v>96.6</v>
      </c>
      <c r="C40" s="69">
        <v>93.4</v>
      </c>
      <c r="D40" s="69">
        <v>96.1</v>
      </c>
      <c r="E40" s="69">
        <v>11.8</v>
      </c>
      <c r="F40" s="69">
        <v>98.4</v>
      </c>
      <c r="G40" s="69">
        <v>95.1</v>
      </c>
      <c r="H40" s="89">
        <f t="shared" si="10"/>
        <v>491.40000000000009</v>
      </c>
      <c r="I40" s="50"/>
      <c r="J40" s="2"/>
      <c r="K40" s="81" t="s">
        <v>34</v>
      </c>
      <c r="L40" s="69">
        <v>7.6</v>
      </c>
      <c r="M40" s="69">
        <v>7.7</v>
      </c>
      <c r="N40" s="69">
        <v>7.5</v>
      </c>
      <c r="O40" s="69">
        <v>0.7</v>
      </c>
      <c r="P40" s="69">
        <v>7.5</v>
      </c>
      <c r="Q40" s="69">
        <v>7.3</v>
      </c>
      <c r="R40" s="89">
        <f t="shared" si="11"/>
        <v>38.299999999999997</v>
      </c>
      <c r="S40" s="50"/>
      <c r="T40" s="50"/>
      <c r="U40" s="50"/>
      <c r="V40" s="50"/>
      <c r="W40" s="2"/>
      <c r="X40" s="2"/>
      <c r="Y40" s="2"/>
      <c r="Z40" s="2"/>
      <c r="AA40" s="144"/>
      <c r="AB40" s="144"/>
      <c r="AD40" s="142"/>
    </row>
    <row r="41" spans="1:30" ht="33.75" customHeight="1" x14ac:dyDescent="0.25">
      <c r="A41" s="80" t="s">
        <v>35</v>
      </c>
      <c r="B41" s="69">
        <v>96.2</v>
      </c>
      <c r="C41" s="69">
        <v>93.4</v>
      </c>
      <c r="D41" s="69">
        <v>96</v>
      </c>
      <c r="E41" s="69">
        <v>12</v>
      </c>
      <c r="F41" s="69">
        <v>98.3</v>
      </c>
      <c r="G41" s="69">
        <v>94.9</v>
      </c>
      <c r="H41" s="89">
        <f t="shared" si="10"/>
        <v>490.80000000000007</v>
      </c>
      <c r="I41" s="50"/>
      <c r="J41" s="2"/>
      <c r="K41" s="80" t="s">
        <v>35</v>
      </c>
      <c r="L41" s="69">
        <v>7.6</v>
      </c>
      <c r="M41" s="69">
        <v>7.7</v>
      </c>
      <c r="N41" s="69">
        <v>7.5</v>
      </c>
      <c r="O41" s="69">
        <v>0.8</v>
      </c>
      <c r="P41" s="69">
        <v>7.6</v>
      </c>
      <c r="Q41" s="69">
        <v>7.4</v>
      </c>
      <c r="R41" s="89">
        <f t="shared" si="11"/>
        <v>38.6</v>
      </c>
      <c r="S41" s="50"/>
      <c r="T41" s="50"/>
      <c r="U41" s="50"/>
      <c r="V41" s="50"/>
      <c r="W41" s="2"/>
      <c r="X41" s="2"/>
      <c r="Y41" s="2"/>
      <c r="Z41" s="2"/>
      <c r="AA41" s="144"/>
      <c r="AB41" s="144"/>
      <c r="AD41" s="142"/>
    </row>
    <row r="42" spans="1:30" ht="33.75" customHeight="1" x14ac:dyDescent="0.25">
      <c r="A42" s="80" t="s">
        <v>36</v>
      </c>
      <c r="B42" s="69">
        <v>96.2</v>
      </c>
      <c r="C42" s="69">
        <v>93.4</v>
      </c>
      <c r="D42" s="69">
        <v>96</v>
      </c>
      <c r="E42" s="69">
        <v>12</v>
      </c>
      <c r="F42" s="69">
        <v>98.3</v>
      </c>
      <c r="G42" s="69">
        <v>94.9</v>
      </c>
      <c r="H42" s="89">
        <f t="shared" si="10"/>
        <v>490.80000000000007</v>
      </c>
      <c r="I42" s="50"/>
      <c r="J42" s="2"/>
      <c r="K42" s="80" t="s">
        <v>36</v>
      </c>
      <c r="L42" s="69">
        <v>7.6</v>
      </c>
      <c r="M42" s="69">
        <v>7.7</v>
      </c>
      <c r="N42" s="69">
        <v>7.5</v>
      </c>
      <c r="O42" s="69">
        <v>0.8</v>
      </c>
      <c r="P42" s="69">
        <v>7.6</v>
      </c>
      <c r="Q42" s="69">
        <v>7.5</v>
      </c>
      <c r="R42" s="89">
        <f t="shared" si="11"/>
        <v>38.700000000000003</v>
      </c>
      <c r="S42" s="50"/>
      <c r="T42" s="50"/>
      <c r="U42" s="50"/>
      <c r="V42" s="50"/>
      <c r="W42" s="2"/>
      <c r="X42" s="2"/>
      <c r="Y42" s="2"/>
      <c r="Z42" s="2"/>
      <c r="AA42" s="144"/>
      <c r="AB42" s="144"/>
      <c r="AD42" s="142"/>
    </row>
    <row r="43" spans="1:30" ht="33.75" customHeight="1" x14ac:dyDescent="0.25">
      <c r="A43" s="81" t="s">
        <v>37</v>
      </c>
      <c r="B43" s="69">
        <v>96.2</v>
      </c>
      <c r="C43" s="69">
        <v>93.4</v>
      </c>
      <c r="D43" s="69">
        <v>96</v>
      </c>
      <c r="E43" s="69">
        <v>12</v>
      </c>
      <c r="F43" s="69">
        <v>98.3</v>
      </c>
      <c r="G43" s="69">
        <v>94.9</v>
      </c>
      <c r="H43" s="89">
        <f t="shared" si="10"/>
        <v>490.80000000000007</v>
      </c>
      <c r="I43" s="50"/>
      <c r="J43" s="2"/>
      <c r="K43" s="81" t="s">
        <v>37</v>
      </c>
      <c r="L43" s="69">
        <v>7.6</v>
      </c>
      <c r="M43" s="69">
        <v>7.8</v>
      </c>
      <c r="N43" s="69">
        <v>7.6</v>
      </c>
      <c r="O43" s="69">
        <v>0.8</v>
      </c>
      <c r="P43" s="69">
        <v>7.6</v>
      </c>
      <c r="Q43" s="69">
        <v>7.5</v>
      </c>
      <c r="R43" s="89">
        <f t="shared" si="11"/>
        <v>38.9</v>
      </c>
      <c r="S43" s="50"/>
      <c r="T43" s="50"/>
      <c r="U43" s="50"/>
      <c r="V43" s="50"/>
      <c r="W43" s="2"/>
      <c r="X43" s="2"/>
      <c r="Y43" s="2"/>
      <c r="Z43" s="2"/>
      <c r="AA43" s="144"/>
      <c r="AB43" s="144"/>
      <c r="AD43" s="142"/>
    </row>
    <row r="44" spans="1:30" ht="33.75" customHeight="1" x14ac:dyDescent="0.25">
      <c r="A44" s="80" t="s">
        <v>38</v>
      </c>
      <c r="B44" s="69">
        <v>96.2</v>
      </c>
      <c r="C44" s="69">
        <v>93.4</v>
      </c>
      <c r="D44" s="69">
        <v>96</v>
      </c>
      <c r="E44" s="69">
        <v>12</v>
      </c>
      <c r="F44" s="69">
        <v>98.3</v>
      </c>
      <c r="G44" s="69">
        <v>94.9</v>
      </c>
      <c r="H44" s="89">
        <f t="shared" si="10"/>
        <v>490.80000000000007</v>
      </c>
      <c r="I44" s="50"/>
      <c r="J44" s="2"/>
      <c r="K44" s="80" t="s">
        <v>38</v>
      </c>
      <c r="L44" s="69">
        <v>7.6</v>
      </c>
      <c r="M44" s="69">
        <v>7.8</v>
      </c>
      <c r="N44" s="69">
        <v>7.6</v>
      </c>
      <c r="O44" s="69">
        <v>0.9</v>
      </c>
      <c r="P44" s="69">
        <v>7.6</v>
      </c>
      <c r="Q44" s="69">
        <v>7.5</v>
      </c>
      <c r="R44" s="89">
        <f t="shared" si="11"/>
        <v>39</v>
      </c>
      <c r="S44" s="50"/>
      <c r="T44" s="50"/>
      <c r="U44" s="50"/>
      <c r="V44" s="50"/>
      <c r="W44" s="2"/>
      <c r="X44" s="2"/>
      <c r="Y44" s="2"/>
      <c r="Z44" s="2"/>
      <c r="AA44" s="144"/>
      <c r="AB44" s="144"/>
      <c r="AD44" s="142"/>
    </row>
    <row r="45" spans="1:30" ht="33.75" customHeight="1" x14ac:dyDescent="0.25">
      <c r="A45" s="80" t="s">
        <v>33</v>
      </c>
      <c r="B45" s="69">
        <v>96.2</v>
      </c>
      <c r="C45" s="69">
        <v>93.4</v>
      </c>
      <c r="D45" s="69">
        <v>96</v>
      </c>
      <c r="E45" s="69">
        <v>12</v>
      </c>
      <c r="F45" s="69">
        <v>98.3</v>
      </c>
      <c r="G45" s="69">
        <v>94.9</v>
      </c>
      <c r="H45" s="89">
        <f t="shared" si="10"/>
        <v>490.80000000000007</v>
      </c>
      <c r="I45" s="50"/>
      <c r="J45" s="2"/>
      <c r="K45" s="80" t="s">
        <v>33</v>
      </c>
      <c r="L45" s="69">
        <v>7.7</v>
      </c>
      <c r="M45" s="69">
        <v>7.8</v>
      </c>
      <c r="N45" s="69">
        <v>7.6</v>
      </c>
      <c r="O45" s="69">
        <v>0.9</v>
      </c>
      <c r="P45" s="69">
        <v>7.6</v>
      </c>
      <c r="Q45" s="69">
        <v>7.5</v>
      </c>
      <c r="R45" s="89">
        <f t="shared" si="11"/>
        <v>39.1</v>
      </c>
      <c r="S45" s="50"/>
      <c r="T45" s="50"/>
      <c r="U45" s="50"/>
      <c r="V45" s="50"/>
      <c r="W45" s="2"/>
      <c r="X45" s="2"/>
      <c r="Y45" s="2"/>
      <c r="Z45" s="2"/>
      <c r="AA45" s="144"/>
      <c r="AB45" s="144"/>
      <c r="AD45" s="142"/>
    </row>
    <row r="46" spans="1:30" ht="33.75" customHeight="1" x14ac:dyDescent="0.25">
      <c r="A46" s="81" t="s">
        <v>10</v>
      </c>
      <c r="B46" s="70">
        <f t="shared" ref="B46:G46" si="12">SUM(B39:B45)</f>
        <v>674.2</v>
      </c>
      <c r="C46" s="25">
        <f t="shared" si="12"/>
        <v>653.79999999999995</v>
      </c>
      <c r="D46" s="25">
        <f t="shared" si="12"/>
        <v>672.2</v>
      </c>
      <c r="E46" s="25">
        <f t="shared" si="12"/>
        <v>83.6</v>
      </c>
      <c r="F46" s="25">
        <f t="shared" si="12"/>
        <v>688.3</v>
      </c>
      <c r="G46" s="25">
        <f t="shared" si="12"/>
        <v>664.69999999999993</v>
      </c>
      <c r="H46" s="89">
        <f t="shared" si="10"/>
        <v>3436.8</v>
      </c>
      <c r="I46" s="56"/>
      <c r="K46" s="96" t="s">
        <v>10</v>
      </c>
      <c r="L46" s="70">
        <f>SUM(L39:L45)</f>
        <v>53.300000000000004</v>
      </c>
      <c r="M46" s="25">
        <f>SUM(M39:M45)</f>
        <v>54.199999999999996</v>
      </c>
      <c r="N46" s="25">
        <f>SUM(N39:N45)</f>
        <v>52.800000000000004</v>
      </c>
      <c r="O46" s="25">
        <f>SUM(O39:O45)</f>
        <v>5.6000000000000005</v>
      </c>
      <c r="P46" s="25">
        <f t="shared" ref="P46:Q46" si="13">SUM(P39:P45)</f>
        <v>53.000000000000007</v>
      </c>
      <c r="Q46" s="25">
        <f t="shared" si="13"/>
        <v>52</v>
      </c>
      <c r="R46" s="89">
        <f t="shared" si="11"/>
        <v>270.89999999999998</v>
      </c>
      <c r="S46" s="56"/>
      <c r="T46" s="53"/>
      <c r="U46" s="3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2" t="s">
        <v>12</v>
      </c>
      <c r="B47" s="28">
        <v>153.9</v>
      </c>
      <c r="C47" s="28">
        <v>153.9</v>
      </c>
      <c r="D47" s="28">
        <v>153.9</v>
      </c>
      <c r="E47" s="28">
        <v>153.9</v>
      </c>
      <c r="F47" s="28">
        <v>153.9</v>
      </c>
      <c r="G47" s="28">
        <v>153.9</v>
      </c>
      <c r="H47" s="90">
        <f>+((H46/H48)/7)*1000</f>
        <v>153.76493221779785</v>
      </c>
      <c r="I47" s="56"/>
      <c r="K47" s="119" t="s">
        <v>12</v>
      </c>
      <c r="L47" s="71">
        <v>158.5</v>
      </c>
      <c r="M47" s="28">
        <v>158</v>
      </c>
      <c r="N47" s="28">
        <v>154</v>
      </c>
      <c r="O47" s="28">
        <v>160</v>
      </c>
      <c r="P47" s="28">
        <v>151.5</v>
      </c>
      <c r="Q47" s="28">
        <v>151.5</v>
      </c>
      <c r="R47" s="90">
        <f>+((R46/R48)/7)*1000</f>
        <v>154.79999999999998</v>
      </c>
      <c r="S47" s="57"/>
      <c r="T47" s="50"/>
      <c r="U47" s="50"/>
    </row>
    <row r="48" spans="1:30" ht="33.75" customHeight="1" x14ac:dyDescent="0.25">
      <c r="A48" s="83" t="s">
        <v>13</v>
      </c>
      <c r="B48" s="72">
        <v>626</v>
      </c>
      <c r="C48" s="32">
        <v>607</v>
      </c>
      <c r="D48" s="32">
        <v>624</v>
      </c>
      <c r="E48" s="32">
        <v>80</v>
      </c>
      <c r="F48" s="32">
        <v>639</v>
      </c>
      <c r="G48" s="32">
        <v>617</v>
      </c>
      <c r="H48" s="91">
        <f>SUM(B48:G48)</f>
        <v>3193</v>
      </c>
      <c r="I48" s="56"/>
      <c r="J48" s="58"/>
      <c r="K48" s="83" t="s">
        <v>13</v>
      </c>
      <c r="L48" s="94">
        <v>48</v>
      </c>
      <c r="M48" s="94">
        <v>49</v>
      </c>
      <c r="N48" s="94">
        <v>49</v>
      </c>
      <c r="O48" s="94">
        <v>5</v>
      </c>
      <c r="P48" s="94">
        <v>50</v>
      </c>
      <c r="Q48" s="94">
        <v>49</v>
      </c>
      <c r="R48" s="98">
        <f>SUM(L48:Q48)</f>
        <v>250</v>
      </c>
      <c r="S48" s="59"/>
      <c r="T48" s="53"/>
      <c r="U48" s="3"/>
    </row>
    <row r="49" spans="1:43" ht="33.75" customHeight="1" x14ac:dyDescent="0.25">
      <c r="A49" s="84" t="s">
        <v>14</v>
      </c>
      <c r="B49" s="73">
        <f t="shared" ref="B49:G49" si="14">((B48*B47)*7/1000-B39-B40)/5</f>
        <v>96.237960000000001</v>
      </c>
      <c r="C49" s="36">
        <f t="shared" si="14"/>
        <v>93.42422000000002</v>
      </c>
      <c r="D49" s="36">
        <f t="shared" si="14"/>
        <v>96.007040000000003</v>
      </c>
      <c r="E49" s="36">
        <f t="shared" si="14"/>
        <v>12.5168</v>
      </c>
      <c r="F49" s="36">
        <f t="shared" si="14"/>
        <v>98.318940000000026</v>
      </c>
      <c r="G49" s="36">
        <f t="shared" si="14"/>
        <v>94.898819999999972</v>
      </c>
      <c r="H49" s="92">
        <f>((H46*1000)/H48)/7</f>
        <v>153.76493221779788</v>
      </c>
      <c r="I49" s="56"/>
      <c r="K49" s="84" t="s">
        <v>14</v>
      </c>
      <c r="L49" s="73">
        <f>((L48*L47)*7/1000-L39-L40)/5</f>
        <v>7.6111999999999993</v>
      </c>
      <c r="M49" s="36">
        <f t="shared" ref="M49:Q49" si="15">((M48*M47)*7/1000-M39-M40)/5</f>
        <v>7.758799999999999</v>
      </c>
      <c r="N49" s="36">
        <f t="shared" si="15"/>
        <v>7.5644000000000009</v>
      </c>
      <c r="O49" s="36">
        <f t="shared" si="15"/>
        <v>0.83999999999999986</v>
      </c>
      <c r="P49" s="36">
        <f t="shared" si="15"/>
        <v>7.6049999999999995</v>
      </c>
      <c r="Q49" s="36">
        <f t="shared" si="15"/>
        <v>7.472900000000001</v>
      </c>
      <c r="R49" s="99">
        <f>((R46*1000)/R48)/7</f>
        <v>154.79999999999998</v>
      </c>
      <c r="S49" s="59"/>
      <c r="T49" s="50"/>
      <c r="U49" s="50"/>
    </row>
    <row r="50" spans="1:43" ht="33.75" customHeight="1" x14ac:dyDescent="0.25">
      <c r="A50" s="85" t="s">
        <v>15</v>
      </c>
      <c r="B50" s="74">
        <f t="shared" ref="B50:G50" si="16">((B48*B47)*7)/1000</f>
        <v>674.38980000000004</v>
      </c>
      <c r="C50" s="40">
        <f t="shared" si="16"/>
        <v>653.92110000000002</v>
      </c>
      <c r="D50" s="40">
        <f t="shared" si="16"/>
        <v>672.23520000000008</v>
      </c>
      <c r="E50" s="40">
        <f t="shared" si="16"/>
        <v>86.183999999999997</v>
      </c>
      <c r="F50" s="40">
        <f t="shared" si="16"/>
        <v>688.39470000000006</v>
      </c>
      <c r="G50" s="40">
        <f t="shared" si="16"/>
        <v>664.69409999999993</v>
      </c>
      <c r="H50" s="76"/>
      <c r="I50" s="56"/>
      <c r="K50" s="85" t="s">
        <v>15</v>
      </c>
      <c r="L50" s="74">
        <f>((L48*L47)*7)/1000</f>
        <v>53.256</v>
      </c>
      <c r="M50" s="40">
        <f>((M48*M47)*7)/1000</f>
        <v>54.194000000000003</v>
      </c>
      <c r="N50" s="40">
        <f>((N48*N47)*7)/1000</f>
        <v>52.822000000000003</v>
      </c>
      <c r="O50" s="40">
        <f>((O48*O47)*7)/1000</f>
        <v>5.6</v>
      </c>
      <c r="P50" s="40">
        <f t="shared" ref="P50:Q50" si="17">((P48*P47)*7)/1000</f>
        <v>53.024999999999999</v>
      </c>
      <c r="Q50" s="40">
        <f t="shared" si="17"/>
        <v>51.964500000000001</v>
      </c>
      <c r="R50" s="100"/>
    </row>
    <row r="51" spans="1:43" ht="33.75" customHeight="1" thickBot="1" x14ac:dyDescent="0.3">
      <c r="A51" s="86" t="s">
        <v>16</v>
      </c>
      <c r="B51" s="75">
        <f t="shared" ref="B51:G51" si="18">+(B46/B48)/7*1000</f>
        <v>153.85668644454586</v>
      </c>
      <c r="C51" s="45">
        <f t="shared" si="18"/>
        <v>153.87149917627676</v>
      </c>
      <c r="D51" s="45">
        <f t="shared" si="18"/>
        <v>153.89194139194143</v>
      </c>
      <c r="E51" s="45">
        <f t="shared" si="18"/>
        <v>149.28571428571428</v>
      </c>
      <c r="F51" s="45">
        <f t="shared" si="18"/>
        <v>153.87882852671584</v>
      </c>
      <c r="G51" s="45">
        <f t="shared" si="18"/>
        <v>153.90136605695761</v>
      </c>
      <c r="H51" s="93"/>
      <c r="I51" s="56"/>
      <c r="J51" s="48"/>
      <c r="K51" s="86" t="s">
        <v>16</v>
      </c>
      <c r="L51" s="75">
        <f>+(L46/L48)/7*1000</f>
        <v>158.63095238095241</v>
      </c>
      <c r="M51" s="45">
        <f>+(M46/M48)/7*1000</f>
        <v>158.01749271137024</v>
      </c>
      <c r="N51" s="45">
        <f>+(N46/N48)/7*1000</f>
        <v>153.93586005830903</v>
      </c>
      <c r="O51" s="45">
        <f>+(O46/O48)/7*1000</f>
        <v>160</v>
      </c>
      <c r="P51" s="45">
        <f t="shared" ref="P51:Q51" si="19">+(P46/P48)/7*1000</f>
        <v>151.42857142857144</v>
      </c>
      <c r="Q51" s="45">
        <f t="shared" si="19"/>
        <v>151.60349854227405</v>
      </c>
      <c r="R51" s="46"/>
      <c r="S51" s="49"/>
      <c r="T51" s="49"/>
    </row>
    <row r="52" spans="1:43" ht="33.75" customHeight="1" x14ac:dyDescent="0.25">
      <c r="A52" s="48"/>
      <c r="B52" s="178"/>
      <c r="C52" s="178"/>
      <c r="D52" s="178"/>
      <c r="E52" s="178"/>
      <c r="F52" s="178"/>
      <c r="G52" s="178"/>
      <c r="H52" s="48"/>
      <c r="I52" s="48"/>
      <c r="J52" s="48"/>
      <c r="K52" s="49"/>
      <c r="L52" s="49"/>
      <c r="M52" s="49"/>
      <c r="N52" s="49"/>
      <c r="O52" s="49"/>
      <c r="P52" s="49"/>
      <c r="Q52" s="49"/>
      <c r="R52" s="178"/>
      <c r="S52" s="49"/>
      <c r="T52" s="49"/>
      <c r="U52" s="2"/>
      <c r="V52" s="2"/>
      <c r="W52" s="2"/>
      <c r="X52" s="2"/>
      <c r="Y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43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2"/>
      <c r="W54" s="2"/>
      <c r="X54" s="2"/>
      <c r="Y54" s="2"/>
      <c r="Z54" s="2"/>
      <c r="AB54" s="2"/>
      <c r="AC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2"/>
      <c r="W55" s="2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2"/>
      <c r="W56" s="2"/>
      <c r="X56" s="124"/>
      <c r="Y56" s="52"/>
      <c r="Z56" s="64"/>
      <c r="AA56" s="64"/>
      <c r="AB56" s="64"/>
      <c r="AC56" s="5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86">
        <v>9.4</v>
      </c>
      <c r="C57" s="179">
        <v>9.4</v>
      </c>
      <c r="D57" s="179">
        <v>9.1</v>
      </c>
      <c r="E57" s="179">
        <v>1.6</v>
      </c>
      <c r="F57" s="179">
        <v>9.3000000000000007</v>
      </c>
      <c r="G57" s="187">
        <v>9</v>
      </c>
      <c r="H57" s="186">
        <v>9.3000000000000007</v>
      </c>
      <c r="I57" s="179">
        <v>9.1999999999999993</v>
      </c>
      <c r="J57" s="179">
        <v>9.1999999999999993</v>
      </c>
      <c r="K57" s="179">
        <v>0.9</v>
      </c>
      <c r="L57" s="179">
        <v>9.3000000000000007</v>
      </c>
      <c r="M57" s="187">
        <v>9.1999999999999993</v>
      </c>
      <c r="N57" s="69">
        <v>9.4</v>
      </c>
      <c r="O57" s="21">
        <v>9.3000000000000007</v>
      </c>
      <c r="P57" s="21">
        <v>9.3000000000000007</v>
      </c>
      <c r="Q57" s="21">
        <v>1.3</v>
      </c>
      <c r="R57" s="21">
        <v>9.1</v>
      </c>
      <c r="S57" s="126">
        <v>9.1</v>
      </c>
      <c r="T57" s="158">
        <f>SUM(B57:S57)</f>
        <v>142.4</v>
      </c>
      <c r="U57" s="49"/>
      <c r="V57" s="2"/>
      <c r="W57" s="2"/>
      <c r="X57" s="124"/>
      <c r="Y57" s="52"/>
      <c r="Z57" s="64"/>
      <c r="AA57" s="64"/>
      <c r="AB57" s="64"/>
      <c r="AC57" s="52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186">
        <v>9.4</v>
      </c>
      <c r="C58" s="179">
        <v>9.4</v>
      </c>
      <c r="D58" s="179">
        <v>9.1</v>
      </c>
      <c r="E58" s="179">
        <v>1.6</v>
      </c>
      <c r="F58" s="179">
        <v>9.3000000000000007</v>
      </c>
      <c r="G58" s="187">
        <v>9</v>
      </c>
      <c r="H58" s="186">
        <v>9.3000000000000007</v>
      </c>
      <c r="I58" s="179">
        <v>9.1999999999999993</v>
      </c>
      <c r="J58" s="179">
        <v>9.1999999999999993</v>
      </c>
      <c r="K58" s="179">
        <v>0.9</v>
      </c>
      <c r="L58" s="179">
        <v>9.3000000000000007</v>
      </c>
      <c r="M58" s="187">
        <v>9.1999999999999993</v>
      </c>
      <c r="N58" s="69">
        <v>9.4</v>
      </c>
      <c r="O58" s="21">
        <v>9.3000000000000007</v>
      </c>
      <c r="P58" s="21">
        <v>9.3000000000000007</v>
      </c>
      <c r="Q58" s="21">
        <v>1.3</v>
      </c>
      <c r="R58" s="21">
        <v>9.1</v>
      </c>
      <c r="S58" s="126">
        <v>9.1</v>
      </c>
      <c r="T58" s="158">
        <f t="shared" ref="T58:T63" si="20">SUM(B58:S58)</f>
        <v>142.4</v>
      </c>
      <c r="U58" s="49"/>
      <c r="V58" s="2"/>
      <c r="W58" s="2"/>
      <c r="X58" s="124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186">
        <v>9.5</v>
      </c>
      <c r="C59" s="179">
        <v>9.4</v>
      </c>
      <c r="D59" s="179">
        <v>9.1999999999999993</v>
      </c>
      <c r="E59" s="179">
        <v>1.5</v>
      </c>
      <c r="F59" s="179">
        <v>9.3000000000000007</v>
      </c>
      <c r="G59" s="187">
        <v>9</v>
      </c>
      <c r="H59" s="186">
        <v>9</v>
      </c>
      <c r="I59" s="179">
        <v>9.1999999999999993</v>
      </c>
      <c r="J59" s="179">
        <v>9.1</v>
      </c>
      <c r="K59" s="179">
        <v>0.9</v>
      </c>
      <c r="L59" s="179">
        <v>9.3000000000000007</v>
      </c>
      <c r="M59" s="187">
        <v>9.1999999999999993</v>
      </c>
      <c r="N59" s="69">
        <v>9.5</v>
      </c>
      <c r="O59" s="21">
        <v>9.4</v>
      </c>
      <c r="P59" s="21">
        <v>9.3000000000000007</v>
      </c>
      <c r="Q59" s="21">
        <v>1.2</v>
      </c>
      <c r="R59" s="21">
        <v>9.1</v>
      </c>
      <c r="S59" s="126">
        <v>9</v>
      </c>
      <c r="T59" s="158">
        <f t="shared" si="20"/>
        <v>142.1</v>
      </c>
      <c r="U59" s="49"/>
      <c r="V59" s="2"/>
      <c r="W59" s="2"/>
      <c r="X59" s="124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186">
        <v>9.5</v>
      </c>
      <c r="C60" s="179">
        <v>9.4</v>
      </c>
      <c r="D60" s="179">
        <v>9.1999999999999993</v>
      </c>
      <c r="E60" s="179">
        <v>1.5</v>
      </c>
      <c r="F60" s="179">
        <v>9.3000000000000007</v>
      </c>
      <c r="G60" s="187">
        <v>9.1</v>
      </c>
      <c r="H60" s="186">
        <v>9.1</v>
      </c>
      <c r="I60" s="179">
        <v>9.1999999999999993</v>
      </c>
      <c r="J60" s="179">
        <v>9.1</v>
      </c>
      <c r="K60" s="179">
        <v>0.9</v>
      </c>
      <c r="L60" s="179">
        <v>9.3000000000000007</v>
      </c>
      <c r="M60" s="187">
        <v>9.1999999999999993</v>
      </c>
      <c r="N60" s="69">
        <v>9.5</v>
      </c>
      <c r="O60" s="21">
        <v>9.4</v>
      </c>
      <c r="P60" s="21">
        <v>9.3000000000000007</v>
      </c>
      <c r="Q60" s="21">
        <v>1.2</v>
      </c>
      <c r="R60" s="21">
        <v>9.1</v>
      </c>
      <c r="S60" s="126">
        <v>9.1</v>
      </c>
      <c r="T60" s="158">
        <f t="shared" si="20"/>
        <v>142.4</v>
      </c>
      <c r="U60" s="49"/>
      <c r="V60" s="2"/>
      <c r="W60" s="2"/>
      <c r="X60" s="124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186">
        <v>9.5</v>
      </c>
      <c r="C61" s="179">
        <v>9.4</v>
      </c>
      <c r="D61" s="179">
        <v>9.1999999999999993</v>
      </c>
      <c r="E61" s="179">
        <v>1.6</v>
      </c>
      <c r="F61" s="179">
        <v>9.3000000000000007</v>
      </c>
      <c r="G61" s="187">
        <v>9.1</v>
      </c>
      <c r="H61" s="186">
        <v>9.1</v>
      </c>
      <c r="I61" s="179">
        <v>9.3000000000000007</v>
      </c>
      <c r="J61" s="179">
        <v>9.1999999999999993</v>
      </c>
      <c r="K61" s="179">
        <v>1</v>
      </c>
      <c r="L61" s="179">
        <v>9.3000000000000007</v>
      </c>
      <c r="M61" s="187">
        <v>9.1999999999999993</v>
      </c>
      <c r="N61" s="69">
        <v>9.5</v>
      </c>
      <c r="O61" s="21">
        <v>9.4</v>
      </c>
      <c r="P61" s="21">
        <v>9.3000000000000007</v>
      </c>
      <c r="Q61" s="21">
        <v>1.2</v>
      </c>
      <c r="R61" s="21">
        <v>9.1</v>
      </c>
      <c r="S61" s="126">
        <v>9.1</v>
      </c>
      <c r="T61" s="158">
        <f t="shared" si="20"/>
        <v>142.80000000000001</v>
      </c>
      <c r="U61" s="49"/>
      <c r="V61" s="2"/>
      <c r="W61" s="2"/>
      <c r="X61" s="124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86">
        <v>9.5</v>
      </c>
      <c r="C62" s="179">
        <v>9.5</v>
      </c>
      <c r="D62" s="179">
        <v>9.1999999999999993</v>
      </c>
      <c r="E62" s="179">
        <v>1.6</v>
      </c>
      <c r="F62" s="179">
        <v>9.3000000000000007</v>
      </c>
      <c r="G62" s="187">
        <v>9.1</v>
      </c>
      <c r="H62" s="186">
        <v>9.1</v>
      </c>
      <c r="I62" s="179">
        <v>9.3000000000000007</v>
      </c>
      <c r="J62" s="179">
        <v>9.1999999999999993</v>
      </c>
      <c r="K62" s="179">
        <v>1</v>
      </c>
      <c r="L62" s="179">
        <v>9.3000000000000007</v>
      </c>
      <c r="M62" s="187">
        <v>9.1999999999999993</v>
      </c>
      <c r="N62" s="69">
        <v>9.5</v>
      </c>
      <c r="O62" s="21">
        <v>9.4</v>
      </c>
      <c r="P62" s="21">
        <v>9.4</v>
      </c>
      <c r="Q62" s="21">
        <v>1.3</v>
      </c>
      <c r="R62" s="21">
        <v>9.1</v>
      </c>
      <c r="S62" s="126">
        <v>9.1</v>
      </c>
      <c r="T62" s="158">
        <f t="shared" si="20"/>
        <v>143.10000000000002</v>
      </c>
      <c r="U62" s="49"/>
      <c r="V62" s="2"/>
      <c r="W62" s="2"/>
      <c r="X62" s="124"/>
      <c r="Y62" s="52"/>
      <c r="Z62" s="52"/>
      <c r="AA62" s="52"/>
      <c r="AB62" s="52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86">
        <v>9.6</v>
      </c>
      <c r="C63" s="179">
        <v>9.5</v>
      </c>
      <c r="D63" s="179">
        <v>9.1999999999999993</v>
      </c>
      <c r="E63" s="179">
        <v>1.6</v>
      </c>
      <c r="F63" s="179">
        <v>9.3000000000000007</v>
      </c>
      <c r="G63" s="187">
        <v>9.1</v>
      </c>
      <c r="H63" s="186">
        <v>9.1</v>
      </c>
      <c r="I63" s="179">
        <v>9.3000000000000007</v>
      </c>
      <c r="J63" s="179">
        <v>9.1999999999999993</v>
      </c>
      <c r="K63" s="179">
        <v>1</v>
      </c>
      <c r="L63" s="179">
        <v>9.3000000000000007</v>
      </c>
      <c r="M63" s="187">
        <v>9.3000000000000007</v>
      </c>
      <c r="N63" s="69">
        <v>9.6</v>
      </c>
      <c r="O63" s="21">
        <v>9.4</v>
      </c>
      <c r="P63" s="21">
        <v>9.4</v>
      </c>
      <c r="Q63" s="21">
        <v>1.3</v>
      </c>
      <c r="R63" s="21">
        <v>9.1999999999999993</v>
      </c>
      <c r="S63" s="126">
        <v>9.1</v>
      </c>
      <c r="T63" s="158">
        <f t="shared" si="20"/>
        <v>143.5</v>
      </c>
      <c r="U63" s="49"/>
      <c r="V63" s="2"/>
      <c r="W63" s="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81" t="s">
        <v>10</v>
      </c>
      <c r="B64" s="168">
        <f t="shared" ref="B64:S64" si="21">SUM(B57:B63)</f>
        <v>66.399999999999991</v>
      </c>
      <c r="C64" s="169">
        <f t="shared" si="21"/>
        <v>66</v>
      </c>
      <c r="D64" s="169">
        <f t="shared" si="21"/>
        <v>64.2</v>
      </c>
      <c r="E64" s="169">
        <f t="shared" si="21"/>
        <v>11</v>
      </c>
      <c r="F64" s="169">
        <f t="shared" si="21"/>
        <v>65.099999999999994</v>
      </c>
      <c r="G64" s="170">
        <f t="shared" si="21"/>
        <v>63.400000000000006</v>
      </c>
      <c r="H64" s="168">
        <f t="shared" si="21"/>
        <v>64</v>
      </c>
      <c r="I64" s="169">
        <f t="shared" si="21"/>
        <v>64.699999999999989</v>
      </c>
      <c r="J64" s="169">
        <f t="shared" si="21"/>
        <v>64.2</v>
      </c>
      <c r="K64" s="169">
        <f t="shared" si="21"/>
        <v>6.6</v>
      </c>
      <c r="L64" s="169">
        <f t="shared" si="21"/>
        <v>65.099999999999994</v>
      </c>
      <c r="M64" s="170">
        <f t="shared" si="21"/>
        <v>64.5</v>
      </c>
      <c r="N64" s="70">
        <f t="shared" si="21"/>
        <v>66.399999999999991</v>
      </c>
      <c r="O64" s="25">
        <f t="shared" si="21"/>
        <v>65.599999999999994</v>
      </c>
      <c r="P64" s="25">
        <f t="shared" si="21"/>
        <v>65.3</v>
      </c>
      <c r="Q64" s="25">
        <f t="shared" si="21"/>
        <v>8.8000000000000007</v>
      </c>
      <c r="R64" s="25">
        <f t="shared" si="21"/>
        <v>63.8</v>
      </c>
      <c r="S64" s="127">
        <f t="shared" si="21"/>
        <v>63.6</v>
      </c>
      <c r="T64" s="150">
        <f>SUM(B64:S64)</f>
        <v>998.69999999999982</v>
      </c>
      <c r="U64" s="49"/>
      <c r="V64" s="2"/>
      <c r="W64" s="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155.5</v>
      </c>
      <c r="C65" s="28">
        <v>154.5</v>
      </c>
      <c r="D65" s="28">
        <v>153</v>
      </c>
      <c r="E65" s="28">
        <v>157</v>
      </c>
      <c r="F65" s="28">
        <v>152.5</v>
      </c>
      <c r="G65" s="29">
        <v>151</v>
      </c>
      <c r="H65" s="27">
        <v>155</v>
      </c>
      <c r="I65" s="28">
        <v>154</v>
      </c>
      <c r="J65" s="28">
        <v>153</v>
      </c>
      <c r="K65" s="28">
        <v>157</v>
      </c>
      <c r="L65" s="28">
        <v>152.5</v>
      </c>
      <c r="M65" s="29">
        <v>151</v>
      </c>
      <c r="N65" s="71">
        <v>155.5</v>
      </c>
      <c r="O65" s="28">
        <v>153.5</v>
      </c>
      <c r="P65" s="28">
        <v>153</v>
      </c>
      <c r="Q65" s="28">
        <v>157</v>
      </c>
      <c r="R65" s="28">
        <v>152</v>
      </c>
      <c r="S65" s="128">
        <v>151.5</v>
      </c>
      <c r="T65" s="151">
        <f>+((T64/T66)/7)*1000</f>
        <v>153.24535829369341</v>
      </c>
      <c r="U65" s="49"/>
      <c r="V65" s="2"/>
      <c r="W65" s="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61</v>
      </c>
      <c r="C66" s="145">
        <v>61</v>
      </c>
      <c r="D66" s="145">
        <v>60</v>
      </c>
      <c r="E66" s="145">
        <v>10</v>
      </c>
      <c r="F66" s="145">
        <v>61</v>
      </c>
      <c r="G66" s="147">
        <v>60</v>
      </c>
      <c r="H66" s="146">
        <v>59</v>
      </c>
      <c r="I66" s="145">
        <v>60</v>
      </c>
      <c r="J66" s="145">
        <v>60</v>
      </c>
      <c r="K66" s="145">
        <v>6</v>
      </c>
      <c r="L66" s="145">
        <v>61</v>
      </c>
      <c r="M66" s="147">
        <v>61</v>
      </c>
      <c r="N66" s="94">
        <v>61</v>
      </c>
      <c r="O66" s="145">
        <v>61</v>
      </c>
      <c r="P66" s="145">
        <v>61</v>
      </c>
      <c r="Q66" s="145">
        <v>8</v>
      </c>
      <c r="R66" s="145">
        <v>60</v>
      </c>
      <c r="S66" s="148">
        <v>60</v>
      </c>
      <c r="T66" s="152">
        <f>SUM(B66:S66)</f>
        <v>931</v>
      </c>
      <c r="U66" s="49"/>
      <c r="V66" s="66"/>
      <c r="Z66" s="3"/>
      <c r="AA66" s="3"/>
      <c r="AB66" s="3"/>
      <c r="AC66" s="3"/>
      <c r="AD66" s="3"/>
    </row>
    <row r="67" spans="1:41" ht="33.75" customHeight="1" x14ac:dyDescent="0.25">
      <c r="A67" s="84" t="s">
        <v>14</v>
      </c>
      <c r="B67" s="35">
        <f t="shared" ref="B67:S67" si="22">((B66*B65)*7/1000-B57-B58)/5</f>
        <v>9.5197000000000003</v>
      </c>
      <c r="C67" s="36">
        <f t="shared" si="22"/>
        <v>9.4343000000000021</v>
      </c>
      <c r="D67" s="36">
        <f t="shared" si="22"/>
        <v>9.2119999999999997</v>
      </c>
      <c r="E67" s="36">
        <f t="shared" si="22"/>
        <v>1.5580000000000003</v>
      </c>
      <c r="F67" s="36">
        <f t="shared" si="22"/>
        <v>9.3035000000000032</v>
      </c>
      <c r="G67" s="37">
        <f t="shared" si="22"/>
        <v>9.0839999999999996</v>
      </c>
      <c r="H67" s="35">
        <f t="shared" si="22"/>
        <v>9.083000000000002</v>
      </c>
      <c r="I67" s="36">
        <f t="shared" si="22"/>
        <v>9.2560000000000002</v>
      </c>
      <c r="J67" s="36">
        <f t="shared" si="22"/>
        <v>9.1720000000000006</v>
      </c>
      <c r="K67" s="36">
        <f t="shared" si="22"/>
        <v>0.95879999999999987</v>
      </c>
      <c r="L67" s="36">
        <f t="shared" si="22"/>
        <v>9.3035000000000032</v>
      </c>
      <c r="M67" s="37">
        <f t="shared" si="22"/>
        <v>9.2153999999999989</v>
      </c>
      <c r="N67" s="73">
        <f t="shared" si="22"/>
        <v>9.5197000000000003</v>
      </c>
      <c r="O67" s="36">
        <f t="shared" si="22"/>
        <v>9.3889000000000014</v>
      </c>
      <c r="P67" s="36">
        <f t="shared" si="22"/>
        <v>9.3462000000000014</v>
      </c>
      <c r="Q67" s="36">
        <f t="shared" si="22"/>
        <v>1.2383999999999999</v>
      </c>
      <c r="R67" s="36">
        <f t="shared" si="22"/>
        <v>9.1280000000000001</v>
      </c>
      <c r="S67" s="130">
        <f t="shared" si="22"/>
        <v>9.0860000000000003</v>
      </c>
      <c r="T67" s="153">
        <f>((T64*1000)/T66)/7</f>
        <v>153.24535829369339</v>
      </c>
      <c r="Z67" s="3"/>
      <c r="AA67" s="3"/>
      <c r="AB67" s="3"/>
      <c r="AC67" s="3"/>
      <c r="AD67" s="3"/>
    </row>
    <row r="68" spans="1:41" ht="33.75" customHeight="1" x14ac:dyDescent="0.25">
      <c r="A68" s="85" t="s">
        <v>15</v>
      </c>
      <c r="B68" s="39">
        <f t="shared" ref="B68:M68" si="23">((B66*B65)*7)/1000</f>
        <v>66.398499999999999</v>
      </c>
      <c r="C68" s="40">
        <f t="shared" si="23"/>
        <v>65.971500000000006</v>
      </c>
      <c r="D68" s="40">
        <f t="shared" si="23"/>
        <v>64.260000000000005</v>
      </c>
      <c r="E68" s="40">
        <f t="shared" si="23"/>
        <v>10.99</v>
      </c>
      <c r="F68" s="40">
        <f t="shared" si="23"/>
        <v>65.117500000000007</v>
      </c>
      <c r="G68" s="76">
        <f t="shared" si="23"/>
        <v>63.42</v>
      </c>
      <c r="H68" s="39">
        <f t="shared" si="23"/>
        <v>64.015000000000001</v>
      </c>
      <c r="I68" s="40">
        <f t="shared" si="23"/>
        <v>64.680000000000007</v>
      </c>
      <c r="J68" s="40">
        <f t="shared" si="23"/>
        <v>64.260000000000005</v>
      </c>
      <c r="K68" s="40">
        <f t="shared" si="23"/>
        <v>6.5940000000000003</v>
      </c>
      <c r="L68" s="40">
        <f t="shared" si="23"/>
        <v>65.117500000000007</v>
      </c>
      <c r="M68" s="76">
        <f t="shared" si="23"/>
        <v>64.477000000000004</v>
      </c>
      <c r="N68" s="74">
        <f>((N66*N65)*7)/1000</f>
        <v>66.398499999999999</v>
      </c>
      <c r="O68" s="40">
        <f>((O66*O65)*7)/1000</f>
        <v>65.544499999999999</v>
      </c>
      <c r="P68" s="40">
        <f>((P66*P65)*7)/1000</f>
        <v>65.331000000000003</v>
      </c>
      <c r="Q68" s="40">
        <f>((Q66*Q65)*7)/1000</f>
        <v>8.7919999999999998</v>
      </c>
      <c r="R68" s="40">
        <f t="shared" ref="R68:S68" si="24">((R66*R65)*7)/1000</f>
        <v>63.84</v>
      </c>
      <c r="S68" s="131">
        <f t="shared" si="24"/>
        <v>63.63</v>
      </c>
      <c r="T68" s="85"/>
      <c r="U68" s="48"/>
      <c r="AD68" s="3"/>
    </row>
    <row r="69" spans="1:41" ht="33.75" customHeight="1" thickBot="1" x14ac:dyDescent="0.3">
      <c r="A69" s="86" t="s">
        <v>16</v>
      </c>
      <c r="B69" s="44">
        <f t="shared" ref="B69:M69" si="25">+(B64/B66)/7*1000</f>
        <v>155.50351288056203</v>
      </c>
      <c r="C69" s="45">
        <f t="shared" si="25"/>
        <v>154.56674473067918</v>
      </c>
      <c r="D69" s="45">
        <f t="shared" si="25"/>
        <v>152.85714285714286</v>
      </c>
      <c r="E69" s="45">
        <f t="shared" si="25"/>
        <v>157.14285714285717</v>
      </c>
      <c r="F69" s="45">
        <f t="shared" si="25"/>
        <v>152.4590163934426</v>
      </c>
      <c r="G69" s="46">
        <f t="shared" si="25"/>
        <v>150.95238095238096</v>
      </c>
      <c r="H69" s="44">
        <f t="shared" si="25"/>
        <v>154.9636803874092</v>
      </c>
      <c r="I69" s="45">
        <f t="shared" si="25"/>
        <v>154.04761904761901</v>
      </c>
      <c r="J69" s="45">
        <f t="shared" si="25"/>
        <v>152.85714285714286</v>
      </c>
      <c r="K69" s="45">
        <f t="shared" si="25"/>
        <v>157.14285714285711</v>
      </c>
      <c r="L69" s="45">
        <f t="shared" si="25"/>
        <v>152.4590163934426</v>
      </c>
      <c r="M69" s="46">
        <f t="shared" si="25"/>
        <v>151.05386416861828</v>
      </c>
      <c r="N69" s="75">
        <f>+(N64/N66)/7*1000</f>
        <v>155.50351288056203</v>
      </c>
      <c r="O69" s="45">
        <f>+(O64/O66)/7*1000</f>
        <v>153.62997658079624</v>
      </c>
      <c r="P69" s="45">
        <f>+(P64/P66)/7*1000</f>
        <v>152.92740046838406</v>
      </c>
      <c r="Q69" s="45">
        <f>+(Q64/Q66)/7*1000</f>
        <v>157.14285714285717</v>
      </c>
      <c r="R69" s="45">
        <f t="shared" ref="R69:S69" si="26">+(R64/R66)/7*1000</f>
        <v>151.9047619047619</v>
      </c>
      <c r="S69" s="132">
        <f t="shared" si="26"/>
        <v>151.42857142857144</v>
      </c>
      <c r="T69" s="154"/>
      <c r="AD69" s="3"/>
    </row>
    <row r="70" spans="1:41" ht="33.75" customHeight="1" x14ac:dyDescent="0.25">
      <c r="B70" s="144"/>
      <c r="C70" s="144"/>
      <c r="D70" s="144"/>
      <c r="E70" s="144"/>
      <c r="F70" s="144"/>
      <c r="G70" s="144"/>
      <c r="H70" s="144"/>
      <c r="I70" s="144"/>
      <c r="J70" s="144"/>
      <c r="K70" s="144"/>
      <c r="L70" s="144"/>
      <c r="M70" s="144"/>
      <c r="N70" s="144"/>
      <c r="O70" s="144"/>
      <c r="P70" s="144"/>
      <c r="Q70" s="144"/>
      <c r="R70" s="144"/>
      <c r="S70" s="144"/>
    </row>
    <row r="71" spans="1:41" s="183" customFormat="1" ht="33.75" customHeight="1" x14ac:dyDescent="0.25">
      <c r="B71" s="184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  <c r="R71" s="184"/>
      <c r="S71" s="184"/>
    </row>
    <row r="72" spans="1:41" s="182" customFormat="1" ht="33.75" customHeight="1" x14ac:dyDescent="0.25">
      <c r="B72" s="185"/>
    </row>
    <row r="73" spans="1:41" ht="33.75" customHeight="1" x14ac:dyDescent="0.25">
      <c r="A73" s="52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182"/>
    </row>
    <row r="74" spans="1:41" ht="33.75" customHeight="1" x14ac:dyDescent="0.25">
      <c r="A74" s="52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182"/>
    </row>
    <row r="75" spans="1:41" ht="33.75" customHeight="1" x14ac:dyDescent="0.25">
      <c r="A75" s="52"/>
      <c r="B75" s="52"/>
      <c r="C75" s="52"/>
      <c r="D75" s="52"/>
      <c r="E75" s="52"/>
      <c r="F75" s="52"/>
      <c r="G75" s="52"/>
      <c r="H75" s="48"/>
      <c r="I75" s="48"/>
      <c r="J75" s="48"/>
      <c r="K75" s="182"/>
      <c r="L75" s="182"/>
      <c r="M75" s="182"/>
      <c r="N75" s="48"/>
      <c r="O75" s="48"/>
      <c r="P75" s="48"/>
      <c r="Q75" s="182"/>
      <c r="R75" s="182"/>
      <c r="S75" s="182"/>
      <c r="T75" s="182"/>
    </row>
    <row r="76" spans="1:41" ht="33.75" customHeight="1" x14ac:dyDescent="0.25">
      <c r="A76" s="52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182"/>
    </row>
    <row r="77" spans="1:41" ht="33.75" customHeight="1" x14ac:dyDescent="0.25">
      <c r="A77" s="52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182"/>
    </row>
    <row r="78" spans="1:41" ht="33.75" customHeight="1" x14ac:dyDescent="0.25">
      <c r="A78" s="52"/>
      <c r="B78" s="52"/>
      <c r="C78" s="52"/>
      <c r="D78" s="52"/>
      <c r="E78" s="52"/>
      <c r="F78" s="52"/>
      <c r="G78" s="52"/>
      <c r="H78" s="48"/>
      <c r="I78" s="48"/>
      <c r="J78" s="48"/>
      <c r="K78" s="182"/>
      <c r="L78" s="182"/>
      <c r="M78" s="182"/>
      <c r="N78" s="48"/>
      <c r="O78" s="48"/>
      <c r="P78" s="48"/>
      <c r="Q78" s="182"/>
      <c r="R78" s="182"/>
      <c r="S78" s="182"/>
      <c r="T78" s="182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R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Q238"/>
  <sheetViews>
    <sheetView topLeftCell="A14" zoomScale="30" zoomScaleNormal="30" workbookViewId="0">
      <selection activeCell="V37" sqref="V37"/>
    </sheetView>
  </sheetViews>
  <sheetFormatPr baseColWidth="10" defaultRowHeight="15" x14ac:dyDescent="0.25"/>
  <cols>
    <col min="1" max="1" width="52.42578125" style="16" bestFit="1" customWidth="1"/>
    <col min="2" max="3" width="22.7109375" style="16" bestFit="1" customWidth="1"/>
    <col min="4" max="7" width="21.28515625" style="16" bestFit="1" customWidth="1"/>
    <col min="8" max="8" width="21.140625" style="16" bestFit="1" customWidth="1"/>
    <col min="9" max="9" width="28.28515625" style="16" bestFit="1" customWidth="1"/>
    <col min="10" max="10" width="26.28515625" style="16" bestFit="1" customWidth="1"/>
    <col min="11" max="12" width="33.42578125" style="16" bestFit="1" customWidth="1"/>
    <col min="13" max="14" width="21.28515625" style="16" customWidth="1"/>
    <col min="15" max="15" width="26.28515625" style="16" bestFit="1" customWidth="1"/>
    <col min="16" max="16" width="21.28515625" style="16" customWidth="1"/>
    <col min="17" max="17" width="27.85546875" style="16" customWidth="1"/>
    <col min="18" max="18" width="23.42578125" style="16" customWidth="1"/>
    <col min="19" max="19" width="21.42578125" style="16" customWidth="1"/>
    <col min="20" max="20" width="25.42578125" style="16" customWidth="1"/>
    <col min="21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/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378" t="s">
        <v>100</v>
      </c>
      <c r="L11" s="378"/>
      <c r="M11" s="6"/>
      <c r="N11" s="6"/>
      <c r="O11" s="1"/>
      <c r="P11" s="1"/>
      <c r="Q11" s="1" t="s">
        <v>6</v>
      </c>
      <c r="R11" s="6"/>
      <c r="S11" s="6"/>
      <c r="T11" s="6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5.25" x14ac:dyDescent="0.25">
      <c r="A15" s="109" t="s">
        <v>7</v>
      </c>
      <c r="B15" s="375" t="s">
        <v>8</v>
      </c>
      <c r="C15" s="376"/>
      <c r="D15" s="376"/>
      <c r="E15" s="376"/>
      <c r="F15" s="376"/>
      <c r="G15" s="376"/>
      <c r="H15" s="394" t="s">
        <v>45</v>
      </c>
      <c r="I15" s="395"/>
      <c r="J15" s="395"/>
      <c r="K15" s="395"/>
      <c r="L15" s="395"/>
      <c r="M15" s="396"/>
      <c r="N15" s="397" t="s">
        <v>44</v>
      </c>
      <c r="O15" s="398"/>
      <c r="P15" s="398"/>
      <c r="Q15" s="398"/>
      <c r="R15" s="398"/>
      <c r="S15" s="399"/>
      <c r="T15" s="9"/>
    </row>
    <row r="16" spans="1:30" ht="39.950000000000003" customHeight="1" x14ac:dyDescent="0.25">
      <c r="A16" s="110" t="s">
        <v>9</v>
      </c>
      <c r="B16" s="11"/>
      <c r="C16" s="12"/>
      <c r="D16" s="12"/>
      <c r="E16" s="12"/>
      <c r="F16" s="18"/>
      <c r="G16" s="133"/>
      <c r="H16" s="13"/>
      <c r="I16" s="12"/>
      <c r="J16" s="12"/>
      <c r="K16" s="18"/>
      <c r="L16" s="12"/>
      <c r="M16" s="14"/>
      <c r="N16" s="13"/>
      <c r="O16" s="12"/>
      <c r="P16" s="12"/>
      <c r="Q16" s="12"/>
      <c r="R16" s="12"/>
      <c r="S16" s="14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25">
        <v>6</v>
      </c>
      <c r="H17" s="11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107.4</v>
      </c>
      <c r="C18" s="21">
        <v>109.2</v>
      </c>
      <c r="D18" s="21">
        <v>109.4</v>
      </c>
      <c r="E18" s="21">
        <v>26.2</v>
      </c>
      <c r="F18" s="21">
        <v>111.1</v>
      </c>
      <c r="G18" s="126">
        <v>110.7</v>
      </c>
      <c r="H18" s="20">
        <v>105.7</v>
      </c>
      <c r="I18" s="21">
        <v>108</v>
      </c>
      <c r="J18" s="21">
        <v>108.1</v>
      </c>
      <c r="K18" s="21">
        <v>25.3</v>
      </c>
      <c r="L18" s="21">
        <v>109.8</v>
      </c>
      <c r="M18" s="22">
        <v>107.8</v>
      </c>
      <c r="N18" s="20">
        <v>108.9</v>
      </c>
      <c r="O18" s="21">
        <v>112</v>
      </c>
      <c r="P18" s="21">
        <v>111.6</v>
      </c>
      <c r="Q18" s="21">
        <v>21.1</v>
      </c>
      <c r="R18" s="21">
        <v>112</v>
      </c>
      <c r="S18" s="22">
        <v>110.4</v>
      </c>
      <c r="T18" s="23">
        <f t="shared" ref="T18:T25" si="0">SUM(B18:S18)</f>
        <v>1714.7</v>
      </c>
      <c r="V18" s="2"/>
      <c r="W18" s="17"/>
    </row>
    <row r="19" spans="1:30" ht="39.950000000000003" customHeight="1" x14ac:dyDescent="0.25">
      <c r="A19" s="113" t="s">
        <v>34</v>
      </c>
      <c r="B19" s="20">
        <v>107.4</v>
      </c>
      <c r="C19" s="21">
        <v>109.2</v>
      </c>
      <c r="D19" s="21">
        <v>109.4</v>
      </c>
      <c r="E19" s="21">
        <v>26.2</v>
      </c>
      <c r="F19" s="21">
        <v>111.1</v>
      </c>
      <c r="G19" s="126">
        <v>110.7</v>
      </c>
      <c r="H19" s="20">
        <v>105.7</v>
      </c>
      <c r="I19" s="21">
        <v>108</v>
      </c>
      <c r="J19" s="21">
        <v>108.1</v>
      </c>
      <c r="K19" s="21">
        <v>25.3</v>
      </c>
      <c r="L19" s="21">
        <v>109.8</v>
      </c>
      <c r="M19" s="22">
        <v>107.8</v>
      </c>
      <c r="N19" s="20">
        <v>108.9</v>
      </c>
      <c r="O19" s="21">
        <v>112</v>
      </c>
      <c r="P19" s="21">
        <v>111.6</v>
      </c>
      <c r="Q19" s="21">
        <v>21.1</v>
      </c>
      <c r="R19" s="21">
        <v>112</v>
      </c>
      <c r="S19" s="22">
        <v>110.4</v>
      </c>
      <c r="T19" s="23">
        <f t="shared" si="0"/>
        <v>1714.7</v>
      </c>
      <c r="U19" s="182"/>
      <c r="V19" s="2"/>
      <c r="W19" s="17"/>
    </row>
    <row r="20" spans="1:30" ht="39.75" customHeight="1" x14ac:dyDescent="0.25">
      <c r="A20" s="112" t="s">
        <v>35</v>
      </c>
      <c r="B20" s="20">
        <v>107.4</v>
      </c>
      <c r="C20" s="21">
        <v>109.2</v>
      </c>
      <c r="D20" s="21">
        <v>109.4</v>
      </c>
      <c r="E20" s="21">
        <v>26.2</v>
      </c>
      <c r="F20" s="21">
        <v>111.1</v>
      </c>
      <c r="G20" s="126">
        <v>110.7</v>
      </c>
      <c r="H20" s="20">
        <v>105.7</v>
      </c>
      <c r="I20" s="21">
        <v>108</v>
      </c>
      <c r="J20" s="21">
        <v>108.1</v>
      </c>
      <c r="K20" s="21">
        <v>25.3</v>
      </c>
      <c r="L20" s="21">
        <v>109.8</v>
      </c>
      <c r="M20" s="22">
        <v>107.8</v>
      </c>
      <c r="N20" s="20">
        <v>108.9</v>
      </c>
      <c r="O20" s="21">
        <v>112</v>
      </c>
      <c r="P20" s="21">
        <v>111.6</v>
      </c>
      <c r="Q20" s="21">
        <v>21.1</v>
      </c>
      <c r="R20" s="21">
        <v>112</v>
      </c>
      <c r="S20" s="22">
        <v>110.4</v>
      </c>
      <c r="T20" s="23">
        <f t="shared" si="0"/>
        <v>1714.7</v>
      </c>
      <c r="V20" s="2"/>
      <c r="W20" s="17"/>
    </row>
    <row r="21" spans="1:30" ht="39.950000000000003" customHeight="1" x14ac:dyDescent="0.25">
      <c r="A21" s="112" t="s">
        <v>36</v>
      </c>
      <c r="B21" s="20">
        <v>107.4</v>
      </c>
      <c r="C21" s="21">
        <v>109.2</v>
      </c>
      <c r="D21" s="21">
        <v>109.4</v>
      </c>
      <c r="E21" s="21">
        <v>26.2</v>
      </c>
      <c r="F21" s="21">
        <v>111.1</v>
      </c>
      <c r="G21" s="126">
        <v>110.7</v>
      </c>
      <c r="H21" s="20">
        <v>105.7</v>
      </c>
      <c r="I21" s="21">
        <v>108</v>
      </c>
      <c r="J21" s="21">
        <v>108.1</v>
      </c>
      <c r="K21" s="21">
        <v>25.3</v>
      </c>
      <c r="L21" s="21">
        <v>109.8</v>
      </c>
      <c r="M21" s="22">
        <v>107.8</v>
      </c>
      <c r="N21" s="20">
        <v>108.9</v>
      </c>
      <c r="O21" s="21">
        <v>112</v>
      </c>
      <c r="P21" s="21">
        <v>111.6</v>
      </c>
      <c r="Q21" s="21">
        <v>21.1</v>
      </c>
      <c r="R21" s="21">
        <v>112</v>
      </c>
      <c r="S21" s="22">
        <v>110.4</v>
      </c>
      <c r="T21" s="23">
        <f t="shared" si="0"/>
        <v>1714.7</v>
      </c>
      <c r="V21" s="2"/>
      <c r="W21" s="17"/>
    </row>
    <row r="22" spans="1:30" ht="39.950000000000003" customHeight="1" x14ac:dyDescent="0.25">
      <c r="A22" s="113" t="s">
        <v>37</v>
      </c>
      <c r="B22" s="20">
        <v>107.4</v>
      </c>
      <c r="C22" s="21">
        <v>109.2</v>
      </c>
      <c r="D22" s="21">
        <v>109.4</v>
      </c>
      <c r="E22" s="21">
        <v>26.2</v>
      </c>
      <c r="F22" s="21">
        <v>111.1</v>
      </c>
      <c r="G22" s="126">
        <v>110.7</v>
      </c>
      <c r="H22" s="20">
        <v>105.7</v>
      </c>
      <c r="I22" s="21">
        <v>108</v>
      </c>
      <c r="J22" s="21">
        <v>108.1</v>
      </c>
      <c r="K22" s="21">
        <v>25.3</v>
      </c>
      <c r="L22" s="21">
        <v>109.8</v>
      </c>
      <c r="M22" s="22">
        <v>107.8</v>
      </c>
      <c r="N22" s="20">
        <v>108.9</v>
      </c>
      <c r="O22" s="21">
        <v>112</v>
      </c>
      <c r="P22" s="21">
        <v>111.6</v>
      </c>
      <c r="Q22" s="21">
        <v>21.1</v>
      </c>
      <c r="R22" s="21">
        <v>112</v>
      </c>
      <c r="S22" s="22">
        <v>110.4</v>
      </c>
      <c r="T22" s="23">
        <f t="shared" si="0"/>
        <v>1714.7</v>
      </c>
      <c r="V22" s="2"/>
      <c r="W22" s="17"/>
    </row>
    <row r="23" spans="1:30" ht="39.950000000000003" customHeight="1" x14ac:dyDescent="0.25">
      <c r="A23" s="112" t="s">
        <v>38</v>
      </c>
      <c r="B23" s="20">
        <v>107.4</v>
      </c>
      <c r="C23" s="21">
        <v>109.2</v>
      </c>
      <c r="D23" s="21">
        <v>109.4</v>
      </c>
      <c r="E23" s="21">
        <v>26.2</v>
      </c>
      <c r="F23" s="21">
        <v>111.1</v>
      </c>
      <c r="G23" s="126">
        <v>110.7</v>
      </c>
      <c r="H23" s="20">
        <v>105.7</v>
      </c>
      <c r="I23" s="21">
        <v>108</v>
      </c>
      <c r="J23" s="21">
        <v>108.1</v>
      </c>
      <c r="K23" s="21">
        <v>25.3</v>
      </c>
      <c r="L23" s="21">
        <v>109.8</v>
      </c>
      <c r="M23" s="22">
        <v>107.8</v>
      </c>
      <c r="N23" s="20">
        <v>108.9</v>
      </c>
      <c r="O23" s="21">
        <v>112</v>
      </c>
      <c r="P23" s="21">
        <v>111.6</v>
      </c>
      <c r="Q23" s="21">
        <v>21.1</v>
      </c>
      <c r="R23" s="21">
        <v>112</v>
      </c>
      <c r="S23" s="22">
        <v>110.4</v>
      </c>
      <c r="T23" s="23">
        <f t="shared" si="0"/>
        <v>1714.7</v>
      </c>
      <c r="V23" s="2"/>
      <c r="W23" s="17"/>
    </row>
    <row r="24" spans="1:30" ht="39.950000000000003" customHeight="1" x14ac:dyDescent="0.25">
      <c r="A24" s="112" t="s">
        <v>33</v>
      </c>
      <c r="B24" s="20">
        <v>107.4</v>
      </c>
      <c r="C24" s="21">
        <v>109.2</v>
      </c>
      <c r="D24" s="21">
        <v>109.4</v>
      </c>
      <c r="E24" s="21">
        <v>26.2</v>
      </c>
      <c r="F24" s="21">
        <v>111.1</v>
      </c>
      <c r="G24" s="126">
        <v>110.7</v>
      </c>
      <c r="H24" s="20">
        <v>105.7</v>
      </c>
      <c r="I24" s="21">
        <v>108</v>
      </c>
      <c r="J24" s="21">
        <v>108.1</v>
      </c>
      <c r="K24" s="21">
        <v>25.3</v>
      </c>
      <c r="L24" s="21">
        <v>109.8</v>
      </c>
      <c r="M24" s="22">
        <v>107.8</v>
      </c>
      <c r="N24" s="20">
        <v>108.9</v>
      </c>
      <c r="O24" s="21">
        <v>112</v>
      </c>
      <c r="P24" s="21">
        <v>111.6</v>
      </c>
      <c r="Q24" s="21">
        <v>21.1</v>
      </c>
      <c r="R24" s="21">
        <v>112</v>
      </c>
      <c r="S24" s="22">
        <v>110.4</v>
      </c>
      <c r="T24" s="23">
        <f t="shared" si="0"/>
        <v>1714.7</v>
      </c>
      <c r="V24" s="2"/>
    </row>
    <row r="25" spans="1:30" ht="41.45" customHeight="1" x14ac:dyDescent="0.25">
      <c r="A25" s="113" t="s">
        <v>10</v>
      </c>
      <c r="B25" s="24">
        <f>SUM(B18:B24)</f>
        <v>751.8</v>
      </c>
      <c r="C25" s="25">
        <f t="shared" ref="C25:E25" si="1">SUM(C18:C24)</f>
        <v>764.40000000000009</v>
      </c>
      <c r="D25" s="25">
        <f t="shared" si="1"/>
        <v>765.8</v>
      </c>
      <c r="E25" s="25">
        <f t="shared" si="1"/>
        <v>183.39999999999998</v>
      </c>
      <c r="F25" s="25">
        <f>SUM(F18:F24)</f>
        <v>777.7</v>
      </c>
      <c r="G25" s="127">
        <f t="shared" ref="G25:J25" si="2">SUM(G18:G24)</f>
        <v>774.90000000000009</v>
      </c>
      <c r="H25" s="24">
        <f t="shared" si="2"/>
        <v>739.90000000000009</v>
      </c>
      <c r="I25" s="25">
        <f t="shared" si="2"/>
        <v>756</v>
      </c>
      <c r="J25" s="25">
        <f t="shared" si="2"/>
        <v>756.7</v>
      </c>
      <c r="K25" s="25">
        <f>SUM(K18:K24)</f>
        <v>177.10000000000002</v>
      </c>
      <c r="L25" s="25">
        <f t="shared" ref="L25:M25" si="3">SUM(L18:L24)</f>
        <v>768.59999999999991</v>
      </c>
      <c r="M25" s="26">
        <f t="shared" si="3"/>
        <v>754.59999999999991</v>
      </c>
      <c r="N25" s="24">
        <f>SUM(N18:N24)</f>
        <v>762.3</v>
      </c>
      <c r="O25" s="25">
        <f t="shared" ref="O25:S25" si="4">SUM(O18:O24)</f>
        <v>784</v>
      </c>
      <c r="P25" s="25">
        <f t="shared" si="4"/>
        <v>781.2</v>
      </c>
      <c r="Q25" s="25">
        <f t="shared" si="4"/>
        <v>147.69999999999999</v>
      </c>
      <c r="R25" s="25">
        <f t="shared" si="4"/>
        <v>784</v>
      </c>
      <c r="S25" s="26">
        <f t="shared" si="4"/>
        <v>772.8</v>
      </c>
      <c r="T25" s="23">
        <f t="shared" si="0"/>
        <v>12002.900000000001</v>
      </c>
    </row>
    <row r="26" spans="1:30" s="2" customFormat="1" ht="36.75" customHeight="1" x14ac:dyDescent="0.25">
      <c r="A26" s="114" t="s">
        <v>12</v>
      </c>
      <c r="B26" s="27">
        <v>152</v>
      </c>
      <c r="C26" s="28">
        <v>152</v>
      </c>
      <c r="D26" s="28">
        <v>152</v>
      </c>
      <c r="E26" s="28">
        <v>152</v>
      </c>
      <c r="F26" s="28">
        <v>152</v>
      </c>
      <c r="G26" s="128">
        <v>152</v>
      </c>
      <c r="H26" s="27">
        <v>152</v>
      </c>
      <c r="I26" s="28">
        <v>152</v>
      </c>
      <c r="J26" s="28">
        <v>152</v>
      </c>
      <c r="K26" s="28">
        <v>152</v>
      </c>
      <c r="L26" s="28">
        <v>152</v>
      </c>
      <c r="M26" s="128">
        <v>152</v>
      </c>
      <c r="N26" s="27">
        <v>152</v>
      </c>
      <c r="O26" s="28">
        <v>152</v>
      </c>
      <c r="P26" s="28">
        <v>152</v>
      </c>
      <c r="Q26" s="28">
        <v>152</v>
      </c>
      <c r="R26" s="28">
        <v>152</v>
      </c>
      <c r="S26" s="29">
        <v>152</v>
      </c>
      <c r="T26" s="30">
        <f>+((T25/T27)/7)*1000</f>
        <v>151.78365937859613</v>
      </c>
    </row>
    <row r="27" spans="1:30" s="2" customFormat="1" ht="33" customHeight="1" x14ac:dyDescent="0.25">
      <c r="A27" s="115" t="s">
        <v>13</v>
      </c>
      <c r="B27" s="31">
        <v>708</v>
      </c>
      <c r="C27" s="32">
        <v>719</v>
      </c>
      <c r="D27" s="32">
        <v>720</v>
      </c>
      <c r="E27" s="32">
        <v>175</v>
      </c>
      <c r="F27" s="32">
        <v>732</v>
      </c>
      <c r="G27" s="129">
        <v>729</v>
      </c>
      <c r="H27" s="31">
        <v>696</v>
      </c>
      <c r="I27" s="32">
        <v>712</v>
      </c>
      <c r="J27" s="32">
        <v>711</v>
      </c>
      <c r="K27" s="32">
        <v>167</v>
      </c>
      <c r="L27" s="32">
        <v>723</v>
      </c>
      <c r="M27" s="129">
        <v>710</v>
      </c>
      <c r="N27" s="31">
        <v>718</v>
      </c>
      <c r="O27" s="32">
        <v>737</v>
      </c>
      <c r="P27" s="32">
        <v>734</v>
      </c>
      <c r="Q27" s="32">
        <v>140</v>
      </c>
      <c r="R27" s="32">
        <v>738</v>
      </c>
      <c r="S27" s="33">
        <v>728</v>
      </c>
      <c r="T27" s="34">
        <f>SUM(B27:S27)</f>
        <v>11297</v>
      </c>
      <c r="U27" s="2">
        <f>((T25*1000)/T27)/7</f>
        <v>151.78365937859613</v>
      </c>
    </row>
    <row r="28" spans="1:30" s="2" customFormat="1" ht="33" customHeight="1" x14ac:dyDescent="0.25">
      <c r="A28" s="116" t="s">
        <v>14</v>
      </c>
      <c r="B28" s="35">
        <f t="shared" ref="B28:S28" si="5">((B27*B26)*7/1000-B18-B19)/5</f>
        <v>107.70240000000001</v>
      </c>
      <c r="C28" s="36">
        <f t="shared" si="5"/>
        <v>109.32319999999997</v>
      </c>
      <c r="D28" s="36">
        <f t="shared" si="5"/>
        <v>109.45600000000002</v>
      </c>
      <c r="E28" s="36">
        <f t="shared" si="5"/>
        <v>26.76</v>
      </c>
      <c r="F28" s="36">
        <f t="shared" si="5"/>
        <v>111.32959999999999</v>
      </c>
      <c r="G28" s="130">
        <f t="shared" si="5"/>
        <v>110.85119999999998</v>
      </c>
      <c r="H28" s="35">
        <f t="shared" si="5"/>
        <v>105.82879999999997</v>
      </c>
      <c r="I28" s="36">
        <f t="shared" si="5"/>
        <v>108.31359999999999</v>
      </c>
      <c r="J28" s="36">
        <f t="shared" si="5"/>
        <v>108.0608</v>
      </c>
      <c r="K28" s="36">
        <f t="shared" si="5"/>
        <v>25.417599999999997</v>
      </c>
      <c r="L28" s="36">
        <f t="shared" si="5"/>
        <v>109.93440000000002</v>
      </c>
      <c r="M28" s="37">
        <f t="shared" si="5"/>
        <v>107.96800000000003</v>
      </c>
      <c r="N28" s="35">
        <f t="shared" si="5"/>
        <v>109.2304</v>
      </c>
      <c r="O28" s="36">
        <f t="shared" si="5"/>
        <v>112.03360000000001</v>
      </c>
      <c r="P28" s="36">
        <f t="shared" si="5"/>
        <v>111.55519999999999</v>
      </c>
      <c r="Q28" s="36">
        <f t="shared" si="5"/>
        <v>21.352000000000004</v>
      </c>
      <c r="R28" s="36">
        <f t="shared" si="5"/>
        <v>112.24639999999999</v>
      </c>
      <c r="S28" s="37">
        <f t="shared" si="5"/>
        <v>110.75840000000001</v>
      </c>
      <c r="T28" s="38"/>
    </row>
    <row r="29" spans="1:30" ht="33.75" customHeight="1" x14ac:dyDescent="0.25">
      <c r="A29" s="117" t="s">
        <v>15</v>
      </c>
      <c r="B29" s="39">
        <f>((B27*B26)*7)/1000</f>
        <v>753.31200000000001</v>
      </c>
      <c r="C29" s="40">
        <f>((C27*C26)*7)/1000</f>
        <v>765.01599999999996</v>
      </c>
      <c r="D29" s="40">
        <f t="shared" ref="D29:S29" si="6">((D27*D26)*7)/1000</f>
        <v>766.08</v>
      </c>
      <c r="E29" s="40">
        <f t="shared" si="6"/>
        <v>186.2</v>
      </c>
      <c r="F29" s="40">
        <f t="shared" si="6"/>
        <v>778.84799999999996</v>
      </c>
      <c r="G29" s="131">
        <f t="shared" si="6"/>
        <v>775.65599999999995</v>
      </c>
      <c r="H29" s="39">
        <f t="shared" si="6"/>
        <v>740.54399999999998</v>
      </c>
      <c r="I29" s="40">
        <f t="shared" si="6"/>
        <v>757.56799999999998</v>
      </c>
      <c r="J29" s="40">
        <f t="shared" si="6"/>
        <v>756.50400000000002</v>
      </c>
      <c r="K29" s="40">
        <f t="shared" si="6"/>
        <v>177.68799999999999</v>
      </c>
      <c r="L29" s="40">
        <f t="shared" si="6"/>
        <v>769.27200000000005</v>
      </c>
      <c r="M29" s="76">
        <f t="shared" si="6"/>
        <v>755.44</v>
      </c>
      <c r="N29" s="177">
        <f t="shared" si="6"/>
        <v>763.952</v>
      </c>
      <c r="O29" s="41">
        <f t="shared" si="6"/>
        <v>784.16800000000001</v>
      </c>
      <c r="P29" s="41">
        <f t="shared" si="6"/>
        <v>780.976</v>
      </c>
      <c r="Q29" s="41">
        <f t="shared" si="6"/>
        <v>148.96</v>
      </c>
      <c r="R29" s="41">
        <f t="shared" si="6"/>
        <v>785.23199999999997</v>
      </c>
      <c r="S29" s="42">
        <f t="shared" si="6"/>
        <v>774.59199999999998</v>
      </c>
      <c r="T29" s="43"/>
    </row>
    <row r="30" spans="1:30" ht="33.75" customHeight="1" thickBot="1" x14ac:dyDescent="0.3">
      <c r="A30" s="118" t="s">
        <v>16</v>
      </c>
      <c r="B30" s="44">
        <f>+(B25/B27)/7*1000</f>
        <v>151.69491525423729</v>
      </c>
      <c r="C30" s="45">
        <f t="shared" ref="C30:E30" si="7">+(C25/C27)/7*1000</f>
        <v>151.8776077885953</v>
      </c>
      <c r="D30" s="45">
        <f t="shared" si="7"/>
        <v>151.94444444444443</v>
      </c>
      <c r="E30" s="45">
        <f t="shared" si="7"/>
        <v>149.71428571428569</v>
      </c>
      <c r="F30" s="45">
        <f>+(F25/F27)/7*1000</f>
        <v>151.77595628415298</v>
      </c>
      <c r="G30" s="132">
        <f t="shared" ref="G30:J30" si="8">+(G25/G27)/7*1000</f>
        <v>151.85185185185188</v>
      </c>
      <c r="H30" s="44">
        <f t="shared" si="8"/>
        <v>151.86781609195404</v>
      </c>
      <c r="I30" s="45">
        <f t="shared" si="8"/>
        <v>151.68539325842698</v>
      </c>
      <c r="J30" s="45">
        <f t="shared" si="8"/>
        <v>152.03938115330521</v>
      </c>
      <c r="K30" s="45">
        <f>+(K25/K27)/7*1000</f>
        <v>151.497005988024</v>
      </c>
      <c r="L30" s="45">
        <f t="shared" ref="L30:S30" si="9">+(L25/L27)/7*1000</f>
        <v>151.86721991701242</v>
      </c>
      <c r="M30" s="46">
        <f t="shared" si="9"/>
        <v>151.83098591549293</v>
      </c>
      <c r="N30" s="44">
        <f t="shared" si="9"/>
        <v>151.67130919220057</v>
      </c>
      <c r="O30" s="45">
        <f t="shared" si="9"/>
        <v>151.96743554952511</v>
      </c>
      <c r="P30" s="45">
        <f t="shared" si="9"/>
        <v>152.04359673024524</v>
      </c>
      <c r="Q30" s="45">
        <f t="shared" si="9"/>
        <v>150.71428571428572</v>
      </c>
      <c r="R30" s="45">
        <f t="shared" si="9"/>
        <v>151.76151761517613</v>
      </c>
      <c r="S30" s="46">
        <f t="shared" si="9"/>
        <v>151.64835164835165</v>
      </c>
      <c r="T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247">
        <v>1</v>
      </c>
      <c r="C34" s="248">
        <v>2</v>
      </c>
      <c r="D34" s="249">
        <v>3</v>
      </c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0"/>
      <c r="U36" s="50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0"/>
      <c r="U37" s="50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50"/>
      <c r="U38" s="50"/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250">
        <v>95.9</v>
      </c>
      <c r="C39" s="250">
        <v>93</v>
      </c>
      <c r="D39" s="250">
        <v>96</v>
      </c>
      <c r="E39" s="250">
        <v>11.5</v>
      </c>
      <c r="F39" s="250">
        <v>98.3</v>
      </c>
      <c r="G39" s="250">
        <v>94.6</v>
      </c>
      <c r="H39" s="89">
        <f t="shared" ref="H39:H46" si="10">SUM(B39:G39)</f>
        <v>489.29999999999995</v>
      </c>
      <c r="I39" s="50"/>
      <c r="J39" s="2"/>
      <c r="K39" s="80" t="s">
        <v>42</v>
      </c>
      <c r="L39" s="69">
        <v>7.5</v>
      </c>
      <c r="M39" s="69">
        <v>7.8</v>
      </c>
      <c r="N39" s="69">
        <v>7.6</v>
      </c>
      <c r="O39" s="69">
        <v>0.9</v>
      </c>
      <c r="P39" s="69">
        <v>7.6</v>
      </c>
      <c r="Q39" s="69">
        <v>7.5</v>
      </c>
      <c r="R39" s="89">
        <f t="shared" ref="R39:R46" si="11">SUM(L39:Q39)</f>
        <v>38.9</v>
      </c>
      <c r="S39" s="50"/>
      <c r="T39" s="50"/>
      <c r="U39" s="50"/>
      <c r="V39" s="50"/>
      <c r="W39" s="2"/>
      <c r="X39" s="2"/>
      <c r="Y39" s="2"/>
      <c r="Z39" s="2"/>
      <c r="AA39" s="144"/>
      <c r="AB39" s="144"/>
      <c r="AD39" s="142"/>
    </row>
    <row r="40" spans="1:30" ht="33.75" customHeight="1" x14ac:dyDescent="0.25">
      <c r="A40" s="81" t="s">
        <v>34</v>
      </c>
      <c r="B40" s="250">
        <v>95.9</v>
      </c>
      <c r="C40" s="250">
        <v>93</v>
      </c>
      <c r="D40" s="250">
        <v>96</v>
      </c>
      <c r="E40" s="250">
        <v>11.5</v>
      </c>
      <c r="F40" s="250">
        <v>98.3</v>
      </c>
      <c r="G40" s="250">
        <v>94.6</v>
      </c>
      <c r="H40" s="89">
        <f t="shared" si="10"/>
        <v>489.29999999999995</v>
      </c>
      <c r="I40" s="50"/>
      <c r="J40" s="2"/>
      <c r="K40" s="81" t="s">
        <v>34</v>
      </c>
      <c r="L40" s="69">
        <v>7.5</v>
      </c>
      <c r="M40" s="69">
        <v>7.8</v>
      </c>
      <c r="N40" s="69">
        <v>7.6</v>
      </c>
      <c r="O40" s="69">
        <v>0.9</v>
      </c>
      <c r="P40" s="69">
        <v>7.6</v>
      </c>
      <c r="Q40" s="69">
        <v>7.5</v>
      </c>
      <c r="R40" s="89">
        <f t="shared" si="11"/>
        <v>38.9</v>
      </c>
      <c r="S40" s="50"/>
      <c r="T40" s="50"/>
      <c r="U40" s="50"/>
      <c r="V40" s="50"/>
      <c r="W40" s="2"/>
      <c r="X40" s="2"/>
      <c r="Y40" s="2"/>
      <c r="Z40" s="2"/>
      <c r="AA40" s="144"/>
      <c r="AB40" s="144"/>
      <c r="AD40" s="142"/>
    </row>
    <row r="41" spans="1:30" ht="33.75" customHeight="1" x14ac:dyDescent="0.25">
      <c r="A41" s="80" t="s">
        <v>35</v>
      </c>
      <c r="B41" s="250">
        <v>96.3</v>
      </c>
      <c r="C41" s="250">
        <v>93</v>
      </c>
      <c r="D41" s="250">
        <v>96</v>
      </c>
      <c r="E41" s="250">
        <v>11.8</v>
      </c>
      <c r="F41" s="250">
        <v>98.3</v>
      </c>
      <c r="G41" s="250">
        <v>94.6</v>
      </c>
      <c r="H41" s="89">
        <f t="shared" si="10"/>
        <v>490</v>
      </c>
      <c r="I41" s="50"/>
      <c r="J41" s="2"/>
      <c r="K41" s="80" t="s">
        <v>35</v>
      </c>
      <c r="L41" s="250">
        <v>7.4</v>
      </c>
      <c r="M41" s="69">
        <v>7.7</v>
      </c>
      <c r="N41" s="69">
        <v>7.5</v>
      </c>
      <c r="O41" s="69">
        <v>0.7</v>
      </c>
      <c r="P41" s="69">
        <v>7.5</v>
      </c>
      <c r="Q41" s="69">
        <v>7.4</v>
      </c>
      <c r="R41" s="89">
        <f t="shared" si="11"/>
        <v>38.200000000000003</v>
      </c>
      <c r="S41" s="50"/>
      <c r="T41" s="50"/>
      <c r="U41" s="50"/>
      <c r="V41" s="50"/>
      <c r="W41" s="2"/>
      <c r="X41" s="2"/>
      <c r="Y41" s="2"/>
      <c r="Z41" s="2"/>
      <c r="AA41" s="144"/>
      <c r="AB41" s="144"/>
      <c r="AD41" s="142"/>
    </row>
    <row r="42" spans="1:30" ht="33.75" customHeight="1" x14ac:dyDescent="0.25">
      <c r="A42" s="80" t="s">
        <v>36</v>
      </c>
      <c r="B42" s="250">
        <v>96.1</v>
      </c>
      <c r="C42" s="250">
        <v>93</v>
      </c>
      <c r="D42" s="250">
        <v>95.8</v>
      </c>
      <c r="E42" s="250">
        <v>11.5</v>
      </c>
      <c r="F42" s="250">
        <v>98.3</v>
      </c>
      <c r="G42" s="250">
        <v>94.6</v>
      </c>
      <c r="H42" s="89">
        <f t="shared" si="10"/>
        <v>489.29999999999995</v>
      </c>
      <c r="I42" s="50"/>
      <c r="J42" s="2"/>
      <c r="K42" s="80" t="s">
        <v>36</v>
      </c>
      <c r="L42" s="250">
        <v>7.4</v>
      </c>
      <c r="M42" s="69">
        <v>7.7</v>
      </c>
      <c r="N42" s="69">
        <v>7.5</v>
      </c>
      <c r="O42" s="69">
        <v>0.7</v>
      </c>
      <c r="P42" s="69">
        <v>7.5</v>
      </c>
      <c r="Q42" s="69">
        <v>7.4</v>
      </c>
      <c r="R42" s="89">
        <f t="shared" si="11"/>
        <v>38.200000000000003</v>
      </c>
      <c r="S42" s="50"/>
      <c r="T42" s="50"/>
      <c r="U42" s="50"/>
      <c r="V42" s="50"/>
      <c r="W42" s="2"/>
      <c r="X42" s="2"/>
      <c r="Y42" s="2"/>
      <c r="Z42" s="2"/>
      <c r="AA42" s="144"/>
      <c r="AB42" s="144"/>
      <c r="AD42" s="142"/>
    </row>
    <row r="43" spans="1:30" ht="33.75" customHeight="1" x14ac:dyDescent="0.25">
      <c r="A43" s="81" t="s">
        <v>37</v>
      </c>
      <c r="B43" s="250">
        <v>96.1</v>
      </c>
      <c r="C43" s="250">
        <v>93</v>
      </c>
      <c r="D43" s="250">
        <v>95.8</v>
      </c>
      <c r="E43" s="250">
        <v>11.2</v>
      </c>
      <c r="F43" s="250">
        <v>98.3</v>
      </c>
      <c r="G43" s="250">
        <v>94.6</v>
      </c>
      <c r="H43" s="89">
        <f t="shared" si="10"/>
        <v>489</v>
      </c>
      <c r="I43" s="50"/>
      <c r="J43" s="2"/>
      <c r="K43" s="81" t="s">
        <v>37</v>
      </c>
      <c r="L43" s="250">
        <v>7.4</v>
      </c>
      <c r="M43" s="69">
        <v>7.7</v>
      </c>
      <c r="N43" s="69">
        <v>7.5</v>
      </c>
      <c r="O43" s="69">
        <v>0.8</v>
      </c>
      <c r="P43" s="69">
        <v>7.6</v>
      </c>
      <c r="Q43" s="69">
        <v>7.4</v>
      </c>
      <c r="R43" s="89">
        <f t="shared" si="11"/>
        <v>38.4</v>
      </c>
      <c r="S43" s="50"/>
      <c r="T43" s="50"/>
      <c r="U43" s="50"/>
      <c r="V43" s="50"/>
      <c r="W43" s="2"/>
      <c r="X43" s="2"/>
      <c r="Y43" s="2"/>
      <c r="Z43" s="2"/>
      <c r="AA43" s="144"/>
      <c r="AB43" s="144"/>
      <c r="AD43" s="142"/>
    </row>
    <row r="44" spans="1:30" ht="33.75" customHeight="1" x14ac:dyDescent="0.25">
      <c r="A44" s="80" t="s">
        <v>38</v>
      </c>
      <c r="B44" s="250">
        <v>95.9</v>
      </c>
      <c r="C44" s="250">
        <v>93</v>
      </c>
      <c r="D44" s="250">
        <v>95.8</v>
      </c>
      <c r="E44" s="250">
        <v>10.6</v>
      </c>
      <c r="F44" s="250">
        <v>98.3</v>
      </c>
      <c r="G44" s="250">
        <v>94.4</v>
      </c>
      <c r="H44" s="89">
        <f t="shared" si="10"/>
        <v>488</v>
      </c>
      <c r="I44" s="50"/>
      <c r="J44" s="2"/>
      <c r="K44" s="80" t="s">
        <v>38</v>
      </c>
      <c r="L44" s="250">
        <v>7.4</v>
      </c>
      <c r="M44" s="69">
        <v>7.7</v>
      </c>
      <c r="N44" s="69">
        <v>7.5</v>
      </c>
      <c r="O44" s="69">
        <v>0.8</v>
      </c>
      <c r="P44" s="69">
        <v>7.6</v>
      </c>
      <c r="Q44" s="69">
        <v>7.4</v>
      </c>
      <c r="R44" s="89">
        <f t="shared" si="11"/>
        <v>38.4</v>
      </c>
      <c r="S44" s="50"/>
      <c r="T44" s="50"/>
      <c r="U44" s="50"/>
      <c r="V44" s="50"/>
      <c r="W44" s="2"/>
      <c r="X44" s="2"/>
      <c r="Y44" s="2"/>
      <c r="Z44" s="2"/>
      <c r="AA44" s="144"/>
      <c r="AB44" s="144"/>
      <c r="AD44" s="142"/>
    </row>
    <row r="45" spans="1:30" ht="33.75" customHeight="1" x14ac:dyDescent="0.25">
      <c r="A45" s="80" t="s">
        <v>33</v>
      </c>
      <c r="B45" s="250">
        <v>95.9</v>
      </c>
      <c r="C45" s="250">
        <v>92.7</v>
      </c>
      <c r="D45" s="250">
        <v>95.8</v>
      </c>
      <c r="E45" s="250">
        <v>10.3</v>
      </c>
      <c r="F45" s="250">
        <v>98.1</v>
      </c>
      <c r="G45" s="250">
        <v>94.4</v>
      </c>
      <c r="H45" s="89">
        <f t="shared" si="10"/>
        <v>487.20000000000005</v>
      </c>
      <c r="I45" s="50"/>
      <c r="J45" s="2"/>
      <c r="K45" s="80" t="s">
        <v>33</v>
      </c>
      <c r="L45" s="250">
        <v>7.5</v>
      </c>
      <c r="M45" s="69">
        <v>7.8</v>
      </c>
      <c r="N45" s="69">
        <v>7.4</v>
      </c>
      <c r="O45" s="69">
        <v>0.8</v>
      </c>
      <c r="P45" s="69">
        <v>7.6</v>
      </c>
      <c r="Q45" s="69">
        <v>7.4</v>
      </c>
      <c r="R45" s="89">
        <f t="shared" si="11"/>
        <v>38.5</v>
      </c>
      <c r="S45" s="50"/>
      <c r="T45" s="50"/>
      <c r="U45" s="50"/>
      <c r="V45" s="50"/>
      <c r="W45" s="2"/>
      <c r="X45" s="2"/>
      <c r="Y45" s="2"/>
      <c r="Z45" s="2"/>
      <c r="AA45" s="144"/>
      <c r="AB45" s="144"/>
      <c r="AD45" s="142"/>
    </row>
    <row r="46" spans="1:30" ht="33.75" customHeight="1" x14ac:dyDescent="0.25">
      <c r="A46" s="81" t="s">
        <v>10</v>
      </c>
      <c r="B46" s="70">
        <f t="shared" ref="B46:G46" si="12">SUM(B39:B45)</f>
        <v>672.1</v>
      </c>
      <c r="C46" s="25">
        <f t="shared" si="12"/>
        <v>650.70000000000005</v>
      </c>
      <c r="D46" s="25">
        <f t="shared" si="12"/>
        <v>671.19999999999993</v>
      </c>
      <c r="E46" s="25">
        <f t="shared" si="12"/>
        <v>78.399999999999991</v>
      </c>
      <c r="F46" s="25">
        <f t="shared" si="12"/>
        <v>687.9</v>
      </c>
      <c r="G46" s="25">
        <f t="shared" si="12"/>
        <v>661.8</v>
      </c>
      <c r="H46" s="89">
        <f t="shared" si="10"/>
        <v>3422.1000000000004</v>
      </c>
      <c r="I46" s="56"/>
      <c r="K46" s="96" t="s">
        <v>10</v>
      </c>
      <c r="L46" s="70">
        <f>SUM(L39:L45)</f>
        <v>52.099999999999994</v>
      </c>
      <c r="M46" s="25">
        <f>SUM(M39:M45)</f>
        <v>54.2</v>
      </c>
      <c r="N46" s="25">
        <f>SUM(N39:N45)</f>
        <v>52.6</v>
      </c>
      <c r="O46" s="25">
        <f>SUM(O39:O45)</f>
        <v>5.6</v>
      </c>
      <c r="P46" s="25">
        <f t="shared" ref="P46:Q46" si="13">SUM(P39:P45)</f>
        <v>53</v>
      </c>
      <c r="Q46" s="25">
        <f t="shared" si="13"/>
        <v>51.999999999999993</v>
      </c>
      <c r="R46" s="89">
        <f t="shared" si="11"/>
        <v>269.5</v>
      </c>
      <c r="S46" s="56"/>
      <c r="T46" s="53"/>
      <c r="U46" s="3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2" t="s">
        <v>12</v>
      </c>
      <c r="B47" s="28">
        <v>153.9</v>
      </c>
      <c r="C47" s="28">
        <v>153.9</v>
      </c>
      <c r="D47" s="28">
        <v>153.9</v>
      </c>
      <c r="E47" s="28">
        <v>153.9</v>
      </c>
      <c r="F47" s="28">
        <v>153.9</v>
      </c>
      <c r="G47" s="28">
        <v>153.9</v>
      </c>
      <c r="H47" s="90">
        <f>+((H46/H48)/7)*1000</f>
        <v>153.44363734194246</v>
      </c>
      <c r="I47" s="56"/>
      <c r="K47" s="119" t="s">
        <v>12</v>
      </c>
      <c r="L47" s="71">
        <v>158.5</v>
      </c>
      <c r="M47" s="28">
        <v>158</v>
      </c>
      <c r="N47" s="28">
        <v>154</v>
      </c>
      <c r="O47" s="28">
        <v>160</v>
      </c>
      <c r="P47" s="28">
        <v>151.5</v>
      </c>
      <c r="Q47" s="28">
        <v>151.5</v>
      </c>
      <c r="R47" s="90">
        <f>+((R46/R48)/7)*1000</f>
        <v>154.6184738955823</v>
      </c>
      <c r="S47" s="57"/>
      <c r="T47" s="50"/>
      <c r="U47" s="50"/>
    </row>
    <row r="48" spans="1:30" ht="33.75" customHeight="1" x14ac:dyDescent="0.25">
      <c r="A48" s="83" t="s">
        <v>13</v>
      </c>
      <c r="B48" s="72">
        <v>626</v>
      </c>
      <c r="C48" s="32">
        <v>605</v>
      </c>
      <c r="D48" s="32">
        <v>624</v>
      </c>
      <c r="E48" s="32">
        <v>77</v>
      </c>
      <c r="F48" s="32">
        <v>639</v>
      </c>
      <c r="G48" s="32">
        <v>615</v>
      </c>
      <c r="H48" s="91">
        <f>SUM(B48:G48)</f>
        <v>3186</v>
      </c>
      <c r="I48" s="56"/>
      <c r="J48" s="58"/>
      <c r="K48" s="83" t="s">
        <v>13</v>
      </c>
      <c r="L48" s="94">
        <v>47</v>
      </c>
      <c r="M48" s="94">
        <v>49</v>
      </c>
      <c r="N48" s="94">
        <v>49</v>
      </c>
      <c r="O48" s="94">
        <v>5</v>
      </c>
      <c r="P48" s="94">
        <v>50</v>
      </c>
      <c r="Q48" s="94">
        <v>49</v>
      </c>
      <c r="R48" s="98">
        <f>SUM(L48:Q48)</f>
        <v>249</v>
      </c>
      <c r="S48" s="59"/>
      <c r="T48" s="53"/>
      <c r="U48" s="3"/>
    </row>
    <row r="49" spans="1:43" ht="33.75" customHeight="1" x14ac:dyDescent="0.25">
      <c r="A49" s="84" t="s">
        <v>14</v>
      </c>
      <c r="B49" s="73">
        <f t="shared" ref="B49:G49" si="14">((B48*B47)*7/1000-B39-B40)/5</f>
        <v>96.517960000000016</v>
      </c>
      <c r="C49" s="36">
        <f t="shared" si="14"/>
        <v>93.153299999999987</v>
      </c>
      <c r="D49" s="36">
        <f t="shared" si="14"/>
        <v>96.04704000000001</v>
      </c>
      <c r="E49" s="36">
        <f t="shared" si="14"/>
        <v>11.99042</v>
      </c>
      <c r="F49" s="36">
        <f t="shared" si="14"/>
        <v>98.358940000000018</v>
      </c>
      <c r="G49" s="36">
        <f t="shared" si="14"/>
        <v>94.667899999999989</v>
      </c>
      <c r="H49" s="92">
        <f>((H46*1000)/H48)/7</f>
        <v>153.44363734194243</v>
      </c>
      <c r="I49" s="56"/>
      <c r="K49" s="84" t="s">
        <v>14</v>
      </c>
      <c r="L49" s="73">
        <f>((L48*L47)*7/1000-L39-L40)/5</f>
        <v>7.4293000000000005</v>
      </c>
      <c r="M49" s="36">
        <f t="shared" ref="M49:Q49" si="15">((M48*M47)*7/1000-M39-M40)/5</f>
        <v>7.7188000000000017</v>
      </c>
      <c r="N49" s="36">
        <f t="shared" si="15"/>
        <v>7.5244</v>
      </c>
      <c r="O49" s="36">
        <f t="shared" si="15"/>
        <v>0.7599999999999999</v>
      </c>
      <c r="P49" s="36">
        <f t="shared" si="15"/>
        <v>7.5649999999999995</v>
      </c>
      <c r="Q49" s="36">
        <f t="shared" si="15"/>
        <v>7.3929</v>
      </c>
      <c r="R49" s="99">
        <f>((R46*1000)/R48)/7</f>
        <v>154.61847389558233</v>
      </c>
      <c r="S49" s="59"/>
      <c r="T49" s="50"/>
      <c r="U49" s="50"/>
    </row>
    <row r="50" spans="1:43" ht="33.75" customHeight="1" x14ac:dyDescent="0.25">
      <c r="A50" s="85" t="s">
        <v>15</v>
      </c>
      <c r="B50" s="74">
        <f t="shared" ref="B50:G50" si="16">((B48*B47)*7)/1000</f>
        <v>674.38980000000004</v>
      </c>
      <c r="C50" s="40">
        <f t="shared" si="16"/>
        <v>651.76649999999995</v>
      </c>
      <c r="D50" s="40">
        <f t="shared" si="16"/>
        <v>672.23520000000008</v>
      </c>
      <c r="E50" s="40">
        <f t="shared" si="16"/>
        <v>82.952100000000002</v>
      </c>
      <c r="F50" s="40">
        <f t="shared" si="16"/>
        <v>688.39470000000006</v>
      </c>
      <c r="G50" s="40">
        <f t="shared" si="16"/>
        <v>662.53949999999998</v>
      </c>
      <c r="H50" s="76"/>
      <c r="I50" s="56"/>
      <c r="K50" s="85" t="s">
        <v>15</v>
      </c>
      <c r="L50" s="74">
        <f>((L48*L47)*7)/1000</f>
        <v>52.146500000000003</v>
      </c>
      <c r="M50" s="40">
        <f>((M48*M47)*7)/1000</f>
        <v>54.194000000000003</v>
      </c>
      <c r="N50" s="40">
        <f>((N48*N47)*7)/1000</f>
        <v>52.822000000000003</v>
      </c>
      <c r="O50" s="40">
        <f>((O48*O47)*7)/1000</f>
        <v>5.6</v>
      </c>
      <c r="P50" s="40">
        <f t="shared" ref="P50:Q50" si="17">((P48*P47)*7)/1000</f>
        <v>53.024999999999999</v>
      </c>
      <c r="Q50" s="40">
        <f t="shared" si="17"/>
        <v>51.964500000000001</v>
      </c>
      <c r="R50" s="100"/>
    </row>
    <row r="51" spans="1:43" ht="33.75" customHeight="1" thickBot="1" x14ac:dyDescent="0.3">
      <c r="A51" s="86" t="s">
        <v>16</v>
      </c>
      <c r="B51" s="75">
        <f t="shared" ref="B51:G51" si="18">+(B46/B48)/7*1000</f>
        <v>153.37745321770882</v>
      </c>
      <c r="C51" s="45">
        <f t="shared" si="18"/>
        <v>153.6481700118064</v>
      </c>
      <c r="D51" s="45">
        <f t="shared" si="18"/>
        <v>153.66300366300365</v>
      </c>
      <c r="E51" s="45">
        <f t="shared" si="18"/>
        <v>145.45454545454544</v>
      </c>
      <c r="F51" s="45">
        <f t="shared" si="18"/>
        <v>153.78940308517772</v>
      </c>
      <c r="G51" s="45">
        <f t="shared" si="18"/>
        <v>153.72822299651565</v>
      </c>
      <c r="H51" s="93"/>
      <c r="I51" s="56"/>
      <c r="J51" s="48"/>
      <c r="K51" s="86" t="s">
        <v>16</v>
      </c>
      <c r="L51" s="75">
        <f>+(L46/L48)/7*1000</f>
        <v>158.35866261398175</v>
      </c>
      <c r="M51" s="45">
        <f>+(M46/M48)/7*1000</f>
        <v>158.01749271137027</v>
      </c>
      <c r="N51" s="45">
        <f>+(N46/N48)/7*1000</f>
        <v>153.35276967930028</v>
      </c>
      <c r="O51" s="45">
        <f>+(O46/O48)/7*1000</f>
        <v>159.99999999999997</v>
      </c>
      <c r="P51" s="45">
        <f t="shared" ref="P51:Q51" si="19">+(P46/P48)/7*1000</f>
        <v>151.42857142857144</v>
      </c>
      <c r="Q51" s="45">
        <f t="shared" si="19"/>
        <v>151.60349854227402</v>
      </c>
      <c r="R51" s="46"/>
      <c r="S51" s="49"/>
      <c r="T51" s="49"/>
    </row>
    <row r="52" spans="1:43" ht="33.75" customHeight="1" x14ac:dyDescent="0.25">
      <c r="A52" s="48"/>
      <c r="B52" s="49"/>
      <c r="C52" s="49"/>
      <c r="D52" s="49"/>
      <c r="E52" s="49"/>
      <c r="F52" s="49"/>
      <c r="G52" s="49"/>
      <c r="H52" s="48"/>
      <c r="I52" s="48"/>
      <c r="J52" s="48"/>
      <c r="K52" s="49"/>
      <c r="L52" s="49"/>
      <c r="M52" s="49"/>
      <c r="N52" s="49"/>
      <c r="O52" s="49"/>
      <c r="P52" s="49"/>
      <c r="Q52" s="49"/>
      <c r="R52" s="178"/>
      <c r="S52" s="49"/>
      <c r="T52" s="49"/>
      <c r="U52" s="2"/>
      <c r="V52" s="2"/>
      <c r="W52" s="2"/>
      <c r="X52" s="2"/>
      <c r="Y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43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2"/>
      <c r="W54" s="2"/>
      <c r="X54" s="2"/>
      <c r="Y54" s="2"/>
      <c r="Z54" s="2"/>
      <c r="AB54" s="2"/>
      <c r="AC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2"/>
      <c r="W55" s="2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2"/>
      <c r="W56" s="2"/>
      <c r="X56" s="124"/>
      <c r="Y56" s="52"/>
      <c r="Z56" s="64"/>
      <c r="AA56" s="64"/>
      <c r="AB56" s="64"/>
      <c r="AC56" s="5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86">
        <v>9.6</v>
      </c>
      <c r="C57" s="179">
        <v>9.5</v>
      </c>
      <c r="D57" s="179">
        <v>9.1999999999999993</v>
      </c>
      <c r="E57" s="179">
        <v>1.6</v>
      </c>
      <c r="F57" s="179">
        <v>9.3000000000000007</v>
      </c>
      <c r="G57" s="187">
        <v>9.1</v>
      </c>
      <c r="H57" s="186">
        <v>9.1</v>
      </c>
      <c r="I57" s="179">
        <v>9.3000000000000007</v>
      </c>
      <c r="J57" s="179">
        <v>9.1999999999999993</v>
      </c>
      <c r="K57" s="179">
        <v>1</v>
      </c>
      <c r="L57" s="179">
        <v>9.3000000000000007</v>
      </c>
      <c r="M57" s="187">
        <v>9.3000000000000007</v>
      </c>
      <c r="N57" s="69">
        <v>9.4</v>
      </c>
      <c r="O57" s="21">
        <v>9.4</v>
      </c>
      <c r="P57" s="21">
        <v>9.4</v>
      </c>
      <c r="Q57" s="21">
        <v>1.3</v>
      </c>
      <c r="R57" s="21">
        <v>9.1999999999999993</v>
      </c>
      <c r="S57" s="126">
        <v>9.1</v>
      </c>
      <c r="T57" s="158">
        <f>SUM(B57:S57)</f>
        <v>143.30000000000001</v>
      </c>
      <c r="U57" s="49"/>
      <c r="V57" s="2"/>
      <c r="W57" s="2"/>
      <c r="X57" s="124"/>
      <c r="Y57" s="52"/>
      <c r="Z57" s="64"/>
      <c r="AA57" s="64"/>
      <c r="AB57" s="64"/>
      <c r="AC57" s="52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186">
        <v>9.6</v>
      </c>
      <c r="C58" s="179">
        <v>9.5</v>
      </c>
      <c r="D58" s="179">
        <v>9.1999999999999993</v>
      </c>
      <c r="E58" s="179">
        <v>1.6</v>
      </c>
      <c r="F58" s="179">
        <v>9.3000000000000007</v>
      </c>
      <c r="G58" s="187">
        <v>9.1</v>
      </c>
      <c r="H58" s="186">
        <v>9.1</v>
      </c>
      <c r="I58" s="179">
        <v>9.3000000000000007</v>
      </c>
      <c r="J58" s="179">
        <v>9.1999999999999993</v>
      </c>
      <c r="K58" s="179">
        <v>1</v>
      </c>
      <c r="L58" s="179">
        <v>9.3000000000000007</v>
      </c>
      <c r="M58" s="187">
        <v>9.3000000000000007</v>
      </c>
      <c r="N58" s="69">
        <v>9.4</v>
      </c>
      <c r="O58" s="21">
        <v>9.4</v>
      </c>
      <c r="P58" s="21">
        <v>9.4</v>
      </c>
      <c r="Q58" s="21">
        <v>1.3</v>
      </c>
      <c r="R58" s="21">
        <v>9.1999999999999993</v>
      </c>
      <c r="S58" s="126">
        <v>9.1</v>
      </c>
      <c r="T58" s="158">
        <f t="shared" ref="T58:T63" si="20">SUM(B58:S58)</f>
        <v>143.30000000000001</v>
      </c>
      <c r="U58" s="49"/>
      <c r="V58" s="2"/>
      <c r="W58" s="2"/>
      <c r="X58" s="124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186">
        <v>9.4</v>
      </c>
      <c r="C59" s="179">
        <v>9.4</v>
      </c>
      <c r="D59" s="179">
        <v>9.1</v>
      </c>
      <c r="E59" s="179">
        <v>1.5</v>
      </c>
      <c r="F59" s="179">
        <v>9.3000000000000007</v>
      </c>
      <c r="G59" s="187">
        <v>9</v>
      </c>
      <c r="H59" s="186">
        <v>8.9</v>
      </c>
      <c r="I59" s="179">
        <v>9.1999999999999993</v>
      </c>
      <c r="J59" s="179">
        <v>9.1</v>
      </c>
      <c r="K59" s="179">
        <v>0.9</v>
      </c>
      <c r="L59" s="179">
        <v>9.3000000000000007</v>
      </c>
      <c r="M59" s="187">
        <v>9.1</v>
      </c>
      <c r="N59" s="69">
        <v>9.5</v>
      </c>
      <c r="O59" s="21">
        <v>9.3000000000000007</v>
      </c>
      <c r="P59" s="21">
        <v>9.3000000000000007</v>
      </c>
      <c r="Q59" s="21">
        <v>1.2</v>
      </c>
      <c r="R59" s="21">
        <v>9.1</v>
      </c>
      <c r="S59" s="126">
        <v>9</v>
      </c>
      <c r="T59" s="158">
        <f t="shared" si="20"/>
        <v>141.6</v>
      </c>
      <c r="U59" s="49"/>
      <c r="V59" s="2"/>
      <c r="W59" s="2"/>
      <c r="X59" s="124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186">
        <v>9.4</v>
      </c>
      <c r="C60" s="179">
        <v>9.4</v>
      </c>
      <c r="D60" s="179">
        <v>9.1</v>
      </c>
      <c r="E60" s="179">
        <v>1.5</v>
      </c>
      <c r="F60" s="179">
        <v>9.3000000000000007</v>
      </c>
      <c r="G60" s="187">
        <v>9</v>
      </c>
      <c r="H60" s="186">
        <v>8.9</v>
      </c>
      <c r="I60" s="179">
        <v>9.1999999999999993</v>
      </c>
      <c r="J60" s="179">
        <v>9.1999999999999993</v>
      </c>
      <c r="K60" s="179">
        <v>0.9</v>
      </c>
      <c r="L60" s="179">
        <v>9.3000000000000007</v>
      </c>
      <c r="M60" s="187">
        <v>9.1999999999999993</v>
      </c>
      <c r="N60" s="69">
        <v>9.5</v>
      </c>
      <c r="O60" s="21">
        <v>9.1</v>
      </c>
      <c r="P60" s="21">
        <v>9.3000000000000007</v>
      </c>
      <c r="Q60" s="21">
        <v>1</v>
      </c>
      <c r="R60" s="21">
        <v>8.9</v>
      </c>
      <c r="S60" s="126">
        <v>9.1</v>
      </c>
      <c r="T60" s="158">
        <f t="shared" si="20"/>
        <v>141.29999999999998</v>
      </c>
      <c r="U60" s="49"/>
      <c r="V60" s="2"/>
      <c r="W60" s="2"/>
      <c r="X60" s="124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186">
        <v>9.4</v>
      </c>
      <c r="C61" s="179">
        <v>9.4</v>
      </c>
      <c r="D61" s="179">
        <v>9.1999999999999993</v>
      </c>
      <c r="E61" s="179">
        <v>1.6</v>
      </c>
      <c r="F61" s="179">
        <v>9.3000000000000007</v>
      </c>
      <c r="G61" s="187">
        <v>9</v>
      </c>
      <c r="H61" s="186">
        <v>8.9</v>
      </c>
      <c r="I61" s="179">
        <v>9.1999999999999993</v>
      </c>
      <c r="J61" s="179">
        <v>9.1999999999999993</v>
      </c>
      <c r="K61" s="179">
        <v>0.9</v>
      </c>
      <c r="L61" s="179">
        <v>9.3000000000000007</v>
      </c>
      <c r="M61" s="187">
        <v>9.1999999999999993</v>
      </c>
      <c r="N61" s="69">
        <v>9.5</v>
      </c>
      <c r="O61" s="21">
        <v>9.1</v>
      </c>
      <c r="P61" s="21">
        <v>9.3000000000000007</v>
      </c>
      <c r="Q61" s="21">
        <v>1</v>
      </c>
      <c r="R61" s="21">
        <v>8.9</v>
      </c>
      <c r="S61" s="126">
        <v>9.1</v>
      </c>
      <c r="T61" s="158">
        <f t="shared" si="20"/>
        <v>141.5</v>
      </c>
      <c r="U61" s="49"/>
      <c r="V61" s="2"/>
      <c r="W61" s="2"/>
      <c r="X61" s="124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86">
        <v>9.5</v>
      </c>
      <c r="C62" s="179">
        <v>9.4</v>
      </c>
      <c r="D62" s="179">
        <v>9.1999999999999993</v>
      </c>
      <c r="E62" s="179">
        <v>1.4</v>
      </c>
      <c r="F62" s="179">
        <v>9.3000000000000007</v>
      </c>
      <c r="G62" s="187">
        <v>9.1</v>
      </c>
      <c r="H62" s="186">
        <v>9</v>
      </c>
      <c r="I62" s="179">
        <v>9.1999999999999993</v>
      </c>
      <c r="J62" s="179">
        <v>9.1999999999999993</v>
      </c>
      <c r="K62" s="179">
        <v>0.9</v>
      </c>
      <c r="L62" s="179">
        <v>9.3000000000000007</v>
      </c>
      <c r="M62" s="187">
        <v>9.1999999999999993</v>
      </c>
      <c r="N62" s="69">
        <v>9.5</v>
      </c>
      <c r="O62" s="21">
        <v>9.1999999999999993</v>
      </c>
      <c r="P62" s="21">
        <v>9.3000000000000007</v>
      </c>
      <c r="Q62" s="21">
        <v>1.1000000000000001</v>
      </c>
      <c r="R62" s="21">
        <v>8.9</v>
      </c>
      <c r="S62" s="126">
        <v>9.1</v>
      </c>
      <c r="T62" s="158">
        <f t="shared" si="20"/>
        <v>141.79999999999998</v>
      </c>
      <c r="U62" s="49"/>
      <c r="V62" s="2"/>
      <c r="W62" s="2"/>
      <c r="X62" s="124"/>
      <c r="Y62" s="52"/>
      <c r="Z62" s="52"/>
      <c r="AA62" s="52"/>
      <c r="AB62" s="52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86">
        <v>9.5</v>
      </c>
      <c r="C63" s="179">
        <v>9.4</v>
      </c>
      <c r="D63" s="179">
        <v>9.1999999999999993</v>
      </c>
      <c r="E63" s="179">
        <v>1.4</v>
      </c>
      <c r="F63" s="179">
        <v>9.3000000000000007</v>
      </c>
      <c r="G63" s="187">
        <v>9.1</v>
      </c>
      <c r="H63" s="186">
        <v>8.8000000000000007</v>
      </c>
      <c r="I63" s="179">
        <v>9.3000000000000007</v>
      </c>
      <c r="J63" s="179">
        <v>9.1999999999999993</v>
      </c>
      <c r="K63" s="179">
        <v>1</v>
      </c>
      <c r="L63" s="179">
        <v>9.3000000000000007</v>
      </c>
      <c r="M63" s="187">
        <v>9.1999999999999993</v>
      </c>
      <c r="N63" s="69">
        <v>9.6</v>
      </c>
      <c r="O63" s="21">
        <v>9.1999999999999993</v>
      </c>
      <c r="P63" s="21">
        <v>9.3000000000000007</v>
      </c>
      <c r="Q63" s="21">
        <v>1.1000000000000001</v>
      </c>
      <c r="R63" s="21">
        <v>8.9</v>
      </c>
      <c r="S63" s="126">
        <v>9.1</v>
      </c>
      <c r="T63" s="158">
        <f t="shared" si="20"/>
        <v>141.89999999999998</v>
      </c>
      <c r="U63" s="49"/>
      <c r="V63" s="2"/>
      <c r="W63" s="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81" t="s">
        <v>10</v>
      </c>
      <c r="B64" s="168">
        <f t="shared" ref="B64:S64" si="21">SUM(B57:B63)</f>
        <v>66.400000000000006</v>
      </c>
      <c r="C64" s="169">
        <f t="shared" si="21"/>
        <v>66</v>
      </c>
      <c r="D64" s="169">
        <f t="shared" si="21"/>
        <v>64.2</v>
      </c>
      <c r="E64" s="169">
        <f t="shared" si="21"/>
        <v>10.600000000000001</v>
      </c>
      <c r="F64" s="169">
        <f t="shared" si="21"/>
        <v>65.099999999999994</v>
      </c>
      <c r="G64" s="170">
        <f t="shared" si="21"/>
        <v>63.400000000000006</v>
      </c>
      <c r="H64" s="168">
        <f t="shared" si="21"/>
        <v>62.7</v>
      </c>
      <c r="I64" s="169">
        <f t="shared" si="21"/>
        <v>64.7</v>
      </c>
      <c r="J64" s="169">
        <f t="shared" si="21"/>
        <v>64.300000000000011</v>
      </c>
      <c r="K64" s="169">
        <f t="shared" si="21"/>
        <v>6.6000000000000005</v>
      </c>
      <c r="L64" s="169">
        <f t="shared" si="21"/>
        <v>65.099999999999994</v>
      </c>
      <c r="M64" s="170">
        <f t="shared" si="21"/>
        <v>64.500000000000014</v>
      </c>
      <c r="N64" s="70">
        <f t="shared" si="21"/>
        <v>66.399999999999991</v>
      </c>
      <c r="O64" s="25">
        <f t="shared" si="21"/>
        <v>64.7</v>
      </c>
      <c r="P64" s="25">
        <f t="shared" si="21"/>
        <v>65.3</v>
      </c>
      <c r="Q64" s="25">
        <f t="shared" si="21"/>
        <v>8</v>
      </c>
      <c r="R64" s="25">
        <f t="shared" si="21"/>
        <v>63.099999999999994</v>
      </c>
      <c r="S64" s="127">
        <f t="shared" si="21"/>
        <v>63.6</v>
      </c>
      <c r="T64" s="150">
        <f>SUM(B64:S64)</f>
        <v>994.70000000000016</v>
      </c>
      <c r="U64" s="49"/>
      <c r="V64" s="2"/>
      <c r="W64" s="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155.5</v>
      </c>
      <c r="C65" s="28">
        <v>154.5</v>
      </c>
      <c r="D65" s="28">
        <v>153</v>
      </c>
      <c r="E65" s="28">
        <v>157</v>
      </c>
      <c r="F65" s="28">
        <v>152.5</v>
      </c>
      <c r="G65" s="29">
        <v>151</v>
      </c>
      <c r="H65" s="27">
        <v>155</v>
      </c>
      <c r="I65" s="28">
        <v>154</v>
      </c>
      <c r="J65" s="28">
        <v>153</v>
      </c>
      <c r="K65" s="28">
        <v>157</v>
      </c>
      <c r="L65" s="28">
        <v>152.5</v>
      </c>
      <c r="M65" s="29">
        <v>151</v>
      </c>
      <c r="N65" s="71">
        <v>155.5</v>
      </c>
      <c r="O65" s="28">
        <v>153.5</v>
      </c>
      <c r="P65" s="28">
        <v>153</v>
      </c>
      <c r="Q65" s="28">
        <v>157</v>
      </c>
      <c r="R65" s="28">
        <v>152</v>
      </c>
      <c r="S65" s="128">
        <v>151.5</v>
      </c>
      <c r="T65" s="151">
        <f>+((T64/T66)/7)*1000</f>
        <v>152.79569892473123</v>
      </c>
      <c r="U65" s="49"/>
      <c r="V65" s="2"/>
      <c r="W65" s="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61</v>
      </c>
      <c r="C66" s="145">
        <v>61</v>
      </c>
      <c r="D66" s="145">
        <v>60</v>
      </c>
      <c r="E66" s="145">
        <v>10</v>
      </c>
      <c r="F66" s="145">
        <v>61</v>
      </c>
      <c r="G66" s="147">
        <v>60</v>
      </c>
      <c r="H66" s="146">
        <v>58</v>
      </c>
      <c r="I66" s="145">
        <v>60</v>
      </c>
      <c r="J66" s="145">
        <v>60</v>
      </c>
      <c r="K66" s="145">
        <v>6</v>
      </c>
      <c r="L66" s="145">
        <v>61</v>
      </c>
      <c r="M66" s="147">
        <v>61</v>
      </c>
      <c r="N66" s="94">
        <v>61</v>
      </c>
      <c r="O66" s="145">
        <v>61</v>
      </c>
      <c r="P66" s="145">
        <v>61</v>
      </c>
      <c r="Q66" s="145">
        <v>8</v>
      </c>
      <c r="R66" s="145">
        <v>60</v>
      </c>
      <c r="S66" s="148">
        <v>60</v>
      </c>
      <c r="T66" s="152">
        <f>SUM(B66:S66)</f>
        <v>930</v>
      </c>
      <c r="U66" s="49"/>
      <c r="V66" s="66"/>
      <c r="Z66" s="3"/>
      <c r="AA66" s="3"/>
      <c r="AB66" s="3"/>
      <c r="AC66" s="3"/>
      <c r="AD66" s="3"/>
    </row>
    <row r="67" spans="1:41" ht="33.75" customHeight="1" x14ac:dyDescent="0.25">
      <c r="A67" s="84" t="s">
        <v>14</v>
      </c>
      <c r="B67" s="35">
        <f t="shared" ref="B67:S67" si="22">((B66*B65)*7/1000-B57-B58)/5</f>
        <v>9.4396999999999984</v>
      </c>
      <c r="C67" s="36">
        <f t="shared" si="22"/>
        <v>9.3943000000000012</v>
      </c>
      <c r="D67" s="36">
        <f t="shared" si="22"/>
        <v>9.1720000000000006</v>
      </c>
      <c r="E67" s="36">
        <f t="shared" si="22"/>
        <v>1.5580000000000003</v>
      </c>
      <c r="F67" s="36">
        <f t="shared" si="22"/>
        <v>9.3035000000000032</v>
      </c>
      <c r="G67" s="37">
        <f t="shared" si="22"/>
        <v>9.0440000000000005</v>
      </c>
      <c r="H67" s="35">
        <f t="shared" si="22"/>
        <v>8.9459999999999997</v>
      </c>
      <c r="I67" s="36">
        <f t="shared" si="22"/>
        <v>9.2160000000000029</v>
      </c>
      <c r="J67" s="36">
        <f t="shared" si="22"/>
        <v>9.1720000000000006</v>
      </c>
      <c r="K67" s="36">
        <f t="shared" si="22"/>
        <v>0.91880000000000006</v>
      </c>
      <c r="L67" s="36">
        <f t="shared" si="22"/>
        <v>9.3035000000000032</v>
      </c>
      <c r="M67" s="37">
        <f t="shared" si="22"/>
        <v>9.1754000000000016</v>
      </c>
      <c r="N67" s="73">
        <f t="shared" si="22"/>
        <v>9.5197000000000003</v>
      </c>
      <c r="O67" s="36">
        <f t="shared" si="22"/>
        <v>9.3489000000000004</v>
      </c>
      <c r="P67" s="36">
        <f t="shared" si="22"/>
        <v>9.3062000000000005</v>
      </c>
      <c r="Q67" s="36">
        <f t="shared" si="22"/>
        <v>1.2383999999999999</v>
      </c>
      <c r="R67" s="36">
        <f t="shared" si="22"/>
        <v>9.0879999999999992</v>
      </c>
      <c r="S67" s="130">
        <f t="shared" si="22"/>
        <v>9.0860000000000003</v>
      </c>
      <c r="T67" s="153">
        <f>((T64*1000)/T66)/7</f>
        <v>152.7956989247312</v>
      </c>
      <c r="Z67" s="3"/>
      <c r="AA67" s="3"/>
      <c r="AB67" s="3"/>
      <c r="AC67" s="3"/>
      <c r="AD67" s="3"/>
    </row>
    <row r="68" spans="1:41" ht="33.75" customHeight="1" x14ac:dyDescent="0.25">
      <c r="A68" s="85" t="s">
        <v>15</v>
      </c>
      <c r="B68" s="39">
        <f t="shared" ref="B68:M68" si="23">((B66*B65)*7)/1000</f>
        <v>66.398499999999999</v>
      </c>
      <c r="C68" s="40">
        <f t="shared" si="23"/>
        <v>65.971500000000006</v>
      </c>
      <c r="D68" s="40">
        <f t="shared" si="23"/>
        <v>64.260000000000005</v>
      </c>
      <c r="E68" s="40">
        <f t="shared" si="23"/>
        <v>10.99</v>
      </c>
      <c r="F68" s="40">
        <f t="shared" si="23"/>
        <v>65.117500000000007</v>
      </c>
      <c r="G68" s="76">
        <f t="shared" si="23"/>
        <v>63.42</v>
      </c>
      <c r="H68" s="39">
        <f t="shared" si="23"/>
        <v>62.93</v>
      </c>
      <c r="I68" s="40">
        <f t="shared" si="23"/>
        <v>64.680000000000007</v>
      </c>
      <c r="J68" s="40">
        <f t="shared" si="23"/>
        <v>64.260000000000005</v>
      </c>
      <c r="K68" s="40">
        <f t="shared" si="23"/>
        <v>6.5940000000000003</v>
      </c>
      <c r="L68" s="40">
        <f t="shared" si="23"/>
        <v>65.117500000000007</v>
      </c>
      <c r="M68" s="76">
        <f t="shared" si="23"/>
        <v>64.477000000000004</v>
      </c>
      <c r="N68" s="74">
        <f>((N66*N65)*7)/1000</f>
        <v>66.398499999999999</v>
      </c>
      <c r="O68" s="40">
        <f>((O66*O65)*7)/1000</f>
        <v>65.544499999999999</v>
      </c>
      <c r="P68" s="40">
        <f>((P66*P65)*7)/1000</f>
        <v>65.331000000000003</v>
      </c>
      <c r="Q68" s="40">
        <f>((Q66*Q65)*7)/1000</f>
        <v>8.7919999999999998</v>
      </c>
      <c r="R68" s="40">
        <f t="shared" ref="R68:S68" si="24">((R66*R65)*7)/1000</f>
        <v>63.84</v>
      </c>
      <c r="S68" s="131">
        <f t="shared" si="24"/>
        <v>63.63</v>
      </c>
      <c r="T68" s="85"/>
      <c r="U68" s="48"/>
      <c r="AD68" s="3"/>
    </row>
    <row r="69" spans="1:41" ht="33.75" customHeight="1" thickBot="1" x14ac:dyDescent="0.3">
      <c r="A69" s="86" t="s">
        <v>16</v>
      </c>
      <c r="B69" s="44">
        <f t="shared" ref="B69:M69" si="25">+(B64/B66)/7*1000</f>
        <v>155.50351288056206</v>
      </c>
      <c r="C69" s="45">
        <f t="shared" si="25"/>
        <v>154.56674473067918</v>
      </c>
      <c r="D69" s="45">
        <f t="shared" si="25"/>
        <v>152.85714285714286</v>
      </c>
      <c r="E69" s="45">
        <f t="shared" si="25"/>
        <v>151.42857142857144</v>
      </c>
      <c r="F69" s="45">
        <f t="shared" si="25"/>
        <v>152.4590163934426</v>
      </c>
      <c r="G69" s="46">
        <f t="shared" si="25"/>
        <v>150.95238095238096</v>
      </c>
      <c r="H69" s="44">
        <f t="shared" si="25"/>
        <v>154.43349753694582</v>
      </c>
      <c r="I69" s="45">
        <f t="shared" si="25"/>
        <v>154.04761904761904</v>
      </c>
      <c r="J69" s="45">
        <f t="shared" si="25"/>
        <v>153.09523809523813</v>
      </c>
      <c r="K69" s="45">
        <f t="shared" si="25"/>
        <v>157.14285714285717</v>
      </c>
      <c r="L69" s="45">
        <f t="shared" si="25"/>
        <v>152.4590163934426</v>
      </c>
      <c r="M69" s="46">
        <f t="shared" si="25"/>
        <v>151.0538641686183</v>
      </c>
      <c r="N69" s="75">
        <f>+(N64/N66)/7*1000</f>
        <v>155.50351288056203</v>
      </c>
      <c r="O69" s="45">
        <f>+(O64/O66)/7*1000</f>
        <v>151.52224824355972</v>
      </c>
      <c r="P69" s="45">
        <f>+(P64/P66)/7*1000</f>
        <v>152.92740046838406</v>
      </c>
      <c r="Q69" s="45">
        <f>+(Q64/Q66)/7*1000</f>
        <v>142.85714285714286</v>
      </c>
      <c r="R69" s="45">
        <f t="shared" ref="R69:S69" si="26">+(R64/R66)/7*1000</f>
        <v>150.23809523809521</v>
      </c>
      <c r="S69" s="132">
        <f t="shared" si="26"/>
        <v>151.42857142857144</v>
      </c>
      <c r="T69" s="154"/>
      <c r="AD69" s="3"/>
    </row>
    <row r="70" spans="1:41" ht="33.75" customHeight="1" x14ac:dyDescent="0.25">
      <c r="B70" s="144"/>
      <c r="C70" s="144"/>
      <c r="D70" s="144"/>
      <c r="E70" s="144"/>
      <c r="F70" s="144"/>
      <c r="G70" s="144"/>
      <c r="H70" s="144"/>
      <c r="I70" s="144"/>
      <c r="J70" s="144"/>
      <c r="K70" s="144"/>
      <c r="L70" s="144"/>
      <c r="M70" s="144"/>
      <c r="N70" s="144"/>
      <c r="O70" s="144"/>
      <c r="P70" s="144"/>
      <c r="Q70" s="144"/>
      <c r="R70" s="144"/>
      <c r="S70" s="144"/>
    </row>
    <row r="71" spans="1:41" s="183" customFormat="1" ht="33.75" customHeight="1" x14ac:dyDescent="0.25">
      <c r="B71" s="184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  <c r="R71" s="184"/>
      <c r="S71" s="184"/>
    </row>
    <row r="72" spans="1:41" s="182" customFormat="1" ht="33.75" customHeight="1" x14ac:dyDescent="0.25">
      <c r="B72" s="185"/>
    </row>
    <row r="73" spans="1:41" ht="33.75" customHeight="1" x14ac:dyDescent="0.25">
      <c r="A73" s="52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182"/>
    </row>
    <row r="74" spans="1:41" ht="33.75" customHeight="1" x14ac:dyDescent="0.25">
      <c r="A74" s="52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182"/>
    </row>
    <row r="75" spans="1:41" ht="33.75" customHeight="1" x14ac:dyDescent="0.25">
      <c r="A75" s="52"/>
      <c r="B75" s="52"/>
      <c r="C75" s="52"/>
      <c r="D75" s="52"/>
      <c r="E75" s="52"/>
      <c r="F75" s="52"/>
      <c r="G75" s="52"/>
      <c r="H75" s="48"/>
      <c r="I75" s="48"/>
      <c r="J75" s="48"/>
      <c r="K75" s="182"/>
      <c r="L75" s="182"/>
      <c r="M75" s="182"/>
      <c r="N75" s="48"/>
      <c r="O75" s="48"/>
      <c r="P75" s="48"/>
      <c r="Q75" s="182"/>
      <c r="R75" s="182"/>
      <c r="S75" s="182"/>
      <c r="T75" s="182"/>
    </row>
    <row r="76" spans="1:41" ht="33.75" customHeight="1" x14ac:dyDescent="0.25">
      <c r="A76" s="52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182"/>
    </row>
    <row r="77" spans="1:41" ht="33.75" customHeight="1" x14ac:dyDescent="0.25">
      <c r="A77" s="52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182"/>
    </row>
    <row r="78" spans="1:41" ht="33.75" customHeight="1" x14ac:dyDescent="0.25">
      <c r="A78" s="52"/>
      <c r="B78" s="52"/>
      <c r="C78" s="52"/>
      <c r="D78" s="52"/>
      <c r="E78" s="52"/>
      <c r="F78" s="52"/>
      <c r="G78" s="52"/>
      <c r="H78" s="48"/>
      <c r="I78" s="48"/>
      <c r="J78" s="48"/>
      <c r="K78" s="182"/>
      <c r="L78" s="182"/>
      <c r="M78" s="182"/>
      <c r="N78" s="48"/>
      <c r="O78" s="48"/>
      <c r="P78" s="48"/>
      <c r="Q78" s="182"/>
      <c r="R78" s="182"/>
      <c r="S78" s="182"/>
      <c r="T78" s="182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3">
    <mergeCell ref="B36:H36"/>
    <mergeCell ref="L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Q238"/>
  <sheetViews>
    <sheetView topLeftCell="A22" zoomScale="30" zoomScaleNormal="30" workbookViewId="0">
      <selection activeCell="B47" sqref="B47"/>
    </sheetView>
  </sheetViews>
  <sheetFormatPr baseColWidth="10" defaultRowHeight="15" x14ac:dyDescent="0.25"/>
  <cols>
    <col min="1" max="1" width="52.42578125" style="16" bestFit="1" customWidth="1"/>
    <col min="2" max="10" width="22.85546875" style="16" customWidth="1"/>
    <col min="11" max="11" width="32.85546875" style="16" customWidth="1"/>
    <col min="12" max="19" width="22.85546875" style="16" customWidth="1"/>
    <col min="20" max="20" width="27.85546875" style="16" customWidth="1"/>
    <col min="21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 t="s">
        <v>102</v>
      </c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378" t="s">
        <v>101</v>
      </c>
      <c r="L11" s="378"/>
      <c r="M11" s="6"/>
      <c r="N11" s="6"/>
      <c r="O11" s="1"/>
      <c r="P11" s="1"/>
      <c r="Q11" s="1" t="s">
        <v>6</v>
      </c>
      <c r="R11" s="378" t="s">
        <v>103</v>
      </c>
      <c r="S11" s="378"/>
      <c r="T11" s="378"/>
      <c r="U11" s="6"/>
      <c r="V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6"/>
      <c r="L12" s="6"/>
      <c r="M12" s="6"/>
      <c r="N12" s="6"/>
      <c r="O12" s="1"/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"/>
      <c r="X13" s="1"/>
      <c r="Y13" s="1"/>
    </row>
    <row r="14" spans="1:30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1"/>
      <c r="J14" s="1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"/>
      <c r="Y14" s="1"/>
      <c r="Z14" s="1"/>
    </row>
    <row r="15" spans="1:30" s="10" customFormat="1" ht="36" thickBot="1" x14ac:dyDescent="0.3">
      <c r="A15" s="109" t="s">
        <v>7</v>
      </c>
      <c r="B15" s="400" t="s">
        <v>8</v>
      </c>
      <c r="C15" s="401"/>
      <c r="D15" s="401"/>
      <c r="E15" s="401"/>
      <c r="F15" s="401"/>
      <c r="G15" s="401"/>
      <c r="H15" s="402" t="s">
        <v>45</v>
      </c>
      <c r="I15" s="403"/>
      <c r="J15" s="403"/>
      <c r="K15" s="403"/>
      <c r="L15" s="403"/>
      <c r="M15" s="404"/>
      <c r="N15" s="405" t="s">
        <v>44</v>
      </c>
      <c r="O15" s="406"/>
      <c r="P15" s="406"/>
      <c r="Q15" s="406"/>
      <c r="R15" s="406"/>
      <c r="S15" s="407"/>
      <c r="T15" s="9"/>
    </row>
    <row r="16" spans="1:30" ht="39.950000000000003" customHeight="1" x14ac:dyDescent="0.25">
      <c r="A16" s="110" t="s">
        <v>9</v>
      </c>
      <c r="B16" s="253"/>
      <c r="C16" s="254"/>
      <c r="D16" s="254"/>
      <c r="E16" s="254"/>
      <c r="F16" s="255"/>
      <c r="G16" s="256"/>
      <c r="H16" s="265"/>
      <c r="I16" s="254"/>
      <c r="J16" s="254"/>
      <c r="K16" s="255"/>
      <c r="L16" s="254"/>
      <c r="M16" s="268"/>
      <c r="N16" s="263"/>
      <c r="O16" s="254"/>
      <c r="P16" s="254"/>
      <c r="Q16" s="254"/>
      <c r="R16" s="254"/>
      <c r="S16" s="256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9">
        <v>6</v>
      </c>
      <c r="H17" s="68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107.4</v>
      </c>
      <c r="C18" s="21">
        <v>109.2</v>
      </c>
      <c r="D18" s="21">
        <v>109.4</v>
      </c>
      <c r="E18" s="21">
        <v>26.2</v>
      </c>
      <c r="F18" s="21">
        <v>111.1</v>
      </c>
      <c r="G18" s="22">
        <v>110.7</v>
      </c>
      <c r="H18" s="69">
        <v>105.7</v>
      </c>
      <c r="I18" s="21">
        <v>108</v>
      </c>
      <c r="J18" s="21">
        <v>108.1</v>
      </c>
      <c r="K18" s="21">
        <v>25.3</v>
      </c>
      <c r="L18" s="21">
        <v>109.8</v>
      </c>
      <c r="M18" s="126">
        <v>107.8</v>
      </c>
      <c r="N18" s="20">
        <v>108.9</v>
      </c>
      <c r="O18" s="21">
        <v>112</v>
      </c>
      <c r="P18" s="21">
        <v>111.6</v>
      </c>
      <c r="Q18" s="21">
        <v>21.1</v>
      </c>
      <c r="R18" s="21">
        <v>112</v>
      </c>
      <c r="S18" s="22">
        <v>110.4</v>
      </c>
      <c r="T18" s="23">
        <f t="shared" ref="T18:T25" si="0">SUM(B18:S18)</f>
        <v>1714.7</v>
      </c>
      <c r="V18" s="2"/>
      <c r="W18" s="17"/>
    </row>
    <row r="19" spans="1:30" ht="39.950000000000003" customHeight="1" x14ac:dyDescent="0.25">
      <c r="A19" s="113" t="s">
        <v>34</v>
      </c>
      <c r="B19" s="20">
        <v>107.4</v>
      </c>
      <c r="C19" s="21">
        <v>109.2</v>
      </c>
      <c r="D19" s="21">
        <v>109.4</v>
      </c>
      <c r="E19" s="21">
        <v>26.2</v>
      </c>
      <c r="F19" s="21">
        <v>111.1</v>
      </c>
      <c r="G19" s="22">
        <v>110.7</v>
      </c>
      <c r="H19" s="69">
        <v>105.7</v>
      </c>
      <c r="I19" s="21">
        <v>108</v>
      </c>
      <c r="J19" s="21">
        <v>108.1</v>
      </c>
      <c r="K19" s="21">
        <v>25.3</v>
      </c>
      <c r="L19" s="21">
        <v>109.8</v>
      </c>
      <c r="M19" s="126">
        <v>107.8</v>
      </c>
      <c r="N19" s="20">
        <v>108.9</v>
      </c>
      <c r="O19" s="21">
        <v>112</v>
      </c>
      <c r="P19" s="21">
        <v>111.6</v>
      </c>
      <c r="Q19" s="21">
        <v>21.1</v>
      </c>
      <c r="R19" s="21">
        <v>112</v>
      </c>
      <c r="S19" s="22">
        <v>110.4</v>
      </c>
      <c r="T19" s="23">
        <f t="shared" si="0"/>
        <v>1714.7</v>
      </c>
      <c r="U19" s="182"/>
      <c r="V19" s="2"/>
      <c r="W19" s="17"/>
    </row>
    <row r="20" spans="1:30" ht="39.75" customHeight="1" x14ac:dyDescent="0.25">
      <c r="A20" s="112" t="s">
        <v>35</v>
      </c>
      <c r="B20" s="20">
        <v>107.7</v>
      </c>
      <c r="C20" s="21">
        <v>108.6</v>
      </c>
      <c r="D20" s="21">
        <v>109.136</v>
      </c>
      <c r="E20" s="21">
        <v>25.5</v>
      </c>
      <c r="F20" s="21">
        <v>111.11199999999999</v>
      </c>
      <c r="G20" s="22">
        <v>110.65599999999999</v>
      </c>
      <c r="H20" s="69">
        <v>105.64</v>
      </c>
      <c r="I20" s="21">
        <v>108.072</v>
      </c>
      <c r="J20" s="21">
        <v>107.1</v>
      </c>
      <c r="K20" s="21">
        <v>25</v>
      </c>
      <c r="L20" s="21">
        <v>109.2</v>
      </c>
      <c r="M20" s="126">
        <v>107.92</v>
      </c>
      <c r="N20" s="20">
        <v>108.83199999999999</v>
      </c>
      <c r="O20" s="21">
        <v>111.1</v>
      </c>
      <c r="P20" s="21">
        <v>111.2</v>
      </c>
      <c r="Q20" s="21">
        <v>19.100000000000001</v>
      </c>
      <c r="R20" s="21">
        <v>112.3</v>
      </c>
      <c r="S20" s="22">
        <v>110.2</v>
      </c>
      <c r="T20" s="23">
        <f t="shared" si="0"/>
        <v>1708.3679999999997</v>
      </c>
      <c r="V20" s="2"/>
      <c r="W20" s="17"/>
    </row>
    <row r="21" spans="1:30" ht="39.950000000000003" customHeight="1" x14ac:dyDescent="0.25">
      <c r="A21" s="112" t="s">
        <v>36</v>
      </c>
      <c r="B21" s="20">
        <v>107.8</v>
      </c>
      <c r="C21" s="21">
        <v>108.6</v>
      </c>
      <c r="D21" s="21">
        <v>109.136</v>
      </c>
      <c r="E21" s="21">
        <v>25.5</v>
      </c>
      <c r="F21" s="21">
        <v>111.2</v>
      </c>
      <c r="G21" s="22">
        <v>110.65599999999999</v>
      </c>
      <c r="H21" s="69">
        <v>105.7</v>
      </c>
      <c r="I21" s="21">
        <v>108.2</v>
      </c>
      <c r="J21" s="21">
        <v>107.1</v>
      </c>
      <c r="K21" s="21">
        <v>25</v>
      </c>
      <c r="L21" s="21">
        <v>109.2</v>
      </c>
      <c r="M21" s="126">
        <v>108.1</v>
      </c>
      <c r="N21" s="20">
        <v>108.9</v>
      </c>
      <c r="O21" s="21">
        <v>111.1</v>
      </c>
      <c r="P21" s="21">
        <v>111.2</v>
      </c>
      <c r="Q21" s="21">
        <v>19</v>
      </c>
      <c r="R21" s="21">
        <v>112.3</v>
      </c>
      <c r="S21" s="22">
        <v>110.2</v>
      </c>
      <c r="T21" s="23">
        <f t="shared" si="0"/>
        <v>1708.8920000000001</v>
      </c>
      <c r="V21" s="2"/>
      <c r="W21" s="17"/>
    </row>
    <row r="22" spans="1:30" ht="39.950000000000003" customHeight="1" x14ac:dyDescent="0.25">
      <c r="A22" s="113" t="s">
        <v>37</v>
      </c>
      <c r="B22" s="20">
        <v>107.8</v>
      </c>
      <c r="C22" s="21">
        <v>108.6</v>
      </c>
      <c r="D22" s="21">
        <v>109.136</v>
      </c>
      <c r="E22" s="21">
        <v>25.5</v>
      </c>
      <c r="F22" s="21">
        <v>111.2</v>
      </c>
      <c r="G22" s="22">
        <v>110.65599999999999</v>
      </c>
      <c r="H22" s="69">
        <v>105.7</v>
      </c>
      <c r="I22" s="21">
        <v>108.2</v>
      </c>
      <c r="J22" s="21">
        <v>107.1</v>
      </c>
      <c r="K22" s="21">
        <v>25</v>
      </c>
      <c r="L22" s="21">
        <v>109.2</v>
      </c>
      <c r="M22" s="126">
        <v>108.1</v>
      </c>
      <c r="N22" s="20">
        <v>108.9</v>
      </c>
      <c r="O22" s="21">
        <v>111.1</v>
      </c>
      <c r="P22" s="21">
        <v>111.2</v>
      </c>
      <c r="Q22" s="21">
        <v>19</v>
      </c>
      <c r="R22" s="21">
        <v>112.3</v>
      </c>
      <c r="S22" s="22">
        <v>110.2</v>
      </c>
      <c r="T22" s="23">
        <f t="shared" si="0"/>
        <v>1708.8920000000001</v>
      </c>
      <c r="V22" s="2"/>
      <c r="W22" s="17"/>
    </row>
    <row r="23" spans="1:30" ht="39.950000000000003" customHeight="1" x14ac:dyDescent="0.25">
      <c r="A23" s="112" t="s">
        <v>38</v>
      </c>
      <c r="B23" s="20">
        <v>107.8</v>
      </c>
      <c r="C23" s="21">
        <v>108.6</v>
      </c>
      <c r="D23" s="21">
        <v>109.136</v>
      </c>
      <c r="E23" s="21">
        <v>25.5</v>
      </c>
      <c r="F23" s="21">
        <v>111.2</v>
      </c>
      <c r="G23" s="22">
        <v>110.65599999999999</v>
      </c>
      <c r="H23" s="69">
        <v>105.7</v>
      </c>
      <c r="I23" s="21">
        <v>108.2</v>
      </c>
      <c r="J23" s="21">
        <v>107.1</v>
      </c>
      <c r="K23" s="21">
        <v>25</v>
      </c>
      <c r="L23" s="21">
        <v>109.2</v>
      </c>
      <c r="M23" s="126">
        <v>108.1</v>
      </c>
      <c r="N23" s="20">
        <v>108.9</v>
      </c>
      <c r="O23" s="21">
        <v>111.1</v>
      </c>
      <c r="P23" s="21">
        <v>111.2</v>
      </c>
      <c r="Q23" s="21">
        <v>19</v>
      </c>
      <c r="R23" s="21">
        <v>112.3</v>
      </c>
      <c r="S23" s="22">
        <v>110.2</v>
      </c>
      <c r="T23" s="23">
        <f t="shared" si="0"/>
        <v>1708.8920000000001</v>
      </c>
      <c r="V23" s="2"/>
      <c r="W23" s="17"/>
    </row>
    <row r="24" spans="1:30" ht="39.950000000000003" customHeight="1" x14ac:dyDescent="0.25">
      <c r="A24" s="112" t="s">
        <v>33</v>
      </c>
      <c r="B24" s="20">
        <v>107.8</v>
      </c>
      <c r="C24" s="21">
        <v>108.6</v>
      </c>
      <c r="D24" s="21">
        <v>109.136</v>
      </c>
      <c r="E24" s="21">
        <v>25.5</v>
      </c>
      <c r="F24" s="21">
        <v>111.2</v>
      </c>
      <c r="G24" s="22">
        <v>110.65599999999999</v>
      </c>
      <c r="H24" s="69">
        <v>105.7</v>
      </c>
      <c r="I24" s="21">
        <v>108.2</v>
      </c>
      <c r="J24" s="21">
        <v>107.1</v>
      </c>
      <c r="K24" s="21">
        <v>25</v>
      </c>
      <c r="L24" s="21">
        <v>109.2</v>
      </c>
      <c r="M24" s="126">
        <v>108.1</v>
      </c>
      <c r="N24" s="20">
        <v>108.9</v>
      </c>
      <c r="O24" s="21">
        <v>111.1</v>
      </c>
      <c r="P24" s="21">
        <v>111.2</v>
      </c>
      <c r="Q24" s="21">
        <v>19</v>
      </c>
      <c r="R24" s="21">
        <v>112.3</v>
      </c>
      <c r="S24" s="22">
        <v>110.2</v>
      </c>
      <c r="T24" s="23">
        <f t="shared" si="0"/>
        <v>1708.8920000000001</v>
      </c>
      <c r="V24" s="2"/>
    </row>
    <row r="25" spans="1:30" ht="41.45" customHeight="1" x14ac:dyDescent="0.25">
      <c r="A25" s="113" t="s">
        <v>10</v>
      </c>
      <c r="B25" s="264">
        <f>SUM(B18:B24)</f>
        <v>753.69999999999993</v>
      </c>
      <c r="C25" s="261">
        <f t="shared" ref="C25:E25" si="1">SUM(C18:C24)</f>
        <v>761.40000000000009</v>
      </c>
      <c r="D25" s="261">
        <f t="shared" si="1"/>
        <v>764.4799999999999</v>
      </c>
      <c r="E25" s="261">
        <f t="shared" si="1"/>
        <v>179.9</v>
      </c>
      <c r="F25" s="261">
        <f>SUM(F18:F24)</f>
        <v>778.11200000000008</v>
      </c>
      <c r="G25" s="262">
        <f t="shared" ref="G25:J25" si="2">SUM(G18:G24)</f>
        <v>774.67999999999984</v>
      </c>
      <c r="H25" s="260">
        <f t="shared" si="2"/>
        <v>739.84000000000015</v>
      </c>
      <c r="I25" s="261">
        <f t="shared" si="2"/>
        <v>756.87200000000007</v>
      </c>
      <c r="J25" s="261">
        <f t="shared" si="2"/>
        <v>751.7</v>
      </c>
      <c r="K25" s="261">
        <f>SUM(K18:K24)</f>
        <v>175.6</v>
      </c>
      <c r="L25" s="261">
        <f t="shared" ref="L25:M25" si="3">SUM(L18:L24)</f>
        <v>765.60000000000014</v>
      </c>
      <c r="M25" s="269">
        <f t="shared" si="3"/>
        <v>755.92000000000007</v>
      </c>
      <c r="N25" s="264">
        <f>SUM(N18:N24)</f>
        <v>762.23199999999997</v>
      </c>
      <c r="O25" s="261">
        <f t="shared" ref="O25:S25" si="4">SUM(O18:O24)</f>
        <v>779.50000000000011</v>
      </c>
      <c r="P25" s="261">
        <f t="shared" si="4"/>
        <v>779.2</v>
      </c>
      <c r="Q25" s="261">
        <f t="shared" si="4"/>
        <v>137.30000000000001</v>
      </c>
      <c r="R25" s="261">
        <f t="shared" si="4"/>
        <v>785.49999999999989</v>
      </c>
      <c r="S25" s="262">
        <f t="shared" si="4"/>
        <v>771.80000000000007</v>
      </c>
      <c r="T25" s="23">
        <f t="shared" si="0"/>
        <v>11973.335999999999</v>
      </c>
    </row>
    <row r="26" spans="1:30" s="2" customFormat="1" ht="36.75" customHeight="1" thickBot="1" x14ac:dyDescent="0.3">
      <c r="A26" s="114" t="s">
        <v>12</v>
      </c>
      <c r="B26" s="257">
        <v>152.1</v>
      </c>
      <c r="C26" s="258">
        <v>152.1</v>
      </c>
      <c r="D26" s="258">
        <v>152.1</v>
      </c>
      <c r="E26" s="258">
        <v>152.1</v>
      </c>
      <c r="F26" s="258">
        <v>152.1</v>
      </c>
      <c r="G26" s="259">
        <v>152.1</v>
      </c>
      <c r="H26" s="266">
        <v>152.1</v>
      </c>
      <c r="I26" s="258">
        <v>152.1</v>
      </c>
      <c r="J26" s="258">
        <v>152.1</v>
      </c>
      <c r="K26" s="258">
        <v>152.1</v>
      </c>
      <c r="L26" s="258">
        <v>152.1</v>
      </c>
      <c r="M26" s="270">
        <v>152.1</v>
      </c>
      <c r="N26" s="257">
        <v>152.1</v>
      </c>
      <c r="O26" s="258">
        <v>152.1</v>
      </c>
      <c r="P26" s="258">
        <v>152.1</v>
      </c>
      <c r="Q26" s="258">
        <v>152.1</v>
      </c>
      <c r="R26" s="258">
        <v>152.1</v>
      </c>
      <c r="S26" s="259">
        <v>152.1</v>
      </c>
      <c r="T26" s="30">
        <f>+((T25/T27)/7)*1000</f>
        <v>152.08291734938842</v>
      </c>
    </row>
    <row r="27" spans="1:30" s="2" customFormat="1" ht="33" customHeight="1" x14ac:dyDescent="0.25">
      <c r="A27" s="115" t="s">
        <v>13</v>
      </c>
      <c r="B27" s="251">
        <v>708</v>
      </c>
      <c r="C27" s="252">
        <v>715</v>
      </c>
      <c r="D27" s="252">
        <v>718</v>
      </c>
      <c r="E27" s="252">
        <v>169</v>
      </c>
      <c r="F27" s="252">
        <v>731</v>
      </c>
      <c r="G27" s="267">
        <v>728</v>
      </c>
      <c r="H27" s="72">
        <v>695</v>
      </c>
      <c r="I27" s="32">
        <v>711</v>
      </c>
      <c r="J27" s="32">
        <v>706</v>
      </c>
      <c r="K27" s="32">
        <v>165</v>
      </c>
      <c r="L27" s="32">
        <v>719</v>
      </c>
      <c r="M27" s="129">
        <v>710</v>
      </c>
      <c r="N27" s="31">
        <v>716</v>
      </c>
      <c r="O27" s="32">
        <v>732</v>
      </c>
      <c r="P27" s="32">
        <v>732</v>
      </c>
      <c r="Q27" s="32">
        <v>129</v>
      </c>
      <c r="R27" s="32">
        <v>738</v>
      </c>
      <c r="S27" s="33">
        <v>725</v>
      </c>
      <c r="T27" s="34">
        <f>SUM(B27:S27)</f>
        <v>11247</v>
      </c>
      <c r="U27" s="2">
        <f>((T25*1000)/T27)/7</f>
        <v>152.08291734938842</v>
      </c>
    </row>
    <row r="28" spans="1:30" s="2" customFormat="1" ht="33" customHeight="1" x14ac:dyDescent="0.25">
      <c r="A28" s="116" t="s">
        <v>14</v>
      </c>
      <c r="B28" s="35">
        <f t="shared" ref="B28:S28" si="5">((B27*B26)*7/1000-B18-B19)/5</f>
        <v>107.80152000000001</v>
      </c>
      <c r="C28" s="36">
        <f t="shared" si="5"/>
        <v>108.57209999999998</v>
      </c>
      <c r="D28" s="36">
        <f t="shared" si="5"/>
        <v>109.13092000000002</v>
      </c>
      <c r="E28" s="36">
        <f t="shared" si="5"/>
        <v>25.506859999999996</v>
      </c>
      <c r="F28" s="36">
        <f t="shared" si="5"/>
        <v>111.21913999999997</v>
      </c>
      <c r="G28" s="37">
        <f t="shared" si="5"/>
        <v>110.74031999999997</v>
      </c>
      <c r="H28" s="73">
        <f t="shared" si="5"/>
        <v>105.71329999999998</v>
      </c>
      <c r="I28" s="36">
        <f t="shared" si="5"/>
        <v>108.20033999999998</v>
      </c>
      <c r="J28" s="36">
        <f t="shared" si="5"/>
        <v>107.09563999999997</v>
      </c>
      <c r="K28" s="36">
        <f t="shared" si="5"/>
        <v>25.015099999999997</v>
      </c>
      <c r="L28" s="36">
        <f t="shared" si="5"/>
        <v>109.18386000000001</v>
      </c>
      <c r="M28" s="130">
        <f t="shared" si="5"/>
        <v>108.06740000000002</v>
      </c>
      <c r="N28" s="35">
        <f t="shared" si="5"/>
        <v>108.90504000000001</v>
      </c>
      <c r="O28" s="36">
        <f t="shared" si="5"/>
        <v>111.07208</v>
      </c>
      <c r="P28" s="36">
        <f t="shared" si="5"/>
        <v>111.23208</v>
      </c>
      <c r="Q28" s="36">
        <f t="shared" si="5"/>
        <v>19.029260000000001</v>
      </c>
      <c r="R28" s="36">
        <f t="shared" si="5"/>
        <v>112.34972</v>
      </c>
      <c r="S28" s="37">
        <f t="shared" si="5"/>
        <v>110.22150000000002</v>
      </c>
      <c r="T28" s="38"/>
    </row>
    <row r="29" spans="1:30" ht="33.75" customHeight="1" x14ac:dyDescent="0.25">
      <c r="A29" s="117" t="s">
        <v>15</v>
      </c>
      <c r="B29" s="39">
        <f>((B27*B26)*7)/1000</f>
        <v>753.80759999999998</v>
      </c>
      <c r="C29" s="40">
        <f>((C27*C26)*7)/1000</f>
        <v>761.26049999999998</v>
      </c>
      <c r="D29" s="40">
        <f t="shared" ref="D29:S29" si="6">((D27*D26)*7)/1000</f>
        <v>764.45460000000003</v>
      </c>
      <c r="E29" s="40">
        <f t="shared" si="6"/>
        <v>179.93429999999998</v>
      </c>
      <c r="F29" s="40">
        <f t="shared" si="6"/>
        <v>778.2956999999999</v>
      </c>
      <c r="G29" s="76">
        <f t="shared" si="6"/>
        <v>775.10159999999996</v>
      </c>
      <c r="H29" s="74">
        <f t="shared" si="6"/>
        <v>739.9665</v>
      </c>
      <c r="I29" s="40">
        <f t="shared" si="6"/>
        <v>757.00169999999991</v>
      </c>
      <c r="J29" s="40">
        <f t="shared" si="6"/>
        <v>751.67819999999995</v>
      </c>
      <c r="K29" s="40">
        <f t="shared" si="6"/>
        <v>175.6755</v>
      </c>
      <c r="L29" s="40">
        <f t="shared" si="6"/>
        <v>765.51929999999993</v>
      </c>
      <c r="M29" s="131">
        <f t="shared" si="6"/>
        <v>755.93700000000001</v>
      </c>
      <c r="N29" s="177">
        <f t="shared" si="6"/>
        <v>762.3252</v>
      </c>
      <c r="O29" s="41">
        <f t="shared" si="6"/>
        <v>779.36040000000003</v>
      </c>
      <c r="P29" s="41">
        <f t="shared" si="6"/>
        <v>779.36040000000003</v>
      </c>
      <c r="Q29" s="41">
        <f t="shared" si="6"/>
        <v>137.34629999999999</v>
      </c>
      <c r="R29" s="41">
        <f t="shared" si="6"/>
        <v>785.74860000000001</v>
      </c>
      <c r="S29" s="42">
        <f t="shared" si="6"/>
        <v>771.90750000000003</v>
      </c>
      <c r="T29" s="43"/>
    </row>
    <row r="30" spans="1:30" ht="33.75" customHeight="1" thickBot="1" x14ac:dyDescent="0.3">
      <c r="A30" s="118" t="s">
        <v>16</v>
      </c>
      <c r="B30" s="44">
        <f>+(B25/B27)/7*1000</f>
        <v>152.07828894269571</v>
      </c>
      <c r="C30" s="45">
        <f t="shared" ref="C30:E30" si="7">+(C25/C27)/7*1000</f>
        <v>152.12787212787214</v>
      </c>
      <c r="D30" s="45">
        <f t="shared" si="7"/>
        <v>152.10505372065259</v>
      </c>
      <c r="E30" s="45">
        <f t="shared" si="7"/>
        <v>152.07100591715977</v>
      </c>
      <c r="F30" s="45">
        <f>+(F25/F27)/7*1000</f>
        <v>152.0641000586281</v>
      </c>
      <c r="G30" s="46">
        <f t="shared" ref="G30:J30" si="8">+(G25/G27)/7*1000</f>
        <v>152.01726844583985</v>
      </c>
      <c r="H30" s="75">
        <f t="shared" si="8"/>
        <v>152.07399794450157</v>
      </c>
      <c r="I30" s="45">
        <f t="shared" si="8"/>
        <v>152.07394012457303</v>
      </c>
      <c r="J30" s="45">
        <f t="shared" si="8"/>
        <v>152.10441116956699</v>
      </c>
      <c r="K30" s="45">
        <f>+(K25/K27)/7*1000</f>
        <v>152.03463203463201</v>
      </c>
      <c r="L30" s="45">
        <f t="shared" ref="L30:S30" si="9">+(L25/L27)/7*1000</f>
        <v>152.11603417444869</v>
      </c>
      <c r="M30" s="132">
        <f t="shared" si="9"/>
        <v>152.09657947686117</v>
      </c>
      <c r="N30" s="44">
        <f t="shared" si="9"/>
        <v>152.08140462889065</v>
      </c>
      <c r="O30" s="45">
        <f t="shared" si="9"/>
        <v>152.12724434035911</v>
      </c>
      <c r="P30" s="45">
        <f t="shared" si="9"/>
        <v>152.06869633099143</v>
      </c>
      <c r="Q30" s="45">
        <f t="shared" si="9"/>
        <v>152.04872646733114</v>
      </c>
      <c r="R30" s="45">
        <f t="shared" si="9"/>
        <v>152.05187766163374</v>
      </c>
      <c r="S30" s="46">
        <f t="shared" si="9"/>
        <v>152.07881773399018</v>
      </c>
      <c r="T30" s="47"/>
    </row>
    <row r="31" spans="1:30" ht="33.75" customHeight="1" x14ac:dyDescent="0.25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247">
        <v>1</v>
      </c>
      <c r="C34" s="248">
        <v>2</v>
      </c>
      <c r="D34" s="249">
        <v>3</v>
      </c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0"/>
      <c r="U36" s="50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0"/>
      <c r="U37" s="50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50"/>
      <c r="U38" s="50"/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250">
        <v>95.7</v>
      </c>
      <c r="C39" s="250">
        <v>92.7</v>
      </c>
      <c r="D39" s="250">
        <v>95.6</v>
      </c>
      <c r="E39" s="250">
        <v>10.1</v>
      </c>
      <c r="F39" s="250">
        <v>98.1</v>
      </c>
      <c r="G39" s="250">
        <v>94.4</v>
      </c>
      <c r="H39" s="89">
        <f t="shared" ref="H39:H46" si="10">SUM(B39:G39)</f>
        <v>486.6</v>
      </c>
      <c r="I39" s="50"/>
      <c r="J39" s="2"/>
      <c r="K39" s="80" t="s">
        <v>42</v>
      </c>
      <c r="L39" s="250">
        <v>7.5</v>
      </c>
      <c r="M39" s="69">
        <v>7.8</v>
      </c>
      <c r="N39" s="69">
        <v>7.4</v>
      </c>
      <c r="O39" s="69">
        <v>0.8</v>
      </c>
      <c r="P39" s="69">
        <v>7.6</v>
      </c>
      <c r="Q39" s="69">
        <v>7.4</v>
      </c>
      <c r="R39" s="89">
        <f t="shared" ref="R39:R46" si="11">SUM(L39:Q39)</f>
        <v>38.5</v>
      </c>
      <c r="S39" s="50"/>
      <c r="T39" s="50"/>
      <c r="U39" s="50"/>
      <c r="V39" s="50"/>
      <c r="W39" s="2"/>
      <c r="X39" s="2"/>
      <c r="Y39" s="2"/>
      <c r="Z39" s="2"/>
      <c r="AA39" s="144"/>
      <c r="AB39" s="144"/>
      <c r="AD39" s="142"/>
    </row>
    <row r="40" spans="1:30" ht="33.75" customHeight="1" x14ac:dyDescent="0.25">
      <c r="A40" s="81" t="s">
        <v>34</v>
      </c>
      <c r="B40" s="250">
        <v>95.7</v>
      </c>
      <c r="C40" s="250">
        <v>92.7</v>
      </c>
      <c r="D40" s="250">
        <v>95.6</v>
      </c>
      <c r="E40" s="250">
        <v>10.1</v>
      </c>
      <c r="F40" s="250">
        <v>98.1</v>
      </c>
      <c r="G40" s="250">
        <v>94.4</v>
      </c>
      <c r="H40" s="89">
        <f t="shared" si="10"/>
        <v>486.6</v>
      </c>
      <c r="I40" s="50"/>
      <c r="J40" s="2"/>
      <c r="K40" s="81" t="s">
        <v>34</v>
      </c>
      <c r="L40" s="250">
        <v>7.5</v>
      </c>
      <c r="M40" s="69">
        <v>7.8</v>
      </c>
      <c r="N40" s="69">
        <v>7.4</v>
      </c>
      <c r="O40" s="69">
        <v>0.8</v>
      </c>
      <c r="P40" s="69">
        <v>7.6</v>
      </c>
      <c r="Q40" s="69">
        <v>7.4</v>
      </c>
      <c r="R40" s="89">
        <f t="shared" si="11"/>
        <v>38.5</v>
      </c>
      <c r="S40" s="50"/>
      <c r="T40" s="50"/>
      <c r="U40" s="50"/>
      <c r="V40" s="50"/>
      <c r="W40" s="2"/>
      <c r="X40" s="2"/>
      <c r="Y40" s="2"/>
      <c r="Z40" s="2"/>
      <c r="AA40" s="144"/>
      <c r="AB40" s="144"/>
      <c r="AD40" s="142"/>
    </row>
    <row r="41" spans="1:30" ht="33.75" customHeight="1" x14ac:dyDescent="0.25">
      <c r="A41" s="80" t="s">
        <v>35</v>
      </c>
      <c r="B41" s="250">
        <v>96</v>
      </c>
      <c r="C41" s="250">
        <v>92.9</v>
      </c>
      <c r="D41" s="250">
        <v>95.8</v>
      </c>
      <c r="E41" s="250">
        <v>10.199999999999999</v>
      </c>
      <c r="F41" s="250">
        <v>98.2</v>
      </c>
      <c r="G41" s="250">
        <v>94.6</v>
      </c>
      <c r="H41" s="89">
        <f t="shared" si="10"/>
        <v>487.69999999999993</v>
      </c>
      <c r="I41" s="50"/>
      <c r="J41" s="2"/>
      <c r="K41" s="80" t="s">
        <v>35</v>
      </c>
      <c r="L41" s="250">
        <v>7.5</v>
      </c>
      <c r="M41" s="69">
        <v>7.8</v>
      </c>
      <c r="N41" s="69">
        <v>7.4</v>
      </c>
      <c r="O41" s="69">
        <v>0.8</v>
      </c>
      <c r="P41" s="69">
        <v>7.6</v>
      </c>
      <c r="Q41" s="69">
        <v>7.5</v>
      </c>
      <c r="R41" s="89">
        <f t="shared" si="11"/>
        <v>38.6</v>
      </c>
      <c r="S41" s="50"/>
      <c r="T41" s="50"/>
      <c r="U41" s="50"/>
      <c r="V41" s="50"/>
      <c r="W41" s="2"/>
      <c r="X41" s="2"/>
      <c r="Y41" s="2"/>
      <c r="Z41" s="2"/>
      <c r="AA41" s="144"/>
      <c r="AB41" s="144"/>
      <c r="AD41" s="142"/>
    </row>
    <row r="42" spans="1:30" ht="33.75" customHeight="1" x14ac:dyDescent="0.25">
      <c r="A42" s="80" t="s">
        <v>36</v>
      </c>
      <c r="B42" s="250">
        <v>95.2</v>
      </c>
      <c r="C42" s="250">
        <v>92.7</v>
      </c>
      <c r="D42" s="250">
        <v>95.6</v>
      </c>
      <c r="E42" s="250">
        <v>9.6999999999999993</v>
      </c>
      <c r="F42" s="250">
        <v>98</v>
      </c>
      <c r="G42" s="250">
        <v>94.4</v>
      </c>
      <c r="H42" s="89">
        <f t="shared" si="10"/>
        <v>485.6</v>
      </c>
      <c r="I42" s="50"/>
      <c r="J42" s="2"/>
      <c r="K42" s="80" t="s">
        <v>36</v>
      </c>
      <c r="L42" s="250">
        <v>7.5</v>
      </c>
      <c r="M42" s="69">
        <v>7.8</v>
      </c>
      <c r="N42" s="69">
        <v>7.4</v>
      </c>
      <c r="O42" s="69">
        <v>0.6</v>
      </c>
      <c r="P42" s="69">
        <v>7.6</v>
      </c>
      <c r="Q42" s="69">
        <v>7.5</v>
      </c>
      <c r="R42" s="89">
        <f t="shared" si="11"/>
        <v>38.400000000000006</v>
      </c>
      <c r="S42" s="50"/>
      <c r="T42" s="50"/>
      <c r="U42" s="50"/>
      <c r="V42" s="50"/>
      <c r="W42" s="2"/>
      <c r="X42" s="2"/>
      <c r="Y42" s="2"/>
      <c r="Z42" s="2"/>
      <c r="AA42" s="144"/>
      <c r="AB42" s="144"/>
      <c r="AD42" s="142"/>
    </row>
    <row r="43" spans="1:30" ht="33.75" customHeight="1" x14ac:dyDescent="0.25">
      <c r="A43" s="81" t="s">
        <v>37</v>
      </c>
      <c r="B43" s="250">
        <v>95.2</v>
      </c>
      <c r="C43" s="250">
        <v>92.7</v>
      </c>
      <c r="D43" s="250">
        <v>95.6</v>
      </c>
      <c r="E43" s="250">
        <v>9.5</v>
      </c>
      <c r="F43" s="250">
        <v>97.7</v>
      </c>
      <c r="G43" s="250">
        <v>94.4</v>
      </c>
      <c r="H43" s="89">
        <f t="shared" si="10"/>
        <v>485.1</v>
      </c>
      <c r="I43" s="50"/>
      <c r="J43" s="2"/>
      <c r="K43" s="81" t="s">
        <v>37</v>
      </c>
      <c r="L43" s="250">
        <v>7.5</v>
      </c>
      <c r="M43" s="69">
        <v>7.8</v>
      </c>
      <c r="N43" s="69">
        <v>7.4</v>
      </c>
      <c r="O43" s="69">
        <v>0.6</v>
      </c>
      <c r="P43" s="69">
        <v>7.6</v>
      </c>
      <c r="Q43" s="69">
        <v>7.5</v>
      </c>
      <c r="R43" s="89">
        <f t="shared" si="11"/>
        <v>38.400000000000006</v>
      </c>
      <c r="S43" s="50"/>
      <c r="T43" s="50"/>
      <c r="U43" s="50"/>
      <c r="V43" s="50"/>
      <c r="W43" s="2"/>
      <c r="X43" s="2"/>
      <c r="Y43" s="2"/>
      <c r="Z43" s="2"/>
      <c r="AA43" s="144"/>
      <c r="AB43" s="144"/>
      <c r="AD43" s="142"/>
    </row>
    <row r="44" spans="1:30" ht="33.75" customHeight="1" x14ac:dyDescent="0.25">
      <c r="A44" s="80" t="s">
        <v>38</v>
      </c>
      <c r="B44" s="250">
        <v>95.2</v>
      </c>
      <c r="C44" s="250">
        <v>92.7</v>
      </c>
      <c r="D44" s="250">
        <v>95.6</v>
      </c>
      <c r="E44" s="250">
        <v>9.5</v>
      </c>
      <c r="F44" s="250">
        <v>97.7</v>
      </c>
      <c r="G44" s="250">
        <v>94.4</v>
      </c>
      <c r="H44" s="89">
        <f t="shared" si="10"/>
        <v>485.1</v>
      </c>
      <c r="I44" s="50"/>
      <c r="J44" s="2"/>
      <c r="K44" s="80" t="s">
        <v>38</v>
      </c>
      <c r="L44" s="250">
        <v>7.5</v>
      </c>
      <c r="M44" s="69">
        <v>7.8</v>
      </c>
      <c r="N44" s="69">
        <v>7.4</v>
      </c>
      <c r="O44" s="69">
        <v>0.6</v>
      </c>
      <c r="P44" s="69">
        <v>7.6</v>
      </c>
      <c r="Q44" s="69">
        <v>7.5</v>
      </c>
      <c r="R44" s="89">
        <f t="shared" si="11"/>
        <v>38.400000000000006</v>
      </c>
      <c r="S44" s="50"/>
      <c r="T44" s="50"/>
      <c r="U44" s="50"/>
      <c r="V44" s="50"/>
      <c r="W44" s="2"/>
      <c r="X44" s="2"/>
      <c r="Y44" s="2"/>
      <c r="Z44" s="2"/>
      <c r="AA44" s="144"/>
      <c r="AB44" s="144"/>
      <c r="AD44" s="142"/>
    </row>
    <row r="45" spans="1:30" ht="33.75" customHeight="1" x14ac:dyDescent="0.25">
      <c r="A45" s="80" t="s">
        <v>33</v>
      </c>
      <c r="B45" s="250">
        <v>95.2</v>
      </c>
      <c r="C45" s="250">
        <v>92.7</v>
      </c>
      <c r="D45" s="250">
        <v>95.6</v>
      </c>
      <c r="E45" s="250">
        <v>9.3000000000000007</v>
      </c>
      <c r="F45" s="250">
        <v>97.7</v>
      </c>
      <c r="G45" s="250">
        <v>94.4</v>
      </c>
      <c r="H45" s="89">
        <f t="shared" si="10"/>
        <v>484.9</v>
      </c>
      <c r="I45" s="50"/>
      <c r="J45" s="2"/>
      <c r="K45" s="80" t="s">
        <v>33</v>
      </c>
      <c r="L45" s="250">
        <v>7.5</v>
      </c>
      <c r="M45" s="69">
        <v>7.8</v>
      </c>
      <c r="N45" s="69">
        <v>7.4</v>
      </c>
      <c r="O45" s="69">
        <v>0.4</v>
      </c>
      <c r="P45" s="69">
        <v>7.6</v>
      </c>
      <c r="Q45" s="69">
        <v>7.5</v>
      </c>
      <c r="R45" s="89">
        <f t="shared" si="11"/>
        <v>38.200000000000003</v>
      </c>
      <c r="S45" s="50"/>
      <c r="T45" s="50"/>
      <c r="U45" s="50"/>
      <c r="V45" s="50"/>
      <c r="W45" s="2"/>
      <c r="X45" s="2"/>
      <c r="Y45" s="2"/>
      <c r="Z45" s="2"/>
      <c r="AA45" s="144"/>
      <c r="AB45" s="144"/>
      <c r="AD45" s="142"/>
    </row>
    <row r="46" spans="1:30" ht="33.75" customHeight="1" x14ac:dyDescent="0.25">
      <c r="A46" s="81" t="s">
        <v>10</v>
      </c>
      <c r="B46" s="70">
        <f t="shared" ref="B46:G46" si="12">SUM(B39:B45)</f>
        <v>668.2</v>
      </c>
      <c r="C46" s="25">
        <f t="shared" si="12"/>
        <v>649.1</v>
      </c>
      <c r="D46" s="25">
        <f t="shared" si="12"/>
        <v>669.40000000000009</v>
      </c>
      <c r="E46" s="25">
        <f t="shared" si="12"/>
        <v>68.399999999999991</v>
      </c>
      <c r="F46" s="25">
        <f t="shared" si="12"/>
        <v>685.5</v>
      </c>
      <c r="G46" s="25">
        <f t="shared" si="12"/>
        <v>660.99999999999989</v>
      </c>
      <c r="H46" s="89">
        <f t="shared" si="10"/>
        <v>3401.6000000000004</v>
      </c>
      <c r="I46" s="56"/>
      <c r="K46" s="96" t="s">
        <v>10</v>
      </c>
      <c r="L46" s="70">
        <f>SUM(L39:L45)</f>
        <v>52.5</v>
      </c>
      <c r="M46" s="25">
        <f>SUM(M39:M45)</f>
        <v>54.599999999999994</v>
      </c>
      <c r="N46" s="25">
        <f>SUM(N39:N45)</f>
        <v>51.8</v>
      </c>
      <c r="O46" s="25">
        <f>SUM(O39:O45)</f>
        <v>4.6000000000000005</v>
      </c>
      <c r="P46" s="25">
        <f t="shared" ref="P46:Q46" si="13">SUM(P39:P45)</f>
        <v>53.2</v>
      </c>
      <c r="Q46" s="25">
        <f t="shared" si="13"/>
        <v>52.3</v>
      </c>
      <c r="R46" s="89">
        <f t="shared" si="11"/>
        <v>269</v>
      </c>
      <c r="S46" s="56"/>
      <c r="T46" s="53"/>
      <c r="U46" s="3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2" t="s">
        <v>12</v>
      </c>
      <c r="B47" s="28">
        <v>153.69999999999999</v>
      </c>
      <c r="C47" s="28">
        <v>153.69999999999999</v>
      </c>
      <c r="D47" s="28">
        <v>153.69999999999999</v>
      </c>
      <c r="E47" s="28">
        <v>153.69999999999999</v>
      </c>
      <c r="F47" s="28">
        <v>153.69999999999999</v>
      </c>
      <c r="G47" s="28">
        <v>153.69999999999999</v>
      </c>
      <c r="H47" s="90">
        <f>+((H46/H48)/7)*1000</f>
        <v>153.4879523508709</v>
      </c>
      <c r="I47" s="56"/>
      <c r="K47" s="119" t="s">
        <v>12</v>
      </c>
      <c r="L47" s="71">
        <v>158.5</v>
      </c>
      <c r="M47" s="28">
        <v>158</v>
      </c>
      <c r="N47" s="28">
        <v>154</v>
      </c>
      <c r="O47" s="28">
        <v>160</v>
      </c>
      <c r="P47" s="28">
        <v>151.5</v>
      </c>
      <c r="Q47" s="28">
        <v>151.5</v>
      </c>
      <c r="R47" s="90">
        <f>+((R46/R48)/7)*1000</f>
        <v>154.95391705069125</v>
      </c>
      <c r="S47" s="57"/>
      <c r="T47" s="50"/>
      <c r="U47" s="50"/>
    </row>
    <row r="48" spans="1:30" ht="33.75" customHeight="1" x14ac:dyDescent="0.25">
      <c r="A48" s="83" t="s">
        <v>13</v>
      </c>
      <c r="B48" s="72">
        <v>623</v>
      </c>
      <c r="C48" s="32">
        <v>603</v>
      </c>
      <c r="D48" s="32">
        <v>622</v>
      </c>
      <c r="E48" s="32">
        <v>66</v>
      </c>
      <c r="F48" s="32">
        <v>638</v>
      </c>
      <c r="G48" s="32">
        <v>614</v>
      </c>
      <c r="H48" s="91">
        <f>SUM(B48:G48)</f>
        <v>3166</v>
      </c>
      <c r="I48" s="56"/>
      <c r="J48" s="58"/>
      <c r="K48" s="83" t="s">
        <v>13</v>
      </c>
      <c r="L48" s="94">
        <v>47</v>
      </c>
      <c r="M48" s="94">
        <v>49</v>
      </c>
      <c r="N48" s="94">
        <v>48</v>
      </c>
      <c r="O48" s="94">
        <v>5</v>
      </c>
      <c r="P48" s="94">
        <v>50</v>
      </c>
      <c r="Q48" s="94">
        <v>49</v>
      </c>
      <c r="R48" s="98">
        <f>SUM(L48:Q48)</f>
        <v>248</v>
      </c>
      <c r="S48" s="59"/>
      <c r="T48" s="53"/>
      <c r="U48" s="3"/>
    </row>
    <row r="49" spans="1:43" ht="33.75" customHeight="1" x14ac:dyDescent="0.25">
      <c r="A49" s="84" t="s">
        <v>14</v>
      </c>
      <c r="B49" s="73">
        <f t="shared" ref="B49:G49" si="14">((B48*B47)*7/1000-B39-B40)/5</f>
        <v>95.777139999999974</v>
      </c>
      <c r="C49" s="36">
        <f t="shared" si="14"/>
        <v>92.673539999999988</v>
      </c>
      <c r="D49" s="36">
        <f t="shared" si="14"/>
        <v>95.601959999999991</v>
      </c>
      <c r="E49" s="36">
        <f t="shared" si="14"/>
        <v>10.16188</v>
      </c>
      <c r="F49" s="36">
        <f t="shared" si="14"/>
        <v>98.044839999999979</v>
      </c>
      <c r="G49" s="36">
        <f t="shared" si="14"/>
        <v>94.36051999999998</v>
      </c>
      <c r="H49" s="92">
        <f>((H46*1000)/H48)/7</f>
        <v>153.4879523508709</v>
      </c>
      <c r="I49" s="56"/>
      <c r="K49" s="84" t="s">
        <v>14</v>
      </c>
      <c r="L49" s="73">
        <f>((L48*L47)*7/1000-L39-L40)/5</f>
        <v>7.4293000000000005</v>
      </c>
      <c r="M49" s="36">
        <f t="shared" ref="M49:Q49" si="15">((M48*M47)*7/1000-M39-M40)/5</f>
        <v>7.7188000000000017</v>
      </c>
      <c r="N49" s="36">
        <f t="shared" si="15"/>
        <v>7.3888000000000007</v>
      </c>
      <c r="O49" s="36">
        <f t="shared" si="15"/>
        <v>0.8</v>
      </c>
      <c r="P49" s="36">
        <f t="shared" si="15"/>
        <v>7.5649999999999995</v>
      </c>
      <c r="Q49" s="36">
        <f t="shared" si="15"/>
        <v>7.432900000000001</v>
      </c>
      <c r="R49" s="99">
        <f>((R46*1000)/R48)/7</f>
        <v>154.95391705069125</v>
      </c>
      <c r="S49" s="59"/>
      <c r="T49" s="50"/>
      <c r="U49" s="50"/>
    </row>
    <row r="50" spans="1:43" ht="33.75" customHeight="1" x14ac:dyDescent="0.25">
      <c r="A50" s="85" t="s">
        <v>15</v>
      </c>
      <c r="B50" s="74">
        <f t="shared" ref="B50:G50" si="16">((B48*B47)*7)/1000</f>
        <v>670.28569999999991</v>
      </c>
      <c r="C50" s="40">
        <f t="shared" si="16"/>
        <v>648.76769999999999</v>
      </c>
      <c r="D50" s="40">
        <f t="shared" si="16"/>
        <v>669.20979999999997</v>
      </c>
      <c r="E50" s="40">
        <f t="shared" si="16"/>
        <v>71.009399999999999</v>
      </c>
      <c r="F50" s="40">
        <f t="shared" si="16"/>
        <v>686.42419999999993</v>
      </c>
      <c r="G50" s="40">
        <f t="shared" si="16"/>
        <v>660.60259999999982</v>
      </c>
      <c r="H50" s="76"/>
      <c r="I50" s="56"/>
      <c r="K50" s="85" t="s">
        <v>15</v>
      </c>
      <c r="L50" s="74">
        <f>((L48*L47)*7)/1000</f>
        <v>52.146500000000003</v>
      </c>
      <c r="M50" s="40">
        <f>((M48*M47)*7)/1000</f>
        <v>54.194000000000003</v>
      </c>
      <c r="N50" s="40">
        <f>((N48*N47)*7)/1000</f>
        <v>51.744</v>
      </c>
      <c r="O50" s="40">
        <f>((O48*O47)*7)/1000</f>
        <v>5.6</v>
      </c>
      <c r="P50" s="40">
        <f t="shared" ref="P50:Q50" si="17">((P48*P47)*7)/1000</f>
        <v>53.024999999999999</v>
      </c>
      <c r="Q50" s="40">
        <f t="shared" si="17"/>
        <v>51.964500000000001</v>
      </c>
      <c r="R50" s="100"/>
    </row>
    <row r="51" spans="1:43" ht="33.75" customHeight="1" thickBot="1" x14ac:dyDescent="0.3">
      <c r="A51" s="86" t="s">
        <v>16</v>
      </c>
      <c r="B51" s="75">
        <f t="shared" ref="B51:G51" si="18">+(B46/B48)/7*1000</f>
        <v>153.22173813345566</v>
      </c>
      <c r="C51" s="45">
        <f t="shared" si="18"/>
        <v>153.77872542051648</v>
      </c>
      <c r="D51" s="45">
        <f t="shared" si="18"/>
        <v>153.7436839687644</v>
      </c>
      <c r="E51" s="45">
        <f t="shared" si="18"/>
        <v>148.05194805194802</v>
      </c>
      <c r="F51" s="45">
        <f t="shared" si="18"/>
        <v>153.49305866547243</v>
      </c>
      <c r="G51" s="45">
        <f t="shared" si="18"/>
        <v>153.79246161005116</v>
      </c>
      <c r="H51" s="93"/>
      <c r="I51" s="56"/>
      <c r="J51" s="48"/>
      <c r="K51" s="86" t="s">
        <v>16</v>
      </c>
      <c r="L51" s="75">
        <f>+(L46/L48)/7*1000</f>
        <v>159.57446808510636</v>
      </c>
      <c r="M51" s="45">
        <f>+(M46/M48)/7*1000</f>
        <v>159.18367346938771</v>
      </c>
      <c r="N51" s="45">
        <f>+(N46/N48)/7*1000</f>
        <v>154.16666666666666</v>
      </c>
      <c r="O51" s="45">
        <f>+(O46/O48)/7*1000</f>
        <v>131.42857142857144</v>
      </c>
      <c r="P51" s="45">
        <f t="shared" ref="P51:Q51" si="19">+(P46/P48)/7*1000</f>
        <v>152</v>
      </c>
      <c r="Q51" s="45">
        <f t="shared" si="19"/>
        <v>152.47813411078718</v>
      </c>
      <c r="R51" s="46"/>
      <c r="S51" s="49"/>
      <c r="T51" s="49"/>
    </row>
    <row r="52" spans="1:43" ht="33.75" customHeight="1" x14ac:dyDescent="0.25">
      <c r="A52" s="48"/>
      <c r="B52" s="49"/>
      <c r="C52" s="49"/>
      <c r="D52" s="49"/>
      <c r="E52" s="49"/>
      <c r="F52" s="49"/>
      <c r="G52" s="49"/>
      <c r="H52" s="48"/>
      <c r="I52" s="48"/>
      <c r="J52" s="48"/>
      <c r="K52" s="49"/>
      <c r="L52" s="49"/>
      <c r="M52" s="49"/>
      <c r="N52" s="49"/>
      <c r="O52" s="49"/>
      <c r="P52" s="49"/>
      <c r="Q52" s="49"/>
      <c r="R52" s="178"/>
      <c r="S52" s="49"/>
      <c r="T52" s="49"/>
      <c r="U52" s="2"/>
      <c r="V52" s="2"/>
      <c r="W52" s="2"/>
      <c r="X52" s="2"/>
      <c r="Y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43" ht="33.75" customHeight="1" thickBot="1" x14ac:dyDescent="0.3">
      <c r="A54" s="60"/>
      <c r="B54" s="61"/>
      <c r="C54" s="61"/>
      <c r="D54" s="61"/>
      <c r="E54" s="61"/>
      <c r="F54" s="61"/>
      <c r="G54" s="61"/>
      <c r="H54" s="61"/>
      <c r="I54" s="61"/>
      <c r="J54" s="384"/>
      <c r="K54" s="384"/>
      <c r="L54" s="61"/>
      <c r="M54" s="61"/>
      <c r="N54" s="61"/>
      <c r="O54" s="62"/>
      <c r="T54" s="50"/>
      <c r="U54" s="50"/>
      <c r="V54" s="2"/>
      <c r="W54" s="2"/>
      <c r="X54" s="2"/>
      <c r="Y54" s="2"/>
      <c r="Z54" s="2"/>
      <c r="AB54" s="2"/>
      <c r="AC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2"/>
      <c r="W55" s="2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2"/>
      <c r="W56" s="2"/>
      <c r="X56" s="124"/>
      <c r="Y56" s="52"/>
      <c r="Z56" s="64"/>
      <c r="AA56" s="64"/>
      <c r="AB56" s="64"/>
      <c r="AC56" s="5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86">
        <v>9.5</v>
      </c>
      <c r="C57" s="179">
        <v>9.4</v>
      </c>
      <c r="D57" s="179">
        <v>9.1999999999999993</v>
      </c>
      <c r="E57" s="179">
        <v>1.4</v>
      </c>
      <c r="F57" s="179">
        <v>9.3000000000000007</v>
      </c>
      <c r="G57" s="187">
        <v>9.1</v>
      </c>
      <c r="H57" s="186">
        <v>8.8000000000000007</v>
      </c>
      <c r="I57" s="179">
        <v>9.3000000000000007</v>
      </c>
      <c r="J57" s="179">
        <v>9.1999999999999993</v>
      </c>
      <c r="K57" s="179">
        <v>1</v>
      </c>
      <c r="L57" s="179">
        <v>9.3000000000000007</v>
      </c>
      <c r="M57" s="187">
        <v>9.1999999999999993</v>
      </c>
      <c r="N57" s="69">
        <v>9.6</v>
      </c>
      <c r="O57" s="21">
        <v>9.1999999999999993</v>
      </c>
      <c r="P57" s="21">
        <v>9.3000000000000007</v>
      </c>
      <c r="Q57" s="21">
        <v>1.1000000000000001</v>
      </c>
      <c r="R57" s="21">
        <v>8.9</v>
      </c>
      <c r="S57" s="126">
        <v>9.1</v>
      </c>
      <c r="T57" s="158">
        <f>SUM(B57:S57)</f>
        <v>141.89999999999998</v>
      </c>
      <c r="U57" s="49"/>
      <c r="V57" s="2"/>
      <c r="W57" s="2"/>
      <c r="X57" s="124"/>
      <c r="Y57" s="52"/>
      <c r="Z57" s="64"/>
      <c r="AA57" s="64"/>
      <c r="AB57" s="64"/>
      <c r="AC57" s="52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186">
        <v>9.5</v>
      </c>
      <c r="C58" s="179">
        <v>9.4</v>
      </c>
      <c r="D58" s="179">
        <v>9.1999999999999993</v>
      </c>
      <c r="E58" s="179">
        <v>1.4</v>
      </c>
      <c r="F58" s="179">
        <v>9.3000000000000007</v>
      </c>
      <c r="G58" s="187">
        <v>9.1</v>
      </c>
      <c r="H58" s="186">
        <v>8.8000000000000007</v>
      </c>
      <c r="I58" s="179">
        <v>9.3000000000000007</v>
      </c>
      <c r="J58" s="179">
        <v>9.1999999999999993</v>
      </c>
      <c r="K58" s="179">
        <v>1</v>
      </c>
      <c r="L58" s="179">
        <v>9.3000000000000007</v>
      </c>
      <c r="M58" s="187">
        <v>9.1999999999999993</v>
      </c>
      <c r="N58" s="69">
        <v>9.6</v>
      </c>
      <c r="O58" s="21">
        <v>9.1999999999999993</v>
      </c>
      <c r="P58" s="21">
        <v>9.3000000000000007</v>
      </c>
      <c r="Q58" s="21">
        <v>1.1000000000000001</v>
      </c>
      <c r="R58" s="21">
        <v>8.9</v>
      </c>
      <c r="S58" s="126">
        <v>9.1</v>
      </c>
      <c r="T58" s="158">
        <f t="shared" ref="T58:T63" si="20">SUM(B58:S58)</f>
        <v>141.89999999999998</v>
      </c>
      <c r="U58" s="49"/>
      <c r="V58" s="2"/>
      <c r="W58" s="2"/>
      <c r="X58" s="124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186">
        <v>9.5</v>
      </c>
      <c r="C59" s="179">
        <v>9.5</v>
      </c>
      <c r="D59" s="179">
        <v>9.1999999999999993</v>
      </c>
      <c r="E59" s="179">
        <v>1.4</v>
      </c>
      <c r="F59" s="179">
        <v>9.3000000000000007</v>
      </c>
      <c r="G59" s="187">
        <v>9.1</v>
      </c>
      <c r="H59" s="186">
        <v>8.9</v>
      </c>
      <c r="I59" s="179">
        <v>9.3000000000000007</v>
      </c>
      <c r="J59" s="179">
        <v>9.1999999999999993</v>
      </c>
      <c r="K59" s="179">
        <v>1</v>
      </c>
      <c r="L59" s="179">
        <v>9.3000000000000007</v>
      </c>
      <c r="M59" s="187">
        <v>9.3000000000000007</v>
      </c>
      <c r="N59" s="69">
        <v>9.5</v>
      </c>
      <c r="O59" s="21">
        <v>9.3000000000000007</v>
      </c>
      <c r="P59" s="21">
        <v>9.4</v>
      </c>
      <c r="Q59" s="21">
        <v>1.1000000000000001</v>
      </c>
      <c r="R59" s="21">
        <v>9</v>
      </c>
      <c r="S59" s="126">
        <v>9.1</v>
      </c>
      <c r="T59" s="158">
        <f t="shared" si="20"/>
        <v>142.4</v>
      </c>
      <c r="U59" s="49"/>
      <c r="V59" s="2"/>
      <c r="W59" s="2"/>
      <c r="X59" s="124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186">
        <v>9.5</v>
      </c>
      <c r="C60" s="179">
        <v>9.5</v>
      </c>
      <c r="D60" s="179">
        <v>9.1999999999999993</v>
      </c>
      <c r="E60" s="179">
        <v>1.4</v>
      </c>
      <c r="F60" s="179">
        <v>9.3000000000000007</v>
      </c>
      <c r="G60" s="187">
        <v>9.1</v>
      </c>
      <c r="H60" s="186">
        <v>8.9</v>
      </c>
      <c r="I60" s="179">
        <v>9.3000000000000007</v>
      </c>
      <c r="J60" s="179">
        <v>9.1999999999999993</v>
      </c>
      <c r="K60" s="179">
        <v>1</v>
      </c>
      <c r="L60" s="179">
        <v>9.3000000000000007</v>
      </c>
      <c r="M60" s="187">
        <v>9.3000000000000007</v>
      </c>
      <c r="N60" s="69">
        <v>9.5</v>
      </c>
      <c r="O60" s="21">
        <v>9.3000000000000007</v>
      </c>
      <c r="P60" s="21">
        <v>9.4</v>
      </c>
      <c r="Q60" s="21">
        <v>1.1000000000000001</v>
      </c>
      <c r="R60" s="21">
        <v>9</v>
      </c>
      <c r="S60" s="126">
        <v>9.1</v>
      </c>
      <c r="T60" s="158">
        <f t="shared" si="20"/>
        <v>142.4</v>
      </c>
      <c r="U60" s="49"/>
      <c r="V60" s="2"/>
      <c r="W60" s="2"/>
      <c r="X60" s="124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186">
        <v>9.5</v>
      </c>
      <c r="C61" s="179">
        <v>9.5</v>
      </c>
      <c r="D61" s="179">
        <v>9.1999999999999993</v>
      </c>
      <c r="E61" s="179">
        <v>1.4</v>
      </c>
      <c r="F61" s="179">
        <v>9.3000000000000007</v>
      </c>
      <c r="G61" s="187">
        <v>9.1</v>
      </c>
      <c r="H61" s="186">
        <v>8.9</v>
      </c>
      <c r="I61" s="179">
        <v>9.3000000000000007</v>
      </c>
      <c r="J61" s="179">
        <v>9.1999999999999993</v>
      </c>
      <c r="K61" s="179">
        <v>1</v>
      </c>
      <c r="L61" s="179">
        <v>9.3000000000000007</v>
      </c>
      <c r="M61" s="187">
        <v>9.3000000000000007</v>
      </c>
      <c r="N61" s="69">
        <v>9.5</v>
      </c>
      <c r="O61" s="21">
        <v>9.3000000000000007</v>
      </c>
      <c r="P61" s="21">
        <v>9.4</v>
      </c>
      <c r="Q61" s="21">
        <v>1.1000000000000001</v>
      </c>
      <c r="R61" s="21">
        <v>9</v>
      </c>
      <c r="S61" s="126">
        <v>9.1</v>
      </c>
      <c r="T61" s="158">
        <f t="shared" si="20"/>
        <v>142.4</v>
      </c>
      <c r="U61" s="49"/>
      <c r="V61" s="2"/>
      <c r="W61" s="2"/>
      <c r="X61" s="124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86">
        <v>9.5</v>
      </c>
      <c r="C62" s="179">
        <v>9.5</v>
      </c>
      <c r="D62" s="179">
        <v>9.1999999999999993</v>
      </c>
      <c r="E62" s="179">
        <v>1.4</v>
      </c>
      <c r="F62" s="179">
        <v>9.3000000000000007</v>
      </c>
      <c r="G62" s="187">
        <v>9.1</v>
      </c>
      <c r="H62" s="186">
        <v>8.9</v>
      </c>
      <c r="I62" s="179">
        <v>9.3000000000000007</v>
      </c>
      <c r="J62" s="179">
        <v>9.1999999999999993</v>
      </c>
      <c r="K62" s="179">
        <v>0.8</v>
      </c>
      <c r="L62" s="179">
        <v>9.3000000000000007</v>
      </c>
      <c r="M62" s="187">
        <v>9.3000000000000007</v>
      </c>
      <c r="N62" s="69">
        <v>9.5</v>
      </c>
      <c r="O62" s="21">
        <v>9.3000000000000007</v>
      </c>
      <c r="P62" s="21">
        <v>9.4</v>
      </c>
      <c r="Q62" s="21">
        <v>1.1000000000000001</v>
      </c>
      <c r="R62" s="21">
        <v>9</v>
      </c>
      <c r="S62" s="126">
        <v>9.1</v>
      </c>
      <c r="T62" s="158">
        <f t="shared" si="20"/>
        <v>142.19999999999999</v>
      </c>
      <c r="U62" s="49"/>
      <c r="V62" s="2"/>
      <c r="W62" s="2"/>
      <c r="X62" s="124"/>
      <c r="Y62" s="52"/>
      <c r="Z62" s="52"/>
      <c r="AA62" s="52"/>
      <c r="AB62" s="52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86">
        <v>9.5</v>
      </c>
      <c r="C63" s="179">
        <v>9.5</v>
      </c>
      <c r="D63" s="179">
        <v>9.1999999999999993</v>
      </c>
      <c r="E63" s="179">
        <v>1.4</v>
      </c>
      <c r="F63" s="179">
        <v>9.3000000000000007</v>
      </c>
      <c r="G63" s="187">
        <v>9.1</v>
      </c>
      <c r="H63" s="186">
        <v>8.9</v>
      </c>
      <c r="I63" s="179">
        <v>9.3000000000000007</v>
      </c>
      <c r="J63" s="179">
        <v>9.1999999999999993</v>
      </c>
      <c r="K63" s="179">
        <v>0.8</v>
      </c>
      <c r="L63" s="179">
        <v>9.3000000000000007</v>
      </c>
      <c r="M63" s="187">
        <v>9.3000000000000007</v>
      </c>
      <c r="N63" s="69">
        <v>9.5</v>
      </c>
      <c r="O63" s="21">
        <v>9.3000000000000007</v>
      </c>
      <c r="P63" s="21">
        <v>9.4</v>
      </c>
      <c r="Q63" s="21">
        <v>1.1000000000000001</v>
      </c>
      <c r="R63" s="21">
        <v>9</v>
      </c>
      <c r="S63" s="126">
        <v>9.1</v>
      </c>
      <c r="T63" s="158">
        <f t="shared" si="20"/>
        <v>142.19999999999999</v>
      </c>
      <c r="U63" s="49"/>
      <c r="V63" s="2"/>
      <c r="W63" s="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81" t="s">
        <v>10</v>
      </c>
      <c r="B64" s="168">
        <f t="shared" ref="B64:S64" si="21">SUM(B57:B63)</f>
        <v>66.5</v>
      </c>
      <c r="C64" s="169">
        <f t="shared" si="21"/>
        <v>66.3</v>
      </c>
      <c r="D64" s="169">
        <f t="shared" si="21"/>
        <v>64.400000000000006</v>
      </c>
      <c r="E64" s="169">
        <f t="shared" si="21"/>
        <v>9.8000000000000007</v>
      </c>
      <c r="F64" s="169">
        <f t="shared" si="21"/>
        <v>65.099999999999994</v>
      </c>
      <c r="G64" s="170">
        <f t="shared" si="21"/>
        <v>63.7</v>
      </c>
      <c r="H64" s="168">
        <f t="shared" si="21"/>
        <v>62.099999999999994</v>
      </c>
      <c r="I64" s="169">
        <f t="shared" si="21"/>
        <v>65.099999999999994</v>
      </c>
      <c r="J64" s="169">
        <f t="shared" si="21"/>
        <v>64.400000000000006</v>
      </c>
      <c r="K64" s="169">
        <f t="shared" si="21"/>
        <v>6.6</v>
      </c>
      <c r="L64" s="169">
        <f t="shared" si="21"/>
        <v>65.099999999999994</v>
      </c>
      <c r="M64" s="170">
        <f t="shared" si="21"/>
        <v>64.899999999999991</v>
      </c>
      <c r="N64" s="70">
        <f t="shared" si="21"/>
        <v>66.7</v>
      </c>
      <c r="O64" s="25">
        <f t="shared" si="21"/>
        <v>64.899999999999991</v>
      </c>
      <c r="P64" s="25">
        <f t="shared" si="21"/>
        <v>65.599999999999994</v>
      </c>
      <c r="Q64" s="25">
        <f t="shared" si="21"/>
        <v>7.6999999999999993</v>
      </c>
      <c r="R64" s="25">
        <f t="shared" si="21"/>
        <v>62.8</v>
      </c>
      <c r="S64" s="127">
        <f t="shared" si="21"/>
        <v>63.7</v>
      </c>
      <c r="T64" s="150">
        <f>SUM(B64:S64)</f>
        <v>995.40000000000009</v>
      </c>
      <c r="U64" s="49"/>
      <c r="V64" s="2"/>
      <c r="W64" s="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155.5</v>
      </c>
      <c r="C65" s="28">
        <v>154.5</v>
      </c>
      <c r="D65" s="28">
        <v>153</v>
      </c>
      <c r="E65" s="28">
        <v>157</v>
      </c>
      <c r="F65" s="28">
        <v>152.5</v>
      </c>
      <c r="G65" s="29">
        <v>151</v>
      </c>
      <c r="H65" s="27">
        <v>155</v>
      </c>
      <c r="I65" s="28">
        <v>154</v>
      </c>
      <c r="J65" s="28">
        <v>153</v>
      </c>
      <c r="K65" s="28">
        <v>157</v>
      </c>
      <c r="L65" s="28">
        <v>152.5</v>
      </c>
      <c r="M65" s="29">
        <v>151</v>
      </c>
      <c r="N65" s="71">
        <v>155.5</v>
      </c>
      <c r="O65" s="28">
        <v>153.5</v>
      </c>
      <c r="P65" s="28">
        <v>153</v>
      </c>
      <c r="Q65" s="28">
        <v>157</v>
      </c>
      <c r="R65" s="28">
        <v>152</v>
      </c>
      <c r="S65" s="128">
        <v>151.5</v>
      </c>
      <c r="T65" s="151">
        <f>+((T64/T66)/7)*1000</f>
        <v>153.72972972972977</v>
      </c>
      <c r="U65" s="49"/>
      <c r="V65" s="2"/>
      <c r="W65" s="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61</v>
      </c>
      <c r="C66" s="145">
        <v>61</v>
      </c>
      <c r="D66" s="145">
        <v>60</v>
      </c>
      <c r="E66" s="145">
        <v>9</v>
      </c>
      <c r="F66" s="145">
        <v>61</v>
      </c>
      <c r="G66" s="147">
        <v>60</v>
      </c>
      <c r="H66" s="146">
        <v>57</v>
      </c>
      <c r="I66" s="145">
        <v>60</v>
      </c>
      <c r="J66" s="145">
        <v>60</v>
      </c>
      <c r="K66" s="145">
        <v>6</v>
      </c>
      <c r="L66" s="145">
        <v>61</v>
      </c>
      <c r="M66" s="147">
        <v>61</v>
      </c>
      <c r="N66" s="94">
        <v>61</v>
      </c>
      <c r="O66" s="145">
        <v>60</v>
      </c>
      <c r="P66" s="145">
        <v>61</v>
      </c>
      <c r="Q66" s="145">
        <v>7</v>
      </c>
      <c r="R66" s="145">
        <v>59</v>
      </c>
      <c r="S66" s="148">
        <v>60</v>
      </c>
      <c r="T66" s="152">
        <f>SUM(B66:S66)</f>
        <v>925</v>
      </c>
      <c r="U66" s="49"/>
      <c r="V66" s="66"/>
      <c r="Z66" s="3"/>
      <c r="AA66" s="3"/>
      <c r="AB66" s="3"/>
      <c r="AC66" s="3"/>
      <c r="AD66" s="3"/>
    </row>
    <row r="67" spans="1:41" ht="33.75" customHeight="1" x14ac:dyDescent="0.25">
      <c r="A67" s="84" t="s">
        <v>14</v>
      </c>
      <c r="B67" s="35">
        <f t="shared" ref="B67:S67" si="22">((B66*B65)*7/1000-B57-B58)/5</f>
        <v>9.4796999999999993</v>
      </c>
      <c r="C67" s="36">
        <f t="shared" si="22"/>
        <v>9.4343000000000021</v>
      </c>
      <c r="D67" s="36">
        <f t="shared" si="22"/>
        <v>9.1720000000000006</v>
      </c>
      <c r="E67" s="36">
        <f t="shared" si="22"/>
        <v>1.4181999999999999</v>
      </c>
      <c r="F67" s="36">
        <f t="shared" si="22"/>
        <v>9.3035000000000032</v>
      </c>
      <c r="G67" s="37">
        <f t="shared" si="22"/>
        <v>9.0440000000000005</v>
      </c>
      <c r="H67" s="35">
        <f t="shared" si="22"/>
        <v>8.8490000000000002</v>
      </c>
      <c r="I67" s="36">
        <f t="shared" si="22"/>
        <v>9.2160000000000029</v>
      </c>
      <c r="J67" s="36">
        <f t="shared" si="22"/>
        <v>9.1720000000000006</v>
      </c>
      <c r="K67" s="36">
        <f t="shared" si="22"/>
        <v>0.91880000000000006</v>
      </c>
      <c r="L67" s="36">
        <f t="shared" si="22"/>
        <v>9.3035000000000032</v>
      </c>
      <c r="M67" s="37">
        <f t="shared" si="22"/>
        <v>9.2153999999999989</v>
      </c>
      <c r="N67" s="73">
        <f t="shared" si="22"/>
        <v>9.4396999999999984</v>
      </c>
      <c r="O67" s="36">
        <f t="shared" si="22"/>
        <v>9.2139999999999986</v>
      </c>
      <c r="P67" s="36">
        <f t="shared" si="22"/>
        <v>9.3462000000000014</v>
      </c>
      <c r="Q67" s="36">
        <f t="shared" si="22"/>
        <v>1.0986</v>
      </c>
      <c r="R67" s="36">
        <f t="shared" si="22"/>
        <v>8.9952000000000005</v>
      </c>
      <c r="S67" s="130">
        <f t="shared" si="22"/>
        <v>9.0860000000000003</v>
      </c>
      <c r="T67" s="153">
        <f>((T64*1000)/T66)/7</f>
        <v>153.72972972972974</v>
      </c>
      <c r="Z67" s="3"/>
      <c r="AA67" s="3"/>
      <c r="AB67" s="3"/>
      <c r="AC67" s="3"/>
      <c r="AD67" s="3"/>
    </row>
    <row r="68" spans="1:41" ht="33.75" customHeight="1" x14ac:dyDescent="0.25">
      <c r="A68" s="85" t="s">
        <v>15</v>
      </c>
      <c r="B68" s="39">
        <f t="shared" ref="B68:M68" si="23">((B66*B65)*7)/1000</f>
        <v>66.398499999999999</v>
      </c>
      <c r="C68" s="40">
        <f t="shared" si="23"/>
        <v>65.971500000000006</v>
      </c>
      <c r="D68" s="40">
        <f t="shared" si="23"/>
        <v>64.260000000000005</v>
      </c>
      <c r="E68" s="40">
        <f t="shared" si="23"/>
        <v>9.891</v>
      </c>
      <c r="F68" s="40">
        <f t="shared" si="23"/>
        <v>65.117500000000007</v>
      </c>
      <c r="G68" s="76">
        <f t="shared" si="23"/>
        <v>63.42</v>
      </c>
      <c r="H68" s="39">
        <f t="shared" si="23"/>
        <v>61.844999999999999</v>
      </c>
      <c r="I68" s="40">
        <f t="shared" si="23"/>
        <v>64.680000000000007</v>
      </c>
      <c r="J68" s="40">
        <f t="shared" si="23"/>
        <v>64.260000000000005</v>
      </c>
      <c r="K68" s="40">
        <f t="shared" si="23"/>
        <v>6.5940000000000003</v>
      </c>
      <c r="L68" s="40">
        <f t="shared" si="23"/>
        <v>65.117500000000007</v>
      </c>
      <c r="M68" s="76">
        <f t="shared" si="23"/>
        <v>64.477000000000004</v>
      </c>
      <c r="N68" s="74">
        <f>((N66*N65)*7)/1000</f>
        <v>66.398499999999999</v>
      </c>
      <c r="O68" s="40">
        <f>((O66*O65)*7)/1000</f>
        <v>64.47</v>
      </c>
      <c r="P68" s="40">
        <f>((P66*P65)*7)/1000</f>
        <v>65.331000000000003</v>
      </c>
      <c r="Q68" s="40">
        <f>((Q66*Q65)*7)/1000</f>
        <v>7.6929999999999996</v>
      </c>
      <c r="R68" s="40">
        <f t="shared" ref="R68:S68" si="24">((R66*R65)*7)/1000</f>
        <v>62.776000000000003</v>
      </c>
      <c r="S68" s="131">
        <f t="shared" si="24"/>
        <v>63.63</v>
      </c>
      <c r="T68" s="85"/>
      <c r="U68" s="48"/>
      <c r="AD68" s="3"/>
    </row>
    <row r="69" spans="1:41" ht="33.75" customHeight="1" thickBot="1" x14ac:dyDescent="0.3">
      <c r="A69" s="86" t="s">
        <v>16</v>
      </c>
      <c r="B69" s="44">
        <f t="shared" ref="B69:M69" si="25">+(B64/B66)/7*1000</f>
        <v>155.73770491803279</v>
      </c>
      <c r="C69" s="45">
        <f t="shared" si="25"/>
        <v>155.26932084309132</v>
      </c>
      <c r="D69" s="45">
        <f t="shared" si="25"/>
        <v>153.33333333333334</v>
      </c>
      <c r="E69" s="45">
        <f t="shared" si="25"/>
        <v>155.5555555555556</v>
      </c>
      <c r="F69" s="45">
        <f t="shared" si="25"/>
        <v>152.4590163934426</v>
      </c>
      <c r="G69" s="46">
        <f t="shared" si="25"/>
        <v>151.66666666666669</v>
      </c>
      <c r="H69" s="44">
        <f t="shared" si="25"/>
        <v>155.6390977443609</v>
      </c>
      <c r="I69" s="45">
        <f t="shared" si="25"/>
        <v>155</v>
      </c>
      <c r="J69" s="45">
        <f t="shared" si="25"/>
        <v>153.33333333333334</v>
      </c>
      <c r="K69" s="45">
        <f t="shared" si="25"/>
        <v>157.14285714285711</v>
      </c>
      <c r="L69" s="45">
        <f t="shared" si="25"/>
        <v>152.4590163934426</v>
      </c>
      <c r="M69" s="46">
        <f t="shared" si="25"/>
        <v>151.99063231850116</v>
      </c>
      <c r="N69" s="75">
        <f>+(N64/N66)/7*1000</f>
        <v>156.20608899297423</v>
      </c>
      <c r="O69" s="45">
        <f>+(O64/O66)/7*1000</f>
        <v>154.52380952380952</v>
      </c>
      <c r="P69" s="45">
        <f>+(P64/P66)/7*1000</f>
        <v>153.62997658079624</v>
      </c>
      <c r="Q69" s="45">
        <f>+(Q64/Q66)/7*1000</f>
        <v>157.14285714285711</v>
      </c>
      <c r="R69" s="45">
        <f t="shared" ref="R69:S69" si="26">+(R64/R66)/7*1000</f>
        <v>152.05811138014528</v>
      </c>
      <c r="S69" s="132">
        <f t="shared" si="26"/>
        <v>151.66666666666669</v>
      </c>
      <c r="T69" s="154"/>
      <c r="AD69" s="3"/>
    </row>
    <row r="70" spans="1:41" ht="33.75" customHeight="1" x14ac:dyDescent="0.25">
      <c r="B70" s="144"/>
      <c r="C70" s="144"/>
      <c r="D70" s="144"/>
      <c r="E70" s="144"/>
      <c r="F70" s="144"/>
      <c r="G70" s="144"/>
      <c r="H70" s="144"/>
      <c r="I70" s="144"/>
      <c r="J70" s="144"/>
      <c r="K70" s="144"/>
      <c r="L70" s="144"/>
      <c r="M70" s="144"/>
      <c r="N70" s="144"/>
      <c r="O70" s="144"/>
      <c r="P70" s="144"/>
      <c r="Q70" s="144"/>
      <c r="R70" s="144"/>
      <c r="S70" s="144"/>
    </row>
    <row r="71" spans="1:41" s="183" customFormat="1" ht="33.75" customHeight="1" x14ac:dyDescent="0.25">
      <c r="B71" s="184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  <c r="R71" s="184"/>
      <c r="S71" s="184"/>
    </row>
    <row r="72" spans="1:41" s="182" customFormat="1" ht="33.75" customHeight="1" x14ac:dyDescent="0.25">
      <c r="B72" s="185"/>
    </row>
    <row r="73" spans="1:41" ht="33.75" customHeight="1" x14ac:dyDescent="0.25">
      <c r="A73" s="52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182"/>
    </row>
    <row r="74" spans="1:41" ht="33.75" customHeight="1" x14ac:dyDescent="0.25">
      <c r="A74" s="52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182"/>
    </row>
    <row r="75" spans="1:41" ht="33.75" customHeight="1" x14ac:dyDescent="0.25">
      <c r="A75" s="52"/>
      <c r="B75" s="52"/>
      <c r="C75" s="52"/>
      <c r="D75" s="52"/>
      <c r="E75" s="52"/>
      <c r="F75" s="52"/>
      <c r="G75" s="52"/>
      <c r="H75" s="48"/>
      <c r="I75" s="48"/>
      <c r="J75" s="48"/>
      <c r="K75" s="182"/>
      <c r="L75" s="182"/>
      <c r="M75" s="182"/>
      <c r="N75" s="48"/>
      <c r="O75" s="48"/>
      <c r="P75" s="48"/>
      <c r="Q75" s="182"/>
      <c r="R75" s="182"/>
      <c r="S75" s="182"/>
      <c r="T75" s="182"/>
    </row>
    <row r="76" spans="1:41" ht="33.75" customHeight="1" x14ac:dyDescent="0.25">
      <c r="A76" s="52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182"/>
    </row>
    <row r="77" spans="1:41" ht="33.75" customHeight="1" x14ac:dyDescent="0.25">
      <c r="A77" s="52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182"/>
    </row>
    <row r="78" spans="1:41" ht="33.75" customHeight="1" x14ac:dyDescent="0.25">
      <c r="A78" s="52"/>
      <c r="B78" s="52"/>
      <c r="C78" s="52"/>
      <c r="D78" s="52"/>
      <c r="E78" s="52"/>
      <c r="F78" s="52"/>
      <c r="G78" s="52"/>
      <c r="H78" s="48"/>
      <c r="I78" s="48"/>
      <c r="J78" s="48"/>
      <c r="K78" s="182"/>
      <c r="L78" s="182"/>
      <c r="M78" s="182"/>
      <c r="N78" s="48"/>
      <c r="O78" s="48"/>
      <c r="P78" s="48"/>
      <c r="Q78" s="182"/>
      <c r="R78" s="182"/>
      <c r="S78" s="182"/>
      <c r="T78" s="182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4">
    <mergeCell ref="B36:H36"/>
    <mergeCell ref="L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  <mergeCell ref="R11:T11"/>
  </mergeCell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8"/>
  <sheetViews>
    <sheetView topLeftCell="A24" zoomScale="30" zoomScaleNormal="30" workbookViewId="0">
      <selection activeCell="B70" sqref="B70:S70"/>
    </sheetView>
  </sheetViews>
  <sheetFormatPr baseColWidth="10" defaultRowHeight="15" x14ac:dyDescent="0.25"/>
  <cols>
    <col min="1" max="1" width="52.42578125" style="16" bestFit="1" customWidth="1"/>
    <col min="2" max="10" width="22.85546875" style="16" customWidth="1"/>
    <col min="11" max="11" width="32.85546875" style="16" customWidth="1"/>
    <col min="12" max="19" width="22.85546875" style="16" customWidth="1"/>
    <col min="20" max="20" width="27.85546875" style="16" customWidth="1"/>
    <col min="21" max="22" width="20.7109375" style="16" customWidth="1"/>
    <col min="23" max="23" width="32.28515625" style="16" bestFit="1" customWidth="1"/>
    <col min="24" max="24" width="20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"/>
      <c r="Z3" s="2"/>
      <c r="AA3" s="2"/>
      <c r="AB3" s="2"/>
      <c r="AC3" s="2"/>
      <c r="AD3" s="2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71" t="s">
        <v>1</v>
      </c>
      <c r="B9" s="271"/>
      <c r="C9" s="271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 t="s">
        <v>102</v>
      </c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71"/>
      <c r="B10" s="271"/>
      <c r="C10" s="2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71" t="s">
        <v>4</v>
      </c>
      <c r="B11" s="271"/>
      <c r="C11" s="271"/>
      <c r="D11" s="1"/>
      <c r="E11" s="272">
        <v>3</v>
      </c>
      <c r="F11" s="1"/>
      <c r="G11" s="1"/>
      <c r="H11" s="1"/>
      <c r="I11" s="1"/>
      <c r="J11" s="1"/>
      <c r="K11" s="378" t="s">
        <v>104</v>
      </c>
      <c r="L11" s="378"/>
      <c r="M11" s="273"/>
      <c r="N11" s="273"/>
      <c r="O11" s="1"/>
      <c r="P11" s="1"/>
      <c r="Q11" s="1" t="s">
        <v>6</v>
      </c>
      <c r="R11" s="378" t="s">
        <v>105</v>
      </c>
      <c r="S11" s="378"/>
      <c r="T11" s="378"/>
      <c r="U11" s="273"/>
      <c r="V11" s="273"/>
      <c r="W11" s="273"/>
      <c r="X11" s="273"/>
      <c r="Y11" s="1"/>
      <c r="Z11" s="1"/>
      <c r="AA11" s="1"/>
      <c r="AB11" s="1"/>
      <c r="AC11" s="1"/>
      <c r="AD11" s="1"/>
    </row>
    <row r="12" spans="1:30" s="3" customFormat="1" ht="26.25" x14ac:dyDescent="0.25">
      <c r="A12" s="271"/>
      <c r="B12" s="271"/>
      <c r="C12" s="271"/>
      <c r="D12" s="1"/>
      <c r="E12" s="1"/>
      <c r="F12" s="1"/>
      <c r="G12" s="1"/>
      <c r="H12" s="1"/>
      <c r="I12" s="1"/>
      <c r="J12" s="1"/>
      <c r="K12" s="273"/>
      <c r="L12" s="273"/>
      <c r="M12" s="273"/>
      <c r="N12" s="273"/>
      <c r="O12" s="1"/>
      <c r="P12" s="1"/>
      <c r="Q12" s="1"/>
      <c r="R12" s="1"/>
      <c r="S12" s="273"/>
      <c r="T12" s="273"/>
      <c r="U12" s="273"/>
      <c r="V12" s="273"/>
      <c r="W12" s="273"/>
      <c r="X12" s="273"/>
      <c r="Y12" s="273"/>
      <c r="Z12" s="273"/>
      <c r="AA12" s="273"/>
      <c r="AB12" s="273"/>
      <c r="AC12" s="273"/>
      <c r="AD12" s="1"/>
    </row>
    <row r="13" spans="1:30" s="3" customFormat="1" ht="26.25" x14ac:dyDescent="0.25">
      <c r="A13" s="271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3"/>
      <c r="M13" s="273"/>
      <c r="N13" s="273"/>
      <c r="O13" s="273"/>
      <c r="P13" s="273"/>
      <c r="Q13" s="273"/>
      <c r="R13" s="273"/>
      <c r="S13" s="273"/>
      <c r="T13" s="273"/>
      <c r="U13" s="273"/>
      <c r="V13" s="273"/>
      <c r="W13" s="1"/>
      <c r="X13" s="1"/>
      <c r="Y13" s="1"/>
    </row>
    <row r="14" spans="1:30" s="3" customFormat="1" ht="27" thickBot="1" x14ac:dyDescent="0.3">
      <c r="A14" s="271"/>
      <c r="B14" s="7"/>
      <c r="C14" s="7"/>
      <c r="D14" s="8"/>
      <c r="E14" s="8"/>
      <c r="F14" s="8"/>
      <c r="G14" s="8"/>
      <c r="H14" s="8"/>
      <c r="I14" s="1"/>
      <c r="J14" s="1"/>
      <c r="K14" s="273"/>
      <c r="L14" s="273"/>
      <c r="M14" s="273"/>
      <c r="N14" s="273"/>
      <c r="O14" s="273"/>
      <c r="P14" s="273"/>
      <c r="Q14" s="273"/>
      <c r="R14" s="273"/>
      <c r="S14" s="273"/>
      <c r="T14" s="273"/>
      <c r="U14" s="273"/>
      <c r="V14" s="273"/>
      <c r="W14" s="273"/>
      <c r="X14" s="1"/>
      <c r="Y14" s="1"/>
      <c r="Z14" s="1"/>
    </row>
    <row r="15" spans="1:30" s="10" customFormat="1" ht="36" thickBot="1" x14ac:dyDescent="0.3">
      <c r="A15" s="109" t="s">
        <v>7</v>
      </c>
      <c r="B15" s="400" t="s">
        <v>8</v>
      </c>
      <c r="C15" s="401"/>
      <c r="D15" s="401"/>
      <c r="E15" s="401"/>
      <c r="F15" s="401"/>
      <c r="G15" s="401"/>
      <c r="H15" s="402" t="s">
        <v>45</v>
      </c>
      <c r="I15" s="403"/>
      <c r="J15" s="403"/>
      <c r="K15" s="403"/>
      <c r="L15" s="403"/>
      <c r="M15" s="404"/>
      <c r="N15" s="405" t="s">
        <v>44</v>
      </c>
      <c r="O15" s="406"/>
      <c r="P15" s="406"/>
      <c r="Q15" s="406"/>
      <c r="R15" s="406"/>
      <c r="S15" s="407"/>
      <c r="T15" s="275"/>
    </row>
    <row r="16" spans="1:30" ht="39.950000000000003" customHeight="1" x14ac:dyDescent="0.25">
      <c r="A16" s="110" t="s">
        <v>9</v>
      </c>
      <c r="B16" s="253"/>
      <c r="C16" s="254"/>
      <c r="D16" s="254"/>
      <c r="E16" s="254"/>
      <c r="F16" s="255"/>
      <c r="G16" s="256"/>
      <c r="H16" s="265"/>
      <c r="I16" s="254"/>
      <c r="J16" s="254"/>
      <c r="K16" s="255"/>
      <c r="L16" s="254"/>
      <c r="M16" s="268"/>
      <c r="N16" s="263"/>
      <c r="O16" s="254"/>
      <c r="P16" s="254"/>
      <c r="Q16" s="254"/>
      <c r="R16" s="254"/>
      <c r="S16" s="256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9">
        <v>6</v>
      </c>
      <c r="H17" s="68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107.8</v>
      </c>
      <c r="C18" s="21">
        <v>108.6</v>
      </c>
      <c r="D18" s="21">
        <v>109.136</v>
      </c>
      <c r="E18" s="21">
        <v>25.5</v>
      </c>
      <c r="F18" s="21">
        <v>111.2</v>
      </c>
      <c r="G18" s="22">
        <v>110.65599999999999</v>
      </c>
      <c r="H18" s="69">
        <v>105.7</v>
      </c>
      <c r="I18" s="21">
        <v>108.2</v>
      </c>
      <c r="J18" s="21">
        <v>107.1</v>
      </c>
      <c r="K18" s="21">
        <v>25</v>
      </c>
      <c r="L18" s="21">
        <v>109.2</v>
      </c>
      <c r="M18" s="126">
        <v>108.1</v>
      </c>
      <c r="N18" s="20">
        <v>108.9</v>
      </c>
      <c r="O18" s="21">
        <v>111.1</v>
      </c>
      <c r="P18" s="21">
        <v>111.2</v>
      </c>
      <c r="Q18" s="21">
        <v>19</v>
      </c>
      <c r="R18" s="21">
        <v>112.3</v>
      </c>
      <c r="S18" s="22">
        <v>110.2</v>
      </c>
      <c r="T18" s="23">
        <f t="shared" ref="T18:T25" si="0">SUM(B18:S18)</f>
        <v>1708.8920000000001</v>
      </c>
      <c r="V18" s="2"/>
      <c r="W18" s="17"/>
    </row>
    <row r="19" spans="1:30" ht="39.950000000000003" customHeight="1" x14ac:dyDescent="0.25">
      <c r="A19" s="113" t="s">
        <v>34</v>
      </c>
      <c r="B19" s="20">
        <v>107.8</v>
      </c>
      <c r="C19" s="21">
        <v>108.6</v>
      </c>
      <c r="D19" s="21">
        <v>109.136</v>
      </c>
      <c r="E19" s="21">
        <v>25.5</v>
      </c>
      <c r="F19" s="21">
        <v>111.2</v>
      </c>
      <c r="G19" s="22">
        <v>110.65599999999999</v>
      </c>
      <c r="H19" s="69">
        <v>105.7</v>
      </c>
      <c r="I19" s="21">
        <v>108.2</v>
      </c>
      <c r="J19" s="21">
        <v>107.1</v>
      </c>
      <c r="K19" s="21">
        <v>25</v>
      </c>
      <c r="L19" s="21">
        <v>109.2</v>
      </c>
      <c r="M19" s="126">
        <v>108.1</v>
      </c>
      <c r="N19" s="20">
        <v>108.9</v>
      </c>
      <c r="O19" s="21">
        <v>111.1</v>
      </c>
      <c r="P19" s="21">
        <v>111.2</v>
      </c>
      <c r="Q19" s="21">
        <v>19</v>
      </c>
      <c r="R19" s="21">
        <v>112.3</v>
      </c>
      <c r="S19" s="22">
        <v>110.2</v>
      </c>
      <c r="T19" s="23">
        <f t="shared" si="0"/>
        <v>1708.8920000000001</v>
      </c>
      <c r="U19" s="182"/>
      <c r="V19" s="2"/>
      <c r="W19" s="17"/>
    </row>
    <row r="20" spans="1:30" ht="39.75" customHeight="1" x14ac:dyDescent="0.25">
      <c r="A20" s="112" t="s">
        <v>35</v>
      </c>
      <c r="B20" s="20">
        <v>107.6</v>
      </c>
      <c r="C20" s="21">
        <v>108.8</v>
      </c>
      <c r="D20" s="21">
        <v>109.2</v>
      </c>
      <c r="E20" s="21">
        <v>25.2</v>
      </c>
      <c r="F20" s="21">
        <v>111.2</v>
      </c>
      <c r="G20" s="22">
        <v>110.8</v>
      </c>
      <c r="H20" s="69">
        <v>105.5</v>
      </c>
      <c r="I20" s="21">
        <v>107.9</v>
      </c>
      <c r="J20" s="21">
        <v>107.3</v>
      </c>
      <c r="K20" s="21">
        <v>24.5</v>
      </c>
      <c r="L20" s="21">
        <v>109.2</v>
      </c>
      <c r="M20" s="126">
        <v>107.9</v>
      </c>
      <c r="N20" s="20">
        <v>108.7</v>
      </c>
      <c r="O20" s="21">
        <v>111.4</v>
      </c>
      <c r="P20" s="21">
        <v>111.2</v>
      </c>
      <c r="Q20" s="21">
        <v>18.600000000000001</v>
      </c>
      <c r="R20" s="21">
        <v>112</v>
      </c>
      <c r="S20" s="22">
        <v>110.1</v>
      </c>
      <c r="T20" s="23">
        <f t="shared" si="0"/>
        <v>1707.1</v>
      </c>
      <c r="V20" s="2"/>
      <c r="W20" s="17"/>
    </row>
    <row r="21" spans="1:30" ht="39.950000000000003" customHeight="1" x14ac:dyDescent="0.25">
      <c r="A21" s="112" t="s">
        <v>36</v>
      </c>
      <c r="B21" s="20">
        <v>107.6</v>
      </c>
      <c r="C21" s="21">
        <v>108.8</v>
      </c>
      <c r="D21" s="21">
        <v>109.2</v>
      </c>
      <c r="E21" s="21">
        <v>25.2</v>
      </c>
      <c r="F21" s="21">
        <v>111.2</v>
      </c>
      <c r="G21" s="22">
        <v>110.8</v>
      </c>
      <c r="H21" s="69">
        <v>105.5</v>
      </c>
      <c r="I21" s="21">
        <v>107.9</v>
      </c>
      <c r="J21" s="21">
        <v>107.3</v>
      </c>
      <c r="K21" s="21">
        <v>24.5</v>
      </c>
      <c r="L21" s="21">
        <v>109.2</v>
      </c>
      <c r="M21" s="126">
        <v>107.9</v>
      </c>
      <c r="N21" s="20">
        <v>108.7</v>
      </c>
      <c r="O21" s="21">
        <v>111.4</v>
      </c>
      <c r="P21" s="21">
        <v>111.2</v>
      </c>
      <c r="Q21" s="21">
        <v>18.600000000000001</v>
      </c>
      <c r="R21" s="21">
        <v>112</v>
      </c>
      <c r="S21" s="22">
        <v>110.1</v>
      </c>
      <c r="T21" s="23">
        <f t="shared" si="0"/>
        <v>1707.1</v>
      </c>
      <c r="V21" s="2"/>
      <c r="W21" s="17"/>
    </row>
    <row r="22" spans="1:30" ht="39.950000000000003" customHeight="1" x14ac:dyDescent="0.25">
      <c r="A22" s="113" t="s">
        <v>37</v>
      </c>
      <c r="B22" s="20">
        <v>107.6</v>
      </c>
      <c r="C22" s="21">
        <v>108.8</v>
      </c>
      <c r="D22" s="21">
        <v>109.2</v>
      </c>
      <c r="E22" s="21">
        <v>25.1</v>
      </c>
      <c r="F22" s="21">
        <v>111.2</v>
      </c>
      <c r="G22" s="22">
        <v>110.8</v>
      </c>
      <c r="H22" s="69">
        <v>105.5</v>
      </c>
      <c r="I22" s="21">
        <v>107.9</v>
      </c>
      <c r="J22" s="21">
        <v>107.3</v>
      </c>
      <c r="K22" s="21">
        <v>24.5</v>
      </c>
      <c r="L22" s="21">
        <v>109.2</v>
      </c>
      <c r="M22" s="126">
        <v>107.9</v>
      </c>
      <c r="N22" s="20">
        <v>108.7</v>
      </c>
      <c r="O22" s="21">
        <v>111.4</v>
      </c>
      <c r="P22" s="21">
        <v>111.2</v>
      </c>
      <c r="Q22" s="21">
        <v>18.600000000000001</v>
      </c>
      <c r="R22" s="21">
        <v>112</v>
      </c>
      <c r="S22" s="22">
        <v>110.1</v>
      </c>
      <c r="T22" s="23">
        <f t="shared" si="0"/>
        <v>1707</v>
      </c>
      <c r="V22" s="2"/>
      <c r="W22" s="17"/>
    </row>
    <row r="23" spans="1:30" ht="39.950000000000003" customHeight="1" x14ac:dyDescent="0.25">
      <c r="A23" s="112" t="s">
        <v>38</v>
      </c>
      <c r="B23" s="20">
        <v>107.6</v>
      </c>
      <c r="C23" s="21">
        <v>108.8</v>
      </c>
      <c r="D23" s="21">
        <v>109.2</v>
      </c>
      <c r="E23" s="21">
        <v>25.1</v>
      </c>
      <c r="F23" s="21">
        <v>111.2</v>
      </c>
      <c r="G23" s="22">
        <v>110.8</v>
      </c>
      <c r="H23" s="69">
        <v>105.5</v>
      </c>
      <c r="I23" s="21">
        <v>107.9</v>
      </c>
      <c r="J23" s="21">
        <v>107.3</v>
      </c>
      <c r="K23" s="21">
        <v>24.5</v>
      </c>
      <c r="L23" s="21">
        <v>109.2</v>
      </c>
      <c r="M23" s="126">
        <v>107.9</v>
      </c>
      <c r="N23" s="20">
        <v>108.7</v>
      </c>
      <c r="O23" s="21">
        <v>111.4</v>
      </c>
      <c r="P23" s="21">
        <v>111.2</v>
      </c>
      <c r="Q23" s="21">
        <v>18.600000000000001</v>
      </c>
      <c r="R23" s="21">
        <v>112</v>
      </c>
      <c r="S23" s="22">
        <v>110.1</v>
      </c>
      <c r="T23" s="23">
        <f t="shared" si="0"/>
        <v>1707</v>
      </c>
      <c r="V23" s="2"/>
      <c r="W23" s="17"/>
    </row>
    <row r="24" spans="1:30" ht="39.950000000000003" customHeight="1" x14ac:dyDescent="0.25">
      <c r="A24" s="112" t="s">
        <v>33</v>
      </c>
      <c r="B24" s="20">
        <v>107.6</v>
      </c>
      <c r="C24" s="21">
        <v>108.8</v>
      </c>
      <c r="D24" s="21">
        <v>109.2</v>
      </c>
      <c r="E24" s="21">
        <v>25.1</v>
      </c>
      <c r="F24" s="21">
        <v>111.2</v>
      </c>
      <c r="G24" s="22">
        <v>110.8</v>
      </c>
      <c r="H24" s="69">
        <v>105.5</v>
      </c>
      <c r="I24" s="21">
        <v>107.9</v>
      </c>
      <c r="J24" s="21">
        <v>107.3</v>
      </c>
      <c r="K24" s="21">
        <v>24.5</v>
      </c>
      <c r="L24" s="21">
        <v>109.2</v>
      </c>
      <c r="M24" s="126">
        <v>107.9</v>
      </c>
      <c r="N24" s="20">
        <v>108.7</v>
      </c>
      <c r="O24" s="21">
        <v>111.4</v>
      </c>
      <c r="P24" s="21">
        <v>111.2</v>
      </c>
      <c r="Q24" s="21">
        <v>18.600000000000001</v>
      </c>
      <c r="R24" s="21">
        <v>112</v>
      </c>
      <c r="S24" s="22">
        <v>110.1</v>
      </c>
      <c r="T24" s="23">
        <f t="shared" si="0"/>
        <v>1707</v>
      </c>
      <c r="V24" s="2"/>
    </row>
    <row r="25" spans="1:30" ht="41.45" customHeight="1" x14ac:dyDescent="0.25">
      <c r="A25" s="113" t="s">
        <v>10</v>
      </c>
      <c r="B25" s="264">
        <f>SUM(B18:B24)</f>
        <v>753.6</v>
      </c>
      <c r="C25" s="261">
        <f t="shared" ref="C25:E25" si="1">SUM(C18:C24)</f>
        <v>761.19999999999993</v>
      </c>
      <c r="D25" s="261">
        <f t="shared" si="1"/>
        <v>764.27200000000005</v>
      </c>
      <c r="E25" s="261">
        <f t="shared" si="1"/>
        <v>176.7</v>
      </c>
      <c r="F25" s="261">
        <f>SUM(F18:F24)</f>
        <v>778.40000000000009</v>
      </c>
      <c r="G25" s="262">
        <f t="shared" ref="G25:J25" si="2">SUM(G18:G24)</f>
        <v>775.3119999999999</v>
      </c>
      <c r="H25" s="260">
        <f t="shared" si="2"/>
        <v>738.9</v>
      </c>
      <c r="I25" s="261">
        <f t="shared" si="2"/>
        <v>755.9</v>
      </c>
      <c r="J25" s="261">
        <f t="shared" si="2"/>
        <v>750.69999999999993</v>
      </c>
      <c r="K25" s="261">
        <f>SUM(K18:K24)</f>
        <v>172.5</v>
      </c>
      <c r="L25" s="261">
        <f t="shared" ref="L25:M25" si="3">SUM(L18:L24)</f>
        <v>764.40000000000009</v>
      </c>
      <c r="M25" s="269">
        <f t="shared" si="3"/>
        <v>755.69999999999993</v>
      </c>
      <c r="N25" s="264">
        <f>SUM(N18:N24)</f>
        <v>761.30000000000007</v>
      </c>
      <c r="O25" s="261">
        <f t="shared" ref="O25:S25" si="4">SUM(O18:O24)</f>
        <v>779.19999999999993</v>
      </c>
      <c r="P25" s="261">
        <f t="shared" si="4"/>
        <v>778.40000000000009</v>
      </c>
      <c r="Q25" s="261">
        <f t="shared" si="4"/>
        <v>131</v>
      </c>
      <c r="R25" s="261">
        <f t="shared" si="4"/>
        <v>784.6</v>
      </c>
      <c r="S25" s="262">
        <f t="shared" si="4"/>
        <v>770.90000000000009</v>
      </c>
      <c r="T25" s="23">
        <f t="shared" si="0"/>
        <v>11952.984</v>
      </c>
    </row>
    <row r="26" spans="1:30" s="2" customFormat="1" ht="36.75" customHeight="1" thickBot="1" x14ac:dyDescent="0.3">
      <c r="A26" s="114" t="s">
        <v>12</v>
      </c>
      <c r="B26" s="257">
        <v>152.1</v>
      </c>
      <c r="C26" s="258">
        <v>152.1</v>
      </c>
      <c r="D26" s="258">
        <v>152.1</v>
      </c>
      <c r="E26" s="258">
        <v>152.1</v>
      </c>
      <c r="F26" s="258">
        <v>152.1</v>
      </c>
      <c r="G26" s="259">
        <v>152.1</v>
      </c>
      <c r="H26" s="266">
        <v>152.1</v>
      </c>
      <c r="I26" s="258">
        <v>152.1</v>
      </c>
      <c r="J26" s="258">
        <v>152.1</v>
      </c>
      <c r="K26" s="258">
        <v>152.1</v>
      </c>
      <c r="L26" s="258">
        <v>152.1</v>
      </c>
      <c r="M26" s="270">
        <v>152.1</v>
      </c>
      <c r="N26" s="257">
        <v>152.1</v>
      </c>
      <c r="O26" s="258">
        <v>152.1</v>
      </c>
      <c r="P26" s="258">
        <v>152.1</v>
      </c>
      <c r="Q26" s="258">
        <v>152.1</v>
      </c>
      <c r="R26" s="258">
        <v>152.1</v>
      </c>
      <c r="S26" s="259">
        <v>152.1</v>
      </c>
      <c r="T26" s="30">
        <f>+((T25/T27)/7)*1000</f>
        <v>152.09487332832842</v>
      </c>
    </row>
    <row r="27" spans="1:30" s="2" customFormat="1" ht="33" customHeight="1" x14ac:dyDescent="0.25">
      <c r="A27" s="115" t="s">
        <v>13</v>
      </c>
      <c r="B27" s="251">
        <v>708</v>
      </c>
      <c r="C27" s="252">
        <v>715</v>
      </c>
      <c r="D27" s="252">
        <v>718</v>
      </c>
      <c r="E27" s="252">
        <v>166</v>
      </c>
      <c r="F27" s="252">
        <v>731</v>
      </c>
      <c r="G27" s="267">
        <v>728</v>
      </c>
      <c r="H27" s="72">
        <v>694</v>
      </c>
      <c r="I27" s="32">
        <v>710</v>
      </c>
      <c r="J27" s="32">
        <v>705</v>
      </c>
      <c r="K27" s="32">
        <v>162</v>
      </c>
      <c r="L27" s="32">
        <v>718</v>
      </c>
      <c r="M27" s="129">
        <v>710</v>
      </c>
      <c r="N27" s="31">
        <v>715</v>
      </c>
      <c r="O27" s="32">
        <v>732</v>
      </c>
      <c r="P27" s="32">
        <v>731</v>
      </c>
      <c r="Q27" s="32">
        <v>123</v>
      </c>
      <c r="R27" s="32">
        <v>737</v>
      </c>
      <c r="S27" s="33">
        <v>724</v>
      </c>
      <c r="T27" s="34">
        <f>SUM(B27:S27)</f>
        <v>11227</v>
      </c>
      <c r="U27" s="2">
        <f>((T25*1000)/T27)/7</f>
        <v>152.09487332832842</v>
      </c>
    </row>
    <row r="28" spans="1:30" s="2" customFormat="1" ht="33" customHeight="1" x14ac:dyDescent="0.25">
      <c r="A28" s="116" t="s">
        <v>14</v>
      </c>
      <c r="B28" s="35">
        <f t="shared" ref="B28:S28" si="5">((B27*B26)*7/1000-B18-B19)/5</f>
        <v>107.64152000000001</v>
      </c>
      <c r="C28" s="36">
        <f t="shared" si="5"/>
        <v>108.81209999999999</v>
      </c>
      <c r="D28" s="36">
        <f t="shared" si="5"/>
        <v>109.23652000000001</v>
      </c>
      <c r="E28" s="36">
        <f t="shared" si="5"/>
        <v>25.148039999999998</v>
      </c>
      <c r="F28" s="36">
        <f t="shared" si="5"/>
        <v>111.17913999999996</v>
      </c>
      <c r="G28" s="37">
        <f t="shared" si="5"/>
        <v>110.75792000000001</v>
      </c>
      <c r="H28" s="73">
        <f t="shared" si="5"/>
        <v>105.50035999999997</v>
      </c>
      <c r="I28" s="36">
        <f t="shared" si="5"/>
        <v>107.90739999999998</v>
      </c>
      <c r="J28" s="36">
        <f t="shared" si="5"/>
        <v>107.28270000000001</v>
      </c>
      <c r="K28" s="36">
        <f t="shared" si="5"/>
        <v>24.496280000000002</v>
      </c>
      <c r="L28" s="36">
        <f t="shared" si="5"/>
        <v>109.21091999999999</v>
      </c>
      <c r="M28" s="130">
        <f t="shared" si="5"/>
        <v>107.94739999999999</v>
      </c>
      <c r="N28" s="35">
        <f t="shared" si="5"/>
        <v>108.69210000000001</v>
      </c>
      <c r="O28" s="36">
        <f t="shared" si="5"/>
        <v>111.43208</v>
      </c>
      <c r="P28" s="36">
        <f t="shared" si="5"/>
        <v>111.17913999999996</v>
      </c>
      <c r="Q28" s="36">
        <f t="shared" si="5"/>
        <v>18.591619999999999</v>
      </c>
      <c r="R28" s="36">
        <f t="shared" si="5"/>
        <v>112.01678000000001</v>
      </c>
      <c r="S28" s="37">
        <f t="shared" si="5"/>
        <v>110.08855999999996</v>
      </c>
      <c r="T28" s="38"/>
    </row>
    <row r="29" spans="1:30" ht="33.75" customHeight="1" x14ac:dyDescent="0.25">
      <c r="A29" s="117" t="s">
        <v>15</v>
      </c>
      <c r="B29" s="39">
        <f>((B27*B26)*7)/1000</f>
        <v>753.80759999999998</v>
      </c>
      <c r="C29" s="40">
        <f>((C27*C26)*7)/1000</f>
        <v>761.26049999999998</v>
      </c>
      <c r="D29" s="40">
        <f t="shared" ref="D29:S29" si="6">((D27*D26)*7)/1000</f>
        <v>764.45460000000003</v>
      </c>
      <c r="E29" s="40">
        <f t="shared" si="6"/>
        <v>176.74019999999999</v>
      </c>
      <c r="F29" s="40">
        <f t="shared" si="6"/>
        <v>778.2956999999999</v>
      </c>
      <c r="G29" s="76">
        <f t="shared" si="6"/>
        <v>775.10159999999996</v>
      </c>
      <c r="H29" s="74">
        <f t="shared" si="6"/>
        <v>738.90179999999998</v>
      </c>
      <c r="I29" s="40">
        <f t="shared" si="6"/>
        <v>755.93700000000001</v>
      </c>
      <c r="J29" s="40">
        <f t="shared" si="6"/>
        <v>750.61350000000004</v>
      </c>
      <c r="K29" s="40">
        <f t="shared" si="6"/>
        <v>172.48140000000001</v>
      </c>
      <c r="L29" s="40">
        <f t="shared" si="6"/>
        <v>764.45460000000003</v>
      </c>
      <c r="M29" s="131">
        <f t="shared" si="6"/>
        <v>755.93700000000001</v>
      </c>
      <c r="N29" s="177">
        <f t="shared" si="6"/>
        <v>761.26049999999998</v>
      </c>
      <c r="O29" s="41">
        <f t="shared" si="6"/>
        <v>779.36040000000003</v>
      </c>
      <c r="P29" s="41">
        <f t="shared" si="6"/>
        <v>778.2956999999999</v>
      </c>
      <c r="Q29" s="41">
        <f t="shared" si="6"/>
        <v>130.9581</v>
      </c>
      <c r="R29" s="41">
        <f t="shared" si="6"/>
        <v>784.68389999999999</v>
      </c>
      <c r="S29" s="42">
        <f t="shared" si="6"/>
        <v>770.8427999999999</v>
      </c>
      <c r="T29" s="43"/>
    </row>
    <row r="30" spans="1:30" ht="33.75" customHeight="1" thickBot="1" x14ac:dyDescent="0.3">
      <c r="A30" s="118" t="s">
        <v>16</v>
      </c>
      <c r="B30" s="44">
        <f>+(B25/B27)/7*1000</f>
        <v>152.05811138014531</v>
      </c>
      <c r="C30" s="45">
        <f t="shared" ref="C30:E30" si="7">+(C25/C27)/7*1000</f>
        <v>152.08791208791209</v>
      </c>
      <c r="D30" s="45">
        <f t="shared" si="7"/>
        <v>152.06366892160767</v>
      </c>
      <c r="E30" s="45">
        <f t="shared" si="7"/>
        <v>152.06540447504298</v>
      </c>
      <c r="F30" s="45">
        <f>+(F25/F27)/7*1000</f>
        <v>152.12038303693572</v>
      </c>
      <c r="G30" s="46">
        <f t="shared" ref="G30:J30" si="8">+(G25/G27)/7*1000</f>
        <v>152.1412872841444</v>
      </c>
      <c r="H30" s="75">
        <f t="shared" si="8"/>
        <v>152.09962947715107</v>
      </c>
      <c r="I30" s="45">
        <f t="shared" si="8"/>
        <v>152.09255533199192</v>
      </c>
      <c r="J30" s="45">
        <f t="shared" si="8"/>
        <v>152.1175278622087</v>
      </c>
      <c r="K30" s="45">
        <f>+(K25/K27)/7*1000</f>
        <v>152.11640211640213</v>
      </c>
      <c r="L30" s="45">
        <f t="shared" ref="L30:S30" si="9">+(L25/L27)/7*1000</f>
        <v>152.08913649025072</v>
      </c>
      <c r="M30" s="132">
        <f t="shared" si="9"/>
        <v>152.0523138832998</v>
      </c>
      <c r="N30" s="44">
        <f t="shared" si="9"/>
        <v>152.10789210789213</v>
      </c>
      <c r="O30" s="45">
        <f t="shared" si="9"/>
        <v>152.0686963309914</v>
      </c>
      <c r="P30" s="45">
        <f t="shared" si="9"/>
        <v>152.12038303693572</v>
      </c>
      <c r="Q30" s="45">
        <f t="shared" si="9"/>
        <v>152.14866434378629</v>
      </c>
      <c r="R30" s="45">
        <f t="shared" si="9"/>
        <v>152.08373715836404</v>
      </c>
      <c r="S30" s="46">
        <f t="shared" si="9"/>
        <v>152.11128650355172</v>
      </c>
      <c r="T30" s="47"/>
    </row>
    <row r="31" spans="1:30" ht="33.75" customHeight="1" x14ac:dyDescent="0.25">
      <c r="A31" s="48"/>
      <c r="B31" s="49">
        <f t="shared" ref="B31:S31" si="10">B30-B26</f>
        <v>-4.1888619854688613E-2</v>
      </c>
      <c r="C31" s="49">
        <f t="shared" si="10"/>
        <v>-1.2087912087906716E-2</v>
      </c>
      <c r="D31" s="49">
        <f t="shared" si="10"/>
        <v>-3.6331078392322524E-2</v>
      </c>
      <c r="E31" s="49">
        <f t="shared" si="10"/>
        <v>-3.4595524957012458E-2</v>
      </c>
      <c r="F31" s="49">
        <f t="shared" si="10"/>
        <v>2.0383036935726295E-2</v>
      </c>
      <c r="G31" s="49">
        <f t="shared" si="10"/>
        <v>4.1287284144402747E-2</v>
      </c>
      <c r="H31" s="49">
        <f t="shared" si="10"/>
        <v>-3.7052284892524767E-4</v>
      </c>
      <c r="I31" s="49">
        <f t="shared" si="10"/>
        <v>-7.4446680080768601E-3</v>
      </c>
      <c r="J31" s="49">
        <f t="shared" si="10"/>
        <v>1.7527862208709166E-2</v>
      </c>
      <c r="K31" s="49">
        <f t="shared" si="10"/>
        <v>1.6402116402133515E-2</v>
      </c>
      <c r="L31" s="49">
        <f t="shared" si="10"/>
        <v>-1.0863509749270861E-2</v>
      </c>
      <c r="M31" s="49">
        <f t="shared" si="10"/>
        <v>-4.7686116700191405E-2</v>
      </c>
      <c r="N31" s="49">
        <f t="shared" si="10"/>
        <v>7.8921078921325716E-3</v>
      </c>
      <c r="O31" s="49">
        <f t="shared" si="10"/>
        <v>-3.1303669008593715E-2</v>
      </c>
      <c r="P31" s="49">
        <f t="shared" si="10"/>
        <v>2.0383036935726295E-2</v>
      </c>
      <c r="Q31" s="49">
        <f t="shared" si="10"/>
        <v>4.8664343786299469E-2</v>
      </c>
      <c r="R31" s="49">
        <f t="shared" si="10"/>
        <v>-1.6262841635949599E-2</v>
      </c>
      <c r="S31" s="49">
        <f t="shared" si="10"/>
        <v>1.128650355173022E-2</v>
      </c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247">
        <v>1</v>
      </c>
      <c r="C34" s="248">
        <v>2</v>
      </c>
      <c r="D34" s="249">
        <v>3</v>
      </c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0"/>
      <c r="U36" s="50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0"/>
      <c r="U37" s="50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50"/>
      <c r="U38" s="50"/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250">
        <v>95.2</v>
      </c>
      <c r="C39" s="250">
        <v>92.7</v>
      </c>
      <c r="D39" s="250">
        <v>95.6</v>
      </c>
      <c r="E39" s="250">
        <v>9.1</v>
      </c>
      <c r="F39" s="250">
        <v>97.7</v>
      </c>
      <c r="G39" s="250">
        <v>94.2</v>
      </c>
      <c r="H39" s="89">
        <f t="shared" ref="H39:H46" si="11">SUM(B39:G39)</f>
        <v>484.5</v>
      </c>
      <c r="I39" s="50"/>
      <c r="J39" s="2"/>
      <c r="K39" s="80" t="s">
        <v>42</v>
      </c>
      <c r="L39" s="250">
        <v>7.5</v>
      </c>
      <c r="M39" s="69">
        <v>7.8</v>
      </c>
      <c r="N39" s="69">
        <v>7.4</v>
      </c>
      <c r="O39" s="69">
        <v>0.4</v>
      </c>
      <c r="P39" s="69">
        <v>7.6</v>
      </c>
      <c r="Q39" s="69">
        <v>7.5</v>
      </c>
      <c r="R39" s="89">
        <f t="shared" ref="R39:R46" si="12">SUM(L39:Q39)</f>
        <v>38.200000000000003</v>
      </c>
      <c r="S39" s="50"/>
      <c r="T39" s="50"/>
      <c r="U39" s="50"/>
      <c r="V39" s="50"/>
      <c r="W39" s="2"/>
      <c r="X39" s="276"/>
      <c r="Y39" s="2"/>
      <c r="Z39" s="2"/>
      <c r="AA39" s="144"/>
      <c r="AB39" s="144"/>
      <c r="AD39" s="142"/>
    </row>
    <row r="40" spans="1:30" ht="33.75" customHeight="1" x14ac:dyDescent="0.25">
      <c r="A40" s="81" t="s">
        <v>34</v>
      </c>
      <c r="B40" s="250">
        <v>95.2</v>
      </c>
      <c r="C40" s="250">
        <v>92.7</v>
      </c>
      <c r="D40" s="250">
        <v>95.6</v>
      </c>
      <c r="E40" s="250">
        <v>9</v>
      </c>
      <c r="F40" s="250">
        <v>97.7</v>
      </c>
      <c r="G40" s="250">
        <v>94.2</v>
      </c>
      <c r="H40" s="89">
        <f t="shared" si="11"/>
        <v>484.4</v>
      </c>
      <c r="I40" s="50"/>
      <c r="J40" s="2"/>
      <c r="K40" s="81" t="s">
        <v>34</v>
      </c>
      <c r="L40" s="250">
        <v>7.5</v>
      </c>
      <c r="M40" s="69">
        <v>7.8</v>
      </c>
      <c r="N40" s="69">
        <v>7.4</v>
      </c>
      <c r="O40" s="69">
        <v>0.4</v>
      </c>
      <c r="P40" s="69">
        <v>7.6</v>
      </c>
      <c r="Q40" s="69">
        <v>7.5</v>
      </c>
      <c r="R40" s="89">
        <f t="shared" si="12"/>
        <v>38.200000000000003</v>
      </c>
      <c r="S40" s="50"/>
      <c r="T40" s="50"/>
      <c r="U40" s="50"/>
      <c r="V40" s="50"/>
      <c r="W40" s="2"/>
      <c r="X40" s="2"/>
      <c r="Y40" s="2"/>
      <c r="Z40" s="2"/>
      <c r="AA40" s="144"/>
      <c r="AB40" s="144"/>
      <c r="AD40" s="142"/>
    </row>
    <row r="41" spans="1:30" ht="33.75" customHeight="1" x14ac:dyDescent="0.25">
      <c r="A41" s="80" t="s">
        <v>35</v>
      </c>
      <c r="B41" s="250">
        <v>95.3</v>
      </c>
      <c r="C41" s="250">
        <v>92.7</v>
      </c>
      <c r="D41" s="250">
        <v>95.6</v>
      </c>
      <c r="E41" s="250">
        <v>9.3000000000000007</v>
      </c>
      <c r="F41" s="250">
        <v>97.8</v>
      </c>
      <c r="G41" s="250">
        <v>94.2</v>
      </c>
      <c r="H41" s="89">
        <f t="shared" si="11"/>
        <v>484.90000000000003</v>
      </c>
      <c r="I41" s="50"/>
      <c r="J41" s="2"/>
      <c r="K41" s="80" t="s">
        <v>35</v>
      </c>
      <c r="L41" s="250">
        <v>7.5</v>
      </c>
      <c r="M41" s="69">
        <v>7.8</v>
      </c>
      <c r="N41" s="69">
        <v>7.5</v>
      </c>
      <c r="O41" s="69">
        <v>0.6</v>
      </c>
      <c r="P41" s="69">
        <v>7.6</v>
      </c>
      <c r="Q41" s="69">
        <v>7.5</v>
      </c>
      <c r="R41" s="89">
        <f t="shared" si="12"/>
        <v>38.5</v>
      </c>
      <c r="S41" s="50"/>
      <c r="T41" s="50"/>
      <c r="U41" s="50"/>
      <c r="V41" s="50"/>
      <c r="W41" s="2"/>
      <c r="X41" s="2"/>
      <c r="Y41" s="2"/>
      <c r="Z41" s="2"/>
      <c r="AA41" s="144"/>
      <c r="AB41" s="144"/>
      <c r="AD41" s="142"/>
    </row>
    <row r="42" spans="1:30" ht="33.75" customHeight="1" x14ac:dyDescent="0.25">
      <c r="A42" s="80" t="s">
        <v>36</v>
      </c>
      <c r="B42" s="250">
        <v>94.8</v>
      </c>
      <c r="C42" s="250">
        <v>92.5</v>
      </c>
      <c r="D42" s="250">
        <v>95.2</v>
      </c>
      <c r="E42" s="250">
        <v>8.6999999999999993</v>
      </c>
      <c r="F42" s="250">
        <v>97.3</v>
      </c>
      <c r="G42" s="250">
        <v>94</v>
      </c>
      <c r="H42" s="89">
        <f t="shared" si="11"/>
        <v>482.5</v>
      </c>
      <c r="I42" s="50"/>
      <c r="J42" s="2"/>
      <c r="K42" s="80" t="s">
        <v>36</v>
      </c>
      <c r="L42" s="250">
        <v>7.5</v>
      </c>
      <c r="M42" s="69">
        <v>7.8</v>
      </c>
      <c r="N42" s="69">
        <v>7.5</v>
      </c>
      <c r="O42" s="69">
        <v>0.5</v>
      </c>
      <c r="P42" s="69">
        <v>7.6</v>
      </c>
      <c r="Q42" s="69">
        <v>7.5</v>
      </c>
      <c r="R42" s="89">
        <f t="shared" si="12"/>
        <v>38.4</v>
      </c>
      <c r="S42" s="50"/>
      <c r="T42" s="50"/>
      <c r="U42" s="50"/>
      <c r="V42" s="50"/>
      <c r="W42" s="2"/>
      <c r="X42" s="2"/>
      <c r="Y42" s="2"/>
      <c r="Z42" s="2"/>
      <c r="AA42" s="144"/>
      <c r="AB42" s="144"/>
      <c r="AD42" s="142"/>
    </row>
    <row r="43" spans="1:30" ht="33.75" customHeight="1" x14ac:dyDescent="0.25">
      <c r="A43" s="81" t="s">
        <v>37</v>
      </c>
      <c r="B43" s="250">
        <v>94.8</v>
      </c>
      <c r="C43" s="250">
        <v>92.5</v>
      </c>
      <c r="D43" s="250">
        <v>95.2</v>
      </c>
      <c r="E43" s="250">
        <v>8.5</v>
      </c>
      <c r="F43" s="250">
        <v>97.1</v>
      </c>
      <c r="G43" s="250">
        <v>94</v>
      </c>
      <c r="H43" s="89">
        <f t="shared" si="11"/>
        <v>482.1</v>
      </c>
      <c r="I43" s="50"/>
      <c r="J43" s="2"/>
      <c r="K43" s="81" t="s">
        <v>37</v>
      </c>
      <c r="L43" s="250">
        <v>7.5</v>
      </c>
      <c r="M43" s="69">
        <v>7.8</v>
      </c>
      <c r="N43" s="69">
        <v>7.5</v>
      </c>
      <c r="O43" s="69">
        <v>0.5</v>
      </c>
      <c r="P43" s="69">
        <v>7.6</v>
      </c>
      <c r="Q43" s="69">
        <v>7.5</v>
      </c>
      <c r="R43" s="89">
        <f t="shared" si="12"/>
        <v>38.4</v>
      </c>
      <c r="S43" s="50"/>
      <c r="T43" s="50"/>
      <c r="U43" s="50"/>
      <c r="V43" s="50"/>
      <c r="W43" s="2"/>
      <c r="X43" s="2"/>
      <c r="Y43" s="2"/>
      <c r="Z43" s="2"/>
      <c r="AA43" s="144"/>
      <c r="AB43" s="144"/>
      <c r="AD43" s="142"/>
    </row>
    <row r="44" spans="1:30" ht="33.75" customHeight="1" x14ac:dyDescent="0.25">
      <c r="A44" s="80" t="s">
        <v>38</v>
      </c>
      <c r="B44" s="250">
        <v>94.8</v>
      </c>
      <c r="C44" s="250">
        <v>92.5</v>
      </c>
      <c r="D44" s="250">
        <v>95.2</v>
      </c>
      <c r="E44" s="250">
        <v>8.1999999999999993</v>
      </c>
      <c r="F44" s="250">
        <v>96.9</v>
      </c>
      <c r="G44" s="250">
        <v>94</v>
      </c>
      <c r="H44" s="89">
        <f t="shared" si="11"/>
        <v>481.6</v>
      </c>
      <c r="I44" s="50"/>
      <c r="J44" s="2"/>
      <c r="K44" s="80" t="s">
        <v>38</v>
      </c>
      <c r="L44" s="250">
        <v>7.5</v>
      </c>
      <c r="M44" s="69">
        <v>7.8</v>
      </c>
      <c r="N44" s="69">
        <v>7.5</v>
      </c>
      <c r="O44" s="69">
        <v>0.5</v>
      </c>
      <c r="P44" s="69">
        <v>7.6</v>
      </c>
      <c r="Q44" s="69">
        <v>7.5</v>
      </c>
      <c r="R44" s="89">
        <f t="shared" si="12"/>
        <v>38.4</v>
      </c>
      <c r="S44" s="50"/>
      <c r="T44" s="50"/>
      <c r="U44" s="50"/>
      <c r="V44" s="50"/>
      <c r="W44" s="2"/>
      <c r="X44" s="2"/>
      <c r="Y44" s="2"/>
      <c r="Z44" s="2"/>
      <c r="AA44" s="144"/>
      <c r="AB44" s="144"/>
      <c r="AD44" s="142"/>
    </row>
    <row r="45" spans="1:30" ht="33.75" customHeight="1" x14ac:dyDescent="0.25">
      <c r="A45" s="80" t="s">
        <v>33</v>
      </c>
      <c r="B45" s="250">
        <v>94.8</v>
      </c>
      <c r="C45" s="250">
        <v>92.5</v>
      </c>
      <c r="D45" s="250">
        <v>95.2</v>
      </c>
      <c r="E45" s="250">
        <v>7.7</v>
      </c>
      <c r="F45" s="250">
        <v>96.9</v>
      </c>
      <c r="G45" s="250">
        <v>93.8</v>
      </c>
      <c r="H45" s="89">
        <f t="shared" si="11"/>
        <v>480.90000000000003</v>
      </c>
      <c r="I45" s="50"/>
      <c r="J45" s="2"/>
      <c r="K45" s="80" t="s">
        <v>33</v>
      </c>
      <c r="L45" s="250">
        <v>7.4</v>
      </c>
      <c r="M45" s="69">
        <v>7.7</v>
      </c>
      <c r="N45" s="69">
        <v>7.3</v>
      </c>
      <c r="O45" s="69">
        <v>0.5</v>
      </c>
      <c r="P45" s="69">
        <v>7.5</v>
      </c>
      <c r="Q45" s="69">
        <v>7.4</v>
      </c>
      <c r="R45" s="89">
        <f t="shared" si="12"/>
        <v>37.800000000000004</v>
      </c>
      <c r="S45" s="50"/>
      <c r="T45" s="50"/>
      <c r="U45" s="50"/>
      <c r="V45" s="50"/>
      <c r="W45" s="2"/>
      <c r="X45" s="2"/>
      <c r="Y45" s="2"/>
      <c r="Z45" s="2"/>
      <c r="AA45" s="144"/>
      <c r="AB45" s="144"/>
      <c r="AD45" s="142"/>
    </row>
    <row r="46" spans="1:30" ht="33.75" customHeight="1" x14ac:dyDescent="0.25">
      <c r="A46" s="81" t="s">
        <v>10</v>
      </c>
      <c r="B46" s="70">
        <f t="shared" ref="B46:G46" si="13">SUM(B39:B45)</f>
        <v>664.9</v>
      </c>
      <c r="C46" s="25">
        <f t="shared" si="13"/>
        <v>648.1</v>
      </c>
      <c r="D46" s="25">
        <f t="shared" si="13"/>
        <v>667.6</v>
      </c>
      <c r="E46" s="25">
        <f t="shared" si="13"/>
        <v>60.5</v>
      </c>
      <c r="F46" s="25">
        <f t="shared" si="13"/>
        <v>681.4</v>
      </c>
      <c r="G46" s="25">
        <f t="shared" si="13"/>
        <v>658.4</v>
      </c>
      <c r="H46" s="89">
        <f t="shared" si="11"/>
        <v>3380.9</v>
      </c>
      <c r="I46" s="56"/>
      <c r="K46" s="96" t="s">
        <v>10</v>
      </c>
      <c r="L46" s="70">
        <f>SUM(L39:L45)</f>
        <v>52.4</v>
      </c>
      <c r="M46" s="25">
        <f>SUM(M39:M45)</f>
        <v>54.5</v>
      </c>
      <c r="N46" s="25">
        <f>SUM(N39:N45)</f>
        <v>52.099999999999994</v>
      </c>
      <c r="O46" s="25">
        <f>SUM(O39:O45)</f>
        <v>3.4</v>
      </c>
      <c r="P46" s="25">
        <f t="shared" ref="P46:Q46" si="14">SUM(P39:P45)</f>
        <v>53.1</v>
      </c>
      <c r="Q46" s="25">
        <f t="shared" si="14"/>
        <v>52.4</v>
      </c>
      <c r="R46" s="89">
        <f t="shared" si="12"/>
        <v>267.89999999999998</v>
      </c>
      <c r="S46" s="56"/>
      <c r="T46" s="53"/>
      <c r="U46" s="3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82" t="s">
        <v>12</v>
      </c>
      <c r="B47" s="28">
        <v>153.4</v>
      </c>
      <c r="C47" s="28">
        <v>153.4</v>
      </c>
      <c r="D47" s="28">
        <v>153.4</v>
      </c>
      <c r="E47" s="28">
        <v>153.4</v>
      </c>
      <c r="F47" s="28">
        <v>153.4</v>
      </c>
      <c r="G47" s="28">
        <v>153.4</v>
      </c>
      <c r="H47" s="90">
        <f>+((H46/H48)/7)*1000</f>
        <v>153.13434187879338</v>
      </c>
      <c r="I47" s="56"/>
      <c r="K47" s="119" t="s">
        <v>12</v>
      </c>
      <c r="L47" s="71">
        <v>159.5</v>
      </c>
      <c r="M47" s="28">
        <v>159</v>
      </c>
      <c r="N47" s="28">
        <v>155</v>
      </c>
      <c r="O47" s="28">
        <v>160.5</v>
      </c>
      <c r="P47" s="28">
        <v>152.5</v>
      </c>
      <c r="Q47" s="28">
        <v>152.5</v>
      </c>
      <c r="R47" s="90">
        <f>+((R46/R48)/7)*1000</f>
        <v>155.57491289198606</v>
      </c>
      <c r="S47" s="57"/>
      <c r="T47" s="50"/>
      <c r="U47" s="50"/>
    </row>
    <row r="48" spans="1:30" ht="33.75" customHeight="1" x14ac:dyDescent="0.25">
      <c r="A48" s="83" t="s">
        <v>13</v>
      </c>
      <c r="B48" s="72">
        <v>620</v>
      </c>
      <c r="C48" s="32">
        <v>603</v>
      </c>
      <c r="D48" s="32">
        <v>622</v>
      </c>
      <c r="E48" s="32">
        <v>60</v>
      </c>
      <c r="F48" s="32">
        <v>636</v>
      </c>
      <c r="G48" s="32">
        <v>613</v>
      </c>
      <c r="H48" s="91">
        <f>SUM(B48:G48)</f>
        <v>3154</v>
      </c>
      <c r="I48" s="56"/>
      <c r="J48" s="58"/>
      <c r="K48" s="83" t="s">
        <v>13</v>
      </c>
      <c r="L48" s="94">
        <v>47</v>
      </c>
      <c r="M48" s="94">
        <v>49</v>
      </c>
      <c r="N48" s="94">
        <v>48</v>
      </c>
      <c r="O48" s="94">
        <v>3</v>
      </c>
      <c r="P48" s="94">
        <v>50</v>
      </c>
      <c r="Q48" s="94">
        <v>49</v>
      </c>
      <c r="R48" s="98">
        <f>SUM(L48:Q48)</f>
        <v>246</v>
      </c>
      <c r="S48" s="59"/>
      <c r="T48" s="53"/>
      <c r="U48" s="3"/>
    </row>
    <row r="49" spans="1:43" ht="33.75" customHeight="1" x14ac:dyDescent="0.25">
      <c r="A49" s="84" t="s">
        <v>14</v>
      </c>
      <c r="B49" s="73">
        <f t="shared" ref="B49:G49" si="15">((B48*B47)*7/1000-B39-B40)/5</f>
        <v>95.07119999999999</v>
      </c>
      <c r="C49" s="36">
        <f t="shared" si="15"/>
        <v>92.420279999999991</v>
      </c>
      <c r="D49" s="36">
        <f t="shared" si="15"/>
        <v>95.34071999999999</v>
      </c>
      <c r="E49" s="36">
        <f t="shared" si="15"/>
        <v>9.2655999999999992</v>
      </c>
      <c r="F49" s="36">
        <f t="shared" si="15"/>
        <v>97.507360000000006</v>
      </c>
      <c r="G49" s="36">
        <f t="shared" si="15"/>
        <v>93.967880000000008</v>
      </c>
      <c r="H49" s="92">
        <f>((H46*1000)/H48)/7</f>
        <v>153.13434187879335</v>
      </c>
      <c r="I49" s="56"/>
      <c r="K49" s="84" t="s">
        <v>14</v>
      </c>
      <c r="L49" s="73">
        <f>((L48*L47)*7/1000-L39-L40)/5</f>
        <v>7.495099999999999</v>
      </c>
      <c r="M49" s="36">
        <f t="shared" ref="M49:Q49" si="16">((M48*M47)*7/1000-M39-M40)/5</f>
        <v>7.7874000000000008</v>
      </c>
      <c r="N49" s="36">
        <f t="shared" si="16"/>
        <v>7.4560000000000004</v>
      </c>
      <c r="O49" s="36">
        <f t="shared" si="16"/>
        <v>0.5141</v>
      </c>
      <c r="P49" s="36">
        <f t="shared" si="16"/>
        <v>7.6349999999999998</v>
      </c>
      <c r="Q49" s="36">
        <f t="shared" si="16"/>
        <v>7.4614999999999991</v>
      </c>
      <c r="R49" s="99">
        <f>((R46*1000)/R48)/7</f>
        <v>155.57491289198606</v>
      </c>
      <c r="S49" s="59"/>
      <c r="T49" s="50"/>
      <c r="U49" s="50"/>
    </row>
    <row r="50" spans="1:43" ht="33.75" customHeight="1" x14ac:dyDescent="0.25">
      <c r="A50" s="85" t="s">
        <v>15</v>
      </c>
      <c r="B50" s="74">
        <f t="shared" ref="B50:G50" si="17">((B48*B47)*7)/1000</f>
        <v>665.75599999999997</v>
      </c>
      <c r="C50" s="40">
        <f t="shared" si="17"/>
        <v>647.50139999999999</v>
      </c>
      <c r="D50" s="40">
        <f t="shared" si="17"/>
        <v>667.90359999999998</v>
      </c>
      <c r="E50" s="40">
        <f t="shared" si="17"/>
        <v>64.427999999999997</v>
      </c>
      <c r="F50" s="40">
        <f t="shared" si="17"/>
        <v>682.93680000000006</v>
      </c>
      <c r="G50" s="40">
        <f t="shared" si="17"/>
        <v>658.23940000000005</v>
      </c>
      <c r="H50" s="76"/>
      <c r="I50" s="56"/>
      <c r="K50" s="85" t="s">
        <v>15</v>
      </c>
      <c r="L50" s="74">
        <f>((L48*L47)*7)/1000</f>
        <v>52.475499999999997</v>
      </c>
      <c r="M50" s="40">
        <f>((M48*M47)*7)/1000</f>
        <v>54.536999999999999</v>
      </c>
      <c r="N50" s="40">
        <f>((N48*N47)*7)/1000</f>
        <v>52.08</v>
      </c>
      <c r="O50" s="40">
        <f>((O48*O47)*7)/1000</f>
        <v>3.3704999999999998</v>
      </c>
      <c r="P50" s="40">
        <f t="shared" ref="P50:Q50" si="18">((P48*P47)*7)/1000</f>
        <v>53.375</v>
      </c>
      <c r="Q50" s="40">
        <f t="shared" si="18"/>
        <v>52.307499999999997</v>
      </c>
      <c r="R50" s="100"/>
    </row>
    <row r="51" spans="1:43" ht="33.75" customHeight="1" thickBot="1" x14ac:dyDescent="0.3">
      <c r="A51" s="86" t="s">
        <v>16</v>
      </c>
      <c r="B51" s="75">
        <f t="shared" ref="B51:G51" si="19">+(B46/B48)/7*1000</f>
        <v>153.20276497695852</v>
      </c>
      <c r="C51" s="45">
        <f t="shared" si="19"/>
        <v>153.54181473584458</v>
      </c>
      <c r="D51" s="45">
        <f t="shared" si="19"/>
        <v>153.33027101515847</v>
      </c>
      <c r="E51" s="45">
        <f t="shared" si="19"/>
        <v>144.04761904761904</v>
      </c>
      <c r="F51" s="45">
        <f t="shared" si="19"/>
        <v>153.05480682839172</v>
      </c>
      <c r="G51" s="45">
        <f t="shared" si="19"/>
        <v>153.43742717315311</v>
      </c>
      <c r="H51" s="93"/>
      <c r="I51" s="56"/>
      <c r="J51" s="48"/>
      <c r="K51" s="86" t="s">
        <v>16</v>
      </c>
      <c r="L51" s="75">
        <f>+(L46/L48)/7*1000</f>
        <v>159.27051671732522</v>
      </c>
      <c r="M51" s="45">
        <f>+(M46/M48)/7*1000</f>
        <v>158.89212827988339</v>
      </c>
      <c r="N51" s="45">
        <f>+(N46/N48)/7*1000</f>
        <v>155.0595238095238</v>
      </c>
      <c r="O51" s="45">
        <f>+(O46/O48)/7*1000</f>
        <v>161.90476190476193</v>
      </c>
      <c r="P51" s="45">
        <f t="shared" ref="P51:Q51" si="20">+(P46/P48)/7*1000</f>
        <v>151.71428571428572</v>
      </c>
      <c r="Q51" s="45">
        <f t="shared" si="20"/>
        <v>152.76967930029153</v>
      </c>
      <c r="R51" s="46"/>
      <c r="S51" s="49"/>
      <c r="T51" s="49"/>
    </row>
    <row r="52" spans="1:43" ht="33.75" customHeight="1" x14ac:dyDescent="0.25">
      <c r="A52" s="48"/>
      <c r="B52" s="49">
        <f>B51-B47</f>
        <v>-0.1972350230414861</v>
      </c>
      <c r="C52" s="49">
        <f t="shared" ref="C52" si="21">C51-C47</f>
        <v>0.14181473584457649</v>
      </c>
      <c r="D52" s="49">
        <f t="shared" ref="D52" si="22">D51-D47</f>
        <v>-6.9728984841532338E-2</v>
      </c>
      <c r="E52" s="49">
        <f t="shared" ref="E52" si="23">E51-E47</f>
        <v>-9.3523809523809689</v>
      </c>
      <c r="F52" s="49">
        <f t="shared" ref="F52" si="24">F51-F47</f>
        <v>-0.34519317160828678</v>
      </c>
      <c r="G52" s="49">
        <f t="shared" ref="G52" si="25">G51-G47</f>
        <v>3.7427173153105286E-2</v>
      </c>
      <c r="H52" s="48"/>
      <c r="I52" s="48"/>
      <c r="J52" s="48"/>
      <c r="K52" s="49"/>
      <c r="L52" s="49">
        <f>L51-L47</f>
        <v>-0.22948328267477791</v>
      </c>
      <c r="M52" s="49">
        <f t="shared" ref="M52:Q52" si="26">M51-M47</f>
        <v>-0.10787172011660573</v>
      </c>
      <c r="N52" s="49">
        <f t="shared" si="26"/>
        <v>5.952380952379599E-2</v>
      </c>
      <c r="O52" s="49">
        <f t="shared" si="26"/>
        <v>1.4047619047619264</v>
      </c>
      <c r="P52" s="49">
        <f t="shared" si="26"/>
        <v>-0.78571428571427759</v>
      </c>
      <c r="Q52" s="49">
        <f t="shared" si="26"/>
        <v>0.26967930029152853</v>
      </c>
      <c r="R52" s="178"/>
      <c r="S52" s="49"/>
      <c r="T52" s="49"/>
      <c r="U52" s="2"/>
      <c r="V52" s="2"/>
      <c r="W52" s="2"/>
      <c r="X52" s="2"/>
      <c r="Y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43" ht="33.75" customHeight="1" thickBot="1" x14ac:dyDescent="0.3">
      <c r="A54" s="60"/>
      <c r="B54" s="274"/>
      <c r="C54" s="274"/>
      <c r="D54" s="274"/>
      <c r="E54" s="274"/>
      <c r="F54" s="274"/>
      <c r="G54" s="274"/>
      <c r="H54" s="274"/>
      <c r="I54" s="274"/>
      <c r="J54" s="384"/>
      <c r="K54" s="384"/>
      <c r="L54" s="274"/>
      <c r="M54" s="274"/>
      <c r="N54" s="274"/>
      <c r="O54" s="62"/>
      <c r="T54" s="50"/>
      <c r="U54" s="50"/>
      <c r="V54" s="2"/>
      <c r="W54" s="2"/>
      <c r="X54" s="2"/>
      <c r="Y54" s="2"/>
      <c r="Z54" s="2"/>
      <c r="AB54" s="2"/>
      <c r="AC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2"/>
      <c r="W55" s="2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2"/>
      <c r="W56" s="2"/>
      <c r="X56" s="124"/>
      <c r="Y56" s="52"/>
      <c r="Z56" s="64"/>
      <c r="AA56" s="64"/>
      <c r="AB56" s="64"/>
      <c r="AC56" s="5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86">
        <v>9.5</v>
      </c>
      <c r="C57" s="179">
        <v>9.5</v>
      </c>
      <c r="D57" s="179">
        <v>9.1999999999999993</v>
      </c>
      <c r="E57" s="179">
        <v>1.4</v>
      </c>
      <c r="F57" s="179">
        <v>9.3000000000000007</v>
      </c>
      <c r="G57" s="187">
        <v>9.1</v>
      </c>
      <c r="H57" s="186">
        <v>8.9</v>
      </c>
      <c r="I57" s="179">
        <v>9.3000000000000007</v>
      </c>
      <c r="J57" s="179">
        <v>9.1999999999999993</v>
      </c>
      <c r="K57" s="179">
        <v>0.8</v>
      </c>
      <c r="L57" s="179">
        <v>9.3000000000000007</v>
      </c>
      <c r="M57" s="187">
        <v>9.3000000000000007</v>
      </c>
      <c r="N57" s="69">
        <v>9.5</v>
      </c>
      <c r="O57" s="21">
        <v>9.3000000000000007</v>
      </c>
      <c r="P57" s="21">
        <v>9.4</v>
      </c>
      <c r="Q57" s="21">
        <v>1.1000000000000001</v>
      </c>
      <c r="R57" s="21">
        <v>9</v>
      </c>
      <c r="S57" s="126">
        <v>9.1</v>
      </c>
      <c r="T57" s="158">
        <f>SUM(B57:S57)</f>
        <v>142.19999999999999</v>
      </c>
      <c r="U57" s="49"/>
      <c r="V57" s="2"/>
      <c r="W57" s="2"/>
      <c r="X57" s="124"/>
      <c r="Y57" s="52"/>
      <c r="Z57" s="64"/>
      <c r="AA57" s="64"/>
      <c r="AB57" s="64"/>
      <c r="AC57" s="52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186">
        <v>9.5</v>
      </c>
      <c r="C58" s="179">
        <v>9.5</v>
      </c>
      <c r="D58" s="179">
        <v>9.1999999999999993</v>
      </c>
      <c r="E58" s="179">
        <v>1.4</v>
      </c>
      <c r="F58" s="179">
        <v>9.3000000000000007</v>
      </c>
      <c r="G58" s="187">
        <v>9.1</v>
      </c>
      <c r="H58" s="186">
        <v>8.9</v>
      </c>
      <c r="I58" s="179">
        <v>9.3000000000000007</v>
      </c>
      <c r="J58" s="179">
        <v>9.1999999999999993</v>
      </c>
      <c r="K58" s="179">
        <v>0.8</v>
      </c>
      <c r="L58" s="179">
        <v>9.3000000000000007</v>
      </c>
      <c r="M58" s="187">
        <v>9.3000000000000007</v>
      </c>
      <c r="N58" s="69">
        <v>9.5</v>
      </c>
      <c r="O58" s="21">
        <v>9.3000000000000007</v>
      </c>
      <c r="P58" s="21">
        <v>9.4</v>
      </c>
      <c r="Q58" s="21">
        <v>1.1000000000000001</v>
      </c>
      <c r="R58" s="21">
        <v>9</v>
      </c>
      <c r="S58" s="126">
        <v>9.1</v>
      </c>
      <c r="T58" s="158">
        <f t="shared" ref="T58:T63" si="27">SUM(B58:S58)</f>
        <v>142.19999999999999</v>
      </c>
      <c r="U58" s="49"/>
      <c r="V58" s="2"/>
      <c r="W58" s="2"/>
      <c r="X58" s="124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186">
        <v>9.6</v>
      </c>
      <c r="C59" s="179">
        <v>9.5</v>
      </c>
      <c r="D59" s="179">
        <v>9.3000000000000007</v>
      </c>
      <c r="E59" s="179">
        <v>1.5</v>
      </c>
      <c r="F59" s="179">
        <v>9.4</v>
      </c>
      <c r="G59" s="187">
        <v>9.1999999999999993</v>
      </c>
      <c r="H59" s="186">
        <v>8.9</v>
      </c>
      <c r="I59" s="179">
        <v>9.1999999999999993</v>
      </c>
      <c r="J59" s="179">
        <v>9.3000000000000007</v>
      </c>
      <c r="K59" s="179">
        <v>1</v>
      </c>
      <c r="L59" s="179">
        <v>9.4</v>
      </c>
      <c r="M59" s="187">
        <v>9.3000000000000007</v>
      </c>
      <c r="N59" s="69">
        <v>9.6</v>
      </c>
      <c r="O59" s="21">
        <v>9.3000000000000007</v>
      </c>
      <c r="P59" s="21">
        <v>9.1999999999999993</v>
      </c>
      <c r="Q59" s="21">
        <v>1.1000000000000001</v>
      </c>
      <c r="R59" s="21">
        <v>9.1</v>
      </c>
      <c r="S59" s="126">
        <v>9.1999999999999993</v>
      </c>
      <c r="T59" s="158">
        <f t="shared" si="27"/>
        <v>143.09999999999997</v>
      </c>
      <c r="U59" s="49"/>
      <c r="V59" s="2"/>
      <c r="W59" s="2"/>
      <c r="X59" s="124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186">
        <v>9.6</v>
      </c>
      <c r="C60" s="179">
        <v>9.5</v>
      </c>
      <c r="D60" s="179">
        <v>9.3000000000000007</v>
      </c>
      <c r="E60" s="179">
        <v>1.4</v>
      </c>
      <c r="F60" s="179">
        <v>9.4</v>
      </c>
      <c r="G60" s="187">
        <v>9.1999999999999993</v>
      </c>
      <c r="H60" s="186">
        <v>8.9</v>
      </c>
      <c r="I60" s="179">
        <v>9.3000000000000007</v>
      </c>
      <c r="J60" s="179">
        <v>9.3000000000000007</v>
      </c>
      <c r="K60" s="179">
        <v>1</v>
      </c>
      <c r="L60" s="179">
        <v>9.4</v>
      </c>
      <c r="M60" s="187">
        <v>9.3000000000000007</v>
      </c>
      <c r="N60" s="69">
        <v>9.6</v>
      </c>
      <c r="O60" s="21">
        <v>9.3000000000000007</v>
      </c>
      <c r="P60" s="21">
        <v>9.1999999999999993</v>
      </c>
      <c r="Q60" s="21">
        <v>1.1000000000000001</v>
      </c>
      <c r="R60" s="21">
        <v>9.1</v>
      </c>
      <c r="S60" s="126">
        <v>9.1999999999999993</v>
      </c>
      <c r="T60" s="158">
        <f t="shared" si="27"/>
        <v>143.1</v>
      </c>
      <c r="U60" s="49"/>
      <c r="V60" s="2"/>
      <c r="W60" s="2"/>
      <c r="X60" s="124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186">
        <v>9.6</v>
      </c>
      <c r="C61" s="179">
        <v>9.5</v>
      </c>
      <c r="D61" s="179">
        <v>9.3000000000000007</v>
      </c>
      <c r="E61" s="179">
        <v>1.4</v>
      </c>
      <c r="F61" s="179">
        <v>9.4</v>
      </c>
      <c r="G61" s="187">
        <v>9.1999999999999993</v>
      </c>
      <c r="H61" s="186">
        <v>8.9</v>
      </c>
      <c r="I61" s="179">
        <v>9.3000000000000007</v>
      </c>
      <c r="J61" s="179">
        <v>9.3000000000000007</v>
      </c>
      <c r="K61" s="179">
        <v>1</v>
      </c>
      <c r="L61" s="179">
        <v>9.4</v>
      </c>
      <c r="M61" s="187">
        <v>9.3000000000000007</v>
      </c>
      <c r="N61" s="69">
        <v>9.6</v>
      </c>
      <c r="O61" s="21">
        <v>9.3000000000000007</v>
      </c>
      <c r="P61" s="21">
        <v>9.1999999999999993</v>
      </c>
      <c r="Q61" s="21">
        <v>1.1000000000000001</v>
      </c>
      <c r="R61" s="21">
        <v>9</v>
      </c>
      <c r="S61" s="126">
        <v>9.1999999999999993</v>
      </c>
      <c r="T61" s="158">
        <f t="shared" si="27"/>
        <v>143</v>
      </c>
      <c r="U61" s="49"/>
      <c r="V61" s="2"/>
      <c r="W61" s="2"/>
      <c r="X61" s="124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86">
        <v>9.5</v>
      </c>
      <c r="C62" s="179">
        <v>9.5</v>
      </c>
      <c r="D62" s="179">
        <v>9.1999999999999993</v>
      </c>
      <c r="E62" s="179">
        <v>1.4</v>
      </c>
      <c r="F62" s="179">
        <v>9.4</v>
      </c>
      <c r="G62" s="187">
        <v>9</v>
      </c>
      <c r="H62" s="186">
        <v>8.9</v>
      </c>
      <c r="I62" s="179">
        <v>9.3000000000000007</v>
      </c>
      <c r="J62" s="179">
        <v>9.1999999999999993</v>
      </c>
      <c r="K62" s="179">
        <v>1</v>
      </c>
      <c r="L62" s="179">
        <v>9.4</v>
      </c>
      <c r="M62" s="187">
        <v>9.1999999999999993</v>
      </c>
      <c r="N62" s="69">
        <v>9.5</v>
      </c>
      <c r="O62" s="21">
        <v>9.1999999999999993</v>
      </c>
      <c r="P62" s="21">
        <v>9.1999999999999993</v>
      </c>
      <c r="Q62" s="21">
        <v>1.1000000000000001</v>
      </c>
      <c r="R62" s="21">
        <v>9</v>
      </c>
      <c r="S62" s="126">
        <v>9.1</v>
      </c>
      <c r="T62" s="158">
        <f t="shared" si="27"/>
        <v>142.1</v>
      </c>
      <c r="U62" s="49"/>
      <c r="V62" s="2"/>
      <c r="W62" s="2"/>
      <c r="X62" s="124"/>
      <c r="Y62" s="52"/>
      <c r="Z62" s="52"/>
      <c r="AA62" s="52"/>
      <c r="AB62" s="52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86">
        <v>9.5</v>
      </c>
      <c r="C63" s="179">
        <v>9.4</v>
      </c>
      <c r="D63" s="179">
        <v>9.1999999999999993</v>
      </c>
      <c r="E63" s="179">
        <v>1.4</v>
      </c>
      <c r="F63" s="179">
        <v>9.3000000000000007</v>
      </c>
      <c r="G63" s="187">
        <v>9</v>
      </c>
      <c r="H63" s="186">
        <v>8.8000000000000007</v>
      </c>
      <c r="I63" s="179">
        <v>9.3000000000000007</v>
      </c>
      <c r="J63" s="179">
        <v>9.1999999999999993</v>
      </c>
      <c r="K63" s="179">
        <v>1</v>
      </c>
      <c r="L63" s="179">
        <v>9.3000000000000007</v>
      </c>
      <c r="M63" s="187">
        <v>9.1999999999999993</v>
      </c>
      <c r="N63" s="69">
        <v>9.5</v>
      </c>
      <c r="O63" s="21">
        <v>9.1999999999999993</v>
      </c>
      <c r="P63" s="21">
        <v>9.1</v>
      </c>
      <c r="Q63" s="21">
        <v>1.1000000000000001</v>
      </c>
      <c r="R63" s="21">
        <v>9</v>
      </c>
      <c r="S63" s="126">
        <v>9.1</v>
      </c>
      <c r="T63" s="158">
        <f t="shared" si="27"/>
        <v>141.6</v>
      </c>
      <c r="U63" s="49"/>
      <c r="V63" s="2"/>
      <c r="W63" s="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81" t="s">
        <v>10</v>
      </c>
      <c r="B64" s="168">
        <f t="shared" ref="B64:S64" si="28">SUM(B57:B63)</f>
        <v>66.800000000000011</v>
      </c>
      <c r="C64" s="169">
        <f t="shared" si="28"/>
        <v>66.400000000000006</v>
      </c>
      <c r="D64" s="169">
        <f t="shared" si="28"/>
        <v>64.7</v>
      </c>
      <c r="E64" s="169">
        <f t="shared" si="28"/>
        <v>9.9</v>
      </c>
      <c r="F64" s="169">
        <f t="shared" si="28"/>
        <v>65.5</v>
      </c>
      <c r="G64" s="170">
        <f t="shared" si="28"/>
        <v>63.8</v>
      </c>
      <c r="H64" s="168">
        <f t="shared" si="28"/>
        <v>62.2</v>
      </c>
      <c r="I64" s="169">
        <f t="shared" si="28"/>
        <v>65</v>
      </c>
      <c r="J64" s="169">
        <f t="shared" si="28"/>
        <v>64.7</v>
      </c>
      <c r="K64" s="169">
        <f t="shared" si="28"/>
        <v>6.6</v>
      </c>
      <c r="L64" s="169">
        <f t="shared" si="28"/>
        <v>65.5</v>
      </c>
      <c r="M64" s="170">
        <f t="shared" si="28"/>
        <v>64.900000000000006</v>
      </c>
      <c r="N64" s="70">
        <f t="shared" si="28"/>
        <v>66.800000000000011</v>
      </c>
      <c r="O64" s="25">
        <f t="shared" si="28"/>
        <v>64.900000000000006</v>
      </c>
      <c r="P64" s="25">
        <f t="shared" si="28"/>
        <v>64.7</v>
      </c>
      <c r="Q64" s="25">
        <f t="shared" si="28"/>
        <v>7.6999999999999993</v>
      </c>
      <c r="R64" s="25">
        <f t="shared" si="28"/>
        <v>63.2</v>
      </c>
      <c r="S64" s="127">
        <f t="shared" si="28"/>
        <v>64</v>
      </c>
      <c r="T64" s="150">
        <f>SUM(B64:S64)</f>
        <v>997.3000000000003</v>
      </c>
      <c r="U64" s="49"/>
      <c r="V64" s="2"/>
      <c r="W64" s="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156.5</v>
      </c>
      <c r="C65" s="28">
        <v>155.5</v>
      </c>
      <c r="D65" s="28">
        <v>154</v>
      </c>
      <c r="E65" s="28">
        <v>158</v>
      </c>
      <c r="F65" s="28">
        <v>153.5</v>
      </c>
      <c r="G65" s="29">
        <v>152</v>
      </c>
      <c r="H65" s="27">
        <v>156</v>
      </c>
      <c r="I65" s="28">
        <v>155</v>
      </c>
      <c r="J65" s="28">
        <v>154</v>
      </c>
      <c r="K65" s="28">
        <v>158</v>
      </c>
      <c r="L65" s="28">
        <v>153.5</v>
      </c>
      <c r="M65" s="29">
        <v>152</v>
      </c>
      <c r="N65" s="71">
        <v>156.5</v>
      </c>
      <c r="O65" s="28">
        <v>154.5</v>
      </c>
      <c r="P65" s="28">
        <v>154</v>
      </c>
      <c r="Q65" s="28">
        <v>158</v>
      </c>
      <c r="R65" s="28">
        <v>153</v>
      </c>
      <c r="S65" s="128">
        <v>152.5</v>
      </c>
      <c r="T65" s="151">
        <f>+((T64/T66)/7)*1000</f>
        <v>154.18985776128639</v>
      </c>
      <c r="U65" s="49"/>
      <c r="V65" s="2"/>
      <c r="W65" s="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61</v>
      </c>
      <c r="C66" s="145">
        <v>61</v>
      </c>
      <c r="D66" s="145">
        <v>60</v>
      </c>
      <c r="E66" s="145">
        <v>9</v>
      </c>
      <c r="F66" s="145">
        <v>61</v>
      </c>
      <c r="G66" s="147">
        <v>60</v>
      </c>
      <c r="H66" s="146">
        <v>57</v>
      </c>
      <c r="I66" s="145">
        <v>60</v>
      </c>
      <c r="J66" s="145">
        <v>60</v>
      </c>
      <c r="K66" s="145">
        <v>6</v>
      </c>
      <c r="L66" s="145">
        <v>61</v>
      </c>
      <c r="M66" s="147">
        <v>61</v>
      </c>
      <c r="N66" s="94">
        <v>61</v>
      </c>
      <c r="O66" s="145">
        <v>60</v>
      </c>
      <c r="P66" s="145">
        <v>60</v>
      </c>
      <c r="Q66" s="145">
        <v>7</v>
      </c>
      <c r="R66" s="145">
        <v>59</v>
      </c>
      <c r="S66" s="148">
        <v>60</v>
      </c>
      <c r="T66" s="152">
        <f>SUM(B66:S66)</f>
        <v>924</v>
      </c>
      <c r="U66" s="49"/>
      <c r="V66" s="66"/>
      <c r="Z66" s="3"/>
      <c r="AA66" s="3"/>
      <c r="AB66" s="3"/>
      <c r="AC66" s="3"/>
      <c r="AD66" s="3"/>
    </row>
    <row r="67" spans="1:41" ht="33.75" customHeight="1" x14ac:dyDescent="0.25">
      <c r="A67" s="84" t="s">
        <v>14</v>
      </c>
      <c r="B67" s="35">
        <f t="shared" ref="B67:S67" si="29">((B66*B65)*7/1000-B57-B58)/5</f>
        <v>9.565100000000001</v>
      </c>
      <c r="C67" s="36">
        <f t="shared" si="29"/>
        <v>9.4796999999999993</v>
      </c>
      <c r="D67" s="36">
        <f t="shared" si="29"/>
        <v>9.2560000000000002</v>
      </c>
      <c r="E67" s="36">
        <f t="shared" si="29"/>
        <v>1.4308000000000001</v>
      </c>
      <c r="F67" s="36">
        <f t="shared" si="29"/>
        <v>9.3889000000000014</v>
      </c>
      <c r="G67" s="37">
        <f t="shared" si="29"/>
        <v>9.1280000000000001</v>
      </c>
      <c r="H67" s="35">
        <f t="shared" si="29"/>
        <v>8.8887999999999998</v>
      </c>
      <c r="I67" s="36">
        <f t="shared" si="29"/>
        <v>9.3000000000000007</v>
      </c>
      <c r="J67" s="36">
        <f t="shared" si="29"/>
        <v>9.2560000000000002</v>
      </c>
      <c r="K67" s="36">
        <f t="shared" si="29"/>
        <v>1.0072000000000001</v>
      </c>
      <c r="L67" s="36">
        <f t="shared" si="29"/>
        <v>9.3889000000000014</v>
      </c>
      <c r="M67" s="37">
        <f t="shared" si="29"/>
        <v>9.2607999999999997</v>
      </c>
      <c r="N67" s="73">
        <f t="shared" si="29"/>
        <v>9.565100000000001</v>
      </c>
      <c r="O67" s="36">
        <f t="shared" si="29"/>
        <v>9.2580000000000009</v>
      </c>
      <c r="P67" s="36">
        <f t="shared" si="29"/>
        <v>9.1760000000000019</v>
      </c>
      <c r="Q67" s="36">
        <f t="shared" si="29"/>
        <v>1.1084000000000001</v>
      </c>
      <c r="R67" s="36">
        <f t="shared" si="29"/>
        <v>9.0378000000000007</v>
      </c>
      <c r="S67" s="130">
        <f t="shared" si="29"/>
        <v>9.1699999999999982</v>
      </c>
      <c r="T67" s="153">
        <f>((T64*1000)/T66)/7</f>
        <v>154.18985776128639</v>
      </c>
      <c r="Z67" s="3"/>
      <c r="AA67" s="3"/>
      <c r="AB67" s="3"/>
      <c r="AC67" s="3"/>
      <c r="AD67" s="3"/>
    </row>
    <row r="68" spans="1:41" ht="33.75" customHeight="1" x14ac:dyDescent="0.25">
      <c r="A68" s="85" t="s">
        <v>15</v>
      </c>
      <c r="B68" s="39">
        <f t="shared" ref="B68:M68" si="30">((B66*B65)*7)/1000</f>
        <v>66.825500000000005</v>
      </c>
      <c r="C68" s="40">
        <f t="shared" si="30"/>
        <v>66.398499999999999</v>
      </c>
      <c r="D68" s="40">
        <f t="shared" si="30"/>
        <v>64.680000000000007</v>
      </c>
      <c r="E68" s="40">
        <f t="shared" si="30"/>
        <v>9.9540000000000006</v>
      </c>
      <c r="F68" s="40">
        <f t="shared" si="30"/>
        <v>65.544499999999999</v>
      </c>
      <c r="G68" s="76">
        <f t="shared" si="30"/>
        <v>63.84</v>
      </c>
      <c r="H68" s="39">
        <f t="shared" si="30"/>
        <v>62.244</v>
      </c>
      <c r="I68" s="40">
        <f t="shared" si="30"/>
        <v>65.099999999999994</v>
      </c>
      <c r="J68" s="40">
        <f t="shared" si="30"/>
        <v>64.680000000000007</v>
      </c>
      <c r="K68" s="40">
        <f t="shared" si="30"/>
        <v>6.6360000000000001</v>
      </c>
      <c r="L68" s="40">
        <f t="shared" si="30"/>
        <v>65.544499999999999</v>
      </c>
      <c r="M68" s="76">
        <f t="shared" si="30"/>
        <v>64.903999999999996</v>
      </c>
      <c r="N68" s="74">
        <f>((N66*N65)*7)/1000</f>
        <v>66.825500000000005</v>
      </c>
      <c r="O68" s="40">
        <f>((O66*O65)*7)/1000</f>
        <v>64.89</v>
      </c>
      <c r="P68" s="40">
        <f>((P66*P65)*7)/1000</f>
        <v>64.680000000000007</v>
      </c>
      <c r="Q68" s="40">
        <f>((Q66*Q65)*7)/1000</f>
        <v>7.742</v>
      </c>
      <c r="R68" s="40">
        <f t="shared" ref="R68:S68" si="31">((R66*R65)*7)/1000</f>
        <v>63.189</v>
      </c>
      <c r="S68" s="131">
        <f t="shared" si="31"/>
        <v>64.05</v>
      </c>
      <c r="T68" s="85"/>
      <c r="U68" s="48"/>
      <c r="AD68" s="3"/>
    </row>
    <row r="69" spans="1:41" ht="33.75" customHeight="1" thickBot="1" x14ac:dyDescent="0.3">
      <c r="A69" s="86" t="s">
        <v>16</v>
      </c>
      <c r="B69" s="44">
        <f t="shared" ref="B69:M69" si="32">+(B64/B66)/7*1000</f>
        <v>156.44028103044499</v>
      </c>
      <c r="C69" s="45">
        <f t="shared" si="32"/>
        <v>155.50351288056206</v>
      </c>
      <c r="D69" s="45">
        <f t="shared" si="32"/>
        <v>154.04761904761904</v>
      </c>
      <c r="E69" s="45">
        <f t="shared" si="32"/>
        <v>157.14285714285717</v>
      </c>
      <c r="F69" s="45">
        <f t="shared" si="32"/>
        <v>153.39578454332553</v>
      </c>
      <c r="G69" s="46">
        <f t="shared" si="32"/>
        <v>151.9047619047619</v>
      </c>
      <c r="H69" s="44">
        <f t="shared" si="32"/>
        <v>155.88972431077693</v>
      </c>
      <c r="I69" s="45">
        <f t="shared" si="32"/>
        <v>154.76190476190473</v>
      </c>
      <c r="J69" s="45">
        <f t="shared" si="32"/>
        <v>154.04761904761904</v>
      </c>
      <c r="K69" s="45">
        <f t="shared" si="32"/>
        <v>157.14285714285711</v>
      </c>
      <c r="L69" s="45">
        <f t="shared" si="32"/>
        <v>153.39578454332553</v>
      </c>
      <c r="M69" s="46">
        <f t="shared" si="32"/>
        <v>151.99063231850118</v>
      </c>
      <c r="N69" s="75">
        <f>+(N64/N66)/7*1000</f>
        <v>156.44028103044499</v>
      </c>
      <c r="O69" s="45">
        <f>+(O64/O66)/7*1000</f>
        <v>154.52380952380955</v>
      </c>
      <c r="P69" s="45">
        <f>+(P64/P66)/7*1000</f>
        <v>154.04761904761904</v>
      </c>
      <c r="Q69" s="45">
        <f>+(Q64/Q66)/7*1000</f>
        <v>157.14285714285711</v>
      </c>
      <c r="R69" s="45">
        <f t="shared" ref="R69:S69" si="33">+(R64/R66)/7*1000</f>
        <v>153.02663438256658</v>
      </c>
      <c r="S69" s="132">
        <f t="shared" si="33"/>
        <v>152.38095238095238</v>
      </c>
      <c r="T69" s="154"/>
      <c r="AD69" s="3"/>
    </row>
    <row r="70" spans="1:41" ht="33.75" customHeight="1" x14ac:dyDescent="0.25">
      <c r="B70" s="49">
        <f t="shared" ref="B70" si="34">B69-B65</f>
        <v>-5.9718969555007106E-2</v>
      </c>
      <c r="C70" s="49">
        <f t="shared" ref="C70" si="35">C69-C65</f>
        <v>3.5128805620558978E-3</v>
      </c>
      <c r="D70" s="49">
        <f t="shared" ref="D70" si="36">D69-D65</f>
        <v>4.7619047619036792E-2</v>
      </c>
      <c r="E70" s="49">
        <f t="shared" ref="E70" si="37">E69-E65</f>
        <v>-0.85714285714283278</v>
      </c>
      <c r="F70" s="49">
        <f t="shared" ref="F70" si="38">F69-F65</f>
        <v>-0.10421545667446708</v>
      </c>
      <c r="G70" s="49">
        <f t="shared" ref="G70" si="39">G69-G65</f>
        <v>-9.5238095238102005E-2</v>
      </c>
      <c r="H70" s="49">
        <f t="shared" ref="H70" si="40">H69-H65</f>
        <v>-0.11027568922307296</v>
      </c>
      <c r="I70" s="49">
        <f t="shared" ref="I70" si="41">I69-I65</f>
        <v>-0.23809523809526922</v>
      </c>
      <c r="J70" s="49">
        <f t="shared" ref="J70" si="42">J69-J65</f>
        <v>4.7619047619036792E-2</v>
      </c>
      <c r="K70" s="49">
        <f t="shared" ref="K70" si="43">K69-K65</f>
        <v>-0.85714285714288962</v>
      </c>
      <c r="L70" s="49">
        <f t="shared" ref="L70" si="44">L69-L65</f>
        <v>-0.10421545667446708</v>
      </c>
      <c r="M70" s="49">
        <f t="shared" ref="M70" si="45">M69-M65</f>
        <v>-9.3676814988157275E-3</v>
      </c>
      <c r="N70" s="49">
        <f t="shared" ref="N70" si="46">N69-N65</f>
        <v>-5.9718969555007106E-2</v>
      </c>
      <c r="O70" s="49">
        <f t="shared" ref="O70" si="47">O69-O65</f>
        <v>2.3809523809546818E-2</v>
      </c>
      <c r="P70" s="49">
        <f t="shared" ref="P70" si="48">P69-P65</f>
        <v>4.7619047619036792E-2</v>
      </c>
      <c r="Q70" s="49">
        <f t="shared" ref="Q70" si="49">Q69-Q65</f>
        <v>-0.85714285714288962</v>
      </c>
      <c r="R70" s="49">
        <f t="shared" ref="R70" si="50">R69-R65</f>
        <v>2.6634382566584236E-2</v>
      </c>
      <c r="S70" s="49">
        <f t="shared" ref="S70" si="51">S69-S65</f>
        <v>-0.1190476190476204</v>
      </c>
    </row>
    <row r="71" spans="1:41" s="183" customFormat="1" ht="33.75" customHeight="1" x14ac:dyDescent="0.25">
      <c r="B71" s="184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  <c r="R71" s="184"/>
      <c r="S71" s="184"/>
    </row>
    <row r="72" spans="1:41" s="182" customFormat="1" ht="33.75" customHeight="1" x14ac:dyDescent="0.25">
      <c r="B72" s="185"/>
    </row>
    <row r="73" spans="1:41" ht="33.75" customHeight="1" x14ac:dyDescent="0.25">
      <c r="A73" s="52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182"/>
    </row>
    <row r="74" spans="1:41" ht="33.75" customHeight="1" x14ac:dyDescent="0.25">
      <c r="A74" s="52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182"/>
    </row>
    <row r="75" spans="1:41" ht="33.75" customHeight="1" x14ac:dyDescent="0.25">
      <c r="A75" s="52"/>
      <c r="B75" s="52"/>
      <c r="C75" s="52"/>
      <c r="D75" s="52"/>
      <c r="E75" s="52"/>
      <c r="F75" s="52"/>
      <c r="G75" s="52"/>
      <c r="H75" s="48"/>
      <c r="I75" s="48"/>
      <c r="J75" s="48"/>
      <c r="K75" s="182"/>
      <c r="L75" s="182"/>
      <c r="M75" s="182"/>
      <c r="N75" s="48"/>
      <c r="O75" s="48"/>
      <c r="P75" s="48"/>
      <c r="Q75" s="182"/>
      <c r="R75" s="182"/>
      <c r="S75" s="182"/>
      <c r="T75" s="182"/>
    </row>
    <row r="76" spans="1:41" ht="33.75" customHeight="1" x14ac:dyDescent="0.25">
      <c r="A76" s="52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182"/>
    </row>
    <row r="77" spans="1:41" ht="33.75" customHeight="1" x14ac:dyDescent="0.25">
      <c r="A77" s="52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182"/>
    </row>
    <row r="78" spans="1:41" ht="33.75" customHeight="1" x14ac:dyDescent="0.25">
      <c r="A78" s="52"/>
      <c r="B78" s="52"/>
      <c r="C78" s="52"/>
      <c r="D78" s="52"/>
      <c r="E78" s="52"/>
      <c r="F78" s="52"/>
      <c r="G78" s="52"/>
      <c r="H78" s="48"/>
      <c r="I78" s="48"/>
      <c r="J78" s="48"/>
      <c r="K78" s="182"/>
      <c r="L78" s="182"/>
      <c r="M78" s="182"/>
      <c r="N78" s="48"/>
      <c r="O78" s="48"/>
      <c r="P78" s="48"/>
      <c r="Q78" s="182"/>
      <c r="R78" s="182"/>
      <c r="S78" s="182"/>
      <c r="T78" s="182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4">
    <mergeCell ref="B36:H36"/>
    <mergeCell ref="L36:R36"/>
    <mergeCell ref="J54:K54"/>
    <mergeCell ref="B55:G55"/>
    <mergeCell ref="H55:M55"/>
    <mergeCell ref="N55:S55"/>
    <mergeCell ref="B15:G15"/>
    <mergeCell ref="H15:M15"/>
    <mergeCell ref="N15:S15"/>
    <mergeCell ref="A3:C3"/>
    <mergeCell ref="E9:G9"/>
    <mergeCell ref="R9:S9"/>
    <mergeCell ref="K11:L11"/>
    <mergeCell ref="R11:T11"/>
  </mergeCells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8"/>
  <sheetViews>
    <sheetView topLeftCell="A27" zoomScale="30" zoomScaleNormal="30" workbookViewId="0">
      <selection activeCell="B70" sqref="B70:S70"/>
    </sheetView>
  </sheetViews>
  <sheetFormatPr baseColWidth="10" defaultRowHeight="15" x14ac:dyDescent="0.25"/>
  <cols>
    <col min="1" max="1" width="52.42578125" style="16" bestFit="1" customWidth="1"/>
    <col min="2" max="10" width="22.85546875" style="16" customWidth="1"/>
    <col min="11" max="11" width="32.85546875" style="16" customWidth="1"/>
    <col min="12" max="19" width="22.85546875" style="16" customWidth="1"/>
    <col min="20" max="20" width="27.85546875" style="16" customWidth="1"/>
    <col min="21" max="22" width="20.7109375" style="16" customWidth="1"/>
    <col min="23" max="23" width="32.28515625" style="16" bestFit="1" customWidth="1"/>
    <col min="24" max="24" width="18.7109375" style="16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"/>
      <c r="Z3" s="2"/>
      <c r="AA3" s="2"/>
      <c r="AB3" s="2"/>
      <c r="AC3" s="2"/>
      <c r="AD3" s="2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5" t="s">
        <v>1</v>
      </c>
      <c r="B9" s="285"/>
      <c r="C9" s="285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 t="s">
        <v>102</v>
      </c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5"/>
      <c r="B10" s="285"/>
      <c r="C10" s="2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5" t="s">
        <v>4</v>
      </c>
      <c r="B11" s="285"/>
      <c r="C11" s="285"/>
      <c r="D11" s="1"/>
      <c r="E11" s="286">
        <v>3</v>
      </c>
      <c r="F11" s="1"/>
      <c r="G11" s="1"/>
      <c r="H11" s="1"/>
      <c r="I11" s="1"/>
      <c r="J11" s="1"/>
      <c r="K11" s="378" t="s">
        <v>106</v>
      </c>
      <c r="L11" s="378"/>
      <c r="M11" s="287"/>
      <c r="N11" s="287"/>
      <c r="O11" s="1"/>
      <c r="P11" s="1"/>
      <c r="Q11" s="1" t="s">
        <v>6</v>
      </c>
      <c r="R11" s="378" t="s">
        <v>105</v>
      </c>
      <c r="S11" s="378"/>
      <c r="T11" s="378"/>
      <c r="U11" s="287"/>
      <c r="V11" s="287"/>
      <c r="W11" s="287"/>
      <c r="X11" s="287"/>
      <c r="Y11" s="1"/>
      <c r="Z11" s="1"/>
      <c r="AA11" s="1"/>
      <c r="AB11" s="1"/>
      <c r="AC11" s="1"/>
      <c r="AD11" s="1"/>
    </row>
    <row r="12" spans="1:30" s="3" customFormat="1" ht="26.25" x14ac:dyDescent="0.25">
      <c r="A12" s="285"/>
      <c r="B12" s="285"/>
      <c r="C12" s="285"/>
      <c r="D12" s="1"/>
      <c r="E12" s="1"/>
      <c r="F12" s="1"/>
      <c r="G12" s="1"/>
      <c r="H12" s="1"/>
      <c r="I12" s="1"/>
      <c r="J12" s="1"/>
      <c r="K12" s="287"/>
      <c r="L12" s="287"/>
      <c r="M12" s="287"/>
      <c r="N12" s="287"/>
      <c r="O12" s="1"/>
      <c r="P12" s="1"/>
      <c r="Q12" s="1"/>
      <c r="R12" s="1"/>
      <c r="S12" s="287"/>
      <c r="T12" s="287"/>
      <c r="U12" s="287"/>
      <c r="V12" s="287"/>
      <c r="W12" s="287"/>
      <c r="X12" s="287"/>
      <c r="Y12" s="287"/>
      <c r="Z12" s="287"/>
      <c r="AA12" s="287"/>
      <c r="AB12" s="287"/>
      <c r="AC12" s="287"/>
      <c r="AD12" s="1"/>
    </row>
    <row r="13" spans="1:30" s="3" customFormat="1" ht="26.25" x14ac:dyDescent="0.25">
      <c r="A13" s="285"/>
      <c r="B13" s="285"/>
      <c r="C13" s="285"/>
      <c r="D13" s="285"/>
      <c r="E13" s="285"/>
      <c r="F13" s="285"/>
      <c r="G13" s="285"/>
      <c r="H13" s="285"/>
      <c r="I13" s="285"/>
      <c r="J13" s="285"/>
      <c r="K13" s="285"/>
      <c r="L13" s="287"/>
      <c r="M13" s="287"/>
      <c r="N13" s="287"/>
      <c r="O13" s="287"/>
      <c r="P13" s="287"/>
      <c r="Q13" s="287"/>
      <c r="R13" s="287"/>
      <c r="S13" s="287"/>
      <c r="T13" s="287"/>
      <c r="U13" s="287"/>
      <c r="V13" s="287"/>
      <c r="W13" s="1"/>
      <c r="X13" s="1"/>
      <c r="Y13" s="1"/>
    </row>
    <row r="14" spans="1:30" s="3" customFormat="1" ht="27" thickBot="1" x14ac:dyDescent="0.3">
      <c r="A14" s="285"/>
      <c r="B14" s="7"/>
      <c r="C14" s="7"/>
      <c r="D14" s="8"/>
      <c r="E14" s="8"/>
      <c r="F14" s="8"/>
      <c r="G14" s="8"/>
      <c r="H14" s="8"/>
      <c r="I14" s="1"/>
      <c r="J14" s="1"/>
      <c r="K14" s="287"/>
      <c r="L14" s="287"/>
      <c r="M14" s="287"/>
      <c r="N14" s="287"/>
      <c r="O14" s="287"/>
      <c r="P14" s="287"/>
      <c r="Q14" s="287"/>
      <c r="R14" s="287"/>
      <c r="S14" s="287"/>
      <c r="T14" s="287"/>
      <c r="U14" s="287"/>
      <c r="V14" s="287"/>
      <c r="W14" s="287"/>
      <c r="X14" s="1"/>
      <c r="Y14" s="1"/>
      <c r="Z14" s="1"/>
    </row>
    <row r="15" spans="1:30" s="10" customFormat="1" ht="36" thickBot="1" x14ac:dyDescent="0.3">
      <c r="A15" s="109" t="s">
        <v>7</v>
      </c>
      <c r="B15" s="400" t="s">
        <v>8</v>
      </c>
      <c r="C15" s="401"/>
      <c r="D15" s="401"/>
      <c r="E15" s="401"/>
      <c r="F15" s="401"/>
      <c r="G15" s="401"/>
      <c r="H15" s="402" t="s">
        <v>45</v>
      </c>
      <c r="I15" s="403"/>
      <c r="J15" s="403"/>
      <c r="K15" s="403"/>
      <c r="L15" s="403"/>
      <c r="M15" s="404"/>
      <c r="N15" s="405" t="s">
        <v>44</v>
      </c>
      <c r="O15" s="406"/>
      <c r="P15" s="406"/>
      <c r="Q15" s="406"/>
      <c r="R15" s="406"/>
      <c r="S15" s="407"/>
      <c r="T15" s="288"/>
    </row>
    <row r="16" spans="1:30" ht="39.950000000000003" customHeight="1" x14ac:dyDescent="0.25">
      <c r="A16" s="110" t="s">
        <v>9</v>
      </c>
      <c r="B16" s="253"/>
      <c r="C16" s="254"/>
      <c r="D16" s="254"/>
      <c r="E16" s="254"/>
      <c r="F16" s="255"/>
      <c r="G16" s="256"/>
      <c r="H16" s="265"/>
      <c r="I16" s="254"/>
      <c r="J16" s="254"/>
      <c r="K16" s="255"/>
      <c r="L16" s="254"/>
      <c r="M16" s="268"/>
      <c r="N16" s="263"/>
      <c r="O16" s="254"/>
      <c r="P16" s="254"/>
      <c r="Q16" s="254"/>
      <c r="R16" s="254"/>
      <c r="S16" s="256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9">
        <v>6</v>
      </c>
      <c r="H17" s="68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107.6</v>
      </c>
      <c r="C18" s="21">
        <v>108.8</v>
      </c>
      <c r="D18" s="21">
        <v>109.2</v>
      </c>
      <c r="E18" s="21">
        <v>25.2</v>
      </c>
      <c r="F18" s="21">
        <v>111.2</v>
      </c>
      <c r="G18" s="22">
        <v>110.8</v>
      </c>
      <c r="H18" s="69">
        <v>105.5</v>
      </c>
      <c r="I18" s="21">
        <v>107.9</v>
      </c>
      <c r="J18" s="21">
        <v>107.3</v>
      </c>
      <c r="K18" s="21">
        <v>24.5</v>
      </c>
      <c r="L18" s="21">
        <v>109.2</v>
      </c>
      <c r="M18" s="126">
        <v>107.9</v>
      </c>
      <c r="N18" s="20">
        <v>108.7</v>
      </c>
      <c r="O18" s="21">
        <v>111.4</v>
      </c>
      <c r="P18" s="21">
        <v>111.2</v>
      </c>
      <c r="Q18" s="21">
        <v>18.600000000000001</v>
      </c>
      <c r="R18" s="21">
        <v>112</v>
      </c>
      <c r="S18" s="22">
        <v>110.1</v>
      </c>
      <c r="T18" s="23">
        <f t="shared" ref="T18:T25" si="0">SUM(B18:S18)</f>
        <v>1707.1</v>
      </c>
      <c r="V18" s="2"/>
      <c r="W18" s="17"/>
    </row>
    <row r="19" spans="1:30" ht="39.950000000000003" customHeight="1" x14ac:dyDescent="0.25">
      <c r="A19" s="113" t="s">
        <v>34</v>
      </c>
      <c r="B19" s="20">
        <v>107.6</v>
      </c>
      <c r="C19" s="21">
        <v>108.8</v>
      </c>
      <c r="D19" s="21">
        <v>109.2</v>
      </c>
      <c r="E19" s="21">
        <v>25.2</v>
      </c>
      <c r="F19" s="21">
        <v>111.2</v>
      </c>
      <c r="G19" s="22">
        <v>110.8</v>
      </c>
      <c r="H19" s="69">
        <v>105.5</v>
      </c>
      <c r="I19" s="21">
        <v>107.9</v>
      </c>
      <c r="J19" s="21">
        <v>107.3</v>
      </c>
      <c r="K19" s="21">
        <v>24.5</v>
      </c>
      <c r="L19" s="21">
        <v>109.2</v>
      </c>
      <c r="M19" s="126">
        <v>107.9</v>
      </c>
      <c r="N19" s="20">
        <v>108.7</v>
      </c>
      <c r="O19" s="21">
        <v>111.4</v>
      </c>
      <c r="P19" s="21">
        <v>111.2</v>
      </c>
      <c r="Q19" s="21">
        <v>18.600000000000001</v>
      </c>
      <c r="R19" s="21">
        <v>112</v>
      </c>
      <c r="S19" s="22">
        <v>110.1</v>
      </c>
      <c r="T19" s="23">
        <f t="shared" si="0"/>
        <v>1707.1</v>
      </c>
      <c r="U19" s="182"/>
      <c r="V19" s="2"/>
      <c r="W19" s="17"/>
    </row>
    <row r="20" spans="1:30" ht="39.75" customHeight="1" x14ac:dyDescent="0.25">
      <c r="A20" s="112" t="s">
        <v>35</v>
      </c>
      <c r="B20" s="20">
        <v>107.7</v>
      </c>
      <c r="C20" s="21">
        <v>107.9</v>
      </c>
      <c r="D20" s="21">
        <v>108.8</v>
      </c>
      <c r="E20" s="21">
        <v>25.1</v>
      </c>
      <c r="F20" s="21">
        <v>110.5</v>
      </c>
      <c r="G20" s="22">
        <v>110.5</v>
      </c>
      <c r="H20" s="69">
        <v>104.5</v>
      </c>
      <c r="I20" s="21">
        <v>107.4</v>
      </c>
      <c r="J20" s="21">
        <v>107.2</v>
      </c>
      <c r="K20" s="21">
        <v>23.5</v>
      </c>
      <c r="L20" s="21">
        <v>109.2</v>
      </c>
      <c r="M20" s="126">
        <v>107.6</v>
      </c>
      <c r="N20" s="20">
        <v>108.6</v>
      </c>
      <c r="O20" s="21">
        <v>111.3</v>
      </c>
      <c r="P20" s="21">
        <v>111</v>
      </c>
      <c r="Q20" s="21">
        <v>16.7</v>
      </c>
      <c r="R20" s="21">
        <v>111.9</v>
      </c>
      <c r="S20" s="22">
        <v>109.7</v>
      </c>
      <c r="T20" s="23">
        <f t="shared" si="0"/>
        <v>1699.1000000000001</v>
      </c>
      <c r="V20" s="2"/>
      <c r="W20" s="17"/>
    </row>
    <row r="21" spans="1:30" ht="39.950000000000003" customHeight="1" x14ac:dyDescent="0.25">
      <c r="A21" s="112" t="s">
        <v>36</v>
      </c>
      <c r="B21" s="20">
        <v>107.7</v>
      </c>
      <c r="C21" s="21">
        <v>107.9</v>
      </c>
      <c r="D21" s="21">
        <v>108.8</v>
      </c>
      <c r="E21" s="21">
        <v>25.1</v>
      </c>
      <c r="F21" s="21">
        <v>110.5</v>
      </c>
      <c r="G21" s="22">
        <v>110.5</v>
      </c>
      <c r="H21" s="69">
        <v>104.5</v>
      </c>
      <c r="I21" s="21">
        <v>107.4</v>
      </c>
      <c r="J21" s="21">
        <v>107.2</v>
      </c>
      <c r="K21" s="21">
        <v>23.4</v>
      </c>
      <c r="L21" s="21">
        <v>109.2</v>
      </c>
      <c r="M21" s="126">
        <v>107.6</v>
      </c>
      <c r="N21" s="20">
        <v>108.6</v>
      </c>
      <c r="O21" s="21">
        <v>111.3</v>
      </c>
      <c r="P21" s="21">
        <v>111</v>
      </c>
      <c r="Q21" s="21">
        <v>16.600000000000001</v>
      </c>
      <c r="R21" s="21">
        <v>111.9</v>
      </c>
      <c r="S21" s="22">
        <v>109.7</v>
      </c>
      <c r="T21" s="23">
        <f t="shared" si="0"/>
        <v>1698.8999999999999</v>
      </c>
      <c r="V21" s="2"/>
      <c r="W21" s="17"/>
    </row>
    <row r="22" spans="1:30" ht="39.950000000000003" customHeight="1" x14ac:dyDescent="0.25">
      <c r="A22" s="113" t="s">
        <v>37</v>
      </c>
      <c r="B22" s="20">
        <v>107.7</v>
      </c>
      <c r="C22" s="21">
        <v>107.9</v>
      </c>
      <c r="D22" s="21">
        <v>108.8</v>
      </c>
      <c r="E22" s="21">
        <v>25.1</v>
      </c>
      <c r="F22" s="21">
        <v>110.5</v>
      </c>
      <c r="G22" s="22">
        <v>110.5</v>
      </c>
      <c r="H22" s="69">
        <v>104.5</v>
      </c>
      <c r="I22" s="21">
        <v>107.4</v>
      </c>
      <c r="J22" s="21">
        <v>107.2</v>
      </c>
      <c r="K22" s="21">
        <v>23.4</v>
      </c>
      <c r="L22" s="21">
        <v>109.2</v>
      </c>
      <c r="M22" s="126">
        <v>107.6</v>
      </c>
      <c r="N22" s="20">
        <v>108.6</v>
      </c>
      <c r="O22" s="21">
        <v>111.3</v>
      </c>
      <c r="P22" s="21">
        <v>111</v>
      </c>
      <c r="Q22" s="21">
        <v>16.600000000000001</v>
      </c>
      <c r="R22" s="21">
        <v>111.9</v>
      </c>
      <c r="S22" s="22">
        <v>109.7</v>
      </c>
      <c r="T22" s="23">
        <f t="shared" si="0"/>
        <v>1698.8999999999999</v>
      </c>
      <c r="V22" s="2"/>
      <c r="W22" s="17"/>
    </row>
    <row r="23" spans="1:30" ht="39.950000000000003" customHeight="1" x14ac:dyDescent="0.25">
      <c r="A23" s="112" t="s">
        <v>38</v>
      </c>
      <c r="B23" s="20">
        <v>107.7</v>
      </c>
      <c r="C23" s="21">
        <v>107.9</v>
      </c>
      <c r="D23" s="21">
        <v>108.8</v>
      </c>
      <c r="E23" s="21">
        <v>25</v>
      </c>
      <c r="F23" s="21">
        <v>110.5</v>
      </c>
      <c r="G23" s="22">
        <v>110.5</v>
      </c>
      <c r="H23" s="69">
        <v>104.5</v>
      </c>
      <c r="I23" s="21">
        <v>107.4</v>
      </c>
      <c r="J23" s="21">
        <v>107.2</v>
      </c>
      <c r="K23" s="21">
        <v>23.4</v>
      </c>
      <c r="L23" s="21">
        <v>109.2</v>
      </c>
      <c r="M23" s="126">
        <v>107.6</v>
      </c>
      <c r="N23" s="20">
        <v>108.6</v>
      </c>
      <c r="O23" s="21">
        <v>111.3</v>
      </c>
      <c r="P23" s="21">
        <v>111</v>
      </c>
      <c r="Q23" s="21">
        <v>16.600000000000001</v>
      </c>
      <c r="R23" s="21">
        <v>111.9</v>
      </c>
      <c r="S23" s="22">
        <v>109.7</v>
      </c>
      <c r="T23" s="23">
        <f t="shared" si="0"/>
        <v>1698.8</v>
      </c>
      <c r="V23" s="2"/>
      <c r="W23" s="17"/>
    </row>
    <row r="24" spans="1:30" ht="39.950000000000003" customHeight="1" x14ac:dyDescent="0.25">
      <c r="A24" s="112" t="s">
        <v>33</v>
      </c>
      <c r="B24" s="20">
        <v>107.7</v>
      </c>
      <c r="C24" s="21">
        <v>107.9</v>
      </c>
      <c r="D24" s="21">
        <v>108.8</v>
      </c>
      <c r="E24" s="21">
        <v>25</v>
      </c>
      <c r="F24" s="21">
        <v>110.5</v>
      </c>
      <c r="G24" s="22">
        <v>110.5</v>
      </c>
      <c r="H24" s="69">
        <v>104.5</v>
      </c>
      <c r="I24" s="21">
        <v>107.4</v>
      </c>
      <c r="J24" s="21">
        <v>107.2</v>
      </c>
      <c r="K24" s="21">
        <v>23.4</v>
      </c>
      <c r="L24" s="21">
        <v>109.2</v>
      </c>
      <c r="M24" s="126">
        <v>107.6</v>
      </c>
      <c r="N24" s="20">
        <v>108.6</v>
      </c>
      <c r="O24" s="21">
        <v>111.3</v>
      </c>
      <c r="P24" s="21">
        <v>111</v>
      </c>
      <c r="Q24" s="21">
        <v>16.600000000000001</v>
      </c>
      <c r="R24" s="21">
        <v>111.9</v>
      </c>
      <c r="S24" s="22">
        <v>109.7</v>
      </c>
      <c r="T24" s="23">
        <f t="shared" si="0"/>
        <v>1698.8</v>
      </c>
      <c r="V24" s="2"/>
    </row>
    <row r="25" spans="1:30" ht="41.45" customHeight="1" x14ac:dyDescent="0.25">
      <c r="A25" s="113" t="s">
        <v>10</v>
      </c>
      <c r="B25" s="264">
        <f>SUM(B18:B24)</f>
        <v>753.7</v>
      </c>
      <c r="C25" s="261">
        <f t="shared" ref="C25:E25" si="1">SUM(C18:C24)</f>
        <v>757.09999999999991</v>
      </c>
      <c r="D25" s="261">
        <f t="shared" si="1"/>
        <v>762.39999999999986</v>
      </c>
      <c r="E25" s="261">
        <f t="shared" si="1"/>
        <v>175.7</v>
      </c>
      <c r="F25" s="261">
        <f>SUM(F18:F24)</f>
        <v>774.9</v>
      </c>
      <c r="G25" s="262">
        <f t="shared" ref="G25:J25" si="2">SUM(G18:G24)</f>
        <v>774.1</v>
      </c>
      <c r="H25" s="260">
        <f t="shared" si="2"/>
        <v>733.5</v>
      </c>
      <c r="I25" s="261">
        <f t="shared" si="2"/>
        <v>752.8</v>
      </c>
      <c r="J25" s="261">
        <f t="shared" si="2"/>
        <v>750.60000000000014</v>
      </c>
      <c r="K25" s="261">
        <f>SUM(K18:K24)</f>
        <v>166.10000000000002</v>
      </c>
      <c r="L25" s="261">
        <f t="shared" ref="L25:M25" si="3">SUM(L18:L24)</f>
        <v>764.40000000000009</v>
      </c>
      <c r="M25" s="269">
        <f t="shared" si="3"/>
        <v>753.80000000000007</v>
      </c>
      <c r="N25" s="264">
        <f>SUM(N18:N24)</f>
        <v>760.40000000000009</v>
      </c>
      <c r="O25" s="261">
        <f t="shared" ref="O25:S25" si="4">SUM(O18:O24)</f>
        <v>779.3</v>
      </c>
      <c r="P25" s="261">
        <f t="shared" si="4"/>
        <v>777.4</v>
      </c>
      <c r="Q25" s="261">
        <f>SUM(Q18:Q24)</f>
        <v>120.29999999999998</v>
      </c>
      <c r="R25" s="261">
        <f t="shared" si="4"/>
        <v>783.49999999999989</v>
      </c>
      <c r="S25" s="262">
        <f t="shared" si="4"/>
        <v>768.7</v>
      </c>
      <c r="T25" s="23">
        <f t="shared" si="0"/>
        <v>11908.7</v>
      </c>
    </row>
    <row r="26" spans="1:30" s="2" customFormat="1" ht="36.75" customHeight="1" thickBot="1" x14ac:dyDescent="0.3">
      <c r="A26" s="114" t="s">
        <v>12</v>
      </c>
      <c r="B26" s="257">
        <v>152.1</v>
      </c>
      <c r="C26" s="258">
        <v>152.1</v>
      </c>
      <c r="D26" s="258">
        <v>152.1</v>
      </c>
      <c r="E26" s="258">
        <v>152.1</v>
      </c>
      <c r="F26" s="258">
        <v>152.1</v>
      </c>
      <c r="G26" s="259">
        <v>152.1</v>
      </c>
      <c r="H26" s="266">
        <v>152.1</v>
      </c>
      <c r="I26" s="258">
        <v>152.1</v>
      </c>
      <c r="J26" s="258">
        <v>152.1</v>
      </c>
      <c r="K26" s="258">
        <v>152.1</v>
      </c>
      <c r="L26" s="258">
        <v>152.1</v>
      </c>
      <c r="M26" s="270">
        <v>152.1</v>
      </c>
      <c r="N26" s="257">
        <v>152.1</v>
      </c>
      <c r="O26" s="258">
        <v>152.1</v>
      </c>
      <c r="P26" s="258">
        <v>152.1</v>
      </c>
      <c r="Q26" s="258">
        <v>152.1</v>
      </c>
      <c r="R26" s="258">
        <v>152.1</v>
      </c>
      <c r="S26" s="259">
        <v>152.1</v>
      </c>
      <c r="T26" s="30">
        <f>+((T25/T27)/7)*1000</f>
        <v>152.10038955233412</v>
      </c>
    </row>
    <row r="27" spans="1:30" s="2" customFormat="1" ht="33" customHeight="1" x14ac:dyDescent="0.25">
      <c r="A27" s="115" t="s">
        <v>13</v>
      </c>
      <c r="B27" s="251">
        <v>708</v>
      </c>
      <c r="C27" s="252">
        <v>711</v>
      </c>
      <c r="D27" s="252">
        <v>716</v>
      </c>
      <c r="E27" s="252">
        <v>165</v>
      </c>
      <c r="F27" s="252">
        <v>728</v>
      </c>
      <c r="G27" s="267">
        <v>727</v>
      </c>
      <c r="H27" s="72">
        <v>689</v>
      </c>
      <c r="I27" s="32">
        <v>707</v>
      </c>
      <c r="J27" s="32">
        <v>705</v>
      </c>
      <c r="K27" s="32">
        <v>156</v>
      </c>
      <c r="L27" s="32">
        <v>718</v>
      </c>
      <c r="M27" s="129">
        <v>708</v>
      </c>
      <c r="N27" s="31">
        <v>714</v>
      </c>
      <c r="O27" s="32">
        <v>732</v>
      </c>
      <c r="P27" s="32">
        <v>730</v>
      </c>
      <c r="Q27" s="32">
        <v>113</v>
      </c>
      <c r="R27" s="32">
        <v>736</v>
      </c>
      <c r="S27" s="33">
        <v>722</v>
      </c>
      <c r="T27" s="34">
        <f>SUM(B27:S27)</f>
        <v>11185</v>
      </c>
      <c r="U27" s="2">
        <f>((T25*1000)/T27)/7</f>
        <v>152.10038955233412</v>
      </c>
    </row>
    <row r="28" spans="1:30" s="2" customFormat="1" ht="33" customHeight="1" x14ac:dyDescent="0.25">
      <c r="A28" s="116" t="s">
        <v>14</v>
      </c>
      <c r="B28" s="35">
        <f t="shared" ref="B28:S28" si="5">((B27*B26)*7/1000-B18-B19)/5</f>
        <v>107.72151999999998</v>
      </c>
      <c r="C28" s="36">
        <f t="shared" si="5"/>
        <v>107.88034</v>
      </c>
      <c r="D28" s="36">
        <f t="shared" si="5"/>
        <v>108.78503999999998</v>
      </c>
      <c r="E28" s="36">
        <f t="shared" si="5"/>
        <v>25.055100000000003</v>
      </c>
      <c r="F28" s="36">
        <f t="shared" si="5"/>
        <v>110.54031999999998</v>
      </c>
      <c r="G28" s="37">
        <f t="shared" si="5"/>
        <v>110.48738000000003</v>
      </c>
      <c r="H28" s="73">
        <f t="shared" si="5"/>
        <v>104.51565999999998</v>
      </c>
      <c r="I28" s="36">
        <f t="shared" si="5"/>
        <v>107.38858000000002</v>
      </c>
      <c r="J28" s="36">
        <f t="shared" si="5"/>
        <v>107.20270000000002</v>
      </c>
      <c r="K28" s="36">
        <f t="shared" si="5"/>
        <v>23.41864</v>
      </c>
      <c r="L28" s="36">
        <f t="shared" si="5"/>
        <v>109.21091999999999</v>
      </c>
      <c r="M28" s="130">
        <f t="shared" si="5"/>
        <v>107.60152000000001</v>
      </c>
      <c r="N28" s="35">
        <f t="shared" si="5"/>
        <v>108.55915999999998</v>
      </c>
      <c r="O28" s="36">
        <f t="shared" si="5"/>
        <v>111.31208000000001</v>
      </c>
      <c r="P28" s="36">
        <f t="shared" si="5"/>
        <v>110.96619999999999</v>
      </c>
      <c r="Q28" s="36">
        <f t="shared" si="5"/>
        <v>16.622219999999999</v>
      </c>
      <c r="R28" s="36">
        <f t="shared" si="5"/>
        <v>111.92384</v>
      </c>
      <c r="S28" s="37">
        <f t="shared" si="5"/>
        <v>109.70267999999999</v>
      </c>
      <c r="T28" s="38"/>
    </row>
    <row r="29" spans="1:30" ht="33.75" customHeight="1" x14ac:dyDescent="0.25">
      <c r="A29" s="117" t="s">
        <v>15</v>
      </c>
      <c r="B29" s="39">
        <f>((B27*B26)*7)/1000</f>
        <v>753.80759999999998</v>
      </c>
      <c r="C29" s="40">
        <f>((C27*C26)*7)/1000</f>
        <v>757.00169999999991</v>
      </c>
      <c r="D29" s="40">
        <f t="shared" ref="D29:S29" si="6">((D27*D26)*7)/1000</f>
        <v>762.3252</v>
      </c>
      <c r="E29" s="40">
        <f t="shared" si="6"/>
        <v>175.6755</v>
      </c>
      <c r="F29" s="40">
        <f t="shared" si="6"/>
        <v>775.10159999999996</v>
      </c>
      <c r="G29" s="76">
        <f t="shared" si="6"/>
        <v>774.03690000000006</v>
      </c>
      <c r="H29" s="74">
        <f t="shared" si="6"/>
        <v>733.5782999999999</v>
      </c>
      <c r="I29" s="40">
        <f t="shared" si="6"/>
        <v>752.74290000000008</v>
      </c>
      <c r="J29" s="40">
        <f t="shared" si="6"/>
        <v>750.61350000000004</v>
      </c>
      <c r="K29" s="40">
        <f t="shared" si="6"/>
        <v>166.0932</v>
      </c>
      <c r="L29" s="40">
        <f t="shared" si="6"/>
        <v>764.45460000000003</v>
      </c>
      <c r="M29" s="131">
        <f t="shared" si="6"/>
        <v>753.80759999999998</v>
      </c>
      <c r="N29" s="177">
        <f t="shared" si="6"/>
        <v>760.19579999999996</v>
      </c>
      <c r="O29" s="41">
        <f t="shared" si="6"/>
        <v>779.36040000000003</v>
      </c>
      <c r="P29" s="41">
        <f t="shared" si="6"/>
        <v>777.23099999999999</v>
      </c>
      <c r="Q29" s="41">
        <f t="shared" si="6"/>
        <v>120.3111</v>
      </c>
      <c r="R29" s="41">
        <f t="shared" si="6"/>
        <v>783.61919999999998</v>
      </c>
      <c r="S29" s="42">
        <f t="shared" si="6"/>
        <v>768.71339999999998</v>
      </c>
      <c r="T29" s="43"/>
    </row>
    <row r="30" spans="1:30" ht="33.75" customHeight="1" thickBot="1" x14ac:dyDescent="0.3">
      <c r="A30" s="118" t="s">
        <v>16</v>
      </c>
      <c r="B30" s="44">
        <f>+(B25/B27)/7*1000</f>
        <v>152.07828894269574</v>
      </c>
      <c r="C30" s="45">
        <f t="shared" ref="C30:E30" si="7">+(C25/C27)/7*1000</f>
        <v>152.11975085392802</v>
      </c>
      <c r="D30" s="45">
        <f t="shared" si="7"/>
        <v>152.11492418196326</v>
      </c>
      <c r="E30" s="45">
        <f t="shared" si="7"/>
        <v>152.1212121212121</v>
      </c>
      <c r="F30" s="45">
        <f>+(F25/F27)/7*1000</f>
        <v>152.06043956043953</v>
      </c>
      <c r="G30" s="46">
        <f t="shared" ref="G30:J30" si="8">+(G25/G27)/7*1000</f>
        <v>152.11239929259187</v>
      </c>
      <c r="H30" s="75">
        <f t="shared" si="8"/>
        <v>152.08376529131246</v>
      </c>
      <c r="I30" s="45">
        <f t="shared" si="8"/>
        <v>152.11153768438069</v>
      </c>
      <c r="J30" s="45">
        <f t="shared" si="8"/>
        <v>152.09726443768997</v>
      </c>
      <c r="K30" s="45">
        <f>+(K25/K27)/7*1000</f>
        <v>152.10622710622715</v>
      </c>
      <c r="L30" s="45">
        <f t="shared" ref="L30:S30" si="9">+(L25/L27)/7*1000</f>
        <v>152.08913649025072</v>
      </c>
      <c r="M30" s="132">
        <f t="shared" si="9"/>
        <v>152.09846650524619</v>
      </c>
      <c r="N30" s="44">
        <f t="shared" si="9"/>
        <v>152.14085634253703</v>
      </c>
      <c r="O30" s="45">
        <f t="shared" si="9"/>
        <v>152.08821233411399</v>
      </c>
      <c r="P30" s="45">
        <f t="shared" si="9"/>
        <v>152.13307240704501</v>
      </c>
      <c r="Q30" s="45">
        <f t="shared" si="9"/>
        <v>152.0859671302149</v>
      </c>
      <c r="R30" s="45">
        <f t="shared" si="9"/>
        <v>152.07686335403724</v>
      </c>
      <c r="S30" s="46">
        <f t="shared" si="9"/>
        <v>152.09734863474478</v>
      </c>
      <c r="T30" s="47"/>
    </row>
    <row r="31" spans="1:30" ht="33.75" customHeight="1" x14ac:dyDescent="0.25">
      <c r="A31" s="48"/>
      <c r="B31" s="49">
        <f t="shared" ref="B31:S31" si="10">B30-B26</f>
        <v>-2.1711057304258929E-2</v>
      </c>
      <c r="C31" s="49">
        <f t="shared" si="10"/>
        <v>1.9750853928030665E-2</v>
      </c>
      <c r="D31" s="49">
        <f t="shared" si="10"/>
        <v>1.4924181963266392E-2</v>
      </c>
      <c r="E31" s="49">
        <f t="shared" si="10"/>
        <v>2.121212121210192E-2</v>
      </c>
      <c r="F31" s="49">
        <f t="shared" si="10"/>
        <v>-3.9560439560460736E-2</v>
      </c>
      <c r="G31" s="49">
        <f t="shared" si="10"/>
        <v>1.2399292591879885E-2</v>
      </c>
      <c r="H31" s="49">
        <f t="shared" si="10"/>
        <v>-1.6234708687534294E-2</v>
      </c>
      <c r="I31" s="49">
        <f t="shared" si="10"/>
        <v>1.1537684380698465E-2</v>
      </c>
      <c r="J31" s="49">
        <f t="shared" si="10"/>
        <v>-2.7355623100220328E-3</v>
      </c>
      <c r="K31" s="49">
        <f t="shared" si="10"/>
        <v>6.2271062271577193E-3</v>
      </c>
      <c r="L31" s="49">
        <f t="shared" si="10"/>
        <v>-1.0863509749270861E-2</v>
      </c>
      <c r="M31" s="49">
        <f t="shared" si="10"/>
        <v>-1.5334947538008237E-3</v>
      </c>
      <c r="N31" s="49">
        <f t="shared" si="10"/>
        <v>4.0856342537040291E-2</v>
      </c>
      <c r="O31" s="49">
        <f t="shared" si="10"/>
        <v>-1.1787665886004106E-2</v>
      </c>
      <c r="P31" s="49">
        <f t="shared" si="10"/>
        <v>3.3072407045011687E-2</v>
      </c>
      <c r="Q31" s="49">
        <f t="shared" si="10"/>
        <v>-1.4032869785097546E-2</v>
      </c>
      <c r="R31" s="49">
        <f t="shared" si="10"/>
        <v>-2.313664596275089E-2</v>
      </c>
      <c r="S31" s="49">
        <f t="shared" si="10"/>
        <v>-2.6513652552182521E-3</v>
      </c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247">
        <v>1</v>
      </c>
      <c r="C34" s="248">
        <v>2</v>
      </c>
      <c r="D34" s="249">
        <v>3</v>
      </c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0"/>
      <c r="U36" s="50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0"/>
      <c r="U37" s="50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50"/>
      <c r="U38" s="50"/>
      <c r="V38" s="55"/>
      <c r="W38" s="2"/>
      <c r="X38" s="2"/>
      <c r="Y38" s="2"/>
      <c r="Z38" s="2"/>
    </row>
    <row r="39" spans="1:30" ht="33.75" customHeight="1" x14ac:dyDescent="0.25">
      <c r="A39" s="80" t="s">
        <v>42</v>
      </c>
      <c r="B39" s="250">
        <v>94.6</v>
      </c>
      <c r="C39" s="250">
        <v>92.2</v>
      </c>
      <c r="D39" s="250">
        <v>95.2</v>
      </c>
      <c r="E39" s="250">
        <v>7.7</v>
      </c>
      <c r="F39" s="250">
        <v>96.9</v>
      </c>
      <c r="G39" s="250">
        <v>93.8</v>
      </c>
      <c r="H39" s="89">
        <f t="shared" ref="H39:H46" si="11">SUM(B39:G39)</f>
        <v>480.40000000000003</v>
      </c>
      <c r="I39" s="50"/>
      <c r="J39" s="2"/>
      <c r="K39" s="80" t="s">
        <v>42</v>
      </c>
      <c r="L39" s="250">
        <v>7.5</v>
      </c>
      <c r="M39" s="69">
        <v>7.8</v>
      </c>
      <c r="N39" s="69">
        <v>7.5</v>
      </c>
      <c r="O39" s="69">
        <v>0.5</v>
      </c>
      <c r="P39" s="69">
        <v>7.6</v>
      </c>
      <c r="Q39" s="69">
        <v>7.5</v>
      </c>
      <c r="R39" s="89">
        <f t="shared" ref="R39:R46" si="12">SUM(L39:Q39)</f>
        <v>38.4</v>
      </c>
      <c r="S39" s="50"/>
      <c r="T39" s="50"/>
      <c r="U39" s="50"/>
      <c r="V39" s="295"/>
      <c r="W39" s="2"/>
      <c r="X39" s="295"/>
      <c r="Y39" s="2"/>
      <c r="Z39" s="2"/>
      <c r="AA39" s="144"/>
      <c r="AB39" s="144"/>
      <c r="AD39" s="142"/>
    </row>
    <row r="40" spans="1:30" ht="33.75" customHeight="1" x14ac:dyDescent="0.25">
      <c r="A40" s="81" t="s">
        <v>34</v>
      </c>
      <c r="B40" s="250">
        <v>94.6</v>
      </c>
      <c r="C40" s="250">
        <v>92.2</v>
      </c>
      <c r="D40" s="250">
        <v>95.2</v>
      </c>
      <c r="E40" s="250">
        <v>7.7</v>
      </c>
      <c r="F40" s="250">
        <v>96.9</v>
      </c>
      <c r="G40" s="250">
        <v>93.8</v>
      </c>
      <c r="H40" s="89">
        <f t="shared" si="11"/>
        <v>480.40000000000003</v>
      </c>
      <c r="I40" s="50"/>
      <c r="J40" s="2"/>
      <c r="K40" s="81" t="s">
        <v>34</v>
      </c>
      <c r="L40" s="250">
        <v>7.5</v>
      </c>
      <c r="M40" s="69">
        <v>7.8</v>
      </c>
      <c r="N40" s="69">
        <v>7.5</v>
      </c>
      <c r="O40" s="69">
        <v>0.5</v>
      </c>
      <c r="P40" s="69">
        <v>7.6</v>
      </c>
      <c r="Q40" s="69">
        <v>7.5</v>
      </c>
      <c r="R40" s="89">
        <f t="shared" si="12"/>
        <v>38.4</v>
      </c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142"/>
    </row>
    <row r="41" spans="1:30" ht="33.75" customHeight="1" x14ac:dyDescent="0.25">
      <c r="A41" s="80" t="s">
        <v>35</v>
      </c>
      <c r="B41" s="250">
        <v>94.7</v>
      </c>
      <c r="C41" s="250">
        <v>92.2</v>
      </c>
      <c r="D41" s="250">
        <v>95.1</v>
      </c>
      <c r="E41" s="250">
        <v>8.1</v>
      </c>
      <c r="F41" s="250">
        <v>97.4</v>
      </c>
      <c r="G41" s="250">
        <v>93.9</v>
      </c>
      <c r="H41" s="89">
        <f t="shared" si="11"/>
        <v>481.4</v>
      </c>
      <c r="I41" s="50"/>
      <c r="J41" s="2"/>
      <c r="K41" s="80" t="s">
        <v>35</v>
      </c>
      <c r="L41" s="250">
        <v>7.5</v>
      </c>
      <c r="M41" s="69">
        <v>7.8</v>
      </c>
      <c r="N41" s="69">
        <v>7.5</v>
      </c>
      <c r="O41" s="69">
        <v>0.5</v>
      </c>
      <c r="P41" s="69">
        <v>7.7</v>
      </c>
      <c r="Q41" s="69">
        <v>7.5</v>
      </c>
      <c r="R41" s="89">
        <f t="shared" si="12"/>
        <v>38.5</v>
      </c>
      <c r="S41" s="50"/>
      <c r="T41" s="50"/>
      <c r="U41" s="50"/>
      <c r="V41" s="50"/>
      <c r="W41" s="50"/>
      <c r="X41" s="50"/>
      <c r="Y41" s="50"/>
      <c r="Z41" s="50"/>
      <c r="AA41" s="50"/>
      <c r="AB41" s="144"/>
      <c r="AD41" s="142"/>
    </row>
    <row r="42" spans="1:30" ht="33.75" customHeight="1" x14ac:dyDescent="0.25">
      <c r="A42" s="80" t="s">
        <v>36</v>
      </c>
      <c r="B42" s="250">
        <v>94.7</v>
      </c>
      <c r="C42" s="250">
        <v>92</v>
      </c>
      <c r="D42" s="250">
        <v>95.1</v>
      </c>
      <c r="E42" s="250">
        <v>8.1</v>
      </c>
      <c r="F42" s="250">
        <v>97.2</v>
      </c>
      <c r="G42" s="250">
        <v>93.9</v>
      </c>
      <c r="H42" s="89">
        <f t="shared" si="11"/>
        <v>481</v>
      </c>
      <c r="I42" s="50"/>
      <c r="J42" s="2"/>
      <c r="K42" s="80" t="s">
        <v>36</v>
      </c>
      <c r="L42" s="250">
        <v>7.5</v>
      </c>
      <c r="M42" s="69">
        <v>7.8</v>
      </c>
      <c r="N42" s="69">
        <v>7.4</v>
      </c>
      <c r="O42" s="69">
        <v>0.5</v>
      </c>
      <c r="P42" s="69">
        <v>7.7</v>
      </c>
      <c r="Q42" s="69">
        <v>7.5</v>
      </c>
      <c r="R42" s="89">
        <f t="shared" si="12"/>
        <v>38.400000000000006</v>
      </c>
      <c r="S42" s="50"/>
      <c r="T42" s="50"/>
      <c r="U42" s="50"/>
      <c r="V42" s="50"/>
      <c r="W42" s="50"/>
      <c r="X42" s="50"/>
      <c r="Y42" s="50"/>
      <c r="Z42" s="50"/>
      <c r="AA42" s="50"/>
      <c r="AB42" s="144"/>
      <c r="AD42" s="142"/>
    </row>
    <row r="43" spans="1:30" ht="33.75" customHeight="1" x14ac:dyDescent="0.25">
      <c r="A43" s="81" t="s">
        <v>37</v>
      </c>
      <c r="B43" s="250">
        <v>94.7</v>
      </c>
      <c r="C43" s="250">
        <v>91.8</v>
      </c>
      <c r="D43" s="250">
        <v>95.1</v>
      </c>
      <c r="E43" s="250">
        <v>7.9</v>
      </c>
      <c r="F43" s="250">
        <v>97.2</v>
      </c>
      <c r="G43" s="250">
        <v>93.9</v>
      </c>
      <c r="H43" s="89">
        <f t="shared" si="11"/>
        <v>480.6</v>
      </c>
      <c r="I43" s="50"/>
      <c r="J43" s="2"/>
      <c r="K43" s="81" t="s">
        <v>37</v>
      </c>
      <c r="L43" s="250">
        <v>7.5</v>
      </c>
      <c r="M43" s="69">
        <v>7.3224489795918366</v>
      </c>
      <c r="N43" s="69">
        <v>7.4</v>
      </c>
      <c r="O43" s="69">
        <v>0.66666666666666663</v>
      </c>
      <c r="P43" s="69">
        <v>7.7</v>
      </c>
      <c r="Q43" s="69">
        <v>7.3469387755102042</v>
      </c>
      <c r="R43" s="89">
        <f t="shared" si="12"/>
        <v>37.936054421768709</v>
      </c>
      <c r="S43" s="50"/>
      <c r="T43" s="50"/>
      <c r="U43" s="295"/>
      <c r="V43" s="295"/>
      <c r="W43" s="295"/>
      <c r="X43" s="295"/>
      <c r="Y43" s="295"/>
      <c r="Z43" s="295"/>
      <c r="AA43" s="50"/>
      <c r="AB43" s="144"/>
      <c r="AD43" s="142"/>
    </row>
    <row r="44" spans="1:30" ht="33.75" customHeight="1" x14ac:dyDescent="0.25">
      <c r="A44" s="80" t="s">
        <v>38</v>
      </c>
      <c r="B44" s="250">
        <v>94.7</v>
      </c>
      <c r="C44" s="250">
        <v>91.8</v>
      </c>
      <c r="D44" s="250">
        <v>94.9</v>
      </c>
      <c r="E44" s="250">
        <v>7.5</v>
      </c>
      <c r="F44" s="250">
        <v>97</v>
      </c>
      <c r="G44" s="250">
        <v>93.9</v>
      </c>
      <c r="H44" s="89">
        <f t="shared" si="11"/>
        <v>479.79999999999995</v>
      </c>
      <c r="I44" s="50"/>
      <c r="J44" s="2"/>
      <c r="K44" s="80" t="s">
        <v>38</v>
      </c>
      <c r="L44" s="250">
        <v>7.5</v>
      </c>
      <c r="M44" s="69">
        <v>7.3224489795918366</v>
      </c>
      <c r="N44" s="69">
        <v>7.4</v>
      </c>
      <c r="O44" s="69">
        <v>0.66666666666666663</v>
      </c>
      <c r="P44" s="69">
        <v>7.6</v>
      </c>
      <c r="Q44" s="69">
        <v>7.3469387755102042</v>
      </c>
      <c r="R44" s="89">
        <f t="shared" si="12"/>
        <v>37.836054421768708</v>
      </c>
      <c r="S44" s="50"/>
      <c r="T44" s="50"/>
      <c r="U44" s="295"/>
      <c r="V44" s="295"/>
      <c r="W44" s="295"/>
      <c r="X44" s="295"/>
      <c r="Y44" s="295"/>
      <c r="Z44" s="295"/>
      <c r="AA44" s="50"/>
      <c r="AB44" s="144"/>
      <c r="AD44" s="142"/>
    </row>
    <row r="45" spans="1:30" ht="33.75" customHeight="1" x14ac:dyDescent="0.25">
      <c r="A45" s="80" t="s">
        <v>33</v>
      </c>
      <c r="B45" s="250">
        <v>94.7</v>
      </c>
      <c r="C45" s="250">
        <v>91.8</v>
      </c>
      <c r="D45" s="250">
        <v>94.7</v>
      </c>
      <c r="E45" s="250">
        <v>7.4</v>
      </c>
      <c r="F45" s="250">
        <v>97</v>
      </c>
      <c r="G45" s="250">
        <v>93.9</v>
      </c>
      <c r="H45" s="89">
        <f t="shared" si="11"/>
        <v>479.5</v>
      </c>
      <c r="I45" s="50"/>
      <c r="J45" s="2"/>
      <c r="K45" s="80" t="s">
        <v>33</v>
      </c>
      <c r="L45" s="250">
        <v>7.5</v>
      </c>
      <c r="M45" s="69">
        <v>7.3224489795918366</v>
      </c>
      <c r="N45" s="69">
        <v>7.4</v>
      </c>
      <c r="O45" s="69">
        <v>0.53333333333333333</v>
      </c>
      <c r="P45" s="69">
        <v>7.6</v>
      </c>
      <c r="Q45" s="69">
        <v>7.3469387755102042</v>
      </c>
      <c r="R45" s="89">
        <f t="shared" si="12"/>
        <v>37.702721088435375</v>
      </c>
      <c r="S45" s="50"/>
      <c r="T45" s="50"/>
      <c r="U45" s="50"/>
      <c r="V45" s="50"/>
      <c r="W45" s="50"/>
      <c r="X45" s="50"/>
      <c r="Y45" s="50"/>
      <c r="Z45" s="50"/>
      <c r="AA45" s="50"/>
      <c r="AB45" s="144"/>
      <c r="AD45" s="142"/>
    </row>
    <row r="46" spans="1:30" ht="33.75" customHeight="1" x14ac:dyDescent="0.25">
      <c r="A46" s="81" t="s">
        <v>10</v>
      </c>
      <c r="B46" s="70">
        <f t="shared" ref="B46:G46" si="13">SUM(B39:B45)</f>
        <v>662.7</v>
      </c>
      <c r="C46" s="25">
        <f t="shared" si="13"/>
        <v>644</v>
      </c>
      <c r="D46" s="25">
        <f t="shared" si="13"/>
        <v>665.30000000000007</v>
      </c>
      <c r="E46" s="25">
        <f t="shared" si="13"/>
        <v>54.4</v>
      </c>
      <c r="F46" s="25">
        <f t="shared" si="13"/>
        <v>679.6</v>
      </c>
      <c r="G46" s="25">
        <f t="shared" si="13"/>
        <v>657.09999999999991</v>
      </c>
      <c r="H46" s="89">
        <f t="shared" si="11"/>
        <v>3363.1</v>
      </c>
      <c r="I46" s="56"/>
      <c r="K46" s="96" t="s">
        <v>10</v>
      </c>
      <c r="L46" s="70">
        <f>SUM(L39:L45)</f>
        <v>52.5</v>
      </c>
      <c r="M46" s="25">
        <f>SUM(M39:M45)</f>
        <v>53.167346938775509</v>
      </c>
      <c r="N46" s="25">
        <f>SUM(N39:N45)</f>
        <v>52.099999999999994</v>
      </c>
      <c r="O46" s="25">
        <f>SUM(O39:O45)</f>
        <v>3.8666666666666663</v>
      </c>
      <c r="P46" s="25">
        <f t="shared" ref="P46:Q46" si="14">SUM(P39:P45)</f>
        <v>53.5</v>
      </c>
      <c r="Q46" s="25">
        <f t="shared" si="14"/>
        <v>52.04081632653061</v>
      </c>
      <c r="R46" s="89">
        <f t="shared" si="12"/>
        <v>267.17482993197279</v>
      </c>
      <c r="S46" s="56"/>
      <c r="T46" s="53"/>
      <c r="U46" s="296"/>
      <c r="V46" s="296"/>
      <c r="W46" s="296"/>
      <c r="X46" s="296"/>
      <c r="Y46" s="296"/>
      <c r="Z46" s="296"/>
      <c r="AA46" s="2"/>
      <c r="AB46" s="2"/>
    </row>
    <row r="47" spans="1:30" ht="33.75" customHeight="1" x14ac:dyDescent="0.25">
      <c r="A47" s="82" t="s">
        <v>12</v>
      </c>
      <c r="B47" s="28">
        <v>153.4</v>
      </c>
      <c r="C47" s="28">
        <v>153.4</v>
      </c>
      <c r="D47" s="28">
        <v>153.4</v>
      </c>
      <c r="E47" s="28">
        <v>153.4</v>
      </c>
      <c r="F47" s="28">
        <v>153.4</v>
      </c>
      <c r="G47" s="28">
        <v>153.4</v>
      </c>
      <c r="H47" s="90">
        <f>+((H46/H48)/7)*1000</f>
        <v>153.20244169096208</v>
      </c>
      <c r="I47" s="56"/>
      <c r="K47" s="119" t="s">
        <v>12</v>
      </c>
      <c r="L47" s="71">
        <v>159.5</v>
      </c>
      <c r="M47" s="28">
        <v>159</v>
      </c>
      <c r="N47" s="28">
        <v>155</v>
      </c>
      <c r="O47" s="28">
        <v>160.5</v>
      </c>
      <c r="P47" s="28">
        <v>152.5</v>
      </c>
      <c r="Q47" s="28">
        <v>152.5</v>
      </c>
      <c r="R47" s="90">
        <f>+((R46/R48)/7)*1000</f>
        <v>155.15379206270197</v>
      </c>
      <c r="S47" s="57"/>
      <c r="T47" s="50"/>
      <c r="U47" s="50"/>
    </row>
    <row r="48" spans="1:30" ht="33.75" customHeight="1" x14ac:dyDescent="0.25">
      <c r="A48" s="83" t="s">
        <v>13</v>
      </c>
      <c r="B48" s="72">
        <v>617</v>
      </c>
      <c r="C48" s="32">
        <v>601</v>
      </c>
      <c r="D48" s="32">
        <v>620</v>
      </c>
      <c r="E48" s="32">
        <v>52</v>
      </c>
      <c r="F48" s="32">
        <v>634</v>
      </c>
      <c r="G48" s="32">
        <v>612</v>
      </c>
      <c r="H48" s="91">
        <f>SUM(B48:G48)</f>
        <v>3136</v>
      </c>
      <c r="I48" s="56"/>
      <c r="J48" s="58"/>
      <c r="K48" s="83" t="s">
        <v>13</v>
      </c>
      <c r="L48" s="94">
        <v>47</v>
      </c>
      <c r="M48" s="94">
        <v>49</v>
      </c>
      <c r="N48" s="94">
        <v>48</v>
      </c>
      <c r="O48" s="94">
        <v>3</v>
      </c>
      <c r="P48" s="94">
        <v>50</v>
      </c>
      <c r="Q48" s="94">
        <v>49</v>
      </c>
      <c r="R48" s="98">
        <f>SUM(L48:Q48)</f>
        <v>246</v>
      </c>
      <c r="S48" s="59"/>
      <c r="T48" s="53"/>
      <c r="U48" s="3"/>
    </row>
    <row r="49" spans="1:43" ht="33.75" customHeight="1" x14ac:dyDescent="0.25">
      <c r="A49" s="84" t="s">
        <v>14</v>
      </c>
      <c r="B49" s="73">
        <f t="shared" ref="B49:G49" si="15">((B48*B47)*7/1000-B39-B40)/5</f>
        <v>94.666919999999976</v>
      </c>
      <c r="C49" s="36">
        <f t="shared" si="15"/>
        <v>92.190760000000012</v>
      </c>
      <c r="D49" s="36">
        <f t="shared" si="15"/>
        <v>95.07119999999999</v>
      </c>
      <c r="E49" s="36">
        <f t="shared" si="15"/>
        <v>8.0875199999999996</v>
      </c>
      <c r="F49" s="36">
        <f t="shared" si="15"/>
        <v>97.397840000000016</v>
      </c>
      <c r="G49" s="36">
        <f t="shared" si="15"/>
        <v>93.913119999999992</v>
      </c>
      <c r="H49" s="92">
        <f>((H46*1000)/H48)/7</f>
        <v>153.2024416909621</v>
      </c>
      <c r="I49" s="56"/>
      <c r="K49" s="84" t="s">
        <v>14</v>
      </c>
      <c r="L49" s="73">
        <f>((L48*L47)*7/1000-L39-L40)/5</f>
        <v>7.495099999999999</v>
      </c>
      <c r="M49" s="36">
        <f t="shared" ref="M49:Q49" si="16">((M48*M47)*7/1000-M39-M40)/5</f>
        <v>7.7874000000000008</v>
      </c>
      <c r="N49" s="36">
        <f t="shared" si="16"/>
        <v>7.4159999999999995</v>
      </c>
      <c r="O49" s="36">
        <f t="shared" si="16"/>
        <v>0.47409999999999997</v>
      </c>
      <c r="P49" s="36">
        <f t="shared" si="16"/>
        <v>7.6349999999999998</v>
      </c>
      <c r="Q49" s="36">
        <f t="shared" si="16"/>
        <v>7.4614999999999991</v>
      </c>
      <c r="R49" s="99">
        <f>((R46*1000)/R48)/7</f>
        <v>155.15379206270197</v>
      </c>
      <c r="S49" s="59"/>
      <c r="T49" s="50"/>
      <c r="U49" s="50"/>
    </row>
    <row r="50" spans="1:43" ht="33.75" customHeight="1" x14ac:dyDescent="0.25">
      <c r="A50" s="85" t="s">
        <v>15</v>
      </c>
      <c r="B50" s="74">
        <f t="shared" ref="B50:G50" si="17">((B48*B47)*7)/1000</f>
        <v>662.53459999999995</v>
      </c>
      <c r="C50" s="40">
        <f t="shared" si="17"/>
        <v>645.35380000000009</v>
      </c>
      <c r="D50" s="40">
        <f t="shared" si="17"/>
        <v>665.75599999999997</v>
      </c>
      <c r="E50" s="40">
        <f t="shared" si="17"/>
        <v>55.837600000000002</v>
      </c>
      <c r="F50" s="40">
        <f t="shared" si="17"/>
        <v>680.78920000000005</v>
      </c>
      <c r="G50" s="40">
        <f t="shared" si="17"/>
        <v>657.16559999999993</v>
      </c>
      <c r="H50" s="76"/>
      <c r="I50" s="56"/>
      <c r="K50" s="85" t="s">
        <v>15</v>
      </c>
      <c r="L50" s="74">
        <f>((L48*L47)*7)/1000</f>
        <v>52.475499999999997</v>
      </c>
      <c r="M50" s="40">
        <f>((M48*M47)*7)/1000</f>
        <v>54.536999999999999</v>
      </c>
      <c r="N50" s="40">
        <f>((N48*N47)*7)/1000</f>
        <v>52.08</v>
      </c>
      <c r="O50" s="40">
        <f>((O48*O47)*7)/1000</f>
        <v>3.3704999999999998</v>
      </c>
      <c r="P50" s="40">
        <f t="shared" ref="P50:Q50" si="18">((P48*P47)*7)/1000</f>
        <v>53.375</v>
      </c>
      <c r="Q50" s="40">
        <f t="shared" si="18"/>
        <v>52.307499999999997</v>
      </c>
      <c r="R50" s="100"/>
    </row>
    <row r="51" spans="1:43" ht="33.75" customHeight="1" thickBot="1" x14ac:dyDescent="0.3">
      <c r="A51" s="86" t="s">
        <v>16</v>
      </c>
      <c r="B51" s="75">
        <f t="shared" ref="B51:G51" si="19">+(B46/B48)/7*1000</f>
        <v>153.43829590182915</v>
      </c>
      <c r="C51" s="45">
        <f t="shared" si="19"/>
        <v>153.07820299500833</v>
      </c>
      <c r="D51" s="45">
        <f t="shared" si="19"/>
        <v>153.29493087557606</v>
      </c>
      <c r="E51" s="45">
        <f t="shared" si="19"/>
        <v>149.45054945054946</v>
      </c>
      <c r="F51" s="45">
        <f t="shared" si="19"/>
        <v>153.13204146011716</v>
      </c>
      <c r="G51" s="45">
        <f t="shared" si="19"/>
        <v>153.3846872082166</v>
      </c>
      <c r="H51" s="93"/>
      <c r="I51" s="56"/>
      <c r="J51" s="48"/>
      <c r="K51" s="86" t="s">
        <v>16</v>
      </c>
      <c r="L51" s="75">
        <f>+(L46/L48)/7*1000</f>
        <v>159.57446808510636</v>
      </c>
      <c r="M51" s="45">
        <f>+(M46/M48)/7*1000</f>
        <v>155.00684238710065</v>
      </c>
      <c r="N51" s="45">
        <f>+(N46/N48)/7*1000</f>
        <v>155.0595238095238</v>
      </c>
      <c r="O51" s="45">
        <f>+(O46/O48)/7*1000</f>
        <v>184.1269841269841</v>
      </c>
      <c r="P51" s="45">
        <f t="shared" ref="P51:Q51" si="20">+(P46/P48)/7*1000</f>
        <v>152.85714285714286</v>
      </c>
      <c r="Q51" s="45">
        <f t="shared" si="20"/>
        <v>151.72249657880644</v>
      </c>
      <c r="R51" s="46"/>
      <c r="S51" s="49"/>
      <c r="T51" s="49"/>
    </row>
    <row r="52" spans="1:43" ht="33.75" customHeight="1" x14ac:dyDescent="0.25">
      <c r="A52" s="48"/>
      <c r="B52" s="49">
        <f>B51-B47</f>
        <v>3.8295901829144441E-2</v>
      </c>
      <c r="C52" s="49">
        <f t="shared" ref="C52:G52" si="21">C51-C47</f>
        <v>-0.32179700499168007</v>
      </c>
      <c r="D52" s="49">
        <f t="shared" si="21"/>
        <v>-0.10506912442394878</v>
      </c>
      <c r="E52" s="49">
        <f t="shared" si="21"/>
        <v>-3.9494505494505461</v>
      </c>
      <c r="F52" s="49">
        <f t="shared" si="21"/>
        <v>-0.2679585398828408</v>
      </c>
      <c r="G52" s="49">
        <f t="shared" si="21"/>
        <v>-1.5312791783401281E-2</v>
      </c>
      <c r="H52" s="48"/>
      <c r="I52" s="48"/>
      <c r="J52" s="48"/>
      <c r="K52" s="49"/>
      <c r="L52" s="49">
        <f>L51-L47</f>
        <v>7.4468085106360604E-2</v>
      </c>
      <c r="M52" s="49">
        <f t="shared" ref="M52:Q52" si="22">M51-M47</f>
        <v>-3.9931576128993527</v>
      </c>
      <c r="N52" s="49">
        <f t="shared" si="22"/>
        <v>5.952380952379599E-2</v>
      </c>
      <c r="O52" s="49">
        <f t="shared" si="22"/>
        <v>23.626984126984098</v>
      </c>
      <c r="P52" s="49">
        <f t="shared" si="22"/>
        <v>0.3571428571428612</v>
      </c>
      <c r="Q52" s="49">
        <f t="shared" si="22"/>
        <v>-0.77750342119355764</v>
      </c>
      <c r="R52" s="178"/>
      <c r="S52" s="49"/>
      <c r="T52" s="49"/>
      <c r="U52" s="2"/>
      <c r="V52" s="2"/>
      <c r="W52" s="2"/>
      <c r="X52" s="2"/>
      <c r="Y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43" ht="33.75" customHeight="1" thickBot="1" x14ac:dyDescent="0.3">
      <c r="A54" s="60"/>
      <c r="B54" s="284"/>
      <c r="C54" s="284"/>
      <c r="D54" s="284"/>
      <c r="E54" s="284"/>
      <c r="F54" s="284"/>
      <c r="G54" s="284"/>
      <c r="H54" s="284"/>
      <c r="I54" s="284"/>
      <c r="J54" s="384"/>
      <c r="K54" s="384"/>
      <c r="L54" s="284"/>
      <c r="M54" s="284"/>
      <c r="N54" s="284"/>
      <c r="O54" s="62"/>
      <c r="T54" s="50"/>
      <c r="U54" s="50"/>
      <c r="V54" s="2"/>
      <c r="W54" s="2"/>
      <c r="X54" s="2"/>
      <c r="Y54" s="2"/>
      <c r="Z54" s="2"/>
      <c r="AB54" s="2"/>
      <c r="AC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2"/>
      <c r="W55" s="2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2"/>
      <c r="W56" s="2"/>
      <c r="X56" s="124"/>
      <c r="Y56" s="52"/>
      <c r="Z56" s="64"/>
      <c r="AA56" s="64"/>
      <c r="AB56" s="64"/>
      <c r="AC56" s="5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86">
        <v>9.5</v>
      </c>
      <c r="C57" s="179">
        <v>9.4</v>
      </c>
      <c r="D57" s="179">
        <v>9.1999999999999993</v>
      </c>
      <c r="E57" s="179">
        <v>1.4</v>
      </c>
      <c r="F57" s="179">
        <v>9.3000000000000007</v>
      </c>
      <c r="G57" s="187">
        <v>9.1</v>
      </c>
      <c r="H57" s="186">
        <v>8.9</v>
      </c>
      <c r="I57" s="179">
        <v>9.3000000000000007</v>
      </c>
      <c r="J57" s="179">
        <v>9</v>
      </c>
      <c r="K57" s="179">
        <v>0.9</v>
      </c>
      <c r="L57" s="179">
        <v>9.3000000000000007</v>
      </c>
      <c r="M57" s="187">
        <v>9.1999999999999993</v>
      </c>
      <c r="N57" s="69">
        <v>9.5</v>
      </c>
      <c r="O57" s="21">
        <v>9.1999999999999993</v>
      </c>
      <c r="P57" s="21">
        <v>9.1999999999999993</v>
      </c>
      <c r="Q57" s="21">
        <v>1.1000000000000001</v>
      </c>
      <c r="R57" s="21">
        <v>9</v>
      </c>
      <c r="S57" s="126">
        <v>9.1</v>
      </c>
      <c r="T57" s="158">
        <f>SUM(B57:S57)</f>
        <v>141.6</v>
      </c>
      <c r="U57" s="49"/>
      <c r="V57" s="2"/>
      <c r="W57" s="2"/>
      <c r="X57" s="124"/>
      <c r="Y57" s="52"/>
      <c r="Z57" s="64"/>
      <c r="AA57" s="64"/>
      <c r="AB57" s="64"/>
      <c r="AC57" s="52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186">
        <v>9.5</v>
      </c>
      <c r="C58" s="179">
        <v>9.4</v>
      </c>
      <c r="D58" s="179">
        <v>9.1999999999999993</v>
      </c>
      <c r="E58" s="179">
        <v>1.4</v>
      </c>
      <c r="F58" s="179">
        <v>9.3000000000000007</v>
      </c>
      <c r="G58" s="187">
        <v>9.1</v>
      </c>
      <c r="H58" s="186">
        <v>8.9</v>
      </c>
      <c r="I58" s="179">
        <v>9.3000000000000007</v>
      </c>
      <c r="J58" s="179">
        <v>9</v>
      </c>
      <c r="K58" s="179">
        <v>0.9</v>
      </c>
      <c r="L58" s="179">
        <v>9.3000000000000007</v>
      </c>
      <c r="M58" s="187">
        <v>9.1999999999999993</v>
      </c>
      <c r="N58" s="69">
        <v>9.5</v>
      </c>
      <c r="O58" s="21">
        <v>9.1999999999999993</v>
      </c>
      <c r="P58" s="21">
        <v>9.1999999999999993</v>
      </c>
      <c r="Q58" s="21">
        <v>1.1000000000000001</v>
      </c>
      <c r="R58" s="21">
        <v>9</v>
      </c>
      <c r="S58" s="126">
        <v>9.1</v>
      </c>
      <c r="T58" s="158">
        <f t="shared" ref="T58:T63" si="23">SUM(B58:S58)</f>
        <v>141.6</v>
      </c>
      <c r="U58" s="49"/>
      <c r="V58" s="2"/>
      <c r="W58" s="2"/>
      <c r="X58" s="124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186">
        <v>9.6</v>
      </c>
      <c r="C59" s="179">
        <v>9.6</v>
      </c>
      <c r="D59" s="179">
        <v>9.3000000000000007</v>
      </c>
      <c r="E59" s="179">
        <v>1.4</v>
      </c>
      <c r="F59" s="179">
        <v>9.4</v>
      </c>
      <c r="G59" s="187">
        <v>9.1999999999999993</v>
      </c>
      <c r="H59" s="186">
        <v>8.9</v>
      </c>
      <c r="I59" s="179">
        <v>9.3000000000000007</v>
      </c>
      <c r="J59" s="179">
        <v>9.1999999999999993</v>
      </c>
      <c r="K59" s="179">
        <v>0.9</v>
      </c>
      <c r="L59" s="179">
        <v>9.4</v>
      </c>
      <c r="M59" s="187">
        <v>9.3000000000000007</v>
      </c>
      <c r="N59" s="69">
        <v>9.6</v>
      </c>
      <c r="O59" s="21">
        <v>9.3000000000000007</v>
      </c>
      <c r="P59" s="21">
        <v>9.3000000000000007</v>
      </c>
      <c r="Q59" s="21">
        <v>1.1000000000000001</v>
      </c>
      <c r="R59" s="21">
        <v>9.1</v>
      </c>
      <c r="S59" s="126">
        <v>9.1999999999999993</v>
      </c>
      <c r="T59" s="158">
        <f t="shared" si="23"/>
        <v>143.1</v>
      </c>
      <c r="U59" s="49"/>
      <c r="V59" s="2"/>
      <c r="W59" s="2"/>
      <c r="X59" s="124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186">
        <v>9.6</v>
      </c>
      <c r="C60" s="179">
        <v>9.6</v>
      </c>
      <c r="D60" s="179">
        <v>9.3000000000000007</v>
      </c>
      <c r="E60" s="179">
        <v>1.4</v>
      </c>
      <c r="F60" s="179">
        <v>9.5</v>
      </c>
      <c r="G60" s="187">
        <v>9.1999999999999993</v>
      </c>
      <c r="H60" s="186">
        <v>9</v>
      </c>
      <c r="I60" s="179">
        <v>9.4</v>
      </c>
      <c r="J60" s="179">
        <v>9.1999999999999993</v>
      </c>
      <c r="K60" s="179">
        <v>1</v>
      </c>
      <c r="L60" s="179">
        <v>9.5</v>
      </c>
      <c r="M60" s="187">
        <v>9.4</v>
      </c>
      <c r="N60" s="69">
        <v>9.6</v>
      </c>
      <c r="O60" s="21">
        <v>9.4</v>
      </c>
      <c r="P60" s="21">
        <v>9.3000000000000007</v>
      </c>
      <c r="Q60" s="21">
        <v>1.1000000000000001</v>
      </c>
      <c r="R60" s="21">
        <v>9.1</v>
      </c>
      <c r="S60" s="126">
        <v>9.1999999999999993</v>
      </c>
      <c r="T60" s="158">
        <f t="shared" si="23"/>
        <v>143.79999999999998</v>
      </c>
      <c r="U60" s="49"/>
      <c r="V60" s="2"/>
      <c r="W60" s="2"/>
      <c r="X60" s="124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186">
        <v>9.2229508196721302</v>
      </c>
      <c r="C61" s="179">
        <v>9.1278688524590148</v>
      </c>
      <c r="D61" s="179">
        <v>9.3000000000000007</v>
      </c>
      <c r="E61" s="179">
        <v>2.177777777777778</v>
      </c>
      <c r="F61" s="179">
        <v>9.5</v>
      </c>
      <c r="G61" s="187">
        <v>9.3533333333333317</v>
      </c>
      <c r="H61" s="186">
        <v>8.8421052631578938</v>
      </c>
      <c r="I61" s="179">
        <v>9.0866666666666678</v>
      </c>
      <c r="J61" s="179">
        <v>9.1999999999999993</v>
      </c>
      <c r="K61" s="179">
        <v>2</v>
      </c>
      <c r="L61" s="179">
        <v>9.3442622950819683</v>
      </c>
      <c r="M61" s="187">
        <v>9.0918032786885252</v>
      </c>
      <c r="N61" s="69">
        <v>9.2229508196721302</v>
      </c>
      <c r="O61" s="21">
        <v>9.4</v>
      </c>
      <c r="P61" s="21">
        <v>9.3000000000000007</v>
      </c>
      <c r="Q61" s="21">
        <v>1.4142857142857146</v>
      </c>
      <c r="R61" s="21">
        <v>9.2542372881355917</v>
      </c>
      <c r="S61" s="126">
        <v>9.3000000000000007</v>
      </c>
      <c r="T61" s="158">
        <f t="shared" si="23"/>
        <v>144.13824210893077</v>
      </c>
      <c r="U61" s="49"/>
      <c r="V61" s="2"/>
      <c r="W61" s="55"/>
      <c r="X61" s="124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86">
        <v>9.2229508196721302</v>
      </c>
      <c r="C62" s="179">
        <v>9.1278688524590148</v>
      </c>
      <c r="D62" s="179">
        <v>9.4</v>
      </c>
      <c r="E62" s="179">
        <v>2.333333333333333</v>
      </c>
      <c r="F62" s="179">
        <v>9.5</v>
      </c>
      <c r="G62" s="187">
        <v>9.3533333333333317</v>
      </c>
      <c r="H62" s="186">
        <v>8.8421052631578938</v>
      </c>
      <c r="I62" s="179">
        <v>9.0866666666666678</v>
      </c>
      <c r="J62" s="179">
        <v>9.1999999999999993</v>
      </c>
      <c r="K62" s="179">
        <v>2</v>
      </c>
      <c r="L62" s="179">
        <v>9.3442622950819683</v>
      </c>
      <c r="M62" s="187">
        <v>9.0918032786885252</v>
      </c>
      <c r="N62" s="69">
        <v>9.2229508196721302</v>
      </c>
      <c r="O62" s="21">
        <v>9.4</v>
      </c>
      <c r="P62" s="21">
        <v>9.4</v>
      </c>
      <c r="Q62" s="21">
        <v>1.4142857142857146</v>
      </c>
      <c r="R62" s="21">
        <v>9.2542372881355917</v>
      </c>
      <c r="S62" s="126">
        <v>9.3000000000000007</v>
      </c>
      <c r="T62" s="158">
        <f t="shared" si="23"/>
        <v>144.49379766448635</v>
      </c>
      <c r="U62" s="49"/>
      <c r="V62" s="2"/>
      <c r="W62" s="2"/>
      <c r="X62" s="124"/>
      <c r="Y62" s="52"/>
      <c r="Z62" s="52"/>
      <c r="AA62" s="52"/>
      <c r="AB62" s="52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86">
        <v>9.2229508196721302</v>
      </c>
      <c r="C63" s="179">
        <v>9.2229508196721302</v>
      </c>
      <c r="D63" s="179">
        <v>9.4</v>
      </c>
      <c r="E63" s="179">
        <v>2.333333333333333</v>
      </c>
      <c r="F63" s="179">
        <v>9.5</v>
      </c>
      <c r="G63" s="187">
        <v>9.4550000000000001</v>
      </c>
      <c r="H63" s="186">
        <v>8.8421052631578938</v>
      </c>
      <c r="I63" s="179">
        <v>9.0866666666666678</v>
      </c>
      <c r="J63" s="179">
        <v>9.1999999999999993</v>
      </c>
      <c r="K63" s="179">
        <v>2</v>
      </c>
      <c r="L63" s="179">
        <v>9.3442622950819683</v>
      </c>
      <c r="M63" s="187">
        <v>9.0918032786885252</v>
      </c>
      <c r="N63" s="69">
        <v>9.2229508196721302</v>
      </c>
      <c r="O63" s="21">
        <v>9.4</v>
      </c>
      <c r="P63" s="21">
        <v>9.4</v>
      </c>
      <c r="Q63" s="21">
        <v>1.5428571428571429</v>
      </c>
      <c r="R63" s="21">
        <v>9.3559322033898304</v>
      </c>
      <c r="S63" s="126">
        <v>9.3000000000000007</v>
      </c>
      <c r="T63" s="158">
        <f t="shared" si="23"/>
        <v>144.92081264219178</v>
      </c>
      <c r="U63" s="49"/>
      <c r="V63" s="2"/>
      <c r="W63" s="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81" t="s">
        <v>10</v>
      </c>
      <c r="B64" s="168">
        <f t="shared" ref="B64:S64" si="24">SUM(B57:B63)</f>
        <v>65.868852459016395</v>
      </c>
      <c r="C64" s="169">
        <f t="shared" si="24"/>
        <v>65.478688524590169</v>
      </c>
      <c r="D64" s="169">
        <f t="shared" si="24"/>
        <v>65.099999999999994</v>
      </c>
      <c r="E64" s="169">
        <f t="shared" si="24"/>
        <v>12.444444444444443</v>
      </c>
      <c r="F64" s="169">
        <f t="shared" si="24"/>
        <v>66</v>
      </c>
      <c r="G64" s="170">
        <f t="shared" si="24"/>
        <v>64.761666666666656</v>
      </c>
      <c r="H64" s="168">
        <f t="shared" si="24"/>
        <v>62.226315789473674</v>
      </c>
      <c r="I64" s="169">
        <f t="shared" si="24"/>
        <v>64.56</v>
      </c>
      <c r="J64" s="169">
        <f t="shared" si="24"/>
        <v>64</v>
      </c>
      <c r="K64" s="169">
        <f t="shared" si="24"/>
        <v>9.6999999999999993</v>
      </c>
      <c r="L64" s="169">
        <f t="shared" si="24"/>
        <v>65.532786885245912</v>
      </c>
      <c r="M64" s="170">
        <f t="shared" si="24"/>
        <v>64.375409836065572</v>
      </c>
      <c r="N64" s="70">
        <f t="shared" si="24"/>
        <v>65.868852459016395</v>
      </c>
      <c r="O64" s="25">
        <f t="shared" si="24"/>
        <v>65.3</v>
      </c>
      <c r="P64" s="25">
        <f t="shared" si="24"/>
        <v>65.099999999999994</v>
      </c>
      <c r="Q64" s="25">
        <f t="shared" si="24"/>
        <v>8.7714285714285722</v>
      </c>
      <c r="R64" s="25">
        <f t="shared" si="24"/>
        <v>64.064406779661013</v>
      </c>
      <c r="S64" s="127">
        <f t="shared" si="24"/>
        <v>64.499999999999986</v>
      </c>
      <c r="T64" s="150">
        <f>SUM(B64:S64)</f>
        <v>1003.6528524156088</v>
      </c>
      <c r="U64" s="49"/>
      <c r="V64" s="2"/>
      <c r="W64" s="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156.5</v>
      </c>
      <c r="C65" s="28">
        <v>155.5</v>
      </c>
      <c r="D65" s="28">
        <v>154</v>
      </c>
      <c r="E65" s="28">
        <v>158</v>
      </c>
      <c r="F65" s="28">
        <v>153.5</v>
      </c>
      <c r="G65" s="29">
        <v>152</v>
      </c>
      <c r="H65" s="27">
        <v>156</v>
      </c>
      <c r="I65" s="28">
        <v>155</v>
      </c>
      <c r="J65" s="28">
        <v>154</v>
      </c>
      <c r="K65" s="28">
        <v>158</v>
      </c>
      <c r="L65" s="28">
        <v>153.5</v>
      </c>
      <c r="M65" s="29">
        <v>152</v>
      </c>
      <c r="N65" s="71">
        <v>156.5</v>
      </c>
      <c r="O65" s="28">
        <v>154.5</v>
      </c>
      <c r="P65" s="28">
        <v>154</v>
      </c>
      <c r="Q65" s="28">
        <v>158</v>
      </c>
      <c r="R65" s="28">
        <v>153</v>
      </c>
      <c r="S65" s="128">
        <v>152.5</v>
      </c>
      <c r="T65" s="151">
        <f>+((T64/T66)/7)*1000</f>
        <v>155.34017217390632</v>
      </c>
      <c r="U65" s="49"/>
      <c r="V65" s="2"/>
      <c r="W65" s="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58</v>
      </c>
      <c r="C66" s="145">
        <v>58</v>
      </c>
      <c r="D66" s="145">
        <v>60</v>
      </c>
      <c r="E66" s="145">
        <v>14</v>
      </c>
      <c r="F66" s="145">
        <v>61</v>
      </c>
      <c r="G66" s="147">
        <v>61</v>
      </c>
      <c r="H66" s="146">
        <v>56</v>
      </c>
      <c r="I66" s="145">
        <v>58</v>
      </c>
      <c r="J66" s="145">
        <v>59</v>
      </c>
      <c r="K66" s="145">
        <v>12</v>
      </c>
      <c r="L66" s="145">
        <v>60</v>
      </c>
      <c r="M66" s="147">
        <v>59</v>
      </c>
      <c r="N66" s="94">
        <v>58</v>
      </c>
      <c r="O66" s="145">
        <v>60</v>
      </c>
      <c r="P66" s="145">
        <v>60</v>
      </c>
      <c r="Q66" s="145">
        <v>9</v>
      </c>
      <c r="R66" s="145">
        <v>60</v>
      </c>
      <c r="S66" s="148">
        <v>60</v>
      </c>
      <c r="T66" s="152">
        <f>SUM(B66:S66)</f>
        <v>923</v>
      </c>
      <c r="U66" s="49"/>
      <c r="V66" s="66"/>
      <c r="Z66" s="3"/>
      <c r="AA66" s="3"/>
      <c r="AB66" s="3"/>
      <c r="AC66" s="3"/>
      <c r="AD66" s="3"/>
    </row>
    <row r="67" spans="1:41" ht="33.75" customHeight="1" x14ac:dyDescent="0.25">
      <c r="A67" s="84" t="s">
        <v>14</v>
      </c>
      <c r="B67" s="35">
        <f t="shared" ref="B67:S67" si="25">((B66*B65)*7/1000-B57-B58)/5</f>
        <v>8.9077999999999999</v>
      </c>
      <c r="C67" s="36">
        <f t="shared" si="25"/>
        <v>8.8666000000000018</v>
      </c>
      <c r="D67" s="36">
        <f t="shared" si="25"/>
        <v>9.2560000000000002</v>
      </c>
      <c r="E67" s="36">
        <f t="shared" si="25"/>
        <v>2.5367999999999999</v>
      </c>
      <c r="F67" s="36">
        <f t="shared" si="25"/>
        <v>9.3889000000000014</v>
      </c>
      <c r="G67" s="37">
        <f t="shared" si="25"/>
        <v>9.340799999999998</v>
      </c>
      <c r="H67" s="35">
        <f t="shared" si="25"/>
        <v>8.6704000000000008</v>
      </c>
      <c r="I67" s="36">
        <f t="shared" si="25"/>
        <v>8.8659999999999997</v>
      </c>
      <c r="J67" s="36">
        <f t="shared" si="25"/>
        <v>9.1204000000000001</v>
      </c>
      <c r="K67" s="36">
        <f t="shared" si="25"/>
        <v>2.2944</v>
      </c>
      <c r="L67" s="36">
        <f t="shared" si="25"/>
        <v>9.1740000000000013</v>
      </c>
      <c r="M67" s="37">
        <f t="shared" si="25"/>
        <v>8.8752000000000013</v>
      </c>
      <c r="N67" s="73">
        <f t="shared" si="25"/>
        <v>8.9077999999999999</v>
      </c>
      <c r="O67" s="36">
        <f t="shared" si="25"/>
        <v>9.2979999999999983</v>
      </c>
      <c r="P67" s="36">
        <f t="shared" si="25"/>
        <v>9.2560000000000002</v>
      </c>
      <c r="Q67" s="36">
        <f t="shared" si="25"/>
        <v>1.5508000000000002</v>
      </c>
      <c r="R67" s="36">
        <f t="shared" si="25"/>
        <v>9.2520000000000007</v>
      </c>
      <c r="S67" s="130">
        <f t="shared" si="25"/>
        <v>9.1699999999999982</v>
      </c>
      <c r="T67" s="153">
        <f>((T64*1000)/T66)/7</f>
        <v>155.34017217390632</v>
      </c>
      <c r="Z67" s="3"/>
      <c r="AA67" s="3"/>
      <c r="AB67" s="3"/>
      <c r="AC67" s="3"/>
      <c r="AD67" s="3"/>
    </row>
    <row r="68" spans="1:41" ht="33.75" customHeight="1" x14ac:dyDescent="0.25">
      <c r="A68" s="85" t="s">
        <v>15</v>
      </c>
      <c r="B68" s="39">
        <f t="shared" ref="B68:M68" si="26">((B66*B65)*7)/1000</f>
        <v>63.539000000000001</v>
      </c>
      <c r="C68" s="40">
        <f t="shared" si="26"/>
        <v>63.133000000000003</v>
      </c>
      <c r="D68" s="40">
        <f t="shared" si="26"/>
        <v>64.680000000000007</v>
      </c>
      <c r="E68" s="40">
        <f t="shared" si="26"/>
        <v>15.484</v>
      </c>
      <c r="F68" s="40">
        <f t="shared" si="26"/>
        <v>65.544499999999999</v>
      </c>
      <c r="G68" s="76">
        <f t="shared" si="26"/>
        <v>64.903999999999996</v>
      </c>
      <c r="H68" s="39">
        <f t="shared" si="26"/>
        <v>61.152000000000001</v>
      </c>
      <c r="I68" s="40">
        <f t="shared" si="26"/>
        <v>62.93</v>
      </c>
      <c r="J68" s="40">
        <f t="shared" si="26"/>
        <v>63.601999999999997</v>
      </c>
      <c r="K68" s="40">
        <f t="shared" si="26"/>
        <v>13.272</v>
      </c>
      <c r="L68" s="40">
        <f t="shared" si="26"/>
        <v>64.47</v>
      </c>
      <c r="M68" s="76">
        <f t="shared" si="26"/>
        <v>62.776000000000003</v>
      </c>
      <c r="N68" s="74">
        <f>((N66*N65)*7)/1000</f>
        <v>63.539000000000001</v>
      </c>
      <c r="O68" s="40">
        <f>((O66*O65)*7)/1000</f>
        <v>64.89</v>
      </c>
      <c r="P68" s="40">
        <f>((P66*P65)*7)/1000</f>
        <v>64.680000000000007</v>
      </c>
      <c r="Q68" s="40">
        <f>((Q66*Q65)*7)/1000</f>
        <v>9.9540000000000006</v>
      </c>
      <c r="R68" s="40">
        <f t="shared" ref="R68:S68" si="27">((R66*R65)*7)/1000</f>
        <v>64.260000000000005</v>
      </c>
      <c r="S68" s="131">
        <f t="shared" si="27"/>
        <v>64.05</v>
      </c>
      <c r="T68" s="85"/>
      <c r="U68" s="48"/>
      <c r="AD68" s="3"/>
    </row>
    <row r="69" spans="1:41" ht="33.75" customHeight="1" thickBot="1" x14ac:dyDescent="0.3">
      <c r="A69" s="86" t="s">
        <v>16</v>
      </c>
      <c r="B69" s="44">
        <f t="shared" ref="B69:M69" si="28">+(B64/B66)/7*1000</f>
        <v>162.23855285472015</v>
      </c>
      <c r="C69" s="45">
        <f t="shared" si="28"/>
        <v>161.27755794234031</v>
      </c>
      <c r="D69" s="45">
        <f t="shared" si="28"/>
        <v>155</v>
      </c>
      <c r="E69" s="45">
        <f t="shared" si="28"/>
        <v>126.98412698412695</v>
      </c>
      <c r="F69" s="45">
        <f t="shared" si="28"/>
        <v>154.56674473067918</v>
      </c>
      <c r="G69" s="46">
        <f t="shared" si="28"/>
        <v>151.66666666666666</v>
      </c>
      <c r="H69" s="44">
        <f t="shared" si="28"/>
        <v>158.74060150375936</v>
      </c>
      <c r="I69" s="45">
        <f t="shared" si="28"/>
        <v>159.01477832512316</v>
      </c>
      <c r="J69" s="45">
        <f t="shared" si="28"/>
        <v>154.9636803874092</v>
      </c>
      <c r="K69" s="45">
        <f t="shared" si="28"/>
        <v>115.47619047619047</v>
      </c>
      <c r="L69" s="45">
        <f t="shared" si="28"/>
        <v>156.03044496487124</v>
      </c>
      <c r="M69" s="46">
        <f t="shared" si="28"/>
        <v>155.872663041321</v>
      </c>
      <c r="N69" s="75">
        <f>+(N64/N66)/7*1000</f>
        <v>162.23855285472015</v>
      </c>
      <c r="O69" s="45">
        <f>+(O64/O66)/7*1000</f>
        <v>155.47619047619048</v>
      </c>
      <c r="P69" s="45">
        <f>+(P64/P66)/7*1000</f>
        <v>155</v>
      </c>
      <c r="Q69" s="45">
        <f>+(Q64/Q66)/7*1000</f>
        <v>139.22902494331066</v>
      </c>
      <c r="R69" s="45">
        <f t="shared" ref="R69:S69" si="29">+(R64/R66)/7*1000</f>
        <v>152.53430185633573</v>
      </c>
      <c r="S69" s="132">
        <f t="shared" si="29"/>
        <v>153.57142857142853</v>
      </c>
      <c r="T69" s="154"/>
      <c r="AD69" s="3"/>
    </row>
    <row r="70" spans="1:41" ht="33.75" customHeight="1" x14ac:dyDescent="0.25">
      <c r="B70" s="49">
        <f t="shared" ref="B70:S70" si="30">B69-B65</f>
        <v>5.7385528547201545</v>
      </c>
      <c r="C70" s="49">
        <f t="shared" si="30"/>
        <v>5.7775579423403087</v>
      </c>
      <c r="D70" s="49">
        <f t="shared" si="30"/>
        <v>1</v>
      </c>
      <c r="E70" s="49">
        <f t="shared" si="30"/>
        <v>-31.015873015873055</v>
      </c>
      <c r="F70" s="49">
        <f t="shared" si="30"/>
        <v>1.0667447306791757</v>
      </c>
      <c r="G70" s="49">
        <f t="shared" si="30"/>
        <v>-0.33333333333334281</v>
      </c>
      <c r="H70" s="49">
        <f t="shared" si="30"/>
        <v>2.7406015037593647</v>
      </c>
      <c r="I70" s="49">
        <f t="shared" si="30"/>
        <v>4.0147783251231601</v>
      </c>
      <c r="J70" s="49">
        <f t="shared" si="30"/>
        <v>0.96368038740919815</v>
      </c>
      <c r="K70" s="49">
        <f t="shared" si="30"/>
        <v>-42.523809523809533</v>
      </c>
      <c r="L70" s="49">
        <f t="shared" si="30"/>
        <v>2.5304449648712364</v>
      </c>
      <c r="M70" s="49">
        <f t="shared" si="30"/>
        <v>3.8726630413210046</v>
      </c>
      <c r="N70" s="49">
        <f t="shared" si="30"/>
        <v>5.7385528547201545</v>
      </c>
      <c r="O70" s="49">
        <f t="shared" si="30"/>
        <v>0.9761904761904816</v>
      </c>
      <c r="P70" s="49">
        <f t="shared" si="30"/>
        <v>1</v>
      </c>
      <c r="Q70" s="49">
        <f t="shared" si="30"/>
        <v>-18.770975056689338</v>
      </c>
      <c r="R70" s="49">
        <f t="shared" si="30"/>
        <v>-0.46569814366426954</v>
      </c>
      <c r="S70" s="49">
        <f t="shared" si="30"/>
        <v>1.0714285714285268</v>
      </c>
    </row>
    <row r="71" spans="1:41" s="183" customFormat="1" ht="33.75" customHeight="1" x14ac:dyDescent="0.25">
      <c r="B71" s="294"/>
      <c r="C71" s="294"/>
      <c r="D71" s="294"/>
      <c r="E71" s="294"/>
      <c r="F71" s="294"/>
      <c r="G71" s="294"/>
      <c r="H71" s="294"/>
      <c r="I71" s="294"/>
      <c r="J71" s="294"/>
      <c r="K71" s="294"/>
      <c r="L71" s="294"/>
      <c r="M71" s="294"/>
      <c r="N71" s="294"/>
      <c r="O71" s="294"/>
      <c r="P71" s="294"/>
      <c r="Q71" s="294"/>
      <c r="R71" s="294"/>
      <c r="S71" s="294"/>
    </row>
    <row r="72" spans="1:41" s="182" customFormat="1" ht="33.75" customHeight="1" x14ac:dyDescent="0.25">
      <c r="B72" s="185"/>
    </row>
    <row r="73" spans="1:41" ht="33.75" customHeight="1" x14ac:dyDescent="0.25">
      <c r="A73" s="52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185"/>
    </row>
    <row r="74" spans="1:41" ht="33.75" customHeight="1" x14ac:dyDescent="0.25">
      <c r="A74" s="52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182"/>
    </row>
    <row r="75" spans="1:41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182"/>
    </row>
    <row r="76" spans="1:41" ht="33.75" customHeight="1" x14ac:dyDescent="0.25">
      <c r="A76" s="52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182"/>
    </row>
    <row r="77" spans="1:41" ht="33.75" customHeight="1" x14ac:dyDescent="0.25">
      <c r="A77" s="52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182"/>
    </row>
    <row r="78" spans="1:41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182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4">
    <mergeCell ref="B36:H36"/>
    <mergeCell ref="L36:R36"/>
    <mergeCell ref="J54:K54"/>
    <mergeCell ref="B55:G55"/>
    <mergeCell ref="H55:M55"/>
    <mergeCell ref="N55:S55"/>
    <mergeCell ref="B15:G15"/>
    <mergeCell ref="H15:M15"/>
    <mergeCell ref="N15:S15"/>
    <mergeCell ref="A3:C3"/>
    <mergeCell ref="E9:G9"/>
    <mergeCell ref="R9:S9"/>
    <mergeCell ref="K11:L11"/>
    <mergeCell ref="R11:T11"/>
  </mergeCells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8"/>
  <sheetViews>
    <sheetView topLeftCell="A20" zoomScale="30" zoomScaleNormal="30" workbookViewId="0">
      <selection activeCell="B57" sqref="B57:S63"/>
    </sheetView>
  </sheetViews>
  <sheetFormatPr baseColWidth="10" defaultRowHeight="15" x14ac:dyDescent="0.25"/>
  <cols>
    <col min="1" max="1" width="52.42578125" style="16" bestFit="1" customWidth="1"/>
    <col min="2" max="10" width="22.85546875" style="16" customWidth="1"/>
    <col min="11" max="11" width="32.85546875" style="16" customWidth="1"/>
    <col min="12" max="19" width="22.85546875" style="16" customWidth="1"/>
    <col min="20" max="20" width="27.85546875" style="16" customWidth="1"/>
    <col min="21" max="22" width="35.42578125" style="16" bestFit="1" customWidth="1"/>
    <col min="23" max="23" width="32.28515625" style="16" bestFit="1" customWidth="1"/>
    <col min="24" max="24" width="20.140625" style="16" bestFit="1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97"/>
      <c r="U3" s="297"/>
      <c r="V3" s="297"/>
      <c r="W3" s="297"/>
      <c r="X3" s="297"/>
      <c r="Y3" s="2"/>
      <c r="Z3" s="2"/>
      <c r="AA3" s="2"/>
      <c r="AB3" s="2"/>
      <c r="AC3" s="2"/>
      <c r="AD3" s="2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7" t="s">
        <v>1</v>
      </c>
      <c r="B9" s="297"/>
      <c r="C9" s="297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 t="s">
        <v>102</v>
      </c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7"/>
      <c r="B10" s="297"/>
      <c r="C10" s="2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7" t="s">
        <v>4</v>
      </c>
      <c r="B11" s="297"/>
      <c r="C11" s="297"/>
      <c r="D11" s="1"/>
      <c r="E11" s="298">
        <v>3</v>
      </c>
      <c r="F11" s="1"/>
      <c r="G11" s="1"/>
      <c r="H11" s="1"/>
      <c r="I11" s="1"/>
      <c r="J11" s="1"/>
      <c r="K11" s="378" t="s">
        <v>107</v>
      </c>
      <c r="L11" s="378"/>
      <c r="M11" s="299"/>
      <c r="N11" s="299"/>
      <c r="O11" s="1"/>
      <c r="P11" s="1"/>
      <c r="Q11" s="1" t="s">
        <v>6</v>
      </c>
      <c r="R11" s="378" t="s">
        <v>108</v>
      </c>
      <c r="S11" s="378"/>
      <c r="T11" s="378"/>
      <c r="U11" s="299"/>
      <c r="V11" s="299"/>
      <c r="W11" s="299"/>
      <c r="X11" s="299"/>
      <c r="Y11" s="1"/>
      <c r="Z11" s="1"/>
      <c r="AA11" s="1"/>
      <c r="AB11" s="1"/>
      <c r="AC11" s="1"/>
      <c r="AD11" s="1"/>
    </row>
    <row r="12" spans="1:30" s="3" customFormat="1" ht="26.25" x14ac:dyDescent="0.25">
      <c r="A12" s="297"/>
      <c r="B12" s="297"/>
      <c r="C12" s="297"/>
      <c r="D12" s="1"/>
      <c r="E12" s="1"/>
      <c r="F12" s="1"/>
      <c r="G12" s="1"/>
      <c r="H12" s="1"/>
      <c r="I12" s="1"/>
      <c r="J12" s="1"/>
      <c r="K12" s="299"/>
      <c r="L12" s="299"/>
      <c r="M12" s="299"/>
      <c r="N12" s="299"/>
      <c r="O12" s="1"/>
      <c r="P12" s="1"/>
      <c r="Q12" s="1"/>
      <c r="R12" s="1"/>
      <c r="S12" s="299"/>
      <c r="T12" s="299"/>
      <c r="U12" s="299"/>
      <c r="V12" s="299"/>
      <c r="W12" s="299"/>
      <c r="X12" s="299"/>
      <c r="Y12" s="299"/>
      <c r="Z12" s="299"/>
      <c r="AA12" s="299"/>
      <c r="AB12" s="299"/>
      <c r="AC12" s="299"/>
      <c r="AD12" s="1"/>
    </row>
    <row r="13" spans="1:30" s="3" customFormat="1" ht="26.25" x14ac:dyDescent="0.25">
      <c r="A13" s="297"/>
      <c r="B13" s="297"/>
      <c r="C13" s="297"/>
      <c r="D13" s="297"/>
      <c r="E13" s="297"/>
      <c r="F13" s="297"/>
      <c r="G13" s="297"/>
      <c r="H13" s="297"/>
      <c r="I13" s="297"/>
      <c r="J13" s="297"/>
      <c r="K13" s="297"/>
      <c r="L13" s="299"/>
      <c r="M13" s="299"/>
      <c r="N13" s="299"/>
      <c r="O13" s="299"/>
      <c r="P13" s="299"/>
      <c r="Q13" s="299"/>
      <c r="R13" s="299"/>
      <c r="S13" s="299"/>
      <c r="T13" s="299"/>
      <c r="U13" s="299"/>
      <c r="V13" s="299"/>
      <c r="W13" s="1"/>
      <c r="X13" s="1"/>
      <c r="Y13" s="1"/>
    </row>
    <row r="14" spans="1:30" s="3" customFormat="1" ht="27" thickBot="1" x14ac:dyDescent="0.3">
      <c r="A14" s="297"/>
      <c r="B14" s="7"/>
      <c r="C14" s="7"/>
      <c r="D14" s="8"/>
      <c r="E14" s="8"/>
      <c r="F14" s="8"/>
      <c r="G14" s="8"/>
      <c r="H14" s="8"/>
      <c r="I14" s="1"/>
      <c r="J14" s="1"/>
      <c r="K14" s="299"/>
      <c r="L14" s="299"/>
      <c r="M14" s="299"/>
      <c r="N14" s="299"/>
      <c r="O14" s="299"/>
      <c r="P14" s="299"/>
      <c r="Q14" s="299"/>
      <c r="R14" s="299"/>
      <c r="S14" s="299"/>
      <c r="T14" s="299"/>
      <c r="U14" s="299"/>
      <c r="V14" s="299"/>
      <c r="W14" s="299"/>
      <c r="X14" s="1"/>
      <c r="Y14" s="1"/>
      <c r="Z14" s="1"/>
    </row>
    <row r="15" spans="1:30" s="10" customFormat="1" ht="36" thickBot="1" x14ac:dyDescent="0.3">
      <c r="A15" s="109" t="s">
        <v>7</v>
      </c>
      <c r="B15" s="400" t="s">
        <v>8</v>
      </c>
      <c r="C15" s="401"/>
      <c r="D15" s="401"/>
      <c r="E15" s="401"/>
      <c r="F15" s="401"/>
      <c r="G15" s="401"/>
      <c r="H15" s="402" t="s">
        <v>45</v>
      </c>
      <c r="I15" s="403"/>
      <c r="J15" s="403"/>
      <c r="K15" s="403"/>
      <c r="L15" s="403"/>
      <c r="M15" s="404"/>
      <c r="N15" s="405" t="s">
        <v>44</v>
      </c>
      <c r="O15" s="406"/>
      <c r="P15" s="406"/>
      <c r="Q15" s="406"/>
      <c r="R15" s="406"/>
      <c r="S15" s="407"/>
      <c r="T15" s="301"/>
    </row>
    <row r="16" spans="1:30" ht="39.950000000000003" customHeight="1" x14ac:dyDescent="0.25">
      <c r="A16" s="110" t="s">
        <v>9</v>
      </c>
      <c r="B16" s="253"/>
      <c r="C16" s="254"/>
      <c r="D16" s="254"/>
      <c r="E16" s="254"/>
      <c r="F16" s="255"/>
      <c r="G16" s="256"/>
      <c r="H16" s="265"/>
      <c r="I16" s="254"/>
      <c r="J16" s="254"/>
      <c r="K16" s="255"/>
      <c r="L16" s="254"/>
      <c r="M16" s="268"/>
      <c r="N16" s="263"/>
      <c r="O16" s="254"/>
      <c r="P16" s="254"/>
      <c r="Q16" s="254"/>
      <c r="R16" s="254"/>
      <c r="S16" s="256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9">
        <v>6</v>
      </c>
      <c r="H17" s="68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107.7</v>
      </c>
      <c r="C18" s="21">
        <v>107.9</v>
      </c>
      <c r="D18" s="21">
        <v>108.8</v>
      </c>
      <c r="E18" s="21">
        <v>25</v>
      </c>
      <c r="F18" s="21">
        <v>110.5</v>
      </c>
      <c r="G18" s="22">
        <v>110.5</v>
      </c>
      <c r="H18" s="69">
        <v>104.5</v>
      </c>
      <c r="I18" s="21">
        <v>107.4</v>
      </c>
      <c r="J18" s="21">
        <v>107.2</v>
      </c>
      <c r="K18" s="21">
        <v>23.4</v>
      </c>
      <c r="L18" s="21">
        <v>109.2</v>
      </c>
      <c r="M18" s="126">
        <v>107.6</v>
      </c>
      <c r="N18" s="20">
        <v>108.6</v>
      </c>
      <c r="O18" s="21">
        <v>111.3</v>
      </c>
      <c r="P18" s="21">
        <v>111</v>
      </c>
      <c r="Q18" s="21">
        <v>16.600000000000001</v>
      </c>
      <c r="R18" s="21">
        <v>111.9</v>
      </c>
      <c r="S18" s="22">
        <v>109.7</v>
      </c>
      <c r="T18" s="23">
        <f t="shared" ref="T18:T25" si="0">SUM(B18:S18)</f>
        <v>1698.8</v>
      </c>
      <c r="V18" s="2"/>
      <c r="W18" s="17"/>
    </row>
    <row r="19" spans="1:30" ht="39.950000000000003" customHeight="1" x14ac:dyDescent="0.25">
      <c r="A19" s="113" t="s">
        <v>34</v>
      </c>
      <c r="B19" s="20">
        <v>107.7</v>
      </c>
      <c r="C19" s="21">
        <v>107.9</v>
      </c>
      <c r="D19" s="21">
        <v>108.8</v>
      </c>
      <c r="E19" s="21">
        <v>25</v>
      </c>
      <c r="F19" s="21">
        <v>110.5</v>
      </c>
      <c r="G19" s="22">
        <v>110.5</v>
      </c>
      <c r="H19" s="69">
        <v>104.5</v>
      </c>
      <c r="I19" s="21">
        <v>107.4</v>
      </c>
      <c r="J19" s="21">
        <v>107.2</v>
      </c>
      <c r="K19" s="21">
        <v>23.4</v>
      </c>
      <c r="L19" s="21">
        <v>109.2</v>
      </c>
      <c r="M19" s="126">
        <v>107.6</v>
      </c>
      <c r="N19" s="20">
        <v>108.6</v>
      </c>
      <c r="O19" s="21">
        <v>111.3</v>
      </c>
      <c r="P19" s="21">
        <v>111</v>
      </c>
      <c r="Q19" s="21">
        <v>16.600000000000001</v>
      </c>
      <c r="R19" s="21">
        <v>111.9</v>
      </c>
      <c r="S19" s="22">
        <v>109.7</v>
      </c>
      <c r="T19" s="23">
        <f t="shared" si="0"/>
        <v>1698.8</v>
      </c>
      <c r="U19" s="182"/>
      <c r="V19" s="2"/>
      <c r="W19" s="17"/>
    </row>
    <row r="20" spans="1:30" ht="39.75" customHeight="1" x14ac:dyDescent="0.25">
      <c r="A20" s="112" t="s">
        <v>35</v>
      </c>
      <c r="B20" s="20">
        <v>107.7</v>
      </c>
      <c r="C20" s="21">
        <v>108</v>
      </c>
      <c r="D20" s="21">
        <v>108.7</v>
      </c>
      <c r="E20" s="21">
        <v>24.5</v>
      </c>
      <c r="F20" s="21">
        <v>110.2</v>
      </c>
      <c r="G20" s="22">
        <v>110.2</v>
      </c>
      <c r="H20" s="69">
        <v>104.7</v>
      </c>
      <c r="I20" s="21">
        <v>107.4</v>
      </c>
      <c r="J20" s="21">
        <v>107</v>
      </c>
      <c r="K20" s="21">
        <v>23</v>
      </c>
      <c r="L20" s="21">
        <v>109</v>
      </c>
      <c r="M20" s="126">
        <v>107.3</v>
      </c>
      <c r="N20" s="20">
        <v>108</v>
      </c>
      <c r="O20" s="21">
        <v>111.4</v>
      </c>
      <c r="P20" s="21">
        <v>110.8</v>
      </c>
      <c r="Q20" s="21">
        <v>16.399999999999999</v>
      </c>
      <c r="R20" s="21">
        <v>111.8</v>
      </c>
      <c r="S20" s="22">
        <v>109.9</v>
      </c>
      <c r="T20" s="23">
        <f t="shared" si="0"/>
        <v>1696.0000000000002</v>
      </c>
      <c r="V20" s="2"/>
      <c r="W20" s="17"/>
    </row>
    <row r="21" spans="1:30" ht="39.950000000000003" customHeight="1" x14ac:dyDescent="0.25">
      <c r="A21" s="112" t="s">
        <v>36</v>
      </c>
      <c r="B21" s="20">
        <v>107.7</v>
      </c>
      <c r="C21" s="21">
        <v>108</v>
      </c>
      <c r="D21" s="21">
        <v>108.7</v>
      </c>
      <c r="E21" s="21">
        <v>24.5</v>
      </c>
      <c r="F21" s="21">
        <v>110.2</v>
      </c>
      <c r="G21" s="22">
        <v>110.2</v>
      </c>
      <c r="H21" s="69">
        <v>104.7</v>
      </c>
      <c r="I21" s="21">
        <v>107.4</v>
      </c>
      <c r="J21" s="21">
        <v>107</v>
      </c>
      <c r="K21" s="21">
        <v>23</v>
      </c>
      <c r="L21" s="21">
        <v>109</v>
      </c>
      <c r="M21" s="126">
        <v>107.3</v>
      </c>
      <c r="N21" s="20">
        <v>108</v>
      </c>
      <c r="O21" s="21">
        <v>111.4</v>
      </c>
      <c r="P21" s="21">
        <v>110.8</v>
      </c>
      <c r="Q21" s="21">
        <v>16.399999999999999</v>
      </c>
      <c r="R21" s="21">
        <v>111.8</v>
      </c>
      <c r="S21" s="22">
        <v>109.9</v>
      </c>
      <c r="T21" s="23">
        <f t="shared" si="0"/>
        <v>1696.0000000000002</v>
      </c>
      <c r="V21" s="2"/>
      <c r="W21" s="17"/>
    </row>
    <row r="22" spans="1:30" ht="39.950000000000003" customHeight="1" x14ac:dyDescent="0.25">
      <c r="A22" s="113" t="s">
        <v>37</v>
      </c>
      <c r="B22" s="20">
        <v>107.7</v>
      </c>
      <c r="C22" s="21">
        <v>108</v>
      </c>
      <c r="D22" s="21">
        <v>108.7</v>
      </c>
      <c r="E22" s="21">
        <v>24.5</v>
      </c>
      <c r="F22" s="21">
        <v>110.2</v>
      </c>
      <c r="G22" s="22">
        <v>110.2</v>
      </c>
      <c r="H22" s="69">
        <v>104.7</v>
      </c>
      <c r="I22" s="21">
        <v>107.4</v>
      </c>
      <c r="J22" s="21">
        <v>107</v>
      </c>
      <c r="K22" s="21">
        <v>23</v>
      </c>
      <c r="L22" s="21">
        <v>109</v>
      </c>
      <c r="M22" s="126">
        <v>107.3</v>
      </c>
      <c r="N22" s="20">
        <v>108</v>
      </c>
      <c r="O22" s="21">
        <v>111.4</v>
      </c>
      <c r="P22" s="21">
        <v>110.8</v>
      </c>
      <c r="Q22" s="21">
        <v>16.399999999999999</v>
      </c>
      <c r="R22" s="21">
        <v>111.8</v>
      </c>
      <c r="S22" s="22">
        <v>109.9</v>
      </c>
      <c r="T22" s="23">
        <f t="shared" si="0"/>
        <v>1696.0000000000002</v>
      </c>
      <c r="V22" s="2"/>
      <c r="W22" s="17"/>
    </row>
    <row r="23" spans="1:30" ht="39.950000000000003" customHeight="1" x14ac:dyDescent="0.25">
      <c r="A23" s="112" t="s">
        <v>38</v>
      </c>
      <c r="B23" s="20">
        <v>107.7</v>
      </c>
      <c r="C23" s="21">
        <v>108</v>
      </c>
      <c r="D23" s="21">
        <v>108.7</v>
      </c>
      <c r="E23" s="21">
        <v>24.5</v>
      </c>
      <c r="F23" s="21">
        <v>110.2</v>
      </c>
      <c r="G23" s="22">
        <v>110.2</v>
      </c>
      <c r="H23" s="69">
        <v>104.7</v>
      </c>
      <c r="I23" s="21">
        <v>107.4</v>
      </c>
      <c r="J23" s="21">
        <v>107</v>
      </c>
      <c r="K23" s="21">
        <v>23</v>
      </c>
      <c r="L23" s="21">
        <v>109</v>
      </c>
      <c r="M23" s="126">
        <v>107.3</v>
      </c>
      <c r="N23" s="20">
        <v>108</v>
      </c>
      <c r="O23" s="21">
        <v>111.4</v>
      </c>
      <c r="P23" s="21">
        <v>110.8</v>
      </c>
      <c r="Q23" s="21">
        <v>16.399999999999999</v>
      </c>
      <c r="R23" s="21">
        <v>111.8</v>
      </c>
      <c r="S23" s="22">
        <v>109.9</v>
      </c>
      <c r="T23" s="23">
        <f t="shared" si="0"/>
        <v>1696.0000000000002</v>
      </c>
      <c r="V23" s="2"/>
      <c r="W23" s="17"/>
    </row>
    <row r="24" spans="1:30" ht="39.950000000000003" customHeight="1" x14ac:dyDescent="0.25">
      <c r="A24" s="112" t="s">
        <v>33</v>
      </c>
      <c r="B24" s="20">
        <v>107.7</v>
      </c>
      <c r="C24" s="21">
        <v>108</v>
      </c>
      <c r="D24" s="21">
        <v>108.7</v>
      </c>
      <c r="E24" s="21">
        <v>24.5</v>
      </c>
      <c r="F24" s="21">
        <v>110.2</v>
      </c>
      <c r="G24" s="22">
        <v>110.2</v>
      </c>
      <c r="H24" s="69">
        <v>104.7</v>
      </c>
      <c r="I24" s="21">
        <v>107.4</v>
      </c>
      <c r="J24" s="21">
        <v>107</v>
      </c>
      <c r="K24" s="21">
        <v>23</v>
      </c>
      <c r="L24" s="21">
        <v>109</v>
      </c>
      <c r="M24" s="126">
        <v>107.3</v>
      </c>
      <c r="N24" s="20">
        <v>108</v>
      </c>
      <c r="O24" s="21">
        <v>111.4</v>
      </c>
      <c r="P24" s="21">
        <v>110.8</v>
      </c>
      <c r="Q24" s="21">
        <v>16.399999999999999</v>
      </c>
      <c r="R24" s="21">
        <v>111.8</v>
      </c>
      <c r="S24" s="22">
        <v>109.9</v>
      </c>
      <c r="T24" s="23">
        <f>SUM(B24:S24)</f>
        <v>1696.0000000000002</v>
      </c>
      <c r="V24" s="2"/>
    </row>
    <row r="25" spans="1:30" ht="41.45" customHeight="1" x14ac:dyDescent="0.25">
      <c r="A25" s="113" t="s">
        <v>10</v>
      </c>
      <c r="B25" s="264">
        <f>SUM(B18:B24)</f>
        <v>753.90000000000009</v>
      </c>
      <c r="C25" s="261">
        <f t="shared" ref="C25:E25" si="1">SUM(C18:C24)</f>
        <v>755.8</v>
      </c>
      <c r="D25" s="261">
        <f t="shared" si="1"/>
        <v>761.10000000000014</v>
      </c>
      <c r="E25" s="261">
        <f t="shared" si="1"/>
        <v>172.5</v>
      </c>
      <c r="F25" s="261">
        <f>SUM(F18:F24)</f>
        <v>772.00000000000011</v>
      </c>
      <c r="G25" s="262">
        <f t="shared" ref="G25:J25" si="2">SUM(G18:G24)</f>
        <v>772.00000000000011</v>
      </c>
      <c r="H25" s="260">
        <f t="shared" si="2"/>
        <v>732.50000000000011</v>
      </c>
      <c r="I25" s="261">
        <f t="shared" si="2"/>
        <v>751.8</v>
      </c>
      <c r="J25" s="261">
        <f t="shared" si="2"/>
        <v>749.4</v>
      </c>
      <c r="K25" s="261">
        <f>SUM(K18:K24)</f>
        <v>161.80000000000001</v>
      </c>
      <c r="L25" s="261">
        <f t="shared" ref="L25:M25" si="3">SUM(L18:L24)</f>
        <v>763.4</v>
      </c>
      <c r="M25" s="269">
        <f t="shared" si="3"/>
        <v>751.69999999999993</v>
      </c>
      <c r="N25" s="264">
        <f>SUM(N18:N24)</f>
        <v>757.2</v>
      </c>
      <c r="O25" s="261">
        <f t="shared" ref="O25:S25" si="4">SUM(O18:O24)</f>
        <v>779.59999999999991</v>
      </c>
      <c r="P25" s="261">
        <f t="shared" si="4"/>
        <v>775.99999999999989</v>
      </c>
      <c r="Q25" s="261">
        <f>SUM(Q18:Q24)</f>
        <v>115.20000000000002</v>
      </c>
      <c r="R25" s="261">
        <f t="shared" si="4"/>
        <v>782.8</v>
      </c>
      <c r="S25" s="262">
        <f t="shared" si="4"/>
        <v>768.9</v>
      </c>
      <c r="T25" s="23">
        <f t="shared" si="0"/>
        <v>11877.6</v>
      </c>
    </row>
    <row r="26" spans="1:30" s="2" customFormat="1" ht="36.75" customHeight="1" thickBot="1" x14ac:dyDescent="0.3">
      <c r="A26" s="114" t="s">
        <v>12</v>
      </c>
      <c r="B26" s="257">
        <v>152.1</v>
      </c>
      <c r="C26" s="258">
        <v>152.1</v>
      </c>
      <c r="D26" s="258">
        <v>152.1</v>
      </c>
      <c r="E26" s="258">
        <v>152.1</v>
      </c>
      <c r="F26" s="258">
        <v>152.1</v>
      </c>
      <c r="G26" s="259">
        <v>152.1</v>
      </c>
      <c r="H26" s="266">
        <v>152.1</v>
      </c>
      <c r="I26" s="258">
        <v>152.1</v>
      </c>
      <c r="J26" s="258">
        <v>152.1</v>
      </c>
      <c r="K26" s="258">
        <v>152.1</v>
      </c>
      <c r="L26" s="258">
        <v>152.1</v>
      </c>
      <c r="M26" s="270">
        <v>152.1</v>
      </c>
      <c r="N26" s="257">
        <v>152.1</v>
      </c>
      <c r="O26" s="258">
        <v>152.1</v>
      </c>
      <c r="P26" s="258">
        <v>152.1</v>
      </c>
      <c r="Q26" s="258">
        <v>152.1</v>
      </c>
      <c r="R26" s="258">
        <v>152.1</v>
      </c>
      <c r="S26" s="259">
        <v>152.1</v>
      </c>
      <c r="T26" s="30">
        <f>+((T25/T27)/7)*1000</f>
        <v>152.11116091438817</v>
      </c>
    </row>
    <row r="27" spans="1:30" s="2" customFormat="1" ht="33" customHeight="1" x14ac:dyDescent="0.25">
      <c r="A27" s="115" t="s">
        <v>13</v>
      </c>
      <c r="B27" s="251">
        <v>708</v>
      </c>
      <c r="C27" s="252">
        <v>710</v>
      </c>
      <c r="D27" s="252">
        <v>715</v>
      </c>
      <c r="E27" s="252">
        <v>162</v>
      </c>
      <c r="F27" s="252">
        <v>725</v>
      </c>
      <c r="G27" s="267">
        <v>725</v>
      </c>
      <c r="H27" s="72">
        <v>688</v>
      </c>
      <c r="I27" s="32">
        <v>706</v>
      </c>
      <c r="J27" s="32">
        <v>704</v>
      </c>
      <c r="K27" s="32">
        <v>152</v>
      </c>
      <c r="L27" s="32">
        <v>717</v>
      </c>
      <c r="M27" s="129">
        <v>706</v>
      </c>
      <c r="N27" s="31">
        <v>711</v>
      </c>
      <c r="O27" s="32">
        <v>732</v>
      </c>
      <c r="P27" s="32">
        <v>729</v>
      </c>
      <c r="Q27" s="32">
        <v>108</v>
      </c>
      <c r="R27" s="32">
        <v>735</v>
      </c>
      <c r="S27" s="33">
        <v>722</v>
      </c>
      <c r="T27" s="34">
        <f>SUM(B27:S27)</f>
        <v>11155</v>
      </c>
      <c r="U27" s="2">
        <f>((T25*1000)/T27)/7</f>
        <v>152.11116091438817</v>
      </c>
    </row>
    <row r="28" spans="1:30" s="2" customFormat="1" ht="33" customHeight="1" x14ac:dyDescent="0.25">
      <c r="A28" s="116" t="s">
        <v>14</v>
      </c>
      <c r="B28" s="35">
        <f t="shared" ref="B28:S28" si="5">((B27*B26)*7/1000-B18-B19)/5</f>
        <v>107.68151999999998</v>
      </c>
      <c r="C28" s="36">
        <f t="shared" si="5"/>
        <v>108.02740000000001</v>
      </c>
      <c r="D28" s="36">
        <f t="shared" si="5"/>
        <v>108.73210000000002</v>
      </c>
      <c r="E28" s="36">
        <f t="shared" si="5"/>
        <v>24.496280000000002</v>
      </c>
      <c r="F28" s="36">
        <f t="shared" si="5"/>
        <v>110.1815</v>
      </c>
      <c r="G28" s="37">
        <f t="shared" si="5"/>
        <v>110.1815</v>
      </c>
      <c r="H28" s="73">
        <f t="shared" si="5"/>
        <v>104.70272</v>
      </c>
      <c r="I28" s="36">
        <f t="shared" si="5"/>
        <v>107.37564</v>
      </c>
      <c r="J28" s="36">
        <f t="shared" si="5"/>
        <v>107.02975999999997</v>
      </c>
      <c r="K28" s="36">
        <f t="shared" si="5"/>
        <v>23.006879999999995</v>
      </c>
      <c r="L28" s="36">
        <f t="shared" si="5"/>
        <v>108.99797999999998</v>
      </c>
      <c r="M28" s="130">
        <f t="shared" si="5"/>
        <v>107.29563999999998</v>
      </c>
      <c r="N28" s="35">
        <f t="shared" si="5"/>
        <v>107.96033999999997</v>
      </c>
      <c r="O28" s="36">
        <f t="shared" si="5"/>
        <v>111.35208000000003</v>
      </c>
      <c r="P28" s="36">
        <f t="shared" si="5"/>
        <v>110.83326</v>
      </c>
      <c r="Q28" s="36">
        <f t="shared" si="5"/>
        <v>16.357520000000001</v>
      </c>
      <c r="R28" s="36">
        <f t="shared" si="5"/>
        <v>111.7509</v>
      </c>
      <c r="S28" s="37">
        <f t="shared" si="5"/>
        <v>109.86267999999998</v>
      </c>
      <c r="T28" s="38"/>
    </row>
    <row r="29" spans="1:30" ht="33.75" customHeight="1" x14ac:dyDescent="0.25">
      <c r="A29" s="117" t="s">
        <v>15</v>
      </c>
      <c r="B29" s="39">
        <f>((B27*B26)*7)/1000</f>
        <v>753.80759999999998</v>
      </c>
      <c r="C29" s="40">
        <f>((C27*C26)*7)/1000</f>
        <v>755.93700000000001</v>
      </c>
      <c r="D29" s="40">
        <f t="shared" ref="D29:S29" si="6">((D27*D26)*7)/1000</f>
        <v>761.26049999999998</v>
      </c>
      <c r="E29" s="40">
        <f t="shared" si="6"/>
        <v>172.48140000000001</v>
      </c>
      <c r="F29" s="40">
        <f t="shared" si="6"/>
        <v>771.90750000000003</v>
      </c>
      <c r="G29" s="76">
        <f t="shared" si="6"/>
        <v>771.90750000000003</v>
      </c>
      <c r="H29" s="74">
        <f t="shared" si="6"/>
        <v>732.5136</v>
      </c>
      <c r="I29" s="40">
        <f t="shared" si="6"/>
        <v>751.67819999999995</v>
      </c>
      <c r="J29" s="40">
        <f t="shared" si="6"/>
        <v>749.54879999999991</v>
      </c>
      <c r="K29" s="40">
        <f t="shared" si="6"/>
        <v>161.83439999999999</v>
      </c>
      <c r="L29" s="40">
        <f t="shared" si="6"/>
        <v>763.38990000000001</v>
      </c>
      <c r="M29" s="131">
        <f t="shared" si="6"/>
        <v>751.67819999999995</v>
      </c>
      <c r="N29" s="177">
        <f t="shared" si="6"/>
        <v>757.00169999999991</v>
      </c>
      <c r="O29" s="41">
        <f t="shared" si="6"/>
        <v>779.36040000000003</v>
      </c>
      <c r="P29" s="41">
        <f t="shared" si="6"/>
        <v>776.16629999999998</v>
      </c>
      <c r="Q29" s="41">
        <f t="shared" si="6"/>
        <v>114.98759999999999</v>
      </c>
      <c r="R29" s="41">
        <f t="shared" si="6"/>
        <v>782.55449999999996</v>
      </c>
      <c r="S29" s="42">
        <f t="shared" si="6"/>
        <v>768.71339999999998</v>
      </c>
      <c r="T29" s="43"/>
    </row>
    <row r="30" spans="1:30" ht="33.75" customHeight="1" thickBot="1" x14ac:dyDescent="0.3">
      <c r="A30" s="118" t="s">
        <v>16</v>
      </c>
      <c r="B30" s="44">
        <f>+(B25/B27)/7*1000</f>
        <v>152.11864406779662</v>
      </c>
      <c r="C30" s="45">
        <f t="shared" ref="C30:E30" si="7">+(C25/C27)/7*1000</f>
        <v>152.07243460764585</v>
      </c>
      <c r="D30" s="45">
        <f t="shared" si="7"/>
        <v>152.06793206793211</v>
      </c>
      <c r="E30" s="45">
        <f t="shared" si="7"/>
        <v>152.11640211640213</v>
      </c>
      <c r="F30" s="45">
        <f>+(F25/F27)/7*1000</f>
        <v>152.11822660098525</v>
      </c>
      <c r="G30" s="46">
        <f t="shared" ref="G30:J30" si="8">+(G25/G27)/7*1000</f>
        <v>152.11822660098525</v>
      </c>
      <c r="H30" s="75">
        <f t="shared" si="8"/>
        <v>152.09717607973425</v>
      </c>
      <c r="I30" s="45">
        <f t="shared" si="8"/>
        <v>152.12464589235128</v>
      </c>
      <c r="J30" s="45">
        <f t="shared" si="8"/>
        <v>152.06980519480521</v>
      </c>
      <c r="K30" s="45">
        <f>+(K25/K27)/7*1000</f>
        <v>152.06766917293234</v>
      </c>
      <c r="L30" s="45">
        <f t="shared" ref="L30:S30" si="9">+(L25/L27)/7*1000</f>
        <v>152.10201235305837</v>
      </c>
      <c r="M30" s="132">
        <f t="shared" si="9"/>
        <v>152.10441116956693</v>
      </c>
      <c r="N30" s="44">
        <f t="shared" si="9"/>
        <v>152.13984327908378</v>
      </c>
      <c r="O30" s="45">
        <f t="shared" si="9"/>
        <v>152.14676034348162</v>
      </c>
      <c r="P30" s="45">
        <f t="shared" si="9"/>
        <v>152.06741132667054</v>
      </c>
      <c r="Q30" s="45">
        <f t="shared" si="9"/>
        <v>152.38095238095244</v>
      </c>
      <c r="R30" s="45">
        <f t="shared" si="9"/>
        <v>152.1477162293489</v>
      </c>
      <c r="S30" s="46">
        <f t="shared" si="9"/>
        <v>152.13692125049465</v>
      </c>
      <c r="T30" s="47"/>
    </row>
    <row r="31" spans="1:30" ht="33.75" customHeight="1" x14ac:dyDescent="0.25">
      <c r="A31" s="48"/>
      <c r="B31" s="49">
        <f t="shared" ref="B31:S31" si="10">B30-B26</f>
        <v>1.864406779662886E-2</v>
      </c>
      <c r="C31" s="49">
        <f t="shared" si="10"/>
        <v>-2.7565392354148344E-2</v>
      </c>
      <c r="D31" s="49">
        <f t="shared" si="10"/>
        <v>-3.206793206788916E-2</v>
      </c>
      <c r="E31" s="49">
        <f t="shared" si="10"/>
        <v>1.6402116402133515E-2</v>
      </c>
      <c r="F31" s="49">
        <f t="shared" si="10"/>
        <v>1.8226600985258301E-2</v>
      </c>
      <c r="G31" s="49">
        <f t="shared" si="10"/>
        <v>1.8226600985258301E-2</v>
      </c>
      <c r="H31" s="49">
        <f t="shared" si="10"/>
        <v>-2.8239202657402984E-3</v>
      </c>
      <c r="I31" s="49">
        <f t="shared" si="10"/>
        <v>2.4645892351287557E-2</v>
      </c>
      <c r="J31" s="49">
        <f t="shared" si="10"/>
        <v>-3.0194805194781793E-2</v>
      </c>
      <c r="K31" s="49">
        <f t="shared" si="10"/>
        <v>-3.2330827067653445E-2</v>
      </c>
      <c r="L31" s="49">
        <f t="shared" si="10"/>
        <v>2.012353058375993E-3</v>
      </c>
      <c r="M31" s="49">
        <f t="shared" si="10"/>
        <v>4.4111695669357687E-3</v>
      </c>
      <c r="N31" s="49">
        <f t="shared" si="10"/>
        <v>3.9843279083783045E-2</v>
      </c>
      <c r="O31" s="49">
        <f t="shared" si="10"/>
        <v>4.6760343481622613E-2</v>
      </c>
      <c r="P31" s="49">
        <f t="shared" si="10"/>
        <v>-3.2588673329456697E-2</v>
      </c>
      <c r="Q31" s="49">
        <f t="shared" si="10"/>
        <v>0.28095238095244213</v>
      </c>
      <c r="R31" s="49">
        <f t="shared" si="10"/>
        <v>4.7716229348907291E-2</v>
      </c>
      <c r="S31" s="49">
        <f t="shared" si="10"/>
        <v>3.6921250494657443E-2</v>
      </c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247">
        <v>1</v>
      </c>
      <c r="C34" s="248">
        <v>2</v>
      </c>
      <c r="D34" s="249">
        <v>3</v>
      </c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0"/>
      <c r="U36" s="50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0"/>
      <c r="U37" s="50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302" t="s">
        <v>110</v>
      </c>
      <c r="U38" s="302" t="s">
        <v>109</v>
      </c>
      <c r="V38" s="303" t="s">
        <v>111</v>
      </c>
      <c r="W38" s="2"/>
      <c r="X38" s="2"/>
      <c r="Y38" s="2"/>
      <c r="Z38" s="2"/>
    </row>
    <row r="39" spans="1:30" ht="33.75" customHeight="1" x14ac:dyDescent="0.25">
      <c r="A39" s="80" t="s">
        <v>42</v>
      </c>
      <c r="B39" s="250">
        <v>94.5</v>
      </c>
      <c r="C39" s="250">
        <v>91.8</v>
      </c>
      <c r="D39" s="250">
        <v>94.5</v>
      </c>
      <c r="E39" s="250">
        <v>7.2</v>
      </c>
      <c r="F39" s="250">
        <v>96.8</v>
      </c>
      <c r="G39" s="250">
        <v>93.9</v>
      </c>
      <c r="H39" s="89">
        <f t="shared" ref="H39:H46" si="11">SUM(B39:G39)</f>
        <v>478.70000000000005</v>
      </c>
      <c r="I39" s="50"/>
      <c r="J39" s="2"/>
      <c r="K39" s="80" t="s">
        <v>42</v>
      </c>
      <c r="L39" s="250">
        <v>7.5</v>
      </c>
      <c r="M39" s="69">
        <v>7.3224489795918366</v>
      </c>
      <c r="N39" s="69">
        <v>7.4</v>
      </c>
      <c r="O39" s="69">
        <v>0.53333333333333333</v>
      </c>
      <c r="P39" s="69">
        <v>7.6</v>
      </c>
      <c r="Q39" s="69">
        <v>7.3469387755102042</v>
      </c>
      <c r="R39" s="89">
        <f t="shared" ref="R39:R46" si="12">SUM(L39:Q39)</f>
        <v>37.702721088435375</v>
      </c>
      <c r="S39" s="50"/>
      <c r="T39" s="55">
        <f>R39/$R$48</f>
        <v>0.15515523081660648</v>
      </c>
      <c r="U39" s="304">
        <f>9*T39</f>
        <v>1.3963970773494583</v>
      </c>
      <c r="V39" s="105">
        <f>R39-U39</f>
        <v>36.30632401108592</v>
      </c>
      <c r="W39" s="2"/>
      <c r="X39" s="295"/>
      <c r="Y39" s="2"/>
      <c r="Z39" s="2"/>
      <c r="AA39" s="144"/>
      <c r="AB39" s="144"/>
      <c r="AD39" s="142"/>
    </row>
    <row r="40" spans="1:30" ht="33.75" customHeight="1" x14ac:dyDescent="0.25">
      <c r="A40" s="81" t="s">
        <v>34</v>
      </c>
      <c r="B40" s="250">
        <v>94.5</v>
      </c>
      <c r="C40" s="250">
        <v>91.8</v>
      </c>
      <c r="D40" s="250">
        <v>94.5</v>
      </c>
      <c r="E40" s="250">
        <v>7.2</v>
      </c>
      <c r="F40" s="250">
        <v>96.8</v>
      </c>
      <c r="G40" s="250">
        <v>93.9</v>
      </c>
      <c r="H40" s="89">
        <f t="shared" si="11"/>
        <v>478.70000000000005</v>
      </c>
      <c r="I40" s="50"/>
      <c r="J40" s="2"/>
      <c r="K40" s="81" t="s">
        <v>34</v>
      </c>
      <c r="L40" s="250">
        <v>7.5</v>
      </c>
      <c r="M40" s="69">
        <v>7.3224489795918366</v>
      </c>
      <c r="N40" s="69">
        <v>7.4</v>
      </c>
      <c r="O40" s="69">
        <v>0.53333333333333333</v>
      </c>
      <c r="P40" s="69">
        <v>7.6</v>
      </c>
      <c r="Q40" s="69">
        <v>7.3469387755102042</v>
      </c>
      <c r="R40" s="89">
        <f t="shared" si="12"/>
        <v>37.702721088435375</v>
      </c>
      <c r="S40" s="50"/>
      <c r="T40" s="55">
        <f t="shared" ref="T40:T45" si="13">R40/$R$48</f>
        <v>0.15515523081660648</v>
      </c>
      <c r="U40" s="304">
        <f t="shared" ref="U40:U45" si="14">9*T40</f>
        <v>1.3963970773494583</v>
      </c>
      <c r="V40" s="105">
        <f t="shared" ref="V40:V45" si="15">R40-U40</f>
        <v>36.30632401108592</v>
      </c>
      <c r="W40" s="50"/>
      <c r="X40" s="50"/>
      <c r="Y40" s="50"/>
      <c r="Z40" s="50"/>
      <c r="AA40" s="50"/>
      <c r="AB40" s="50"/>
      <c r="AC40" s="50"/>
      <c r="AD40" s="142"/>
    </row>
    <row r="41" spans="1:30" ht="33.75" customHeight="1" x14ac:dyDescent="0.25">
      <c r="A41" s="80" t="s">
        <v>35</v>
      </c>
      <c r="B41" s="250">
        <v>94.5</v>
      </c>
      <c r="C41" s="250">
        <v>91.9</v>
      </c>
      <c r="D41" s="250">
        <v>94.7</v>
      </c>
      <c r="E41" s="250">
        <v>7.3</v>
      </c>
      <c r="F41" s="250">
        <v>96.8</v>
      </c>
      <c r="G41" s="250">
        <v>93.9</v>
      </c>
      <c r="H41" s="89">
        <f t="shared" si="11"/>
        <v>479.1</v>
      </c>
      <c r="I41" s="50"/>
      <c r="J41" s="2"/>
      <c r="K41" s="80" t="s">
        <v>35</v>
      </c>
      <c r="L41" s="250">
        <v>7.5</v>
      </c>
      <c r="M41" s="69">
        <v>7.4</v>
      </c>
      <c r="N41" s="69">
        <v>7.5</v>
      </c>
      <c r="O41" s="69">
        <v>0.7</v>
      </c>
      <c r="P41" s="69">
        <v>7.7</v>
      </c>
      <c r="Q41" s="69">
        <v>7.3</v>
      </c>
      <c r="R41" s="89">
        <f t="shared" si="12"/>
        <v>38.099999999999994</v>
      </c>
      <c r="S41" s="50"/>
      <c r="T41" s="55">
        <f t="shared" si="13"/>
        <v>0.15679012345679011</v>
      </c>
      <c r="U41" s="304">
        <f t="shared" si="14"/>
        <v>1.411111111111111</v>
      </c>
      <c r="V41" s="105">
        <f t="shared" si="15"/>
        <v>36.688888888888883</v>
      </c>
      <c r="W41" s="50"/>
      <c r="X41" s="50"/>
      <c r="Y41" s="50"/>
      <c r="Z41" s="50"/>
      <c r="AA41" s="50"/>
      <c r="AB41" s="144"/>
      <c r="AD41" s="142"/>
    </row>
    <row r="42" spans="1:30" ht="33.75" customHeight="1" x14ac:dyDescent="0.25">
      <c r="A42" s="80" t="s">
        <v>36</v>
      </c>
      <c r="B42" s="250">
        <v>94.5</v>
      </c>
      <c r="C42" s="250">
        <v>91.7</v>
      </c>
      <c r="D42" s="250">
        <v>94.7</v>
      </c>
      <c r="E42" s="250">
        <v>7.1</v>
      </c>
      <c r="F42" s="250">
        <v>96.8</v>
      </c>
      <c r="G42" s="250">
        <v>93.9</v>
      </c>
      <c r="H42" s="89">
        <f t="shared" si="11"/>
        <v>478.70000000000005</v>
      </c>
      <c r="I42" s="50"/>
      <c r="J42" s="2"/>
      <c r="K42" s="80" t="s">
        <v>36</v>
      </c>
      <c r="L42" s="250">
        <v>7.5</v>
      </c>
      <c r="M42" s="69">
        <v>7.3</v>
      </c>
      <c r="N42" s="69">
        <v>7.5</v>
      </c>
      <c r="O42" s="69">
        <v>0.7</v>
      </c>
      <c r="P42" s="69">
        <v>7.5</v>
      </c>
      <c r="Q42" s="69">
        <v>7.3</v>
      </c>
      <c r="R42" s="89">
        <f t="shared" si="12"/>
        <v>37.799999999999997</v>
      </c>
      <c r="S42" s="50"/>
      <c r="T42" s="55">
        <f t="shared" si="13"/>
        <v>0.15555555555555553</v>
      </c>
      <c r="U42" s="304">
        <f t="shared" si="14"/>
        <v>1.3999999999999997</v>
      </c>
      <c r="V42" s="105">
        <f t="shared" si="15"/>
        <v>36.4</v>
      </c>
      <c r="W42" s="50"/>
      <c r="X42" s="50"/>
      <c r="Y42" s="50"/>
      <c r="Z42" s="50"/>
      <c r="AA42" s="50"/>
      <c r="AB42" s="144"/>
      <c r="AD42" s="142"/>
    </row>
    <row r="43" spans="1:30" ht="33.75" customHeight="1" x14ac:dyDescent="0.25">
      <c r="A43" s="81" t="s">
        <v>37</v>
      </c>
      <c r="B43" s="250">
        <v>94.5</v>
      </c>
      <c r="C43" s="250">
        <v>91.7</v>
      </c>
      <c r="D43" s="250">
        <v>94.7</v>
      </c>
      <c r="E43" s="250">
        <v>6.9</v>
      </c>
      <c r="F43" s="250">
        <v>96.8</v>
      </c>
      <c r="G43" s="250">
        <v>93.9</v>
      </c>
      <c r="H43" s="89">
        <f t="shared" si="11"/>
        <v>478.5</v>
      </c>
      <c r="I43" s="50"/>
      <c r="J43" s="2"/>
      <c r="K43" s="81" t="s">
        <v>37</v>
      </c>
      <c r="L43" s="250">
        <v>7.5</v>
      </c>
      <c r="M43" s="69">
        <v>7.3</v>
      </c>
      <c r="N43" s="69">
        <v>7.5</v>
      </c>
      <c r="O43" s="69">
        <v>0.7</v>
      </c>
      <c r="P43" s="69">
        <v>7.4</v>
      </c>
      <c r="Q43" s="69">
        <v>7.3</v>
      </c>
      <c r="R43" s="89">
        <f t="shared" si="12"/>
        <v>37.699999999999996</v>
      </c>
      <c r="S43" s="50"/>
      <c r="T43" s="55">
        <f t="shared" si="13"/>
        <v>0.15514403292181067</v>
      </c>
      <c r="U43" s="304">
        <f t="shared" si="14"/>
        <v>1.3962962962962959</v>
      </c>
      <c r="V43" s="105">
        <f t="shared" si="15"/>
        <v>36.303703703703697</v>
      </c>
      <c r="W43" s="295"/>
      <c r="X43" s="295"/>
      <c r="Y43" s="295"/>
      <c r="Z43" s="295"/>
      <c r="AA43" s="50"/>
      <c r="AB43" s="144"/>
      <c r="AD43" s="142"/>
    </row>
    <row r="44" spans="1:30" ht="33.75" customHeight="1" x14ac:dyDescent="0.25">
      <c r="A44" s="80" t="s">
        <v>38</v>
      </c>
      <c r="B44" s="250">
        <v>94.5</v>
      </c>
      <c r="C44" s="250">
        <v>91.7</v>
      </c>
      <c r="D44" s="250">
        <v>94.7</v>
      </c>
      <c r="E44" s="250">
        <v>6.7</v>
      </c>
      <c r="F44" s="250">
        <v>96.8</v>
      </c>
      <c r="G44" s="250">
        <v>93.7</v>
      </c>
      <c r="H44" s="89">
        <f t="shared" si="11"/>
        <v>478.09999999999997</v>
      </c>
      <c r="I44" s="50"/>
      <c r="J44" s="2"/>
      <c r="K44" s="80" t="s">
        <v>38</v>
      </c>
      <c r="L44" s="250">
        <v>7.5</v>
      </c>
      <c r="M44" s="69">
        <v>7.3</v>
      </c>
      <c r="N44" s="69">
        <v>7.4</v>
      </c>
      <c r="O44" s="69">
        <v>0.7</v>
      </c>
      <c r="P44" s="69">
        <v>7.4</v>
      </c>
      <c r="Q44" s="69">
        <v>7.3</v>
      </c>
      <c r="R44" s="89">
        <f t="shared" si="12"/>
        <v>37.6</v>
      </c>
      <c r="S44" s="50"/>
      <c r="T44" s="55">
        <f t="shared" si="13"/>
        <v>0.15473251028806584</v>
      </c>
      <c r="U44" s="304">
        <f t="shared" si="14"/>
        <v>1.3925925925925926</v>
      </c>
      <c r="V44" s="105">
        <f t="shared" si="15"/>
        <v>36.207407407407409</v>
      </c>
      <c r="W44" s="295"/>
      <c r="X44" s="295"/>
      <c r="Y44" s="295"/>
      <c r="Z44" s="295"/>
      <c r="AA44" s="50"/>
      <c r="AB44" s="144"/>
      <c r="AD44" s="142"/>
    </row>
    <row r="45" spans="1:30" ht="33.75" customHeight="1" x14ac:dyDescent="0.25">
      <c r="A45" s="80" t="s">
        <v>33</v>
      </c>
      <c r="B45" s="250">
        <v>94.5</v>
      </c>
      <c r="C45" s="250">
        <v>91.7</v>
      </c>
      <c r="D45" s="250">
        <v>94.7</v>
      </c>
      <c r="E45" s="250">
        <v>6.5</v>
      </c>
      <c r="F45" s="250">
        <v>96.6</v>
      </c>
      <c r="G45" s="250">
        <v>93.7</v>
      </c>
      <c r="H45" s="89">
        <f t="shared" si="11"/>
        <v>477.7</v>
      </c>
      <c r="I45" s="50"/>
      <c r="J45" s="2"/>
      <c r="K45" s="80" t="s">
        <v>33</v>
      </c>
      <c r="L45" s="250">
        <v>7.5</v>
      </c>
      <c r="M45" s="69">
        <v>7.3</v>
      </c>
      <c r="N45" s="69">
        <v>7.4</v>
      </c>
      <c r="O45" s="69">
        <v>0.6</v>
      </c>
      <c r="P45" s="69">
        <v>7.4</v>
      </c>
      <c r="Q45" s="69">
        <v>7.3</v>
      </c>
      <c r="R45" s="89">
        <f t="shared" si="12"/>
        <v>37.5</v>
      </c>
      <c r="S45" s="50"/>
      <c r="T45" s="55">
        <f t="shared" si="13"/>
        <v>0.15432098765432098</v>
      </c>
      <c r="U45" s="304">
        <f t="shared" si="14"/>
        <v>1.3888888888888888</v>
      </c>
      <c r="V45" s="105">
        <f t="shared" si="15"/>
        <v>36.111111111111114</v>
      </c>
      <c r="W45" s="50"/>
      <c r="X45" s="50"/>
      <c r="Y45" s="50"/>
      <c r="Z45" s="50"/>
      <c r="AA45" s="50"/>
      <c r="AB45" s="144"/>
      <c r="AD45" s="142"/>
    </row>
    <row r="46" spans="1:30" ht="33.75" customHeight="1" x14ac:dyDescent="0.25">
      <c r="A46" s="81" t="s">
        <v>10</v>
      </c>
      <c r="B46" s="70">
        <f t="shared" ref="B46:G46" si="16">SUM(B39:B45)</f>
        <v>661.5</v>
      </c>
      <c r="C46" s="25">
        <f t="shared" si="16"/>
        <v>642.30000000000007</v>
      </c>
      <c r="D46" s="25">
        <f t="shared" si="16"/>
        <v>662.5</v>
      </c>
      <c r="E46" s="25">
        <f t="shared" si="16"/>
        <v>48.9</v>
      </c>
      <c r="F46" s="25">
        <f t="shared" si="16"/>
        <v>677.4</v>
      </c>
      <c r="G46" s="25">
        <f t="shared" si="16"/>
        <v>656.90000000000009</v>
      </c>
      <c r="H46" s="89">
        <f t="shared" si="11"/>
        <v>3349.5000000000005</v>
      </c>
      <c r="I46" s="56"/>
      <c r="K46" s="96" t="s">
        <v>10</v>
      </c>
      <c r="L46" s="70">
        <f>SUM(L39:L45)</f>
        <v>52.5</v>
      </c>
      <c r="M46" s="25">
        <f>SUM(M39:M45)</f>
        <v>51.244897959183668</v>
      </c>
      <c r="N46" s="25">
        <f>SUM(N39:N45)</f>
        <v>52.099999999999994</v>
      </c>
      <c r="O46" s="25">
        <f>SUM(O39:O45)</f>
        <v>4.4666666666666668</v>
      </c>
      <c r="P46" s="25">
        <f t="shared" ref="P46:Q46" si="17">SUM(P39:P45)</f>
        <v>52.599999999999994</v>
      </c>
      <c r="Q46" s="25">
        <f t="shared" si="17"/>
        <v>51.1938775510204</v>
      </c>
      <c r="R46" s="89">
        <f t="shared" si="12"/>
        <v>264.10544217687072</v>
      </c>
      <c r="S46" s="56"/>
      <c r="T46" s="53"/>
      <c r="U46" s="296"/>
      <c r="V46" s="296"/>
      <c r="W46" s="296"/>
      <c r="X46" s="296"/>
      <c r="Y46" s="296"/>
      <c r="Z46" s="296"/>
      <c r="AA46" s="2"/>
      <c r="AB46" s="2"/>
    </row>
    <row r="47" spans="1:30" ht="33.75" customHeight="1" x14ac:dyDescent="0.25">
      <c r="A47" s="82" t="s">
        <v>12</v>
      </c>
      <c r="B47" s="28">
        <v>153.4</v>
      </c>
      <c r="C47" s="28">
        <v>153.4</v>
      </c>
      <c r="D47" s="28">
        <v>153.4</v>
      </c>
      <c r="E47" s="28">
        <v>153.4</v>
      </c>
      <c r="F47" s="28">
        <v>153.4</v>
      </c>
      <c r="G47" s="28">
        <v>153.4</v>
      </c>
      <c r="H47" s="90">
        <f>+((H46/H48)/7)*1000</f>
        <v>153.26713645099295</v>
      </c>
      <c r="I47" s="56"/>
      <c r="K47" s="119" t="s">
        <v>12</v>
      </c>
      <c r="L47" s="71">
        <v>159.5</v>
      </c>
      <c r="M47" s="28">
        <v>159</v>
      </c>
      <c r="N47" s="28">
        <v>155</v>
      </c>
      <c r="O47" s="28">
        <v>160.5</v>
      </c>
      <c r="P47" s="28">
        <v>152.5</v>
      </c>
      <c r="Q47" s="28">
        <v>152.5</v>
      </c>
      <c r="R47" s="90">
        <f>+((R46/R48)/7)*1000</f>
        <v>155.26481021567946</v>
      </c>
      <c r="S47" s="57"/>
      <c r="T47" s="50"/>
      <c r="U47" s="50"/>
    </row>
    <row r="48" spans="1:30" ht="33.75" customHeight="1" x14ac:dyDescent="0.25">
      <c r="A48" s="83" t="s">
        <v>13</v>
      </c>
      <c r="B48" s="72">
        <v>616</v>
      </c>
      <c r="C48" s="32">
        <v>599</v>
      </c>
      <c r="D48" s="32">
        <v>617</v>
      </c>
      <c r="E48" s="32">
        <v>47</v>
      </c>
      <c r="F48" s="32">
        <v>631</v>
      </c>
      <c r="G48" s="32">
        <v>612</v>
      </c>
      <c r="H48" s="91">
        <f>SUM(B48:G48)</f>
        <v>3122</v>
      </c>
      <c r="I48" s="56"/>
      <c r="J48" s="58"/>
      <c r="K48" s="83" t="s">
        <v>13</v>
      </c>
      <c r="L48" s="94">
        <v>47</v>
      </c>
      <c r="M48" s="94">
        <v>46</v>
      </c>
      <c r="N48" s="94">
        <v>48</v>
      </c>
      <c r="O48" s="94">
        <v>4</v>
      </c>
      <c r="P48" s="94">
        <v>50</v>
      </c>
      <c r="Q48" s="94">
        <v>48</v>
      </c>
      <c r="R48" s="98">
        <f>SUM(L48:Q48)</f>
        <v>243</v>
      </c>
      <c r="S48" s="59"/>
      <c r="T48" s="53"/>
      <c r="U48" s="3"/>
    </row>
    <row r="49" spans="1:43" ht="33.75" customHeight="1" x14ac:dyDescent="0.25">
      <c r="A49" s="84" t="s">
        <v>14</v>
      </c>
      <c r="B49" s="73">
        <f t="shared" ref="B49:G49" si="18">((B48*B47)*7/1000-B39-B40)/5</f>
        <v>94.492160000000013</v>
      </c>
      <c r="C49" s="36">
        <f t="shared" si="18"/>
        <v>91.921240000000026</v>
      </c>
      <c r="D49" s="36">
        <f t="shared" si="18"/>
        <v>94.706919999999997</v>
      </c>
      <c r="E49" s="36">
        <f t="shared" si="18"/>
        <v>7.2137199999999977</v>
      </c>
      <c r="F49" s="36">
        <f t="shared" si="18"/>
        <v>96.793560000000014</v>
      </c>
      <c r="G49" s="36">
        <f t="shared" si="18"/>
        <v>93.87312</v>
      </c>
      <c r="H49" s="92">
        <f>((H46*1000)/H48)/7</f>
        <v>153.26713645099295</v>
      </c>
      <c r="I49" s="56"/>
      <c r="K49" s="84" t="s">
        <v>14</v>
      </c>
      <c r="L49" s="73">
        <f>((L48*L47)*7/1000-L39-L40)/5</f>
        <v>7.495099999999999</v>
      </c>
      <c r="M49" s="36">
        <f t="shared" ref="M49:Q49" si="19">((M48*M47)*7/1000-M39-M40)/5</f>
        <v>7.3106204081632651</v>
      </c>
      <c r="N49" s="36">
        <f t="shared" si="19"/>
        <v>7.4560000000000004</v>
      </c>
      <c r="O49" s="36">
        <f t="shared" si="19"/>
        <v>0.68546666666666667</v>
      </c>
      <c r="P49" s="36">
        <f t="shared" si="19"/>
        <v>7.6349999999999998</v>
      </c>
      <c r="Q49" s="36">
        <f t="shared" si="19"/>
        <v>7.3092244897959189</v>
      </c>
      <c r="R49" s="99">
        <f>((R46*1000)/R48)/7</f>
        <v>155.26481021567943</v>
      </c>
      <c r="S49" s="59"/>
      <c r="T49" s="50"/>
      <c r="U49" s="50"/>
    </row>
    <row r="50" spans="1:43" ht="33.75" customHeight="1" x14ac:dyDescent="0.25">
      <c r="A50" s="85" t="s">
        <v>15</v>
      </c>
      <c r="B50" s="74">
        <f t="shared" ref="B50:G50" si="20">((B48*B47)*7)/1000</f>
        <v>661.46080000000006</v>
      </c>
      <c r="C50" s="40">
        <f t="shared" si="20"/>
        <v>643.20620000000008</v>
      </c>
      <c r="D50" s="40">
        <f t="shared" si="20"/>
        <v>662.53459999999995</v>
      </c>
      <c r="E50" s="40">
        <f t="shared" si="20"/>
        <v>50.468599999999995</v>
      </c>
      <c r="F50" s="40">
        <f t="shared" si="20"/>
        <v>677.56780000000003</v>
      </c>
      <c r="G50" s="40">
        <f t="shared" si="20"/>
        <v>657.16559999999993</v>
      </c>
      <c r="H50" s="76"/>
      <c r="I50" s="56"/>
      <c r="K50" s="85" t="s">
        <v>15</v>
      </c>
      <c r="L50" s="74">
        <f>((L48*L47)*7)/1000</f>
        <v>52.475499999999997</v>
      </c>
      <c r="M50" s="40">
        <f>((M48*M47)*7)/1000</f>
        <v>51.198</v>
      </c>
      <c r="N50" s="40">
        <f>((N48*N47)*7)/1000</f>
        <v>52.08</v>
      </c>
      <c r="O50" s="40">
        <f>((O48*O47)*7)/1000</f>
        <v>4.4939999999999998</v>
      </c>
      <c r="P50" s="40">
        <f t="shared" ref="P50:Q50" si="21">((P48*P47)*7)/1000</f>
        <v>53.375</v>
      </c>
      <c r="Q50" s="40">
        <f t="shared" si="21"/>
        <v>51.24</v>
      </c>
      <c r="R50" s="100"/>
    </row>
    <row r="51" spans="1:43" ht="33.75" customHeight="1" thickBot="1" x14ac:dyDescent="0.3">
      <c r="A51" s="86" t="s">
        <v>16</v>
      </c>
      <c r="B51" s="75">
        <f t="shared" ref="B51:G51" si="22">+(B46/B48)/7*1000</f>
        <v>153.40909090909091</v>
      </c>
      <c r="C51" s="45">
        <f t="shared" si="22"/>
        <v>153.18387789172431</v>
      </c>
      <c r="D51" s="45">
        <f t="shared" si="22"/>
        <v>153.39198888631628</v>
      </c>
      <c r="E51" s="45">
        <f t="shared" si="22"/>
        <v>148.63221884498481</v>
      </c>
      <c r="F51" s="45">
        <f t="shared" si="22"/>
        <v>153.36201041430834</v>
      </c>
      <c r="G51" s="45">
        <f t="shared" si="22"/>
        <v>153.33800186741368</v>
      </c>
      <c r="H51" s="93"/>
      <c r="I51" s="56"/>
      <c r="J51" s="48"/>
      <c r="K51" s="86" t="s">
        <v>16</v>
      </c>
      <c r="L51" s="75">
        <f>+(L46/L48)/7*1000</f>
        <v>159.57446808510636</v>
      </c>
      <c r="M51" s="45">
        <f>+(M46/M48)/7*1000</f>
        <v>159.14564583597414</v>
      </c>
      <c r="N51" s="45">
        <f>+(N46/N48)/7*1000</f>
        <v>155.0595238095238</v>
      </c>
      <c r="O51" s="45">
        <f>+(O46/O48)/7*1000</f>
        <v>159.52380952380955</v>
      </c>
      <c r="P51" s="45">
        <f t="shared" ref="P51:Q51" si="23">+(P46/P48)/7*1000</f>
        <v>150.28571428571428</v>
      </c>
      <c r="Q51" s="45">
        <f t="shared" si="23"/>
        <v>152.36273080660831</v>
      </c>
      <c r="R51" s="46"/>
      <c r="S51" s="49"/>
      <c r="T51" s="49"/>
    </row>
    <row r="52" spans="1:43" ht="33.75" customHeight="1" x14ac:dyDescent="0.25">
      <c r="A52" s="48"/>
      <c r="B52" s="49">
        <f>B51-B47</f>
        <v>9.0909090909008228E-3</v>
      </c>
      <c r="C52" s="49">
        <f t="shared" ref="C52:G52" si="24">C51-C47</f>
        <v>-0.21612210827569811</v>
      </c>
      <c r="D52" s="49">
        <f t="shared" si="24"/>
        <v>-8.01111368372176E-3</v>
      </c>
      <c r="E52" s="49">
        <f t="shared" si="24"/>
        <v>-4.7677811550152001</v>
      </c>
      <c r="F52" s="49">
        <f t="shared" si="24"/>
        <v>-3.7989585691661887E-2</v>
      </c>
      <c r="G52" s="49">
        <f t="shared" si="24"/>
        <v>-6.1998132586325028E-2</v>
      </c>
      <c r="H52" s="48"/>
      <c r="I52" s="48"/>
      <c r="J52" s="48"/>
      <c r="K52" s="49"/>
      <c r="L52" s="49">
        <f>L51-L47</f>
        <v>7.4468085106360604E-2</v>
      </c>
      <c r="M52" s="49">
        <f t="shared" ref="M52:Q52" si="25">M51-M47</f>
        <v>0.14564583597413616</v>
      </c>
      <c r="N52" s="49">
        <f t="shared" si="25"/>
        <v>5.952380952379599E-2</v>
      </c>
      <c r="O52" s="49">
        <f t="shared" si="25"/>
        <v>-0.97619047619045318</v>
      </c>
      <c r="P52" s="49">
        <f t="shared" si="25"/>
        <v>-2.2142857142857224</v>
      </c>
      <c r="Q52" s="49">
        <f t="shared" si="25"/>
        <v>-0.1372691933916883</v>
      </c>
      <c r="R52" s="178"/>
      <c r="S52" s="49"/>
      <c r="T52" s="49"/>
      <c r="U52" s="2"/>
      <c r="V52" s="2"/>
      <c r="W52" s="2"/>
      <c r="X52" s="2"/>
      <c r="Y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  <c r="X53" s="2"/>
      <c r="AB53" s="3"/>
    </row>
    <row r="54" spans="1:43" ht="33.75" customHeight="1" thickBot="1" x14ac:dyDescent="0.3">
      <c r="A54" s="60"/>
      <c r="B54" s="300"/>
      <c r="C54" s="300"/>
      <c r="D54" s="300"/>
      <c r="E54" s="300"/>
      <c r="F54" s="300"/>
      <c r="G54" s="300"/>
      <c r="H54" s="300"/>
      <c r="I54" s="300"/>
      <c r="J54" s="384"/>
      <c r="K54" s="384"/>
      <c r="L54" s="300"/>
      <c r="M54" s="300"/>
      <c r="N54" s="300"/>
      <c r="O54" s="62"/>
      <c r="T54" s="50"/>
      <c r="U54" s="50"/>
      <c r="V54" s="2"/>
      <c r="W54" s="2"/>
      <c r="X54" s="2"/>
      <c r="Y54" s="2"/>
      <c r="Z54" s="2"/>
      <c r="AB54" s="2"/>
      <c r="AC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2"/>
      <c r="W55" s="2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302" t="s">
        <v>110</v>
      </c>
      <c r="W56" s="302" t="s">
        <v>109</v>
      </c>
      <c r="X56" s="303" t="s">
        <v>111</v>
      </c>
      <c r="Y56" s="52"/>
      <c r="Z56" s="64"/>
      <c r="AA56" s="64"/>
      <c r="AB56" s="64"/>
      <c r="AC56" s="5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86">
        <v>9.2229508196721302</v>
      </c>
      <c r="C57" s="179">
        <v>9.2229508196721302</v>
      </c>
      <c r="D57" s="179">
        <v>9.4</v>
      </c>
      <c r="E57" s="179">
        <v>2.333333333333333</v>
      </c>
      <c r="F57" s="179">
        <v>9.5</v>
      </c>
      <c r="G57" s="187">
        <v>9.4550000000000001</v>
      </c>
      <c r="H57" s="186">
        <v>8.8421052631578938</v>
      </c>
      <c r="I57" s="179">
        <v>9.0866666666666678</v>
      </c>
      <c r="J57" s="179">
        <v>9.1999999999999993</v>
      </c>
      <c r="K57" s="179">
        <v>2</v>
      </c>
      <c r="L57" s="179">
        <v>9.3442622950819683</v>
      </c>
      <c r="M57" s="187">
        <v>9.0918032786885252</v>
      </c>
      <c r="N57" s="69">
        <v>9.2229508196721302</v>
      </c>
      <c r="O57" s="21">
        <v>9.4</v>
      </c>
      <c r="P57" s="21">
        <v>9.4</v>
      </c>
      <c r="Q57" s="21">
        <v>1.5428571428571429</v>
      </c>
      <c r="R57" s="21">
        <v>9.3559322033898304</v>
      </c>
      <c r="S57" s="126">
        <v>9.3000000000000007</v>
      </c>
      <c r="T57" s="158">
        <f>SUM(B57:S57)</f>
        <v>144.92081264219178</v>
      </c>
      <c r="U57" s="49"/>
      <c r="V57" s="55">
        <f>T57/$T$66</f>
        <v>0.15701063124831177</v>
      </c>
      <c r="W57" s="304">
        <f>V57*52</f>
        <v>8.1645528249122119</v>
      </c>
      <c r="X57" s="105">
        <f>T57-W57</f>
        <v>136.75625981727956</v>
      </c>
      <c r="Y57" s="52"/>
      <c r="Z57" s="64"/>
      <c r="AA57" s="64"/>
      <c r="AB57" s="64"/>
      <c r="AC57" s="52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186">
        <v>9.2229508196721302</v>
      </c>
      <c r="C58" s="179">
        <v>9.2229508196721302</v>
      </c>
      <c r="D58" s="179">
        <v>9.4</v>
      </c>
      <c r="E58" s="179">
        <v>2.333333333333333</v>
      </c>
      <c r="F58" s="179">
        <v>9.5</v>
      </c>
      <c r="G58" s="187">
        <v>9.4550000000000001</v>
      </c>
      <c r="H58" s="186">
        <v>8.8421052631578938</v>
      </c>
      <c r="I58" s="179">
        <v>9.0866666666666678</v>
      </c>
      <c r="J58" s="179">
        <v>9.1999999999999993</v>
      </c>
      <c r="K58" s="179">
        <v>2</v>
      </c>
      <c r="L58" s="179">
        <v>9.3442622950819683</v>
      </c>
      <c r="M58" s="187">
        <v>9.0918032786885252</v>
      </c>
      <c r="N58" s="69">
        <v>9.2229508196721302</v>
      </c>
      <c r="O58" s="21">
        <v>9.4</v>
      </c>
      <c r="P58" s="21">
        <v>9.4</v>
      </c>
      <c r="Q58" s="21">
        <v>1.5428571428571429</v>
      </c>
      <c r="R58" s="21">
        <v>9.3559322033898304</v>
      </c>
      <c r="S58" s="126">
        <v>9.3000000000000007</v>
      </c>
      <c r="T58" s="158">
        <f t="shared" ref="T58:T63" si="26">SUM(B58:S58)</f>
        <v>144.92081264219178</v>
      </c>
      <c r="U58" s="49"/>
      <c r="V58" s="55">
        <f t="shared" ref="V58:V63" si="27">T58/$T$66</f>
        <v>0.15701063124831177</v>
      </c>
      <c r="W58" s="304">
        <f t="shared" ref="W58:W63" si="28">V58*52</f>
        <v>8.1645528249122119</v>
      </c>
      <c r="X58" s="105">
        <f t="shared" ref="X58:X63" si="29">T58-W58</f>
        <v>136.75625981727956</v>
      </c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186">
        <v>9.1</v>
      </c>
      <c r="C59" s="179">
        <v>9</v>
      </c>
      <c r="D59" s="179">
        <v>9.1999999999999993</v>
      </c>
      <c r="E59" s="179">
        <v>2.2000000000000002</v>
      </c>
      <c r="F59" s="179">
        <v>9.3000000000000007</v>
      </c>
      <c r="G59" s="187">
        <v>9.1999999999999993</v>
      </c>
      <c r="H59" s="186">
        <v>8.6999999999999993</v>
      </c>
      <c r="I59" s="179">
        <v>9</v>
      </c>
      <c r="J59" s="179">
        <v>9.1</v>
      </c>
      <c r="K59" s="179">
        <v>1.9</v>
      </c>
      <c r="L59" s="179">
        <v>9.1999999999999993</v>
      </c>
      <c r="M59" s="187">
        <v>9</v>
      </c>
      <c r="N59" s="69">
        <v>9.1</v>
      </c>
      <c r="O59" s="21">
        <v>9.3000000000000007</v>
      </c>
      <c r="P59" s="21">
        <v>9.1999999999999993</v>
      </c>
      <c r="Q59" s="21">
        <v>1.4</v>
      </c>
      <c r="R59" s="21">
        <v>9.1</v>
      </c>
      <c r="S59" s="126">
        <v>9.1</v>
      </c>
      <c r="T59" s="158">
        <f t="shared" si="26"/>
        <v>142.1</v>
      </c>
      <c r="U59" s="49"/>
      <c r="V59" s="55">
        <f t="shared" si="27"/>
        <v>0.15395449620801732</v>
      </c>
      <c r="W59" s="304">
        <f t="shared" si="28"/>
        <v>8.0056338028169005</v>
      </c>
      <c r="X59" s="105">
        <f t="shared" si="29"/>
        <v>134.09436619718309</v>
      </c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186">
        <v>9</v>
      </c>
      <c r="C60" s="179">
        <v>9</v>
      </c>
      <c r="D60" s="179">
        <v>9.1999999999999993</v>
      </c>
      <c r="E60" s="179">
        <v>2.2000000000000002</v>
      </c>
      <c r="F60" s="179">
        <v>9.3000000000000007</v>
      </c>
      <c r="G60" s="187">
        <v>9.1999999999999993</v>
      </c>
      <c r="H60" s="186">
        <v>8.6999999999999993</v>
      </c>
      <c r="I60" s="179">
        <v>9</v>
      </c>
      <c r="J60" s="179">
        <v>9.1</v>
      </c>
      <c r="K60" s="179">
        <v>1.9</v>
      </c>
      <c r="L60" s="179">
        <v>9.1999999999999993</v>
      </c>
      <c r="M60" s="187">
        <v>8.9</v>
      </c>
      <c r="N60" s="69">
        <v>9</v>
      </c>
      <c r="O60" s="21">
        <v>9.1999999999999993</v>
      </c>
      <c r="P60" s="21">
        <v>9.1999999999999993</v>
      </c>
      <c r="Q60" s="21">
        <v>1.4</v>
      </c>
      <c r="R60" s="21">
        <v>9.1</v>
      </c>
      <c r="S60" s="126">
        <v>9.1</v>
      </c>
      <c r="T60" s="158">
        <f t="shared" si="26"/>
        <v>141.70000000000002</v>
      </c>
      <c r="U60" s="49"/>
      <c r="V60" s="55">
        <f t="shared" si="27"/>
        <v>0.1535211267605634</v>
      </c>
      <c r="W60" s="304">
        <f t="shared" si="28"/>
        <v>7.9830985915492967</v>
      </c>
      <c r="X60" s="105">
        <f t="shared" si="29"/>
        <v>133.71690140845072</v>
      </c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186">
        <v>9</v>
      </c>
      <c r="C61" s="179">
        <v>8.9</v>
      </c>
      <c r="D61" s="179">
        <v>9.1999999999999993</v>
      </c>
      <c r="E61" s="179">
        <v>2.2000000000000002</v>
      </c>
      <c r="F61" s="179">
        <v>9.3000000000000007</v>
      </c>
      <c r="G61" s="187">
        <v>9.1999999999999993</v>
      </c>
      <c r="H61" s="186">
        <v>8.6999999999999993</v>
      </c>
      <c r="I61" s="179">
        <v>8.9</v>
      </c>
      <c r="J61" s="179">
        <v>9</v>
      </c>
      <c r="K61" s="179">
        <v>1.9</v>
      </c>
      <c r="L61" s="179">
        <v>9.1999999999999993</v>
      </c>
      <c r="M61" s="187">
        <v>8.9</v>
      </c>
      <c r="N61" s="69">
        <v>9</v>
      </c>
      <c r="O61" s="21">
        <v>9.1999999999999993</v>
      </c>
      <c r="P61" s="21">
        <v>9.1999999999999993</v>
      </c>
      <c r="Q61" s="21">
        <v>1.4</v>
      </c>
      <c r="R61" s="21">
        <v>9.1</v>
      </c>
      <c r="S61" s="126">
        <v>9.1</v>
      </c>
      <c r="T61" s="158">
        <f t="shared" si="26"/>
        <v>141.40000000000003</v>
      </c>
      <c r="U61" s="49"/>
      <c r="V61" s="55">
        <f t="shared" si="27"/>
        <v>0.15319609967497294</v>
      </c>
      <c r="W61" s="304">
        <f t="shared" si="28"/>
        <v>7.9661971830985934</v>
      </c>
      <c r="X61" s="105">
        <f t="shared" si="29"/>
        <v>133.43380281690145</v>
      </c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86">
        <v>9</v>
      </c>
      <c r="C62" s="179">
        <v>8.9</v>
      </c>
      <c r="D62" s="179">
        <v>9.1999999999999993</v>
      </c>
      <c r="E62" s="179">
        <v>2.1</v>
      </c>
      <c r="F62" s="179">
        <v>9.1</v>
      </c>
      <c r="G62" s="187">
        <v>9.1999999999999993</v>
      </c>
      <c r="H62" s="186">
        <v>8.6999999999999993</v>
      </c>
      <c r="I62" s="179">
        <v>8.9</v>
      </c>
      <c r="J62" s="179">
        <v>9</v>
      </c>
      <c r="K62" s="179">
        <v>1.8</v>
      </c>
      <c r="L62" s="179">
        <v>9.1</v>
      </c>
      <c r="M62" s="187">
        <v>8.9</v>
      </c>
      <c r="N62" s="69">
        <v>9</v>
      </c>
      <c r="O62" s="21">
        <v>9.1999999999999993</v>
      </c>
      <c r="P62" s="21">
        <v>9.1999999999999993</v>
      </c>
      <c r="Q62" s="21">
        <v>1.4</v>
      </c>
      <c r="R62" s="21">
        <v>9.1</v>
      </c>
      <c r="S62" s="126">
        <v>9.1</v>
      </c>
      <c r="T62" s="158">
        <f t="shared" si="26"/>
        <v>140.9</v>
      </c>
      <c r="U62" s="49"/>
      <c r="V62" s="55">
        <f t="shared" si="27"/>
        <v>0.15265438786565547</v>
      </c>
      <c r="W62" s="304">
        <f t="shared" si="28"/>
        <v>7.9380281690140846</v>
      </c>
      <c r="X62" s="105">
        <f t="shared" si="29"/>
        <v>132.96197183098593</v>
      </c>
      <c r="Y62" s="52"/>
      <c r="Z62" s="52"/>
      <c r="AA62" s="52"/>
      <c r="AB62" s="52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86">
        <v>9</v>
      </c>
      <c r="C63" s="179">
        <v>8.9</v>
      </c>
      <c r="D63" s="179">
        <v>9.1</v>
      </c>
      <c r="E63" s="179">
        <v>2.1</v>
      </c>
      <c r="F63" s="179">
        <v>9.1</v>
      </c>
      <c r="G63" s="187">
        <v>9.1999999999999993</v>
      </c>
      <c r="H63" s="186">
        <v>8.6999999999999993</v>
      </c>
      <c r="I63" s="179">
        <v>8.9</v>
      </c>
      <c r="J63" s="179">
        <v>9</v>
      </c>
      <c r="K63" s="179">
        <v>1.8</v>
      </c>
      <c r="L63" s="179">
        <v>9.1</v>
      </c>
      <c r="M63" s="187">
        <v>8.9</v>
      </c>
      <c r="N63" s="69">
        <v>9</v>
      </c>
      <c r="O63" s="21">
        <v>9.1999999999999993</v>
      </c>
      <c r="P63" s="21">
        <v>9.1</v>
      </c>
      <c r="Q63" s="21">
        <v>1.3</v>
      </c>
      <c r="R63" s="21">
        <v>9.1</v>
      </c>
      <c r="S63" s="126">
        <v>9</v>
      </c>
      <c r="T63" s="158">
        <f t="shared" si="26"/>
        <v>140.5</v>
      </c>
      <c r="U63" s="49"/>
      <c r="V63" s="55">
        <f t="shared" si="27"/>
        <v>0.15222101841820151</v>
      </c>
      <c r="W63" s="304">
        <f t="shared" si="28"/>
        <v>7.915492957746479</v>
      </c>
      <c r="X63" s="105">
        <f t="shared" si="29"/>
        <v>132.58450704225353</v>
      </c>
      <c r="Y63" s="52"/>
      <c r="Z63" s="52"/>
      <c r="AA63" s="52"/>
      <c r="AB63" s="52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81" t="s">
        <v>10</v>
      </c>
      <c r="B64" s="168">
        <f t="shared" ref="B64:S64" si="30">SUM(B57:B63)</f>
        <v>63.545901639344258</v>
      </c>
      <c r="C64" s="169">
        <f t="shared" si="30"/>
        <v>63.145901639344252</v>
      </c>
      <c r="D64" s="169">
        <f t="shared" si="30"/>
        <v>64.7</v>
      </c>
      <c r="E64" s="169">
        <f t="shared" si="30"/>
        <v>15.466666666666665</v>
      </c>
      <c r="F64" s="169">
        <f t="shared" si="30"/>
        <v>65.100000000000009</v>
      </c>
      <c r="G64" s="170">
        <f t="shared" si="30"/>
        <v>64.910000000000011</v>
      </c>
      <c r="H64" s="168">
        <f t="shared" si="30"/>
        <v>61.184210526315795</v>
      </c>
      <c r="I64" s="169">
        <f t="shared" si="30"/>
        <v>62.873333333333328</v>
      </c>
      <c r="J64" s="169">
        <f t="shared" si="30"/>
        <v>63.6</v>
      </c>
      <c r="K64" s="169">
        <f t="shared" si="30"/>
        <v>13.300000000000002</v>
      </c>
      <c r="L64" s="169">
        <f t="shared" si="30"/>
        <v>64.488524590163934</v>
      </c>
      <c r="M64" s="170">
        <f t="shared" si="30"/>
        <v>62.783606557377048</v>
      </c>
      <c r="N64" s="70">
        <f t="shared" si="30"/>
        <v>63.545901639344258</v>
      </c>
      <c r="O64" s="25">
        <f t="shared" si="30"/>
        <v>64.900000000000006</v>
      </c>
      <c r="P64" s="25">
        <f t="shared" si="30"/>
        <v>64.7</v>
      </c>
      <c r="Q64" s="25">
        <f t="shared" si="30"/>
        <v>9.9857142857142875</v>
      </c>
      <c r="R64" s="25">
        <f t="shared" si="30"/>
        <v>64.211864406779668</v>
      </c>
      <c r="S64" s="127">
        <f t="shared" si="30"/>
        <v>64</v>
      </c>
      <c r="T64" s="150">
        <f>SUM(B64:S64)</f>
        <v>996.44162528438358</v>
      </c>
      <c r="U64" s="49"/>
      <c r="V64" s="2"/>
      <c r="W64" s="2"/>
      <c r="X64" s="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156.5</v>
      </c>
      <c r="C65" s="28">
        <v>155.5</v>
      </c>
      <c r="D65" s="28">
        <v>154</v>
      </c>
      <c r="E65" s="28">
        <v>158</v>
      </c>
      <c r="F65" s="28">
        <v>153.5</v>
      </c>
      <c r="G65" s="29">
        <v>152</v>
      </c>
      <c r="H65" s="27">
        <v>156</v>
      </c>
      <c r="I65" s="28">
        <v>155</v>
      </c>
      <c r="J65" s="28">
        <v>154</v>
      </c>
      <c r="K65" s="28">
        <v>158</v>
      </c>
      <c r="L65" s="28">
        <v>153.5</v>
      </c>
      <c r="M65" s="29">
        <v>152</v>
      </c>
      <c r="N65" s="71">
        <v>156.5</v>
      </c>
      <c r="O65" s="28">
        <v>154.5</v>
      </c>
      <c r="P65" s="28">
        <v>154</v>
      </c>
      <c r="Q65" s="28">
        <v>158</v>
      </c>
      <c r="R65" s="28">
        <v>153</v>
      </c>
      <c r="S65" s="128">
        <v>152.5</v>
      </c>
      <c r="T65" s="151">
        <f>+((T64/T66)/7)*1000</f>
        <v>154.22405591771917</v>
      </c>
      <c r="U65" s="49"/>
      <c r="V65" s="2"/>
      <c r="W65" s="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58</v>
      </c>
      <c r="C66" s="145">
        <v>58</v>
      </c>
      <c r="D66" s="145">
        <v>60</v>
      </c>
      <c r="E66" s="145">
        <v>14</v>
      </c>
      <c r="F66" s="145">
        <v>61</v>
      </c>
      <c r="G66" s="147">
        <v>61</v>
      </c>
      <c r="H66" s="146">
        <v>56</v>
      </c>
      <c r="I66" s="145">
        <v>58</v>
      </c>
      <c r="J66" s="145">
        <v>59</v>
      </c>
      <c r="K66" s="145">
        <v>12</v>
      </c>
      <c r="L66" s="145">
        <v>60</v>
      </c>
      <c r="M66" s="147">
        <v>59</v>
      </c>
      <c r="N66" s="94">
        <v>58</v>
      </c>
      <c r="O66" s="145">
        <v>60</v>
      </c>
      <c r="P66" s="145">
        <v>60</v>
      </c>
      <c r="Q66" s="145">
        <v>9</v>
      </c>
      <c r="R66" s="145">
        <v>60</v>
      </c>
      <c r="S66" s="148">
        <v>60</v>
      </c>
      <c r="T66" s="152">
        <f>SUM(B66:S66)</f>
        <v>923</v>
      </c>
      <c r="U66" s="49"/>
      <c r="V66" s="66"/>
      <c r="Z66" s="3"/>
      <c r="AA66" s="3"/>
      <c r="AB66" s="3"/>
      <c r="AC66" s="3"/>
      <c r="AD66" s="3"/>
    </row>
    <row r="67" spans="1:41" ht="33.75" customHeight="1" x14ac:dyDescent="0.25">
      <c r="A67" s="84" t="s">
        <v>14</v>
      </c>
      <c r="B67" s="35">
        <f t="shared" ref="B67:S67" si="31">((B66*B65)*7/1000-B57-B58)/5</f>
        <v>9.0186196721311482</v>
      </c>
      <c r="C67" s="36">
        <f t="shared" si="31"/>
        <v>8.9374196721311492</v>
      </c>
      <c r="D67" s="36">
        <f t="shared" si="31"/>
        <v>9.1760000000000019</v>
      </c>
      <c r="E67" s="36">
        <f t="shared" si="31"/>
        <v>2.1634666666666669</v>
      </c>
      <c r="F67" s="36">
        <f t="shared" si="31"/>
        <v>9.3088999999999995</v>
      </c>
      <c r="G67" s="37">
        <f t="shared" si="31"/>
        <v>9.1988000000000003</v>
      </c>
      <c r="H67" s="35">
        <f t="shared" si="31"/>
        <v>8.6935578947368448</v>
      </c>
      <c r="I67" s="36">
        <f t="shared" si="31"/>
        <v>8.9513333333333343</v>
      </c>
      <c r="J67" s="36">
        <f t="shared" si="31"/>
        <v>9.0404</v>
      </c>
      <c r="K67" s="36">
        <f t="shared" si="31"/>
        <v>1.8544</v>
      </c>
      <c r="L67" s="36">
        <f t="shared" si="31"/>
        <v>9.1562950819672118</v>
      </c>
      <c r="M67" s="37">
        <f t="shared" si="31"/>
        <v>8.9184786885245906</v>
      </c>
      <c r="N67" s="73">
        <f t="shared" si="31"/>
        <v>9.0186196721311482</v>
      </c>
      <c r="O67" s="36">
        <f t="shared" si="31"/>
        <v>9.218</v>
      </c>
      <c r="P67" s="36">
        <f t="shared" si="31"/>
        <v>9.1760000000000019</v>
      </c>
      <c r="Q67" s="36">
        <f t="shared" si="31"/>
        <v>1.3736571428571431</v>
      </c>
      <c r="R67" s="36">
        <f t="shared" si="31"/>
        <v>9.1096271186440703</v>
      </c>
      <c r="S67" s="130">
        <f t="shared" si="31"/>
        <v>9.09</v>
      </c>
      <c r="T67" s="153">
        <f>((T64*1000)/T66)/7</f>
        <v>154.22405591771917</v>
      </c>
      <c r="Z67" s="3"/>
      <c r="AA67" s="3"/>
      <c r="AB67" s="3"/>
      <c r="AC67" s="3"/>
      <c r="AD67" s="3"/>
    </row>
    <row r="68" spans="1:41" ht="33.75" customHeight="1" x14ac:dyDescent="0.25">
      <c r="A68" s="85" t="s">
        <v>15</v>
      </c>
      <c r="B68" s="39">
        <f t="shared" ref="B68:M68" si="32">((B66*B65)*7)/1000</f>
        <v>63.539000000000001</v>
      </c>
      <c r="C68" s="40">
        <f t="shared" si="32"/>
        <v>63.133000000000003</v>
      </c>
      <c r="D68" s="40">
        <f t="shared" si="32"/>
        <v>64.680000000000007</v>
      </c>
      <c r="E68" s="40">
        <f t="shared" si="32"/>
        <v>15.484</v>
      </c>
      <c r="F68" s="40">
        <f t="shared" si="32"/>
        <v>65.544499999999999</v>
      </c>
      <c r="G68" s="76">
        <f t="shared" si="32"/>
        <v>64.903999999999996</v>
      </c>
      <c r="H68" s="39">
        <f t="shared" si="32"/>
        <v>61.152000000000001</v>
      </c>
      <c r="I68" s="40">
        <f t="shared" si="32"/>
        <v>62.93</v>
      </c>
      <c r="J68" s="40">
        <f t="shared" si="32"/>
        <v>63.601999999999997</v>
      </c>
      <c r="K68" s="40">
        <f t="shared" si="32"/>
        <v>13.272</v>
      </c>
      <c r="L68" s="40">
        <f t="shared" si="32"/>
        <v>64.47</v>
      </c>
      <c r="M68" s="76">
        <f t="shared" si="32"/>
        <v>62.776000000000003</v>
      </c>
      <c r="N68" s="74">
        <f>((N66*N65)*7)/1000</f>
        <v>63.539000000000001</v>
      </c>
      <c r="O68" s="40">
        <f>((O66*O65)*7)/1000</f>
        <v>64.89</v>
      </c>
      <c r="P68" s="40">
        <f>((P66*P65)*7)/1000</f>
        <v>64.680000000000007</v>
      </c>
      <c r="Q68" s="40">
        <f>((Q66*Q65)*7)/1000</f>
        <v>9.9540000000000006</v>
      </c>
      <c r="R68" s="40">
        <f t="shared" ref="R68:S68" si="33">((R66*R65)*7)/1000</f>
        <v>64.260000000000005</v>
      </c>
      <c r="S68" s="131">
        <f t="shared" si="33"/>
        <v>64.05</v>
      </c>
      <c r="T68" s="85"/>
      <c r="U68" s="48"/>
      <c r="AD68" s="3"/>
    </row>
    <row r="69" spans="1:41" ht="33.75" customHeight="1" thickBot="1" x14ac:dyDescent="0.3">
      <c r="A69" s="86" t="s">
        <v>16</v>
      </c>
      <c r="B69" s="44">
        <f t="shared" ref="B69:M69" si="34">+(B64/B66)/7*1000</f>
        <v>156.51699911168535</v>
      </c>
      <c r="C69" s="45">
        <f t="shared" si="34"/>
        <v>155.53177743680851</v>
      </c>
      <c r="D69" s="45">
        <f t="shared" si="34"/>
        <v>154.04761904761904</v>
      </c>
      <c r="E69" s="45">
        <f t="shared" si="34"/>
        <v>157.82312925170066</v>
      </c>
      <c r="F69" s="45">
        <f t="shared" si="34"/>
        <v>152.45901639344265</v>
      </c>
      <c r="G69" s="46">
        <f t="shared" si="34"/>
        <v>152.01405152224828</v>
      </c>
      <c r="H69" s="44">
        <f t="shared" si="34"/>
        <v>156.08216970998924</v>
      </c>
      <c r="I69" s="45">
        <f t="shared" si="34"/>
        <v>154.86042692939245</v>
      </c>
      <c r="J69" s="45">
        <f t="shared" si="34"/>
        <v>153.99515738498789</v>
      </c>
      <c r="K69" s="45">
        <f t="shared" si="34"/>
        <v>158.33333333333337</v>
      </c>
      <c r="L69" s="45">
        <f t="shared" si="34"/>
        <v>153.54410616705698</v>
      </c>
      <c r="M69" s="46">
        <f t="shared" si="34"/>
        <v>152.01841781447229</v>
      </c>
      <c r="N69" s="75">
        <f>+(N64/N66)/7*1000</f>
        <v>156.51699911168535</v>
      </c>
      <c r="O69" s="45">
        <f>+(O64/O66)/7*1000</f>
        <v>154.52380952380955</v>
      </c>
      <c r="P69" s="45">
        <f>+(P64/P66)/7*1000</f>
        <v>154.04761904761904</v>
      </c>
      <c r="Q69" s="45">
        <f>+(Q64/Q66)/7*1000</f>
        <v>158.50340136054425</v>
      </c>
      <c r="R69" s="45">
        <f t="shared" ref="R69:S69" si="35">+(R64/R66)/7*1000</f>
        <v>152.88539144471349</v>
      </c>
      <c r="S69" s="132">
        <f t="shared" si="35"/>
        <v>152.38095238095238</v>
      </c>
      <c r="T69" s="154"/>
      <c r="AD69" s="3"/>
    </row>
    <row r="70" spans="1:41" ht="33.75" customHeight="1" x14ac:dyDescent="0.25">
      <c r="B70" s="49">
        <f t="shared" ref="B70:S70" si="36">B69-B65</f>
        <v>1.6999111685350954E-2</v>
      </c>
      <c r="C70" s="49">
        <f t="shared" si="36"/>
        <v>3.1777436808511084E-2</v>
      </c>
      <c r="D70" s="49">
        <f t="shared" si="36"/>
        <v>4.7619047619036792E-2</v>
      </c>
      <c r="E70" s="49">
        <f t="shared" si="36"/>
        <v>-0.17687074829933636</v>
      </c>
      <c r="F70" s="49">
        <f t="shared" si="36"/>
        <v>-1.0409836065573472</v>
      </c>
      <c r="G70" s="49">
        <f t="shared" si="36"/>
        <v>1.4051522248280435E-2</v>
      </c>
      <c r="H70" s="49">
        <f t="shared" si="36"/>
        <v>8.2169709989244666E-2</v>
      </c>
      <c r="I70" s="49">
        <f t="shared" si="36"/>
        <v>-0.13957307060755397</v>
      </c>
      <c r="J70" s="49">
        <f t="shared" si="36"/>
        <v>-4.8426150121088085E-3</v>
      </c>
      <c r="K70" s="49">
        <f t="shared" si="36"/>
        <v>0.33333333333337123</v>
      </c>
      <c r="L70" s="49">
        <f t="shared" si="36"/>
        <v>4.4106167056980894E-2</v>
      </c>
      <c r="M70" s="49">
        <f t="shared" si="36"/>
        <v>1.8417814472286409E-2</v>
      </c>
      <c r="N70" s="49">
        <f t="shared" si="36"/>
        <v>1.6999111685350954E-2</v>
      </c>
      <c r="O70" s="49">
        <f t="shared" si="36"/>
        <v>2.3809523809546818E-2</v>
      </c>
      <c r="P70" s="49">
        <f t="shared" si="36"/>
        <v>4.7619047619036792E-2</v>
      </c>
      <c r="Q70" s="49">
        <f t="shared" si="36"/>
        <v>0.50340136054424534</v>
      </c>
      <c r="R70" s="49">
        <f t="shared" si="36"/>
        <v>-0.11460855528650882</v>
      </c>
      <c r="S70" s="49">
        <f t="shared" si="36"/>
        <v>-0.1190476190476204</v>
      </c>
    </row>
    <row r="71" spans="1:41" s="183" customFormat="1" ht="33.75" customHeight="1" x14ac:dyDescent="0.25">
      <c r="B71" s="294"/>
      <c r="C71" s="294"/>
      <c r="D71" s="294"/>
      <c r="E71" s="294"/>
      <c r="F71" s="294"/>
      <c r="G71" s="294"/>
      <c r="H71" s="294"/>
      <c r="I71" s="294"/>
      <c r="J71" s="294"/>
      <c r="K71" s="294"/>
      <c r="L71" s="294"/>
      <c r="M71" s="294"/>
      <c r="N71" s="294"/>
      <c r="O71" s="294"/>
      <c r="P71" s="294"/>
      <c r="Q71" s="294"/>
      <c r="R71" s="294"/>
      <c r="S71" s="294"/>
    </row>
    <row r="72" spans="1:41" s="182" customFormat="1" ht="33.75" customHeight="1" x14ac:dyDescent="0.25">
      <c r="B72" s="185"/>
    </row>
    <row r="73" spans="1:41" ht="33.75" customHeight="1" x14ac:dyDescent="0.25">
      <c r="A73" s="52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185"/>
    </row>
    <row r="74" spans="1:41" ht="33.75" customHeight="1" x14ac:dyDescent="0.25">
      <c r="A74" s="52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182"/>
    </row>
    <row r="75" spans="1:41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182"/>
    </row>
    <row r="76" spans="1:41" ht="33.75" customHeight="1" x14ac:dyDescent="0.25">
      <c r="A76" s="52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182"/>
    </row>
    <row r="77" spans="1:41" ht="33.75" customHeight="1" x14ac:dyDescent="0.25">
      <c r="A77" s="52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182"/>
    </row>
    <row r="78" spans="1:41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182"/>
    </row>
    <row r="79" spans="1:41" ht="33.75" customHeight="1" x14ac:dyDescent="0.25"/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4">
    <mergeCell ref="B15:G15"/>
    <mergeCell ref="H15:M15"/>
    <mergeCell ref="N15:S15"/>
    <mergeCell ref="A3:C3"/>
    <mergeCell ref="E9:G9"/>
    <mergeCell ref="R9:S9"/>
    <mergeCell ref="K11:L11"/>
    <mergeCell ref="R11:T11"/>
    <mergeCell ref="B36:H36"/>
    <mergeCell ref="L36:R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40"/>
  <sheetViews>
    <sheetView topLeftCell="A22" zoomScale="30" zoomScaleNormal="30" workbookViewId="0">
      <selection activeCell="B57" sqref="B57:S63"/>
    </sheetView>
  </sheetViews>
  <sheetFormatPr baseColWidth="10" defaultRowHeight="15" x14ac:dyDescent="0.25"/>
  <cols>
    <col min="1" max="1" width="52.42578125" style="16" bestFit="1" customWidth="1"/>
    <col min="2" max="10" width="22.85546875" style="16" customWidth="1"/>
    <col min="11" max="11" width="32.85546875" style="16" customWidth="1"/>
    <col min="12" max="19" width="22.85546875" style="16" customWidth="1"/>
    <col min="20" max="20" width="27.85546875" style="16" customWidth="1"/>
    <col min="21" max="22" width="35.42578125" style="16" bestFit="1" customWidth="1"/>
    <col min="23" max="23" width="32.28515625" style="16" bestFit="1" customWidth="1"/>
    <col min="24" max="24" width="20.140625" style="16" bestFit="1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306"/>
      <c r="Q3" s="306"/>
      <c r="R3" s="306"/>
      <c r="S3" s="306"/>
      <c r="T3" s="306"/>
      <c r="U3" s="306"/>
      <c r="V3" s="306"/>
      <c r="W3" s="306"/>
      <c r="X3" s="306"/>
      <c r="Y3" s="2"/>
      <c r="Z3" s="2"/>
      <c r="AA3" s="2"/>
      <c r="AB3" s="2"/>
      <c r="AC3" s="2"/>
      <c r="AD3" s="30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06" t="s">
        <v>1</v>
      </c>
      <c r="B9" s="306"/>
      <c r="C9" s="306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 t="s">
        <v>102</v>
      </c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06"/>
      <c r="B10" s="306"/>
      <c r="C10" s="30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06" t="s">
        <v>4</v>
      </c>
      <c r="B11" s="306"/>
      <c r="C11" s="306"/>
      <c r="D11" s="1"/>
      <c r="E11" s="307">
        <v>3</v>
      </c>
      <c r="F11" s="1"/>
      <c r="G11" s="1"/>
      <c r="H11" s="1"/>
      <c r="I11" s="1"/>
      <c r="J11" s="1"/>
      <c r="K11" s="378" t="s">
        <v>112</v>
      </c>
      <c r="L11" s="378"/>
      <c r="M11" s="308"/>
      <c r="N11" s="308"/>
      <c r="O11" s="1"/>
      <c r="P11" s="1"/>
      <c r="Q11" s="1" t="s">
        <v>6</v>
      </c>
      <c r="R11" s="378" t="s">
        <v>113</v>
      </c>
      <c r="S11" s="378"/>
      <c r="T11" s="378"/>
      <c r="U11" s="308"/>
      <c r="V11" s="308"/>
      <c r="W11" s="308"/>
      <c r="X11" s="308"/>
      <c r="Y11" s="1"/>
      <c r="Z11" s="1"/>
      <c r="AA11" s="1"/>
      <c r="AB11" s="1"/>
      <c r="AC11" s="1"/>
      <c r="AD11" s="1"/>
    </row>
    <row r="12" spans="1:30" s="3" customFormat="1" ht="26.25" x14ac:dyDescent="0.25">
      <c r="A12" s="306"/>
      <c r="B12" s="306"/>
      <c r="C12" s="306"/>
      <c r="D12" s="1"/>
      <c r="E12" s="1"/>
      <c r="F12" s="1"/>
      <c r="G12" s="1"/>
      <c r="H12" s="1"/>
      <c r="I12" s="1"/>
      <c r="J12" s="1"/>
      <c r="K12" s="308"/>
      <c r="L12" s="308"/>
      <c r="M12" s="308"/>
      <c r="N12" s="308"/>
      <c r="O12" s="1"/>
      <c r="P12" s="1"/>
      <c r="Q12" s="1"/>
      <c r="R12" s="1"/>
      <c r="S12" s="308"/>
      <c r="T12" s="308"/>
      <c r="U12" s="308"/>
      <c r="V12" s="308"/>
      <c r="W12" s="308"/>
      <c r="X12" s="308"/>
      <c r="Y12" s="308"/>
      <c r="Z12" s="308"/>
      <c r="AA12" s="308"/>
      <c r="AB12" s="308"/>
      <c r="AC12" s="308"/>
      <c r="AD12" s="1"/>
    </row>
    <row r="13" spans="1:30" s="3" customFormat="1" ht="26.25" x14ac:dyDescent="0.25">
      <c r="A13" s="306"/>
      <c r="B13" s="306"/>
      <c r="C13" s="306"/>
      <c r="D13" s="306"/>
      <c r="E13" s="306"/>
      <c r="F13" s="306"/>
      <c r="G13" s="306"/>
      <c r="H13" s="306"/>
      <c r="I13" s="306"/>
      <c r="J13" s="306"/>
      <c r="K13" s="306"/>
      <c r="L13" s="308"/>
      <c r="M13" s="308"/>
      <c r="N13" s="308"/>
      <c r="O13" s="308"/>
      <c r="P13" s="308"/>
      <c r="Q13" s="308"/>
      <c r="R13" s="308"/>
      <c r="S13" s="308"/>
      <c r="T13" s="308"/>
      <c r="U13" s="308"/>
      <c r="V13" s="308"/>
      <c r="W13" s="1"/>
      <c r="X13" s="1"/>
      <c r="Y13" s="1"/>
    </row>
    <row r="14" spans="1:30" s="3" customFormat="1" ht="27" thickBot="1" x14ac:dyDescent="0.3">
      <c r="A14" s="306"/>
      <c r="B14" s="7"/>
      <c r="C14" s="7"/>
      <c r="D14" s="8"/>
      <c r="E14" s="8"/>
      <c r="F14" s="8"/>
      <c r="G14" s="8"/>
      <c r="H14" s="8"/>
      <c r="I14" s="1"/>
      <c r="J14" s="1"/>
      <c r="K14" s="308"/>
      <c r="L14" s="308"/>
      <c r="M14" s="308"/>
      <c r="N14" s="308"/>
      <c r="O14" s="308"/>
      <c r="P14" s="308"/>
      <c r="Q14" s="308"/>
      <c r="R14" s="308"/>
      <c r="S14" s="308"/>
      <c r="T14" s="308"/>
      <c r="U14" s="308"/>
      <c r="V14" s="308"/>
      <c r="W14" s="308"/>
      <c r="X14" s="1"/>
      <c r="Y14" s="1"/>
      <c r="Z14" s="1"/>
    </row>
    <row r="15" spans="1:30" s="10" customFormat="1" ht="36" thickBot="1" x14ac:dyDescent="0.3">
      <c r="A15" s="109" t="s">
        <v>7</v>
      </c>
      <c r="B15" s="400" t="s">
        <v>8</v>
      </c>
      <c r="C15" s="401"/>
      <c r="D15" s="401"/>
      <c r="E15" s="401"/>
      <c r="F15" s="401"/>
      <c r="G15" s="401"/>
      <c r="H15" s="402" t="s">
        <v>45</v>
      </c>
      <c r="I15" s="403"/>
      <c r="J15" s="403"/>
      <c r="K15" s="403"/>
      <c r="L15" s="403"/>
      <c r="M15" s="404"/>
      <c r="N15" s="405" t="s">
        <v>44</v>
      </c>
      <c r="O15" s="406"/>
      <c r="P15" s="406"/>
      <c r="Q15" s="406"/>
      <c r="R15" s="406"/>
      <c r="S15" s="407"/>
      <c r="T15" s="309"/>
    </row>
    <row r="16" spans="1:30" ht="39.950000000000003" customHeight="1" x14ac:dyDescent="0.25">
      <c r="A16" s="110" t="s">
        <v>9</v>
      </c>
      <c r="B16" s="253"/>
      <c r="C16" s="254"/>
      <c r="D16" s="254"/>
      <c r="E16" s="254"/>
      <c r="F16" s="255"/>
      <c r="G16" s="256"/>
      <c r="H16" s="265"/>
      <c r="I16" s="254"/>
      <c r="J16" s="254"/>
      <c r="K16" s="255"/>
      <c r="L16" s="254"/>
      <c r="M16" s="268"/>
      <c r="N16" s="263"/>
      <c r="O16" s="254"/>
      <c r="P16" s="254"/>
      <c r="Q16" s="254"/>
      <c r="R16" s="254"/>
      <c r="S16" s="256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9">
        <v>6</v>
      </c>
      <c r="H17" s="68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107.7</v>
      </c>
      <c r="C18" s="21">
        <v>108</v>
      </c>
      <c r="D18" s="21">
        <v>108.7</v>
      </c>
      <c r="E18" s="21">
        <v>24.5</v>
      </c>
      <c r="F18" s="21">
        <v>110.2</v>
      </c>
      <c r="G18" s="22">
        <v>110.2</v>
      </c>
      <c r="H18" s="69">
        <v>104.7</v>
      </c>
      <c r="I18" s="21">
        <v>107.4</v>
      </c>
      <c r="J18" s="21">
        <v>107</v>
      </c>
      <c r="K18" s="21">
        <v>23</v>
      </c>
      <c r="L18" s="21">
        <v>109</v>
      </c>
      <c r="M18" s="126">
        <v>107.3</v>
      </c>
      <c r="N18" s="20">
        <v>108</v>
      </c>
      <c r="O18" s="21">
        <v>111.4</v>
      </c>
      <c r="P18" s="21">
        <v>110.8</v>
      </c>
      <c r="Q18" s="21">
        <v>16.399999999999999</v>
      </c>
      <c r="R18" s="21">
        <v>111.8</v>
      </c>
      <c r="S18" s="22">
        <v>109.9</v>
      </c>
      <c r="T18" s="23">
        <f t="shared" ref="T18:T25" si="0">SUM(B18:S18)</f>
        <v>1696.0000000000002</v>
      </c>
      <c r="V18" s="2"/>
      <c r="W18" s="17"/>
    </row>
    <row r="19" spans="1:30" ht="39.950000000000003" customHeight="1" x14ac:dyDescent="0.25">
      <c r="A19" s="113" t="s">
        <v>34</v>
      </c>
      <c r="B19" s="20">
        <v>107.7</v>
      </c>
      <c r="C19" s="21">
        <v>108</v>
      </c>
      <c r="D19" s="21">
        <v>108.7</v>
      </c>
      <c r="E19" s="21">
        <v>24.5</v>
      </c>
      <c r="F19" s="21">
        <v>110.2</v>
      </c>
      <c r="G19" s="22">
        <v>110.2</v>
      </c>
      <c r="H19" s="69">
        <v>104.7</v>
      </c>
      <c r="I19" s="21">
        <v>107.4</v>
      </c>
      <c r="J19" s="21">
        <v>107</v>
      </c>
      <c r="K19" s="21">
        <v>23</v>
      </c>
      <c r="L19" s="21">
        <v>109</v>
      </c>
      <c r="M19" s="126">
        <v>107.3</v>
      </c>
      <c r="N19" s="20">
        <v>108</v>
      </c>
      <c r="O19" s="21">
        <v>111.4</v>
      </c>
      <c r="P19" s="21">
        <v>110.8</v>
      </c>
      <c r="Q19" s="21">
        <v>16.399999999999999</v>
      </c>
      <c r="R19" s="21">
        <v>111.8</v>
      </c>
      <c r="S19" s="22">
        <v>109.9</v>
      </c>
      <c r="T19" s="23">
        <f t="shared" si="0"/>
        <v>1696.0000000000002</v>
      </c>
      <c r="U19" s="182"/>
      <c r="V19" s="2"/>
      <c r="W19" s="17"/>
    </row>
    <row r="20" spans="1:30" ht="39.75" customHeight="1" x14ac:dyDescent="0.25">
      <c r="A20" s="112" t="s">
        <v>35</v>
      </c>
      <c r="B20" s="20">
        <v>107.3</v>
      </c>
      <c r="C20" s="21">
        <v>107.6</v>
      </c>
      <c r="D20" s="21">
        <v>108.6</v>
      </c>
      <c r="E20" s="21">
        <v>23.2</v>
      </c>
      <c r="F20" s="21">
        <v>110.1</v>
      </c>
      <c r="G20" s="22">
        <v>110.3</v>
      </c>
      <c r="H20" s="69">
        <v>104.6</v>
      </c>
      <c r="I20" s="21">
        <v>107.4</v>
      </c>
      <c r="J20" s="21">
        <v>106.7</v>
      </c>
      <c r="K20" s="21">
        <v>22.4</v>
      </c>
      <c r="L20" s="21">
        <v>108.7</v>
      </c>
      <c r="M20" s="126">
        <v>107</v>
      </c>
      <c r="N20" s="20">
        <v>107.8</v>
      </c>
      <c r="O20" s="21">
        <v>111.1</v>
      </c>
      <c r="P20" s="21">
        <v>110.9</v>
      </c>
      <c r="Q20" s="21">
        <v>15.8</v>
      </c>
      <c r="R20" s="21">
        <v>111.6</v>
      </c>
      <c r="S20" s="22">
        <v>109.6</v>
      </c>
      <c r="T20" s="23">
        <f t="shared" si="0"/>
        <v>1690.6999999999998</v>
      </c>
      <c r="V20" s="2"/>
      <c r="W20" s="17"/>
    </row>
    <row r="21" spans="1:30" ht="39.950000000000003" customHeight="1" x14ac:dyDescent="0.25">
      <c r="A21" s="112" t="s">
        <v>36</v>
      </c>
      <c r="B21" s="20">
        <v>107.3</v>
      </c>
      <c r="C21" s="21">
        <v>107.6</v>
      </c>
      <c r="D21" s="21">
        <v>108.6</v>
      </c>
      <c r="E21" s="21">
        <v>23.2</v>
      </c>
      <c r="F21" s="21">
        <v>110.1</v>
      </c>
      <c r="G21" s="22">
        <v>110.3</v>
      </c>
      <c r="H21" s="69">
        <v>104.6</v>
      </c>
      <c r="I21" s="21">
        <v>107.4</v>
      </c>
      <c r="J21" s="21">
        <v>106.7</v>
      </c>
      <c r="K21" s="21">
        <v>22.3</v>
      </c>
      <c r="L21" s="21">
        <v>108.7</v>
      </c>
      <c r="M21" s="126">
        <v>107</v>
      </c>
      <c r="N21" s="20">
        <v>107.8</v>
      </c>
      <c r="O21" s="21">
        <v>111.1</v>
      </c>
      <c r="P21" s="21">
        <v>110.9</v>
      </c>
      <c r="Q21" s="21">
        <v>15.8</v>
      </c>
      <c r="R21" s="21">
        <v>111.6</v>
      </c>
      <c r="S21" s="22">
        <v>109.6</v>
      </c>
      <c r="T21" s="23">
        <f t="shared" si="0"/>
        <v>1690.5999999999997</v>
      </c>
      <c r="V21" s="2"/>
      <c r="W21" s="17"/>
    </row>
    <row r="22" spans="1:30" ht="39.950000000000003" customHeight="1" x14ac:dyDescent="0.25">
      <c r="A22" s="113" t="s">
        <v>37</v>
      </c>
      <c r="B22" s="20">
        <v>107.3</v>
      </c>
      <c r="C22" s="21">
        <v>107.6</v>
      </c>
      <c r="D22" s="21">
        <v>108.6</v>
      </c>
      <c r="E22" s="21">
        <v>23.2</v>
      </c>
      <c r="F22" s="21">
        <v>110.1</v>
      </c>
      <c r="G22" s="22">
        <v>110.3</v>
      </c>
      <c r="H22" s="69">
        <v>104.6</v>
      </c>
      <c r="I22" s="21">
        <v>107.4</v>
      </c>
      <c r="J22" s="21">
        <v>106.7</v>
      </c>
      <c r="K22" s="21">
        <v>22.3</v>
      </c>
      <c r="L22" s="21">
        <v>108.7</v>
      </c>
      <c r="M22" s="126">
        <v>107</v>
      </c>
      <c r="N22" s="20">
        <v>107.8</v>
      </c>
      <c r="O22" s="21">
        <v>111.1</v>
      </c>
      <c r="P22" s="21">
        <v>110.9</v>
      </c>
      <c r="Q22" s="21">
        <v>15.8</v>
      </c>
      <c r="R22" s="21">
        <v>111.6</v>
      </c>
      <c r="S22" s="22">
        <v>109.6</v>
      </c>
      <c r="T22" s="23">
        <f t="shared" si="0"/>
        <v>1690.5999999999997</v>
      </c>
      <c r="V22" s="2"/>
      <c r="W22" s="17"/>
    </row>
    <row r="23" spans="1:30" ht="39.950000000000003" customHeight="1" x14ac:dyDescent="0.25">
      <c r="A23" s="112" t="s">
        <v>38</v>
      </c>
      <c r="B23" s="20">
        <v>107.3</v>
      </c>
      <c r="C23" s="21">
        <v>107.6</v>
      </c>
      <c r="D23" s="21">
        <v>108.6</v>
      </c>
      <c r="E23" s="21">
        <v>23.2</v>
      </c>
      <c r="F23" s="21">
        <v>110.1</v>
      </c>
      <c r="G23" s="22">
        <v>110.3</v>
      </c>
      <c r="H23" s="69">
        <v>104.6</v>
      </c>
      <c r="I23" s="21">
        <v>107.4</v>
      </c>
      <c r="J23" s="21">
        <v>106.7</v>
      </c>
      <c r="K23" s="21">
        <v>22.3</v>
      </c>
      <c r="L23" s="21">
        <v>108.7</v>
      </c>
      <c r="M23" s="126">
        <v>107</v>
      </c>
      <c r="N23" s="20">
        <v>107.8</v>
      </c>
      <c r="O23" s="21">
        <v>111.1</v>
      </c>
      <c r="P23" s="21">
        <v>110.9</v>
      </c>
      <c r="Q23" s="21">
        <v>15.8</v>
      </c>
      <c r="R23" s="21">
        <v>111.6</v>
      </c>
      <c r="S23" s="22">
        <v>109.6</v>
      </c>
      <c r="T23" s="23">
        <f t="shared" si="0"/>
        <v>1690.5999999999997</v>
      </c>
      <c r="V23" s="2"/>
      <c r="W23" s="17"/>
    </row>
    <row r="24" spans="1:30" ht="39.950000000000003" customHeight="1" x14ac:dyDescent="0.25">
      <c r="A24" s="112" t="s">
        <v>33</v>
      </c>
      <c r="B24" s="20">
        <v>107.3</v>
      </c>
      <c r="C24" s="21">
        <v>107.6</v>
      </c>
      <c r="D24" s="21">
        <v>108.6</v>
      </c>
      <c r="E24" s="21">
        <v>23.2</v>
      </c>
      <c r="F24" s="21">
        <v>110.1</v>
      </c>
      <c r="G24" s="22">
        <v>110.3</v>
      </c>
      <c r="H24" s="69">
        <v>104.6</v>
      </c>
      <c r="I24" s="21">
        <v>107.4</v>
      </c>
      <c r="J24" s="21">
        <v>106.7</v>
      </c>
      <c r="K24" s="21">
        <v>22.3</v>
      </c>
      <c r="L24" s="21">
        <v>108.7</v>
      </c>
      <c r="M24" s="126">
        <v>107</v>
      </c>
      <c r="N24" s="20">
        <v>107.8</v>
      </c>
      <c r="O24" s="21">
        <v>111.1</v>
      </c>
      <c r="P24" s="21">
        <v>110.9</v>
      </c>
      <c r="Q24" s="21">
        <v>15.8</v>
      </c>
      <c r="R24" s="21">
        <v>111.6</v>
      </c>
      <c r="S24" s="22">
        <v>109.6</v>
      </c>
      <c r="T24" s="23">
        <f>SUM(B24:S24)</f>
        <v>1690.5999999999997</v>
      </c>
      <c r="V24" s="2"/>
    </row>
    <row r="25" spans="1:30" ht="41.45" customHeight="1" x14ac:dyDescent="0.25">
      <c r="A25" s="113" t="s">
        <v>10</v>
      </c>
      <c r="B25" s="264">
        <f>SUM(B18:B24)</f>
        <v>751.89999999999986</v>
      </c>
      <c r="C25" s="261">
        <f t="shared" ref="C25:E25" si="1">SUM(C18:C24)</f>
        <v>754.00000000000011</v>
      </c>
      <c r="D25" s="261">
        <f t="shared" si="1"/>
        <v>760.40000000000009</v>
      </c>
      <c r="E25" s="261">
        <f t="shared" si="1"/>
        <v>165</v>
      </c>
      <c r="F25" s="261">
        <f>SUM(F18:F24)</f>
        <v>770.90000000000009</v>
      </c>
      <c r="G25" s="262">
        <f t="shared" ref="G25:J25" si="2">SUM(G18:G24)</f>
        <v>771.89999999999986</v>
      </c>
      <c r="H25" s="260">
        <f t="shared" si="2"/>
        <v>732.40000000000009</v>
      </c>
      <c r="I25" s="261">
        <f t="shared" si="2"/>
        <v>751.8</v>
      </c>
      <c r="J25" s="261">
        <f t="shared" si="2"/>
        <v>747.50000000000011</v>
      </c>
      <c r="K25" s="261">
        <f>SUM(K18:K24)</f>
        <v>157.60000000000002</v>
      </c>
      <c r="L25" s="261">
        <f t="shared" ref="L25:M25" si="3">SUM(L18:L24)</f>
        <v>761.50000000000011</v>
      </c>
      <c r="M25" s="269">
        <f t="shared" si="3"/>
        <v>749.6</v>
      </c>
      <c r="N25" s="264">
        <f>SUM(N18:N24)</f>
        <v>754.99999999999989</v>
      </c>
      <c r="O25" s="261">
        <f t="shared" ref="O25:S25" si="4">SUM(O18:O24)</f>
        <v>778.30000000000007</v>
      </c>
      <c r="P25" s="261">
        <f t="shared" si="4"/>
        <v>776.09999999999991</v>
      </c>
      <c r="Q25" s="261">
        <f>SUM(Q18:Q24)</f>
        <v>111.79999999999998</v>
      </c>
      <c r="R25" s="261">
        <f t="shared" si="4"/>
        <v>781.6</v>
      </c>
      <c r="S25" s="262">
        <f t="shared" si="4"/>
        <v>767.80000000000007</v>
      </c>
      <c r="T25" s="23">
        <f t="shared" si="0"/>
        <v>11845.099999999999</v>
      </c>
    </row>
    <row r="26" spans="1:30" s="2" customFormat="1" ht="36.75" customHeight="1" thickBot="1" x14ac:dyDescent="0.3">
      <c r="A26" s="114" t="s">
        <v>12</v>
      </c>
      <c r="B26" s="257">
        <v>152.1</v>
      </c>
      <c r="C26" s="258">
        <v>152.1</v>
      </c>
      <c r="D26" s="258">
        <v>152.1</v>
      </c>
      <c r="E26" s="258">
        <v>152.1</v>
      </c>
      <c r="F26" s="258">
        <v>152.1</v>
      </c>
      <c r="G26" s="259">
        <v>152.1</v>
      </c>
      <c r="H26" s="266">
        <v>152.1</v>
      </c>
      <c r="I26" s="258">
        <v>152.1</v>
      </c>
      <c r="J26" s="258">
        <v>152.1</v>
      </c>
      <c r="K26" s="258">
        <v>152.1</v>
      </c>
      <c r="L26" s="258">
        <v>152.1</v>
      </c>
      <c r="M26" s="270">
        <v>152.1</v>
      </c>
      <c r="N26" s="257">
        <v>152.1</v>
      </c>
      <c r="O26" s="258">
        <v>152.1</v>
      </c>
      <c r="P26" s="258">
        <v>152.1</v>
      </c>
      <c r="Q26" s="258">
        <v>152.1</v>
      </c>
      <c r="R26" s="258">
        <v>152.1</v>
      </c>
      <c r="S26" s="259">
        <v>152.1</v>
      </c>
      <c r="T26" s="30">
        <f>+((T25/T27)/7)*1000</f>
        <v>152.11768634098729</v>
      </c>
    </row>
    <row r="27" spans="1:30" s="2" customFormat="1" ht="33" customHeight="1" x14ac:dyDescent="0.25">
      <c r="A27" s="115" t="s">
        <v>13</v>
      </c>
      <c r="B27" s="251">
        <v>706</v>
      </c>
      <c r="C27" s="252">
        <v>708</v>
      </c>
      <c r="D27" s="252">
        <v>714</v>
      </c>
      <c r="E27" s="252">
        <v>155</v>
      </c>
      <c r="F27" s="252">
        <v>724</v>
      </c>
      <c r="G27" s="267">
        <v>725</v>
      </c>
      <c r="H27" s="72">
        <v>688</v>
      </c>
      <c r="I27" s="32">
        <v>706</v>
      </c>
      <c r="J27" s="32">
        <v>702</v>
      </c>
      <c r="K27" s="32">
        <v>148</v>
      </c>
      <c r="L27" s="32">
        <v>715</v>
      </c>
      <c r="M27" s="129">
        <v>704</v>
      </c>
      <c r="N27" s="31">
        <v>709</v>
      </c>
      <c r="O27" s="32">
        <v>731</v>
      </c>
      <c r="P27" s="32">
        <v>729</v>
      </c>
      <c r="Q27" s="32">
        <v>105</v>
      </c>
      <c r="R27" s="32">
        <v>734</v>
      </c>
      <c r="S27" s="33">
        <v>721</v>
      </c>
      <c r="T27" s="34">
        <f>SUM(B27:S27)</f>
        <v>11124</v>
      </c>
      <c r="U27" s="2">
        <f>((T25*1000)/T27)/7</f>
        <v>152.11768634098729</v>
      </c>
    </row>
    <row r="28" spans="1:30" s="2" customFormat="1" ht="33" customHeight="1" x14ac:dyDescent="0.25">
      <c r="A28" s="116" t="s">
        <v>14</v>
      </c>
      <c r="B28" s="35">
        <f t="shared" ref="B28:S28" si="5">((B27*B26)*7/1000-B18-B19)/5</f>
        <v>107.25563999999997</v>
      </c>
      <c r="C28" s="36">
        <f t="shared" si="5"/>
        <v>107.56152</v>
      </c>
      <c r="D28" s="36">
        <f t="shared" si="5"/>
        <v>108.55915999999998</v>
      </c>
      <c r="E28" s="36">
        <f t="shared" si="5"/>
        <v>23.2057</v>
      </c>
      <c r="F28" s="36">
        <f t="shared" si="5"/>
        <v>110.08855999999996</v>
      </c>
      <c r="G28" s="37">
        <f t="shared" si="5"/>
        <v>110.30149999999999</v>
      </c>
      <c r="H28" s="73">
        <f t="shared" si="5"/>
        <v>104.62271999999999</v>
      </c>
      <c r="I28" s="36">
        <f t="shared" si="5"/>
        <v>107.37564</v>
      </c>
      <c r="J28" s="36">
        <f t="shared" si="5"/>
        <v>106.68388</v>
      </c>
      <c r="K28" s="36">
        <f t="shared" si="5"/>
        <v>22.31512</v>
      </c>
      <c r="L28" s="36">
        <f t="shared" si="5"/>
        <v>108.65209999999999</v>
      </c>
      <c r="M28" s="130">
        <f t="shared" si="5"/>
        <v>106.98976</v>
      </c>
      <c r="N28" s="35">
        <f t="shared" si="5"/>
        <v>107.77445999999998</v>
      </c>
      <c r="O28" s="36">
        <f t="shared" si="5"/>
        <v>111.09913999999999</v>
      </c>
      <c r="P28" s="36">
        <f t="shared" si="5"/>
        <v>110.91326000000001</v>
      </c>
      <c r="Q28" s="36">
        <f t="shared" si="5"/>
        <v>15.798699999999997</v>
      </c>
      <c r="R28" s="36">
        <f t="shared" si="5"/>
        <v>111.57796</v>
      </c>
      <c r="S28" s="37">
        <f t="shared" si="5"/>
        <v>109.56974</v>
      </c>
      <c r="T28" s="38"/>
    </row>
    <row r="29" spans="1:30" ht="33.75" customHeight="1" x14ac:dyDescent="0.25">
      <c r="A29" s="117" t="s">
        <v>15</v>
      </c>
      <c r="B29" s="39">
        <f>((B27*B26)*7)/1000</f>
        <v>751.67819999999995</v>
      </c>
      <c r="C29" s="40">
        <f>((C27*C26)*7)/1000</f>
        <v>753.80759999999998</v>
      </c>
      <c r="D29" s="40">
        <f t="shared" ref="D29:S29" si="6">((D27*D26)*7)/1000</f>
        <v>760.19579999999996</v>
      </c>
      <c r="E29" s="40">
        <f t="shared" si="6"/>
        <v>165.02850000000001</v>
      </c>
      <c r="F29" s="40">
        <f t="shared" si="6"/>
        <v>770.8427999999999</v>
      </c>
      <c r="G29" s="76">
        <f t="shared" si="6"/>
        <v>771.90750000000003</v>
      </c>
      <c r="H29" s="74">
        <f t="shared" si="6"/>
        <v>732.5136</v>
      </c>
      <c r="I29" s="40">
        <f t="shared" si="6"/>
        <v>751.67819999999995</v>
      </c>
      <c r="J29" s="40">
        <f t="shared" si="6"/>
        <v>747.4194</v>
      </c>
      <c r="K29" s="40">
        <f t="shared" si="6"/>
        <v>157.57560000000001</v>
      </c>
      <c r="L29" s="40">
        <f t="shared" si="6"/>
        <v>761.26049999999998</v>
      </c>
      <c r="M29" s="131">
        <f t="shared" si="6"/>
        <v>749.54879999999991</v>
      </c>
      <c r="N29" s="177">
        <f t="shared" si="6"/>
        <v>754.87229999999988</v>
      </c>
      <c r="O29" s="41">
        <f t="shared" si="6"/>
        <v>778.2956999999999</v>
      </c>
      <c r="P29" s="41">
        <f t="shared" si="6"/>
        <v>776.16629999999998</v>
      </c>
      <c r="Q29" s="41">
        <f t="shared" si="6"/>
        <v>111.79349999999999</v>
      </c>
      <c r="R29" s="41">
        <f t="shared" si="6"/>
        <v>781.48979999999995</v>
      </c>
      <c r="S29" s="42">
        <f t="shared" si="6"/>
        <v>767.64869999999996</v>
      </c>
      <c r="T29" s="43"/>
    </row>
    <row r="30" spans="1:30" ht="33.75" customHeight="1" thickBot="1" x14ac:dyDescent="0.3">
      <c r="A30" s="118" t="s">
        <v>16</v>
      </c>
      <c r="B30" s="44">
        <f>+(B25/B27)/7*1000</f>
        <v>152.14488061513555</v>
      </c>
      <c r="C30" s="45">
        <f t="shared" ref="C30:E30" si="7">+(C25/C27)/7*1000</f>
        <v>152.13882163034705</v>
      </c>
      <c r="D30" s="45">
        <f t="shared" si="7"/>
        <v>152.14085634253703</v>
      </c>
      <c r="E30" s="45">
        <f t="shared" si="7"/>
        <v>152.07373271889398</v>
      </c>
      <c r="F30" s="45">
        <f>+(F25/F27)/7*1000</f>
        <v>152.11128650355172</v>
      </c>
      <c r="G30" s="46">
        <f t="shared" ref="G30:J30" si="8">+(G25/G27)/7*1000</f>
        <v>152.09852216748769</v>
      </c>
      <c r="H30" s="75">
        <f t="shared" si="8"/>
        <v>152.0764119601329</v>
      </c>
      <c r="I30" s="45">
        <f t="shared" si="8"/>
        <v>152.12464589235128</v>
      </c>
      <c r="J30" s="45">
        <f t="shared" si="8"/>
        <v>152.11640211640213</v>
      </c>
      <c r="K30" s="45">
        <f>+(K25/K27)/7*1000</f>
        <v>152.12355212355217</v>
      </c>
      <c r="L30" s="45">
        <f t="shared" ref="L30:S30" si="9">+(L25/L27)/7*1000</f>
        <v>152.14785214785215</v>
      </c>
      <c r="M30" s="132">
        <f t="shared" si="9"/>
        <v>152.1103896103896</v>
      </c>
      <c r="N30" s="44">
        <f t="shared" si="9"/>
        <v>152.12573040499697</v>
      </c>
      <c r="O30" s="45">
        <f t="shared" si="9"/>
        <v>152.10084033613444</v>
      </c>
      <c r="P30" s="45">
        <f t="shared" si="9"/>
        <v>152.08700764256318</v>
      </c>
      <c r="Q30" s="45">
        <f t="shared" si="9"/>
        <v>152.10884353741494</v>
      </c>
      <c r="R30" s="45">
        <f t="shared" si="9"/>
        <v>152.12144803425457</v>
      </c>
      <c r="S30" s="46">
        <f t="shared" si="9"/>
        <v>152.12997820487419</v>
      </c>
      <c r="T30" s="47"/>
    </row>
    <row r="31" spans="1:30" ht="33.75" customHeight="1" x14ac:dyDescent="0.25">
      <c r="A31" s="48"/>
      <c r="B31" s="49">
        <f t="shared" ref="B31:S31" si="10">B30-B26</f>
        <v>4.4880615135554081E-2</v>
      </c>
      <c r="C31" s="49">
        <f t="shared" si="10"/>
        <v>3.8821630347058544E-2</v>
      </c>
      <c r="D31" s="49">
        <f t="shared" si="10"/>
        <v>4.0856342537040291E-2</v>
      </c>
      <c r="E31" s="49">
        <f t="shared" si="10"/>
        <v>-2.6267281106015616E-2</v>
      </c>
      <c r="F31" s="49">
        <f t="shared" si="10"/>
        <v>1.128650355173022E-2</v>
      </c>
      <c r="G31" s="49">
        <f t="shared" si="10"/>
        <v>-1.4778325123074865E-3</v>
      </c>
      <c r="H31" s="49">
        <f t="shared" si="10"/>
        <v>-2.3588039867092903E-2</v>
      </c>
      <c r="I31" s="49">
        <f t="shared" si="10"/>
        <v>2.4645892351287557E-2</v>
      </c>
      <c r="J31" s="49">
        <f t="shared" si="10"/>
        <v>1.6402116402133515E-2</v>
      </c>
      <c r="K31" s="49">
        <f t="shared" si="10"/>
        <v>2.3552123552178728E-2</v>
      </c>
      <c r="L31" s="49">
        <f t="shared" si="10"/>
        <v>4.7852147852154303E-2</v>
      </c>
      <c r="M31" s="49">
        <f t="shared" si="10"/>
        <v>1.0389610389609061E-2</v>
      </c>
      <c r="N31" s="49">
        <f t="shared" si="10"/>
        <v>2.5730404996977541E-2</v>
      </c>
      <c r="O31" s="49">
        <f t="shared" si="10"/>
        <v>8.4033613444489674E-4</v>
      </c>
      <c r="P31" s="49">
        <f t="shared" si="10"/>
        <v>-1.2992357436814927E-2</v>
      </c>
      <c r="Q31" s="49">
        <f t="shared" si="10"/>
        <v>8.8435374149469226E-3</v>
      </c>
      <c r="R31" s="49">
        <f t="shared" si="10"/>
        <v>2.1448034254575532E-2</v>
      </c>
      <c r="S31" s="49">
        <f t="shared" si="10"/>
        <v>2.9978204874197445E-2</v>
      </c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247">
        <v>1</v>
      </c>
      <c r="C34" s="248">
        <v>2</v>
      </c>
      <c r="D34" s="249">
        <v>3</v>
      </c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0"/>
      <c r="U36" s="50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0"/>
      <c r="U37" s="50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302" t="s">
        <v>110</v>
      </c>
      <c r="U38" s="302" t="s">
        <v>109</v>
      </c>
      <c r="V38" s="303" t="s">
        <v>111</v>
      </c>
      <c r="W38" s="2"/>
      <c r="X38" s="2"/>
      <c r="Y38" s="2"/>
      <c r="Z38" s="2"/>
    </row>
    <row r="39" spans="1:30" ht="33.75" customHeight="1" x14ac:dyDescent="0.25">
      <c r="A39" s="80" t="s">
        <v>42</v>
      </c>
      <c r="B39" s="250">
        <v>94.5</v>
      </c>
      <c r="C39" s="250">
        <v>91.5</v>
      </c>
      <c r="D39" s="250">
        <v>94.7</v>
      </c>
      <c r="E39" s="250">
        <v>6.2</v>
      </c>
      <c r="F39" s="250">
        <v>96.6</v>
      </c>
      <c r="G39" s="250">
        <v>93.5</v>
      </c>
      <c r="H39" s="89">
        <f t="shared" ref="H39:H46" si="11">SUM(B39:G39)</f>
        <v>477</v>
      </c>
      <c r="I39" s="50"/>
      <c r="J39" s="2"/>
      <c r="K39" s="80" t="s">
        <v>42</v>
      </c>
      <c r="L39" s="250">
        <v>7.5</v>
      </c>
      <c r="M39" s="69">
        <v>7.3</v>
      </c>
      <c r="N39" s="69">
        <v>7.4</v>
      </c>
      <c r="O39" s="69">
        <v>0.6</v>
      </c>
      <c r="P39" s="69">
        <v>7.4</v>
      </c>
      <c r="Q39" s="69">
        <v>7.3</v>
      </c>
      <c r="R39" s="89">
        <f t="shared" ref="R39:R46" si="12">SUM(L39:Q39)</f>
        <v>37.5</v>
      </c>
      <c r="S39" s="50"/>
      <c r="T39" s="55">
        <f>R39/$R$48</f>
        <v>0.16163793103448276</v>
      </c>
      <c r="U39" s="304">
        <f>9*T39</f>
        <v>1.4547413793103448</v>
      </c>
      <c r="V39" s="105">
        <f>R39-U39</f>
        <v>36.045258620689658</v>
      </c>
      <c r="W39" s="2"/>
      <c r="X39" s="295"/>
      <c r="Y39" s="2"/>
      <c r="Z39" s="2"/>
      <c r="AA39" s="144"/>
      <c r="AB39" s="144"/>
      <c r="AD39" s="142"/>
    </row>
    <row r="40" spans="1:30" ht="33.75" customHeight="1" x14ac:dyDescent="0.25">
      <c r="A40" s="81" t="s">
        <v>34</v>
      </c>
      <c r="B40" s="250">
        <v>94.5</v>
      </c>
      <c r="C40" s="250">
        <v>91.5</v>
      </c>
      <c r="D40" s="250">
        <v>94.7</v>
      </c>
      <c r="E40" s="250">
        <v>6.2</v>
      </c>
      <c r="F40" s="250">
        <v>96.6</v>
      </c>
      <c r="G40" s="250">
        <v>93.5</v>
      </c>
      <c r="H40" s="89">
        <f t="shared" si="11"/>
        <v>477</v>
      </c>
      <c r="I40" s="50"/>
      <c r="J40" s="2"/>
      <c r="K40" s="81" t="s">
        <v>34</v>
      </c>
      <c r="L40" s="250">
        <v>7.5</v>
      </c>
      <c r="M40" s="69">
        <v>7.3</v>
      </c>
      <c r="N40" s="69">
        <v>7.4</v>
      </c>
      <c r="O40" s="69">
        <v>0.6</v>
      </c>
      <c r="P40" s="69">
        <v>7.4</v>
      </c>
      <c r="Q40" s="69">
        <v>7.3</v>
      </c>
      <c r="R40" s="89">
        <f t="shared" si="12"/>
        <v>37.5</v>
      </c>
      <c r="S40" s="50"/>
      <c r="T40" s="55">
        <f t="shared" ref="T40:T42" si="13">R40/$R$48</f>
        <v>0.16163793103448276</v>
      </c>
      <c r="U40" s="304">
        <f t="shared" ref="U40:U42" si="14">9*T40</f>
        <v>1.4547413793103448</v>
      </c>
      <c r="V40" s="105">
        <f t="shared" ref="V40:V42" si="15">R40-U40</f>
        <v>36.045258620689658</v>
      </c>
      <c r="W40" s="50"/>
      <c r="X40" s="50"/>
      <c r="Y40" s="50"/>
      <c r="Z40" s="50"/>
      <c r="AA40" s="50"/>
      <c r="AB40" s="50"/>
      <c r="AC40" s="50"/>
      <c r="AD40" s="142"/>
    </row>
    <row r="41" spans="1:30" ht="33.75" customHeight="1" x14ac:dyDescent="0.25">
      <c r="A41" s="80" t="s">
        <v>35</v>
      </c>
      <c r="B41" s="250">
        <v>94.5</v>
      </c>
      <c r="C41" s="250">
        <v>91.6</v>
      </c>
      <c r="D41" s="250">
        <v>94.6</v>
      </c>
      <c r="E41" s="250">
        <v>6.4</v>
      </c>
      <c r="F41" s="250">
        <v>96.7</v>
      </c>
      <c r="G41" s="250">
        <v>93.6</v>
      </c>
      <c r="H41" s="89">
        <f t="shared" si="11"/>
        <v>477.4</v>
      </c>
      <c r="I41" s="50"/>
      <c r="J41" s="2"/>
      <c r="K41" s="80" t="s">
        <v>35</v>
      </c>
      <c r="L41" s="250">
        <v>7.5</v>
      </c>
      <c r="M41" s="69">
        <v>7.4</v>
      </c>
      <c r="N41" s="69">
        <v>7.5</v>
      </c>
      <c r="O41" s="69">
        <v>0.7</v>
      </c>
      <c r="P41" s="69">
        <v>7.8</v>
      </c>
      <c r="Q41" s="69">
        <v>7.2</v>
      </c>
      <c r="R41" s="89">
        <f t="shared" si="12"/>
        <v>38.1</v>
      </c>
      <c r="S41" s="50"/>
      <c r="T41" s="55">
        <f t="shared" si="13"/>
        <v>0.16422413793103449</v>
      </c>
      <c r="U41" s="304">
        <f t="shared" si="14"/>
        <v>1.4780172413793105</v>
      </c>
      <c r="V41" s="310">
        <f t="shared" si="15"/>
        <v>36.621982758620689</v>
      </c>
      <c r="W41" s="50"/>
      <c r="X41" s="50"/>
      <c r="Y41" s="50"/>
      <c r="Z41" s="50"/>
      <c r="AA41" s="50"/>
      <c r="AB41" s="144"/>
      <c r="AD41" s="142"/>
    </row>
    <row r="42" spans="1:30" ht="33.75" customHeight="1" x14ac:dyDescent="0.25">
      <c r="A42" s="80" t="s">
        <v>36</v>
      </c>
      <c r="B42" s="250">
        <v>94.5</v>
      </c>
      <c r="C42" s="250">
        <v>91.6</v>
      </c>
      <c r="D42" s="250">
        <v>94.3</v>
      </c>
      <c r="E42" s="250">
        <v>5.4</v>
      </c>
      <c r="F42" s="250">
        <v>96.4</v>
      </c>
      <c r="G42" s="250">
        <v>93.4</v>
      </c>
      <c r="H42" s="89">
        <f t="shared" si="11"/>
        <v>475.59999999999991</v>
      </c>
      <c r="I42" s="50"/>
      <c r="J42" s="2"/>
      <c r="K42" s="80" t="s">
        <v>36</v>
      </c>
      <c r="L42" s="250">
        <v>7.5</v>
      </c>
      <c r="M42" s="69">
        <v>7.3</v>
      </c>
      <c r="N42" s="69">
        <v>7.5</v>
      </c>
      <c r="O42" s="69">
        <v>0.7</v>
      </c>
      <c r="P42" s="69">
        <v>7.7</v>
      </c>
      <c r="Q42" s="69">
        <v>7.1</v>
      </c>
      <c r="R42" s="89">
        <f t="shared" si="12"/>
        <v>37.799999999999997</v>
      </c>
      <c r="S42" s="50"/>
      <c r="T42" s="55">
        <f t="shared" si="13"/>
        <v>0.16293103448275861</v>
      </c>
      <c r="U42" s="304">
        <f t="shared" si="14"/>
        <v>1.4663793103448275</v>
      </c>
      <c r="V42" s="310">
        <f t="shared" si="15"/>
        <v>36.33362068965517</v>
      </c>
      <c r="W42" s="50"/>
    </row>
    <row r="43" spans="1:30" ht="33.75" customHeight="1" x14ac:dyDescent="0.25">
      <c r="A43" s="81" t="s">
        <v>37</v>
      </c>
      <c r="B43" s="250">
        <v>94.5</v>
      </c>
      <c r="C43" s="250">
        <v>91.6</v>
      </c>
      <c r="D43" s="250">
        <v>94.3</v>
      </c>
      <c r="E43" s="250">
        <v>5.4</v>
      </c>
      <c r="F43" s="250">
        <v>96.2</v>
      </c>
      <c r="G43" s="250">
        <v>93.4</v>
      </c>
      <c r="H43" s="89">
        <f t="shared" si="11"/>
        <v>475.4</v>
      </c>
      <c r="I43" s="50"/>
      <c r="J43" s="2"/>
      <c r="K43" s="81" t="s">
        <v>37</v>
      </c>
      <c r="L43" s="250">
        <v>7.1851239669421485</v>
      </c>
      <c r="M43" s="69">
        <v>7.0289256198347108</v>
      </c>
      <c r="N43" s="69">
        <v>7.1851239669421485</v>
      </c>
      <c r="O43" s="69">
        <v>0.2</v>
      </c>
      <c r="P43" s="69">
        <v>7.4975206611570249</v>
      </c>
      <c r="Q43" s="69">
        <v>7.0289256198347108</v>
      </c>
      <c r="R43" s="89">
        <f t="shared" si="12"/>
        <v>36.125619834710747</v>
      </c>
      <c r="S43" s="50"/>
      <c r="T43" s="55"/>
      <c r="U43" s="304"/>
      <c r="V43" s="310"/>
      <c r="W43" s="295"/>
    </row>
    <row r="44" spans="1:30" ht="33.75" customHeight="1" x14ac:dyDescent="0.25">
      <c r="A44" s="80" t="s">
        <v>38</v>
      </c>
      <c r="B44" s="250">
        <v>94.5</v>
      </c>
      <c r="C44" s="250">
        <v>91.6</v>
      </c>
      <c r="D44" s="250">
        <v>94.3</v>
      </c>
      <c r="E44" s="250">
        <v>5.2</v>
      </c>
      <c r="F44" s="250">
        <v>96.2</v>
      </c>
      <c r="G44" s="250">
        <v>93.4</v>
      </c>
      <c r="H44" s="89">
        <f t="shared" si="11"/>
        <v>475.19999999999993</v>
      </c>
      <c r="I44" s="50"/>
      <c r="J44" s="2"/>
      <c r="K44" s="80" t="s">
        <v>38</v>
      </c>
      <c r="L44" s="250">
        <v>7.2421487603305792</v>
      </c>
      <c r="M44" s="69">
        <v>7.0847107438016534</v>
      </c>
      <c r="N44" s="69">
        <v>7.2421487603305792</v>
      </c>
      <c r="O44" s="69">
        <v>0.2</v>
      </c>
      <c r="P44" s="69">
        <v>7.5570247933884307</v>
      </c>
      <c r="Q44" s="69">
        <v>7.0847107438016534</v>
      </c>
      <c r="R44" s="89">
        <f t="shared" si="12"/>
        <v>36.410743801652892</v>
      </c>
      <c r="S44" s="50"/>
      <c r="T44" s="55"/>
      <c r="U44" s="304"/>
      <c r="V44" s="310"/>
      <c r="W44" s="295"/>
    </row>
    <row r="45" spans="1:30" ht="33.75" customHeight="1" x14ac:dyDescent="0.25">
      <c r="A45" s="80" t="s">
        <v>33</v>
      </c>
      <c r="B45" s="250">
        <v>94.5</v>
      </c>
      <c r="C45" s="250">
        <v>91.6</v>
      </c>
      <c r="D45" s="250">
        <v>94.3</v>
      </c>
      <c r="E45" s="250">
        <v>5</v>
      </c>
      <c r="F45" s="250">
        <v>96.2</v>
      </c>
      <c r="G45" s="250">
        <v>93.4</v>
      </c>
      <c r="H45" s="89">
        <f t="shared" si="11"/>
        <v>475</v>
      </c>
      <c r="I45" s="50"/>
      <c r="J45" s="2"/>
      <c r="K45" s="80" t="s">
        <v>33</v>
      </c>
      <c r="L45" s="250">
        <v>7.2421487603305792</v>
      </c>
      <c r="M45" s="69">
        <v>7.0847107438016534</v>
      </c>
      <c r="N45" s="69">
        <v>7.2421487603305792</v>
      </c>
      <c r="O45" s="69">
        <v>0.2</v>
      </c>
      <c r="P45" s="69">
        <v>7.5570247933884307</v>
      </c>
      <c r="Q45" s="69">
        <v>7.0847107438016534</v>
      </c>
      <c r="R45" s="89">
        <f t="shared" si="12"/>
        <v>36.410743801652892</v>
      </c>
      <c r="S45" s="50"/>
      <c r="T45" s="55"/>
      <c r="U45" s="304"/>
      <c r="V45" s="310"/>
      <c r="W45" s="50"/>
    </row>
    <row r="46" spans="1:30" ht="33.75" customHeight="1" x14ac:dyDescent="0.25">
      <c r="A46" s="81" t="s">
        <v>10</v>
      </c>
      <c r="B46" s="70">
        <f t="shared" ref="B46:G46" si="16">SUM(B39:B45)</f>
        <v>661.5</v>
      </c>
      <c r="C46" s="25">
        <f t="shared" si="16"/>
        <v>641.00000000000011</v>
      </c>
      <c r="D46" s="25">
        <f t="shared" si="16"/>
        <v>661.19999999999993</v>
      </c>
      <c r="E46" s="25">
        <f t="shared" si="16"/>
        <v>39.800000000000004</v>
      </c>
      <c r="F46" s="25">
        <f t="shared" si="16"/>
        <v>674.9</v>
      </c>
      <c r="G46" s="25">
        <f t="shared" si="16"/>
        <v>654.19999999999993</v>
      </c>
      <c r="H46" s="89">
        <f t="shared" si="11"/>
        <v>3332.5999999999995</v>
      </c>
      <c r="I46" s="56"/>
      <c r="K46" s="96" t="s">
        <v>10</v>
      </c>
      <c r="L46" s="70">
        <f>SUM(L39:L45)</f>
        <v>51.669421487603309</v>
      </c>
      <c r="M46" s="25">
        <f>SUM(M39:M45)</f>
        <v>50.498347107438015</v>
      </c>
      <c r="N46" s="25">
        <f>SUM(N39:N45)</f>
        <v>51.469421487603306</v>
      </c>
      <c r="O46" s="25">
        <f>SUM(O39:O45)</f>
        <v>3.2</v>
      </c>
      <c r="P46" s="25">
        <f t="shared" ref="P46:Q46" si="17">SUM(P39:P45)</f>
        <v>52.911570247933881</v>
      </c>
      <c r="Q46" s="25">
        <f t="shared" si="17"/>
        <v>50.098347107438009</v>
      </c>
      <c r="R46" s="89">
        <f t="shared" si="12"/>
        <v>259.84710743801651</v>
      </c>
      <c r="S46" s="56"/>
      <c r="T46" s="53"/>
      <c r="U46" s="296"/>
      <c r="V46" s="296"/>
      <c r="W46" s="296"/>
    </row>
    <row r="47" spans="1:30" ht="33.75" customHeight="1" x14ac:dyDescent="0.25">
      <c r="A47" s="82" t="s">
        <v>12</v>
      </c>
      <c r="B47" s="28">
        <v>153.4</v>
      </c>
      <c r="C47" s="28">
        <v>153.4</v>
      </c>
      <c r="D47" s="28">
        <v>153.4</v>
      </c>
      <c r="E47" s="28">
        <v>153.4</v>
      </c>
      <c r="F47" s="28">
        <v>153.4</v>
      </c>
      <c r="G47" s="28">
        <v>153.4</v>
      </c>
      <c r="H47" s="90">
        <f>+((H46/H48)/7)*1000</f>
        <v>153.03301648528262</v>
      </c>
      <c r="I47" s="56"/>
      <c r="K47" s="119" t="s">
        <v>12</v>
      </c>
      <c r="L47" s="71">
        <v>161</v>
      </c>
      <c r="M47" s="28">
        <v>160.5</v>
      </c>
      <c r="N47" s="28">
        <v>156.5</v>
      </c>
      <c r="O47" s="28">
        <v>161.5</v>
      </c>
      <c r="P47" s="28">
        <v>154</v>
      </c>
      <c r="Q47" s="28">
        <v>154</v>
      </c>
      <c r="R47" s="90">
        <f>+((R46/R48)/7)*1000</f>
        <v>160.00437650124169</v>
      </c>
      <c r="S47" s="57"/>
      <c r="T47" s="50"/>
      <c r="U47" s="50"/>
    </row>
    <row r="48" spans="1:30" ht="33.75" customHeight="1" x14ac:dyDescent="0.25">
      <c r="A48" s="83" t="s">
        <v>13</v>
      </c>
      <c r="B48" s="72">
        <v>616</v>
      </c>
      <c r="C48" s="32">
        <v>597</v>
      </c>
      <c r="D48" s="32">
        <v>617</v>
      </c>
      <c r="E48" s="32">
        <v>41</v>
      </c>
      <c r="F48" s="32">
        <v>630</v>
      </c>
      <c r="G48" s="32">
        <v>610</v>
      </c>
      <c r="H48" s="91">
        <f>SUM(B48:G48)</f>
        <v>3111</v>
      </c>
      <c r="I48" s="56"/>
      <c r="J48" s="58"/>
      <c r="K48" s="83" t="s">
        <v>13</v>
      </c>
      <c r="L48" s="94">
        <v>46</v>
      </c>
      <c r="M48" s="94">
        <v>45</v>
      </c>
      <c r="N48" s="94">
        <v>46</v>
      </c>
      <c r="O48" s="94">
        <v>2</v>
      </c>
      <c r="P48" s="94">
        <v>48</v>
      </c>
      <c r="Q48" s="94">
        <v>45</v>
      </c>
      <c r="R48" s="98">
        <f>SUM(L48:Q48)</f>
        <v>232</v>
      </c>
      <c r="S48" s="59"/>
      <c r="T48" s="53"/>
      <c r="U48" s="3"/>
    </row>
    <row r="49" spans="1:43" ht="33.75" customHeight="1" x14ac:dyDescent="0.25">
      <c r="A49" s="84" t="s">
        <v>14</v>
      </c>
      <c r="B49" s="73">
        <f t="shared" ref="B49:G49" si="18">((B48*B47)*7/1000-B39-B40)/5</f>
        <v>94.492160000000013</v>
      </c>
      <c r="C49" s="36">
        <f t="shared" si="18"/>
        <v>91.611719999999991</v>
      </c>
      <c r="D49" s="36">
        <f t="shared" si="18"/>
        <v>94.626919999999984</v>
      </c>
      <c r="E49" s="36">
        <f t="shared" si="18"/>
        <v>6.3251600000000003</v>
      </c>
      <c r="F49" s="36">
        <f t="shared" si="18"/>
        <v>96.658799999999999</v>
      </c>
      <c r="G49" s="36">
        <f t="shared" si="18"/>
        <v>93.6036</v>
      </c>
      <c r="H49" s="92">
        <f>((H46*1000)/H48)/7</f>
        <v>153.03301648528262</v>
      </c>
      <c r="I49" s="56"/>
      <c r="K49" s="84" t="s">
        <v>14</v>
      </c>
      <c r="L49" s="73">
        <f>((L48*L47)*7/1000-L39-L40)/5</f>
        <v>7.3683999999999994</v>
      </c>
      <c r="M49" s="36">
        <f t="shared" ref="M49:Q49" si="19">((M48*M47)*7/1000-M39-M40)/5</f>
        <v>7.1915000000000004</v>
      </c>
      <c r="N49" s="36">
        <f t="shared" si="19"/>
        <v>7.1186000000000007</v>
      </c>
      <c r="O49" s="36">
        <f t="shared" si="19"/>
        <v>0.2122</v>
      </c>
      <c r="P49" s="36">
        <f t="shared" si="19"/>
        <v>7.3888000000000007</v>
      </c>
      <c r="Q49" s="36">
        <f t="shared" si="19"/>
        <v>6.7820000000000009</v>
      </c>
      <c r="R49" s="99">
        <f>((R46*1000)/R48)/7</f>
        <v>160.00437650124169</v>
      </c>
      <c r="S49" s="59"/>
      <c r="T49" s="50"/>
      <c r="U49" s="50"/>
    </row>
    <row r="50" spans="1:43" ht="33.75" customHeight="1" x14ac:dyDescent="0.25">
      <c r="A50" s="85" t="s">
        <v>15</v>
      </c>
      <c r="B50" s="74">
        <f t="shared" ref="B50:G50" si="20">((B48*B47)*7)/1000</f>
        <v>661.46080000000006</v>
      </c>
      <c r="C50" s="40">
        <f t="shared" si="20"/>
        <v>641.05859999999996</v>
      </c>
      <c r="D50" s="40">
        <f t="shared" si="20"/>
        <v>662.53459999999995</v>
      </c>
      <c r="E50" s="40">
        <f t="shared" si="20"/>
        <v>44.025800000000004</v>
      </c>
      <c r="F50" s="40">
        <f t="shared" si="20"/>
        <v>676.49400000000003</v>
      </c>
      <c r="G50" s="40">
        <f t="shared" si="20"/>
        <v>655.01800000000003</v>
      </c>
      <c r="H50" s="76"/>
      <c r="I50" s="56"/>
      <c r="K50" s="85" t="s">
        <v>15</v>
      </c>
      <c r="L50" s="74">
        <f>((L48*L47)*7)/1000</f>
        <v>51.841999999999999</v>
      </c>
      <c r="M50" s="40">
        <f>((M48*M47)*7)/1000</f>
        <v>50.557499999999997</v>
      </c>
      <c r="N50" s="40">
        <f>((N48*N47)*7)/1000</f>
        <v>50.393000000000001</v>
      </c>
      <c r="O50" s="40">
        <f>((O48*O47)*7)/1000</f>
        <v>2.2610000000000001</v>
      </c>
      <c r="P50" s="40">
        <f t="shared" ref="P50:Q50" si="21">((P48*P47)*7)/1000</f>
        <v>51.744</v>
      </c>
      <c r="Q50" s="40">
        <f t="shared" si="21"/>
        <v>48.51</v>
      </c>
      <c r="R50" s="100"/>
    </row>
    <row r="51" spans="1:43" ht="33.75" customHeight="1" thickBot="1" x14ac:dyDescent="0.3">
      <c r="A51" s="86" t="s">
        <v>16</v>
      </c>
      <c r="B51" s="75">
        <f t="shared" ref="B51:G51" si="22">+(B46/B48)/7*1000</f>
        <v>153.40909090909091</v>
      </c>
      <c r="C51" s="45">
        <f t="shared" si="22"/>
        <v>153.38597750658053</v>
      </c>
      <c r="D51" s="45">
        <f t="shared" si="22"/>
        <v>153.09099328548274</v>
      </c>
      <c r="E51" s="45">
        <f t="shared" si="22"/>
        <v>138.67595818815332</v>
      </c>
      <c r="F51" s="45">
        <f t="shared" si="22"/>
        <v>153.03854875283446</v>
      </c>
      <c r="G51" s="45">
        <f t="shared" si="22"/>
        <v>153.20843091334893</v>
      </c>
      <c r="H51" s="93"/>
      <c r="I51" s="56"/>
      <c r="J51" s="48"/>
      <c r="K51" s="86" t="s">
        <v>16</v>
      </c>
      <c r="L51" s="75">
        <f>+(L46/L48)/7*1000</f>
        <v>160.46404188696678</v>
      </c>
      <c r="M51" s="45">
        <f>+(M46/M48)/7*1000</f>
        <v>160.31221303948578</v>
      </c>
      <c r="N51" s="45">
        <f>+(N46/N48)/7*1000</f>
        <v>159.84292387454443</v>
      </c>
      <c r="O51" s="45">
        <f>+(O46/O48)/7*1000</f>
        <v>228.57142857142858</v>
      </c>
      <c r="P51" s="45">
        <f t="shared" ref="P51:Q51" si="23">+(P46/P48)/7*1000</f>
        <v>157.47491145218416</v>
      </c>
      <c r="Q51" s="45">
        <f t="shared" si="23"/>
        <v>159.04237176964446</v>
      </c>
      <c r="R51" s="46"/>
      <c r="S51" s="49"/>
      <c r="T51" s="49"/>
      <c r="U51" s="16">
        <v>1</v>
      </c>
    </row>
    <row r="52" spans="1:43" ht="33.75" customHeight="1" x14ac:dyDescent="0.25">
      <c r="A52" s="48"/>
      <c r="B52" s="49">
        <f>B51-B47</f>
        <v>9.0909090909008228E-3</v>
      </c>
      <c r="C52" s="49">
        <f t="shared" ref="C52:G52" si="24">C51-C47</f>
        <v>-1.4022493419474813E-2</v>
      </c>
      <c r="D52" s="49">
        <f t="shared" si="24"/>
        <v>-0.3090067145172668</v>
      </c>
      <c r="E52" s="49">
        <f t="shared" si="24"/>
        <v>-14.724041811846689</v>
      </c>
      <c r="F52" s="49">
        <f t="shared" si="24"/>
        <v>-0.36145124716554733</v>
      </c>
      <c r="G52" s="49">
        <f t="shared" si="24"/>
        <v>-0.19156908665107153</v>
      </c>
      <c r="H52" s="48"/>
      <c r="I52" s="48"/>
      <c r="J52" s="48"/>
      <c r="K52" s="49"/>
      <c r="L52" s="49">
        <f>L51-L47</f>
        <v>-0.53595811303321739</v>
      </c>
      <c r="M52" s="49">
        <f t="shared" ref="M52:Q52" si="25">M51-M47</f>
        <v>-0.18778696051421662</v>
      </c>
      <c r="N52" s="49">
        <f t="shared" si="25"/>
        <v>3.3429238745444252</v>
      </c>
      <c r="O52" s="49">
        <f t="shared" si="25"/>
        <v>67.071428571428584</v>
      </c>
      <c r="P52" s="49">
        <f t="shared" si="25"/>
        <v>3.4749114521841591</v>
      </c>
      <c r="Q52" s="49">
        <f t="shared" si="25"/>
        <v>5.0423717696444612</v>
      </c>
      <c r="R52" s="178"/>
      <c r="S52" s="49"/>
      <c r="T52" s="49"/>
      <c r="U52" s="2"/>
      <c r="V52" s="2"/>
      <c r="W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</row>
    <row r="54" spans="1:43" ht="33.75" customHeight="1" thickBot="1" x14ac:dyDescent="0.3">
      <c r="A54" s="60"/>
      <c r="B54" s="305"/>
      <c r="C54" s="305"/>
      <c r="D54" s="305"/>
      <c r="E54" s="305"/>
      <c r="F54" s="305"/>
      <c r="G54" s="305"/>
      <c r="H54" s="305"/>
      <c r="I54" s="305"/>
      <c r="J54" s="384"/>
      <c r="K54" s="384"/>
      <c r="L54" s="305"/>
      <c r="M54" s="305"/>
      <c r="N54" s="305"/>
      <c r="O54" s="62"/>
      <c r="T54" s="50"/>
      <c r="U54" s="50"/>
      <c r="V54" s="2"/>
      <c r="W54" s="2"/>
      <c r="X54" s="2"/>
      <c r="Y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2"/>
      <c r="W55" s="2"/>
      <c r="X55" s="2"/>
      <c r="AB55" s="3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302" t="s">
        <v>110</v>
      </c>
      <c r="W56" s="302" t="s">
        <v>109</v>
      </c>
      <c r="X56" s="303" t="s">
        <v>111</v>
      </c>
      <c r="Y56" s="2"/>
      <c r="Z56" s="2"/>
      <c r="AB56" s="2"/>
      <c r="AC56" s="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86">
        <v>9</v>
      </c>
      <c r="C57" s="179">
        <v>8.9</v>
      </c>
      <c r="D57" s="179">
        <v>9.1</v>
      </c>
      <c r="E57" s="179">
        <v>2.1</v>
      </c>
      <c r="F57" s="179">
        <v>9.1</v>
      </c>
      <c r="G57" s="187">
        <v>9.1999999999999993</v>
      </c>
      <c r="H57" s="186">
        <v>8.6999999999999993</v>
      </c>
      <c r="I57" s="179">
        <v>8.9</v>
      </c>
      <c r="J57" s="179">
        <v>9</v>
      </c>
      <c r="K57" s="179">
        <v>1.8</v>
      </c>
      <c r="L57" s="179">
        <v>9.1</v>
      </c>
      <c r="M57" s="187">
        <v>8.9</v>
      </c>
      <c r="N57" s="69">
        <v>9</v>
      </c>
      <c r="O57" s="21">
        <v>9.1999999999999993</v>
      </c>
      <c r="P57" s="21">
        <v>9.1</v>
      </c>
      <c r="Q57" s="21">
        <v>1.3</v>
      </c>
      <c r="R57" s="21">
        <v>9.1</v>
      </c>
      <c r="S57" s="126">
        <v>9</v>
      </c>
      <c r="T57" s="158">
        <f>SUM(B57:S57)</f>
        <v>140.5</v>
      </c>
      <c r="U57" s="49"/>
      <c r="V57" s="55">
        <f>T57/$T$66</f>
        <v>0.16205305651672433</v>
      </c>
      <c r="W57" s="304">
        <f>V57*52</f>
        <v>8.426758938869666</v>
      </c>
      <c r="X57" s="105">
        <f>T57-W57</f>
        <v>132.07324106113035</v>
      </c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186">
        <v>9</v>
      </c>
      <c r="C58" s="179">
        <v>8.9</v>
      </c>
      <c r="D58" s="179">
        <v>9.1</v>
      </c>
      <c r="E58" s="179">
        <v>2.1</v>
      </c>
      <c r="F58" s="179">
        <v>9.1</v>
      </c>
      <c r="G58" s="187">
        <v>9.1999999999999993</v>
      </c>
      <c r="H58" s="186">
        <v>8.6999999999999993</v>
      </c>
      <c r="I58" s="179">
        <v>8.9</v>
      </c>
      <c r="J58" s="179">
        <v>9</v>
      </c>
      <c r="K58" s="179">
        <v>1.8</v>
      </c>
      <c r="L58" s="179">
        <v>9.1</v>
      </c>
      <c r="M58" s="187">
        <v>8.9</v>
      </c>
      <c r="N58" s="69">
        <v>9</v>
      </c>
      <c r="O58" s="21">
        <v>9.1999999999999993</v>
      </c>
      <c r="P58" s="21">
        <v>9.1</v>
      </c>
      <c r="Q58" s="21">
        <v>1.3</v>
      </c>
      <c r="R58" s="21">
        <v>9.1</v>
      </c>
      <c r="S58" s="126">
        <v>9</v>
      </c>
      <c r="T58" s="158">
        <f t="shared" ref="T58:T63" si="26">SUM(B58:S58)</f>
        <v>140.5</v>
      </c>
      <c r="U58" s="49"/>
      <c r="V58" s="55">
        <f t="shared" ref="V58:V60" si="27">T58/$T$66</f>
        <v>0.16205305651672433</v>
      </c>
      <c r="W58" s="304">
        <f t="shared" ref="W58:W60" si="28">V58*52</f>
        <v>8.426758938869666</v>
      </c>
      <c r="X58" s="105">
        <f>T58-W58</f>
        <v>132.07324106113035</v>
      </c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186">
        <v>9.1999999999999993</v>
      </c>
      <c r="C59" s="179">
        <v>9.1</v>
      </c>
      <c r="D59" s="179">
        <v>9.3000000000000007</v>
      </c>
      <c r="E59" s="179">
        <v>2.2999999999999998</v>
      </c>
      <c r="F59" s="179">
        <v>9.3000000000000007</v>
      </c>
      <c r="G59" s="187">
        <v>9.3000000000000007</v>
      </c>
      <c r="H59" s="186">
        <v>8.8000000000000007</v>
      </c>
      <c r="I59" s="179">
        <v>9.1</v>
      </c>
      <c r="J59" s="179">
        <v>9.1999999999999993</v>
      </c>
      <c r="K59" s="179">
        <v>2</v>
      </c>
      <c r="L59" s="179">
        <v>9.3000000000000007</v>
      </c>
      <c r="M59" s="187">
        <v>9</v>
      </c>
      <c r="N59" s="69">
        <v>9.1999999999999993</v>
      </c>
      <c r="O59" s="21">
        <v>9.3000000000000007</v>
      </c>
      <c r="P59" s="21">
        <v>9.3000000000000007</v>
      </c>
      <c r="Q59" s="21">
        <v>1.3</v>
      </c>
      <c r="R59" s="21">
        <v>9.3000000000000007</v>
      </c>
      <c r="S59" s="126">
        <v>9.3000000000000007</v>
      </c>
      <c r="T59" s="158">
        <f t="shared" si="26"/>
        <v>143.6</v>
      </c>
      <c r="U59" s="49"/>
      <c r="V59" s="55">
        <f t="shared" si="27"/>
        <v>0.16562860438292965</v>
      </c>
      <c r="W59" s="304">
        <f t="shared" si="28"/>
        <v>8.6126874279123413</v>
      </c>
      <c r="X59" s="310">
        <f>T59-W59</f>
        <v>134.98731257208766</v>
      </c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186">
        <v>9.1</v>
      </c>
      <c r="C60" s="179">
        <v>9.1</v>
      </c>
      <c r="D60" s="179">
        <v>9.1</v>
      </c>
      <c r="E60" s="179">
        <v>2.2999999999999998</v>
      </c>
      <c r="F60" s="179">
        <v>9.3000000000000007</v>
      </c>
      <c r="G60" s="187">
        <v>9.3000000000000007</v>
      </c>
      <c r="H60" s="186">
        <v>8.8000000000000007</v>
      </c>
      <c r="I60" s="179">
        <v>9.1</v>
      </c>
      <c r="J60" s="179">
        <v>9.1</v>
      </c>
      <c r="K60" s="179">
        <v>2</v>
      </c>
      <c r="L60" s="179">
        <v>9.3000000000000007</v>
      </c>
      <c r="M60" s="187">
        <v>9</v>
      </c>
      <c r="N60" s="69">
        <v>9.1</v>
      </c>
      <c r="O60" s="21">
        <v>9.3000000000000007</v>
      </c>
      <c r="P60" s="21">
        <v>9.3000000000000007</v>
      </c>
      <c r="Q60" s="21">
        <v>1.3</v>
      </c>
      <c r="R60" s="21">
        <v>9.1999999999999993</v>
      </c>
      <c r="S60" s="126">
        <v>9.1999999999999993</v>
      </c>
      <c r="T60" s="158">
        <f t="shared" si="26"/>
        <v>142.89999999999995</v>
      </c>
      <c r="U60" s="49"/>
      <c r="V60" s="55">
        <f t="shared" si="27"/>
        <v>0.16482122260668969</v>
      </c>
      <c r="W60" s="304">
        <f t="shared" si="28"/>
        <v>8.5707035755478636</v>
      </c>
      <c r="X60" s="310">
        <f>T60-W60</f>
        <v>134.32929642445208</v>
      </c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186">
        <v>8.688816503800215</v>
      </c>
      <c r="C61" s="179">
        <v>8.3000000000000007</v>
      </c>
      <c r="D61" s="179">
        <v>8.5</v>
      </c>
      <c r="E61" s="179">
        <v>1.8618892508143319</v>
      </c>
      <c r="F61" s="179">
        <v>8.8439739413680769</v>
      </c>
      <c r="G61" s="187">
        <v>8.9991313789359371</v>
      </c>
      <c r="H61" s="186">
        <v>8.2233441910966327</v>
      </c>
      <c r="I61" s="179">
        <v>8.5336590662323548</v>
      </c>
      <c r="J61" s="179">
        <v>8.5336590662323548</v>
      </c>
      <c r="K61" s="179">
        <v>1.8618892508143319</v>
      </c>
      <c r="L61" s="179">
        <v>8.688816503800215</v>
      </c>
      <c r="M61" s="187">
        <v>8.5336590662323548</v>
      </c>
      <c r="N61" s="69">
        <v>8.5336590662323548</v>
      </c>
      <c r="O61" s="21">
        <v>8.8439739413680769</v>
      </c>
      <c r="P61" s="21">
        <v>8.688816503800215</v>
      </c>
      <c r="Q61" s="21">
        <v>1.0861020629750269</v>
      </c>
      <c r="R61" s="21">
        <v>8.688816503800215</v>
      </c>
      <c r="S61" s="126">
        <v>8.688816503800215</v>
      </c>
      <c r="T61" s="158">
        <f t="shared" si="26"/>
        <v>134.09902280130291</v>
      </c>
      <c r="U61" s="49"/>
      <c r="V61" s="55"/>
      <c r="W61" s="304"/>
      <c r="X61" s="310">
        <v>134.1</v>
      </c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86">
        <v>8.688816503800215</v>
      </c>
      <c r="C62" s="179">
        <v>8.3000000000000007</v>
      </c>
      <c r="D62" s="179">
        <v>8.5</v>
      </c>
      <c r="E62" s="179">
        <v>1.8618892508143319</v>
      </c>
      <c r="F62" s="179">
        <v>8.8439739413680769</v>
      </c>
      <c r="G62" s="187">
        <v>8.9991313789359371</v>
      </c>
      <c r="H62" s="186">
        <v>8.2233441910966327</v>
      </c>
      <c r="I62" s="179">
        <v>8.5336590662323548</v>
      </c>
      <c r="J62" s="179">
        <v>8.5336590662323548</v>
      </c>
      <c r="K62" s="179">
        <v>1.8618892508143319</v>
      </c>
      <c r="L62" s="179">
        <v>8.688816503800215</v>
      </c>
      <c r="M62" s="187">
        <v>8.5336590662323548</v>
      </c>
      <c r="N62" s="69">
        <v>8.5336590662323548</v>
      </c>
      <c r="O62" s="21">
        <v>8.8439739413680769</v>
      </c>
      <c r="P62" s="21">
        <v>8.688816503800215</v>
      </c>
      <c r="Q62" s="21">
        <v>1.0861020629750269</v>
      </c>
      <c r="R62" s="21">
        <v>8.688816503800215</v>
      </c>
      <c r="S62" s="126">
        <v>8.688816503800215</v>
      </c>
      <c r="T62" s="158">
        <f t="shared" si="26"/>
        <v>134.09902280130291</v>
      </c>
      <c r="U62" s="49"/>
      <c r="V62" s="55"/>
      <c r="W62" s="304"/>
      <c r="X62" s="310"/>
      <c r="Y62" s="52"/>
      <c r="Z62" s="64"/>
      <c r="AA62" s="64"/>
      <c r="AB62" s="64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86">
        <v>8.688816503800215</v>
      </c>
      <c r="C63" s="179">
        <v>8.3000000000000007</v>
      </c>
      <c r="D63" s="179">
        <v>8.5</v>
      </c>
      <c r="E63" s="179">
        <v>1.8618892508143319</v>
      </c>
      <c r="F63" s="179">
        <v>8.8439739413680769</v>
      </c>
      <c r="G63" s="187">
        <v>8.9991313789359371</v>
      </c>
      <c r="H63" s="186">
        <v>8.2233441910966327</v>
      </c>
      <c r="I63" s="179">
        <v>8.5336590662323548</v>
      </c>
      <c r="J63" s="179">
        <v>8.5336590662323548</v>
      </c>
      <c r="K63" s="179">
        <v>1.8618892508143319</v>
      </c>
      <c r="L63" s="179">
        <v>8.688816503800215</v>
      </c>
      <c r="M63" s="187">
        <v>8.5336590662323548</v>
      </c>
      <c r="N63" s="69">
        <v>8.5336590662323548</v>
      </c>
      <c r="O63" s="21">
        <v>8.8439739413680769</v>
      </c>
      <c r="P63" s="21">
        <v>8.688816503800215</v>
      </c>
      <c r="Q63" s="21">
        <v>1.0861020629750269</v>
      </c>
      <c r="R63" s="21">
        <v>8.688816503800215</v>
      </c>
      <c r="S63" s="126">
        <v>8.688816503800215</v>
      </c>
      <c r="T63" s="158">
        <f t="shared" si="26"/>
        <v>134.09902280130291</v>
      </c>
      <c r="U63" s="49"/>
      <c r="V63" s="55"/>
      <c r="W63" s="304"/>
      <c r="X63" s="310"/>
      <c r="Y63" s="52"/>
      <c r="Z63" s="64"/>
      <c r="AA63" s="64"/>
      <c r="AB63" s="64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81" t="s">
        <v>10</v>
      </c>
      <c r="B64" s="168">
        <f t="shared" ref="B64:S64" si="29">SUM(B57:B63)</f>
        <v>62.366449511400631</v>
      </c>
      <c r="C64" s="169">
        <f t="shared" si="29"/>
        <v>60.899999999999991</v>
      </c>
      <c r="D64" s="169">
        <f t="shared" si="29"/>
        <v>62.1</v>
      </c>
      <c r="E64" s="169">
        <f t="shared" si="29"/>
        <v>14.385667752442998</v>
      </c>
      <c r="F64" s="169">
        <f t="shared" si="29"/>
        <v>63.331921824104228</v>
      </c>
      <c r="G64" s="170">
        <f t="shared" si="29"/>
        <v>63.997394136807806</v>
      </c>
      <c r="H64" s="168">
        <f t="shared" si="29"/>
        <v>59.670032573289888</v>
      </c>
      <c r="I64" s="169">
        <f t="shared" si="29"/>
        <v>61.600977198697059</v>
      </c>
      <c r="J64" s="169">
        <f t="shared" si="29"/>
        <v>61.900977198697056</v>
      </c>
      <c r="K64" s="169">
        <f t="shared" si="29"/>
        <v>13.185667752442997</v>
      </c>
      <c r="L64" s="169">
        <f t="shared" si="29"/>
        <v>62.866449511400631</v>
      </c>
      <c r="M64" s="170">
        <f t="shared" si="29"/>
        <v>61.400977198697056</v>
      </c>
      <c r="N64" s="70">
        <f t="shared" si="29"/>
        <v>61.900977198697056</v>
      </c>
      <c r="O64" s="25">
        <f t="shared" si="29"/>
        <v>63.531921824104231</v>
      </c>
      <c r="P64" s="25">
        <f t="shared" si="29"/>
        <v>62.866449511400631</v>
      </c>
      <c r="Q64" s="25">
        <f t="shared" si="29"/>
        <v>8.4583061889250803</v>
      </c>
      <c r="R64" s="25">
        <f t="shared" si="29"/>
        <v>62.766449511400637</v>
      </c>
      <c r="S64" s="127">
        <f t="shared" si="29"/>
        <v>62.566449511400634</v>
      </c>
      <c r="T64" s="150">
        <f>SUM(B64:S64)</f>
        <v>969.79706840390884</v>
      </c>
      <c r="U64" s="49"/>
      <c r="V64" s="2"/>
      <c r="W64" s="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158</v>
      </c>
      <c r="C65" s="28">
        <v>157</v>
      </c>
      <c r="D65" s="28">
        <v>155</v>
      </c>
      <c r="E65" s="28">
        <v>159.5</v>
      </c>
      <c r="F65" s="28">
        <v>154.5</v>
      </c>
      <c r="G65" s="29">
        <v>153</v>
      </c>
      <c r="H65" s="27">
        <v>157</v>
      </c>
      <c r="I65" s="28">
        <v>156</v>
      </c>
      <c r="J65" s="28">
        <v>155</v>
      </c>
      <c r="K65" s="28">
        <v>159</v>
      </c>
      <c r="L65" s="28">
        <v>154.5</v>
      </c>
      <c r="M65" s="29">
        <v>153.5</v>
      </c>
      <c r="N65" s="71">
        <v>157.5</v>
      </c>
      <c r="O65" s="28">
        <v>155.5</v>
      </c>
      <c r="P65" s="28">
        <v>155</v>
      </c>
      <c r="Q65" s="28">
        <v>159</v>
      </c>
      <c r="R65" s="28">
        <v>154</v>
      </c>
      <c r="S65" s="128">
        <v>153.5</v>
      </c>
      <c r="T65" s="151">
        <f>+((T64/T66)/7)*1000</f>
        <v>159.79519993473534</v>
      </c>
      <c r="U65" s="49"/>
      <c r="V65" s="2"/>
      <c r="W65" s="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56</v>
      </c>
      <c r="C66" s="145">
        <v>55</v>
      </c>
      <c r="D66" s="145">
        <v>56</v>
      </c>
      <c r="E66" s="145">
        <v>12</v>
      </c>
      <c r="F66" s="145">
        <v>57</v>
      </c>
      <c r="G66" s="147">
        <v>58</v>
      </c>
      <c r="H66" s="146">
        <v>53</v>
      </c>
      <c r="I66" s="145">
        <v>55</v>
      </c>
      <c r="J66" s="145">
        <v>55</v>
      </c>
      <c r="K66" s="145">
        <v>12</v>
      </c>
      <c r="L66" s="145">
        <v>56</v>
      </c>
      <c r="M66" s="147">
        <v>55</v>
      </c>
      <c r="N66" s="94">
        <v>55</v>
      </c>
      <c r="O66" s="145">
        <v>57</v>
      </c>
      <c r="P66" s="145">
        <v>56</v>
      </c>
      <c r="Q66" s="145">
        <v>7</v>
      </c>
      <c r="R66" s="145">
        <v>56</v>
      </c>
      <c r="S66" s="148">
        <v>56</v>
      </c>
      <c r="T66" s="152">
        <f>SUM(B66:S66)</f>
        <v>867</v>
      </c>
      <c r="U66" s="49"/>
      <c r="V66" s="66"/>
      <c r="X66" s="2"/>
      <c r="Y66" s="52"/>
      <c r="Z66" s="52"/>
      <c r="AA66" s="52"/>
      <c r="AB66" s="52"/>
      <c r="AC66" s="52"/>
      <c r="AD66" s="3"/>
    </row>
    <row r="67" spans="1:41" ht="33.75" customHeight="1" x14ac:dyDescent="0.25">
      <c r="A67" s="84" t="s">
        <v>14</v>
      </c>
      <c r="B67" s="35">
        <f t="shared" ref="B67:S67" si="30">((B66*B65)*7/1000-B57-B58)/5</f>
        <v>8.7872000000000003</v>
      </c>
      <c r="C67" s="36">
        <f t="shared" si="30"/>
        <v>8.5289999999999999</v>
      </c>
      <c r="D67" s="36">
        <f t="shared" si="30"/>
        <v>8.5119999999999987</v>
      </c>
      <c r="E67" s="36">
        <f t="shared" si="30"/>
        <v>1.8396000000000001</v>
      </c>
      <c r="F67" s="36">
        <f t="shared" si="30"/>
        <v>8.6890999999999998</v>
      </c>
      <c r="G67" s="37">
        <f t="shared" si="30"/>
        <v>8.7436000000000007</v>
      </c>
      <c r="H67" s="35">
        <f t="shared" si="30"/>
        <v>8.1693999999999996</v>
      </c>
      <c r="I67" s="36">
        <f t="shared" si="30"/>
        <v>8.4520000000000017</v>
      </c>
      <c r="J67" s="36">
        <f t="shared" si="30"/>
        <v>8.3349999999999991</v>
      </c>
      <c r="K67" s="36">
        <f t="shared" si="30"/>
        <v>1.9511999999999996</v>
      </c>
      <c r="L67" s="36">
        <f t="shared" si="30"/>
        <v>8.4727999999999994</v>
      </c>
      <c r="M67" s="37">
        <f t="shared" si="30"/>
        <v>8.2594999999999992</v>
      </c>
      <c r="N67" s="73">
        <f t="shared" si="30"/>
        <v>8.5274999999999999</v>
      </c>
      <c r="O67" s="36">
        <f t="shared" si="30"/>
        <v>8.7288999999999994</v>
      </c>
      <c r="P67" s="36">
        <f t="shared" si="30"/>
        <v>8.5119999999999987</v>
      </c>
      <c r="Q67" s="36">
        <f t="shared" si="30"/>
        <v>1.0382000000000002</v>
      </c>
      <c r="R67" s="36">
        <f t="shared" si="30"/>
        <v>8.4336000000000002</v>
      </c>
      <c r="S67" s="130">
        <f t="shared" si="30"/>
        <v>8.4344000000000001</v>
      </c>
      <c r="T67" s="153">
        <f>((T64*1000)/T66)/7</f>
        <v>159.79519993473536</v>
      </c>
      <c r="X67" s="52"/>
      <c r="Y67" s="52"/>
      <c r="Z67" s="52"/>
      <c r="AA67" s="52"/>
      <c r="AB67" s="52"/>
      <c r="AC67" s="52"/>
      <c r="AD67" s="3"/>
    </row>
    <row r="68" spans="1:41" ht="33.75" customHeight="1" x14ac:dyDescent="0.25">
      <c r="A68" s="85" t="s">
        <v>15</v>
      </c>
      <c r="B68" s="39">
        <f t="shared" ref="B68:M68" si="31">((B66*B65)*7)/1000</f>
        <v>61.936</v>
      </c>
      <c r="C68" s="40">
        <f t="shared" si="31"/>
        <v>60.445</v>
      </c>
      <c r="D68" s="40">
        <f t="shared" si="31"/>
        <v>60.76</v>
      </c>
      <c r="E68" s="40">
        <f t="shared" si="31"/>
        <v>13.398</v>
      </c>
      <c r="F68" s="40">
        <f t="shared" si="31"/>
        <v>61.645499999999998</v>
      </c>
      <c r="G68" s="76">
        <f t="shared" si="31"/>
        <v>62.118000000000002</v>
      </c>
      <c r="H68" s="39">
        <f t="shared" si="31"/>
        <v>58.247</v>
      </c>
      <c r="I68" s="40">
        <f t="shared" si="31"/>
        <v>60.06</v>
      </c>
      <c r="J68" s="40">
        <f t="shared" si="31"/>
        <v>59.674999999999997</v>
      </c>
      <c r="K68" s="40">
        <f t="shared" si="31"/>
        <v>13.356</v>
      </c>
      <c r="L68" s="40">
        <f t="shared" si="31"/>
        <v>60.564</v>
      </c>
      <c r="M68" s="76">
        <f t="shared" si="31"/>
        <v>59.097499999999997</v>
      </c>
      <c r="N68" s="74">
        <f>((N66*N65)*7)/1000</f>
        <v>60.637500000000003</v>
      </c>
      <c r="O68" s="40">
        <f>((O66*O65)*7)/1000</f>
        <v>62.044499999999999</v>
      </c>
      <c r="P68" s="40">
        <f>((P66*P65)*7)/1000</f>
        <v>60.76</v>
      </c>
      <c r="Q68" s="40">
        <f>((Q66*Q65)*7)/1000</f>
        <v>7.7910000000000004</v>
      </c>
      <c r="R68" s="40">
        <f t="shared" ref="R68:S68" si="32">((R66*R65)*7)/1000</f>
        <v>60.368000000000002</v>
      </c>
      <c r="S68" s="131">
        <f t="shared" si="32"/>
        <v>60.171999999999997</v>
      </c>
      <c r="T68" s="85"/>
      <c r="U68" s="48"/>
      <c r="Z68" s="3"/>
      <c r="AA68" s="3"/>
      <c r="AB68" s="3"/>
      <c r="AC68" s="3"/>
      <c r="AD68" s="3"/>
    </row>
    <row r="69" spans="1:41" ht="33.75" customHeight="1" thickBot="1" x14ac:dyDescent="0.3">
      <c r="A69" s="86" t="s">
        <v>16</v>
      </c>
      <c r="B69" s="44">
        <f t="shared" ref="B69:M69" si="33">+(B64/B66)/7*1000</f>
        <v>159.09808548826689</v>
      </c>
      <c r="C69" s="45">
        <f t="shared" si="33"/>
        <v>158.18181818181819</v>
      </c>
      <c r="D69" s="45">
        <f t="shared" si="33"/>
        <v>158.41836734693879</v>
      </c>
      <c r="E69" s="45">
        <f t="shared" si="33"/>
        <v>171.25794943384523</v>
      </c>
      <c r="F69" s="45">
        <f t="shared" si="33"/>
        <v>158.72662111304317</v>
      </c>
      <c r="G69" s="46">
        <f t="shared" si="33"/>
        <v>157.62904959804879</v>
      </c>
      <c r="H69" s="44">
        <f t="shared" si="33"/>
        <v>160.83566731344985</v>
      </c>
      <c r="I69" s="45">
        <f t="shared" si="33"/>
        <v>160.00253817843392</v>
      </c>
      <c r="J69" s="45">
        <f t="shared" si="33"/>
        <v>160.78175895765472</v>
      </c>
      <c r="K69" s="45">
        <f t="shared" si="33"/>
        <v>156.97223514813092</v>
      </c>
      <c r="L69" s="45">
        <f t="shared" si="33"/>
        <v>160.37359569234857</v>
      </c>
      <c r="M69" s="46">
        <f t="shared" si="33"/>
        <v>159.48305765895341</v>
      </c>
      <c r="N69" s="75">
        <f>+(N64/N66)/7*1000</f>
        <v>160.78175895765472</v>
      </c>
      <c r="O69" s="45">
        <f>+(O64/O66)/7*1000</f>
        <v>159.22787424587526</v>
      </c>
      <c r="P69" s="45">
        <f>+(P64/P66)/7*1000</f>
        <v>160.37359569234857</v>
      </c>
      <c r="Q69" s="45">
        <f>+(Q64/Q66)/7*1000</f>
        <v>172.61849365153225</v>
      </c>
      <c r="R69" s="45">
        <f t="shared" ref="R69:S69" si="34">+(R64/R66)/7*1000</f>
        <v>160.11849365153225</v>
      </c>
      <c r="S69" s="132">
        <f t="shared" si="34"/>
        <v>159.6082895698996</v>
      </c>
      <c r="T69" s="154"/>
      <c r="Z69" s="3"/>
      <c r="AA69" s="3"/>
      <c r="AB69" s="3"/>
      <c r="AC69" s="3"/>
      <c r="AD69" s="3"/>
    </row>
    <row r="70" spans="1:41" ht="33.75" customHeight="1" x14ac:dyDescent="0.25">
      <c r="B70" s="49">
        <f t="shared" ref="B70:S70" si="35">B69-B65</f>
        <v>1.0980854882668893</v>
      </c>
      <c r="C70" s="49">
        <f t="shared" si="35"/>
        <v>1.181818181818187</v>
      </c>
      <c r="D70" s="49">
        <f t="shared" si="35"/>
        <v>3.4183673469387941</v>
      </c>
      <c r="E70" s="49">
        <f t="shared" si="35"/>
        <v>11.757949433845226</v>
      </c>
      <c r="F70" s="49">
        <f t="shared" si="35"/>
        <v>4.2266211130431657</v>
      </c>
      <c r="G70" s="49">
        <f t="shared" si="35"/>
        <v>4.6290495980487947</v>
      </c>
      <c r="H70" s="49">
        <f t="shared" si="35"/>
        <v>3.8356673134498465</v>
      </c>
      <c r="I70" s="49">
        <f t="shared" si="35"/>
        <v>4.0025381784339231</v>
      </c>
      <c r="J70" s="49">
        <f t="shared" si="35"/>
        <v>5.7817589576547164</v>
      </c>
      <c r="K70" s="49">
        <f t="shared" si="35"/>
        <v>-2.0277648518690796</v>
      </c>
      <c r="L70" s="49">
        <f t="shared" si="35"/>
        <v>5.873595692348573</v>
      </c>
      <c r="M70" s="49">
        <f t="shared" si="35"/>
        <v>5.9830576589534132</v>
      </c>
      <c r="N70" s="49">
        <f t="shared" si="35"/>
        <v>3.2817589576547164</v>
      </c>
      <c r="O70" s="49">
        <f t="shared" si="35"/>
        <v>3.7278742458752561</v>
      </c>
      <c r="P70" s="49">
        <f t="shared" si="35"/>
        <v>5.373595692348573</v>
      </c>
      <c r="Q70" s="49">
        <f t="shared" si="35"/>
        <v>13.618493651532248</v>
      </c>
      <c r="R70" s="49">
        <f t="shared" si="35"/>
        <v>6.1184936515322477</v>
      </c>
      <c r="S70" s="49">
        <f t="shared" si="35"/>
        <v>6.1082895698995969</v>
      </c>
    </row>
    <row r="71" spans="1:41" s="183" customFormat="1" ht="33.75" customHeight="1" x14ac:dyDescent="0.25">
      <c r="B71" s="294"/>
      <c r="C71" s="294"/>
      <c r="D71" s="294"/>
      <c r="E71" s="294"/>
      <c r="F71" s="294"/>
      <c r="G71" s="294"/>
      <c r="H71" s="294"/>
      <c r="I71" s="294"/>
      <c r="J71" s="294"/>
      <c r="K71" s="294"/>
      <c r="L71" s="294"/>
      <c r="M71" s="294"/>
      <c r="N71" s="294"/>
      <c r="O71" s="294"/>
      <c r="P71" s="294"/>
      <c r="Q71" s="294"/>
      <c r="R71" s="294"/>
      <c r="S71" s="294"/>
      <c r="X71" s="16"/>
      <c r="Y71" s="16"/>
      <c r="Z71" s="16"/>
      <c r="AA71" s="16"/>
      <c r="AB71" s="16"/>
      <c r="AC71" s="16"/>
    </row>
    <row r="72" spans="1:41" s="182" customFormat="1" ht="33.75" customHeight="1" x14ac:dyDescent="0.25">
      <c r="B72" s="185"/>
      <c r="C72" s="185"/>
      <c r="F72" s="16"/>
      <c r="G72" s="16"/>
      <c r="H72" s="16"/>
      <c r="I72" s="16"/>
      <c r="J72" s="16"/>
      <c r="K72" s="16"/>
    </row>
    <row r="73" spans="1:41" s="182" customFormat="1" ht="33.75" customHeight="1" x14ac:dyDescent="0.25">
      <c r="B73" s="185"/>
      <c r="F73" s="16"/>
      <c r="G73" s="16"/>
      <c r="H73" s="16"/>
      <c r="I73" s="16"/>
      <c r="J73" s="16"/>
      <c r="K73" s="16"/>
    </row>
    <row r="74" spans="1:41" ht="33.75" customHeight="1" x14ac:dyDescent="0.25">
      <c r="A74" s="52"/>
      <c r="B74" s="185"/>
      <c r="C74" s="185"/>
      <c r="F74" s="183"/>
      <c r="G74" s="183"/>
      <c r="H74" s="183"/>
      <c r="I74" s="183"/>
      <c r="J74" s="183"/>
      <c r="K74" s="183"/>
    </row>
    <row r="75" spans="1:41" ht="33.75" customHeight="1" x14ac:dyDescent="0.25">
      <c r="A75" s="52"/>
      <c r="B75" s="185"/>
      <c r="F75" s="183"/>
      <c r="G75" s="183"/>
      <c r="H75" s="183"/>
      <c r="I75" s="183"/>
      <c r="J75" s="183"/>
      <c r="K75" s="183"/>
    </row>
    <row r="76" spans="1:41" ht="33.75" customHeight="1" x14ac:dyDescent="0.25">
      <c r="A76" s="52"/>
      <c r="B76" s="185"/>
      <c r="C76" s="185"/>
      <c r="F76" s="182"/>
      <c r="G76" s="182"/>
      <c r="H76" s="182"/>
      <c r="I76" s="182"/>
      <c r="J76" s="182"/>
      <c r="K76" s="182"/>
    </row>
    <row r="77" spans="1:41" ht="33.75" customHeight="1" x14ac:dyDescent="0.25">
      <c r="A77" s="52"/>
      <c r="B77" s="185"/>
    </row>
    <row r="78" spans="1:41" ht="33.75" customHeight="1" x14ac:dyDescent="0.25">
      <c r="A78" s="52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182"/>
    </row>
    <row r="79" spans="1:41" ht="33.75" customHeight="1" x14ac:dyDescent="0.25">
      <c r="A79" s="52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182"/>
    </row>
    <row r="80" spans="1:41" ht="33.75" customHeight="1" x14ac:dyDescent="0.25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182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4">
    <mergeCell ref="B36:H36"/>
    <mergeCell ref="L36:R36"/>
    <mergeCell ref="J54:K54"/>
    <mergeCell ref="B55:G55"/>
    <mergeCell ref="H55:M55"/>
    <mergeCell ref="N55:S55"/>
    <mergeCell ref="B15:G15"/>
    <mergeCell ref="H15:M15"/>
    <mergeCell ref="N15:S15"/>
    <mergeCell ref="A3:C3"/>
    <mergeCell ref="E9:G9"/>
    <mergeCell ref="R9:S9"/>
    <mergeCell ref="K11:L11"/>
    <mergeCell ref="R11:T11"/>
  </mergeCell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40"/>
  <sheetViews>
    <sheetView topLeftCell="A22" zoomScale="30" zoomScaleNormal="30" workbookViewId="0">
      <selection activeCell="W50" sqref="W50"/>
    </sheetView>
  </sheetViews>
  <sheetFormatPr baseColWidth="10" defaultRowHeight="15" x14ac:dyDescent="0.25"/>
  <cols>
    <col min="1" max="1" width="52.42578125" style="16" bestFit="1" customWidth="1"/>
    <col min="2" max="10" width="22.85546875" style="16" customWidth="1"/>
    <col min="11" max="11" width="32.85546875" style="16" customWidth="1"/>
    <col min="12" max="19" width="22.85546875" style="16" customWidth="1"/>
    <col min="20" max="20" width="27.85546875" style="16" customWidth="1"/>
    <col min="21" max="22" width="35.42578125" style="16" bestFit="1" customWidth="1"/>
    <col min="23" max="23" width="32.28515625" style="16" bestFit="1" customWidth="1"/>
    <col min="24" max="24" width="20.140625" style="16" bestFit="1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312"/>
      <c r="E3" s="312"/>
      <c r="F3" s="312"/>
      <c r="G3" s="312"/>
      <c r="H3" s="312"/>
      <c r="I3" s="312"/>
      <c r="J3" s="312"/>
      <c r="K3" s="312"/>
      <c r="L3" s="312"/>
      <c r="M3" s="312"/>
      <c r="N3" s="312"/>
      <c r="O3" s="312"/>
      <c r="P3" s="312"/>
      <c r="Q3" s="312"/>
      <c r="R3" s="312"/>
      <c r="S3" s="312"/>
      <c r="T3" s="312"/>
      <c r="U3" s="312"/>
      <c r="V3" s="312"/>
      <c r="W3" s="312"/>
      <c r="X3" s="312"/>
      <c r="Y3" s="2"/>
      <c r="Z3" s="2"/>
      <c r="AA3" s="2"/>
      <c r="AB3" s="2"/>
      <c r="AC3" s="2"/>
      <c r="AD3" s="3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12" t="s">
        <v>1</v>
      </c>
      <c r="B9" s="312"/>
      <c r="C9" s="312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 t="s">
        <v>102</v>
      </c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12"/>
      <c r="B10" s="312"/>
      <c r="C10" s="3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12" t="s">
        <v>4</v>
      </c>
      <c r="B11" s="312"/>
      <c r="C11" s="312"/>
      <c r="D11" s="1"/>
      <c r="E11" s="313">
        <v>3</v>
      </c>
      <c r="F11" s="1"/>
      <c r="G11" s="1"/>
      <c r="H11" s="1"/>
      <c r="I11" s="1"/>
      <c r="J11" s="1"/>
      <c r="K11" s="378" t="s">
        <v>114</v>
      </c>
      <c r="L11" s="378"/>
      <c r="M11" s="314"/>
      <c r="N11" s="314"/>
      <c r="O11" s="1"/>
      <c r="P11" s="1"/>
      <c r="Q11" s="1" t="s">
        <v>6</v>
      </c>
      <c r="R11" s="378" t="s">
        <v>115</v>
      </c>
      <c r="S11" s="378"/>
      <c r="T11" s="378"/>
      <c r="U11" s="314"/>
      <c r="V11" s="314"/>
      <c r="W11" s="314"/>
      <c r="X11" s="314"/>
      <c r="Y11" s="1"/>
      <c r="Z11" s="1"/>
      <c r="AA11" s="1"/>
      <c r="AB11" s="1"/>
      <c r="AC11" s="1"/>
      <c r="AD11" s="1"/>
    </row>
    <row r="12" spans="1:30" s="3" customFormat="1" ht="26.25" x14ac:dyDescent="0.25">
      <c r="A12" s="312"/>
      <c r="B12" s="312"/>
      <c r="C12" s="312"/>
      <c r="D12" s="1"/>
      <c r="E12" s="1"/>
      <c r="F12" s="1"/>
      <c r="G12" s="1"/>
      <c r="H12" s="1"/>
      <c r="I12" s="1"/>
      <c r="J12" s="1"/>
      <c r="K12" s="314"/>
      <c r="L12" s="314"/>
      <c r="M12" s="314"/>
      <c r="N12" s="314"/>
      <c r="O12" s="1"/>
      <c r="P12" s="1"/>
      <c r="Q12" s="1"/>
      <c r="R12" s="1"/>
      <c r="S12" s="314"/>
      <c r="T12" s="314"/>
      <c r="U12" s="314"/>
      <c r="V12" s="314"/>
      <c r="W12" s="314"/>
      <c r="X12" s="314"/>
      <c r="Y12" s="314"/>
      <c r="Z12" s="314"/>
      <c r="AA12" s="314"/>
      <c r="AB12" s="314"/>
      <c r="AC12" s="314"/>
      <c r="AD12" s="1"/>
    </row>
    <row r="13" spans="1:30" s="3" customFormat="1" ht="26.25" x14ac:dyDescent="0.25">
      <c r="A13" s="312"/>
      <c r="B13" s="312"/>
      <c r="C13" s="312"/>
      <c r="D13" s="312"/>
      <c r="E13" s="312"/>
      <c r="F13" s="312"/>
      <c r="G13" s="312"/>
      <c r="H13" s="312"/>
      <c r="I13" s="312"/>
      <c r="J13" s="312"/>
      <c r="K13" s="312"/>
      <c r="L13" s="314"/>
      <c r="M13" s="314"/>
      <c r="N13" s="314"/>
      <c r="O13" s="314"/>
      <c r="P13" s="314"/>
      <c r="Q13" s="314"/>
      <c r="R13" s="314"/>
      <c r="S13" s="314"/>
      <c r="T13" s="314"/>
      <c r="U13" s="314"/>
      <c r="V13" s="314"/>
      <c r="W13" s="1"/>
      <c r="X13" s="1"/>
      <c r="Y13" s="1"/>
    </row>
    <row r="14" spans="1:30" s="3" customFormat="1" ht="27" thickBot="1" x14ac:dyDescent="0.3">
      <c r="A14" s="312"/>
      <c r="B14" s="7"/>
      <c r="C14" s="7"/>
      <c r="D14" s="8"/>
      <c r="E14" s="8"/>
      <c r="F14" s="8"/>
      <c r="G14" s="8"/>
      <c r="H14" s="8"/>
      <c r="I14" s="1"/>
      <c r="J14" s="1"/>
      <c r="K14" s="314"/>
      <c r="L14" s="314"/>
      <c r="M14" s="314"/>
      <c r="N14" s="314"/>
      <c r="O14" s="314"/>
      <c r="P14" s="314"/>
      <c r="Q14" s="314"/>
      <c r="R14" s="314"/>
      <c r="S14" s="314"/>
      <c r="T14" s="314"/>
      <c r="U14" s="314"/>
      <c r="V14" s="314"/>
      <c r="W14" s="314"/>
      <c r="X14" s="1"/>
      <c r="Y14" s="1"/>
      <c r="Z14" s="1"/>
    </row>
    <row r="15" spans="1:30" s="10" customFormat="1" ht="36" thickBot="1" x14ac:dyDescent="0.3">
      <c r="A15" s="109" t="s">
        <v>7</v>
      </c>
      <c r="B15" s="400" t="s">
        <v>8</v>
      </c>
      <c r="C15" s="401"/>
      <c r="D15" s="401"/>
      <c r="E15" s="401"/>
      <c r="F15" s="401"/>
      <c r="G15" s="401"/>
      <c r="H15" s="402" t="s">
        <v>45</v>
      </c>
      <c r="I15" s="403"/>
      <c r="J15" s="403"/>
      <c r="K15" s="403"/>
      <c r="L15" s="403"/>
      <c r="M15" s="404"/>
      <c r="N15" s="405" t="s">
        <v>44</v>
      </c>
      <c r="O15" s="406"/>
      <c r="P15" s="406"/>
      <c r="Q15" s="406"/>
      <c r="R15" s="406"/>
      <c r="S15" s="407"/>
      <c r="T15" s="315"/>
    </row>
    <row r="16" spans="1:30" ht="39.950000000000003" customHeight="1" x14ac:dyDescent="0.25">
      <c r="A16" s="110" t="s">
        <v>9</v>
      </c>
      <c r="B16" s="253"/>
      <c r="C16" s="254"/>
      <c r="D16" s="254"/>
      <c r="E16" s="254"/>
      <c r="F16" s="255"/>
      <c r="G16" s="256"/>
      <c r="H16" s="265"/>
      <c r="I16" s="254"/>
      <c r="J16" s="254"/>
      <c r="K16" s="255"/>
      <c r="L16" s="254"/>
      <c r="M16" s="268"/>
      <c r="N16" s="263"/>
      <c r="O16" s="254"/>
      <c r="P16" s="254"/>
      <c r="Q16" s="254"/>
      <c r="R16" s="254"/>
      <c r="S16" s="256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9">
        <v>6</v>
      </c>
      <c r="H17" s="68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107.3</v>
      </c>
      <c r="C18" s="21">
        <v>107.6</v>
      </c>
      <c r="D18" s="21">
        <v>108.6</v>
      </c>
      <c r="E18" s="21">
        <v>23.2</v>
      </c>
      <c r="F18" s="21">
        <v>110.1</v>
      </c>
      <c r="G18" s="22">
        <v>110.3</v>
      </c>
      <c r="H18" s="69">
        <v>104.6</v>
      </c>
      <c r="I18" s="21">
        <v>107.4</v>
      </c>
      <c r="J18" s="21">
        <v>106.7</v>
      </c>
      <c r="K18" s="21">
        <v>22.3</v>
      </c>
      <c r="L18" s="21">
        <v>108.7</v>
      </c>
      <c r="M18" s="126">
        <v>107</v>
      </c>
      <c r="N18" s="20">
        <v>107.8</v>
      </c>
      <c r="O18" s="21">
        <v>111.1</v>
      </c>
      <c r="P18" s="21">
        <v>110.9</v>
      </c>
      <c r="Q18" s="21">
        <v>15.8</v>
      </c>
      <c r="R18" s="21">
        <v>111.6</v>
      </c>
      <c r="S18" s="22">
        <v>109.6</v>
      </c>
      <c r="T18" s="23">
        <f t="shared" ref="T18:T25" si="0">SUM(B18:S18)</f>
        <v>1690.5999999999997</v>
      </c>
      <c r="V18" s="2"/>
      <c r="W18" s="17"/>
    </row>
    <row r="19" spans="1:30" ht="39.950000000000003" customHeight="1" x14ac:dyDescent="0.25">
      <c r="A19" s="113" t="s">
        <v>34</v>
      </c>
      <c r="B19" s="20">
        <v>107.3</v>
      </c>
      <c r="C19" s="21">
        <v>107.6</v>
      </c>
      <c r="D19" s="21">
        <v>108.6</v>
      </c>
      <c r="E19" s="21">
        <v>23.2</v>
      </c>
      <c r="F19" s="21">
        <v>110.1</v>
      </c>
      <c r="G19" s="22">
        <v>110.3</v>
      </c>
      <c r="H19" s="69">
        <v>104.6</v>
      </c>
      <c r="I19" s="21">
        <v>107.4</v>
      </c>
      <c r="J19" s="21">
        <v>106.7</v>
      </c>
      <c r="K19" s="21">
        <v>22.3</v>
      </c>
      <c r="L19" s="21">
        <v>108.7</v>
      </c>
      <c r="M19" s="126">
        <v>107</v>
      </c>
      <c r="N19" s="20">
        <v>107.8</v>
      </c>
      <c r="O19" s="21">
        <v>111.1</v>
      </c>
      <c r="P19" s="21">
        <v>110.9</v>
      </c>
      <c r="Q19" s="21">
        <v>15.8</v>
      </c>
      <c r="R19" s="21">
        <v>111.6</v>
      </c>
      <c r="S19" s="22">
        <v>109.6</v>
      </c>
      <c r="T19" s="23">
        <f t="shared" si="0"/>
        <v>1690.5999999999997</v>
      </c>
      <c r="U19" s="182"/>
      <c r="V19" s="2"/>
      <c r="W19" s="17"/>
    </row>
    <row r="20" spans="1:30" ht="39.75" customHeight="1" x14ac:dyDescent="0.25">
      <c r="A20" s="112" t="s">
        <v>35</v>
      </c>
      <c r="B20" s="20">
        <v>107.2</v>
      </c>
      <c r="C20" s="21">
        <v>107.5</v>
      </c>
      <c r="D20" s="21">
        <v>108.6</v>
      </c>
      <c r="E20" s="21">
        <v>23.1</v>
      </c>
      <c r="F20" s="21">
        <v>109.9</v>
      </c>
      <c r="G20" s="22">
        <v>110</v>
      </c>
      <c r="H20" s="69">
        <v>104</v>
      </c>
      <c r="I20" s="21">
        <v>106.7</v>
      </c>
      <c r="J20" s="21">
        <v>106.2</v>
      </c>
      <c r="K20" s="21">
        <v>20.9</v>
      </c>
      <c r="L20" s="21">
        <v>108.8</v>
      </c>
      <c r="M20" s="126">
        <v>106.7</v>
      </c>
      <c r="N20" s="20">
        <v>107.6</v>
      </c>
      <c r="O20" s="21">
        <v>111</v>
      </c>
      <c r="P20" s="21">
        <v>110.9</v>
      </c>
      <c r="Q20" s="21">
        <v>15.4</v>
      </c>
      <c r="R20" s="21">
        <v>111.4</v>
      </c>
      <c r="S20" s="22">
        <v>109.7</v>
      </c>
      <c r="T20" s="23">
        <f t="shared" si="0"/>
        <v>1685.6000000000001</v>
      </c>
      <c r="V20" s="2"/>
      <c r="W20" s="17"/>
    </row>
    <row r="21" spans="1:30" ht="39.950000000000003" customHeight="1" x14ac:dyDescent="0.25">
      <c r="A21" s="112" t="s">
        <v>36</v>
      </c>
      <c r="B21" s="20">
        <v>107.2</v>
      </c>
      <c r="C21" s="21">
        <v>107.5</v>
      </c>
      <c r="D21" s="21">
        <v>108.6</v>
      </c>
      <c r="E21" s="21">
        <v>23.1</v>
      </c>
      <c r="F21" s="21">
        <v>109.9</v>
      </c>
      <c r="G21" s="22">
        <v>110</v>
      </c>
      <c r="H21" s="69">
        <v>104</v>
      </c>
      <c r="I21" s="21">
        <v>106.7</v>
      </c>
      <c r="J21" s="21">
        <v>106.2</v>
      </c>
      <c r="K21" s="21">
        <v>20.9</v>
      </c>
      <c r="L21" s="21">
        <v>108.8</v>
      </c>
      <c r="M21" s="126">
        <v>106.7</v>
      </c>
      <c r="N21" s="20">
        <v>107.6</v>
      </c>
      <c r="O21" s="21">
        <v>111</v>
      </c>
      <c r="P21" s="21">
        <v>110.9</v>
      </c>
      <c r="Q21" s="21">
        <v>15.4</v>
      </c>
      <c r="R21" s="21">
        <v>111.4</v>
      </c>
      <c r="S21" s="22">
        <v>109.7</v>
      </c>
      <c r="T21" s="23">
        <f t="shared" si="0"/>
        <v>1685.6000000000001</v>
      </c>
      <c r="V21" s="2"/>
      <c r="W21" s="17"/>
    </row>
    <row r="22" spans="1:30" ht="39.950000000000003" customHeight="1" x14ac:dyDescent="0.25">
      <c r="A22" s="113" t="s">
        <v>37</v>
      </c>
      <c r="B22" s="20">
        <v>107.2</v>
      </c>
      <c r="C22" s="21">
        <v>107.5</v>
      </c>
      <c r="D22" s="21">
        <v>108.6</v>
      </c>
      <c r="E22" s="21">
        <v>23.1</v>
      </c>
      <c r="F22" s="21">
        <v>109.9</v>
      </c>
      <c r="G22" s="22">
        <v>110</v>
      </c>
      <c r="H22" s="69">
        <v>104</v>
      </c>
      <c r="I22" s="21">
        <v>106.7</v>
      </c>
      <c r="J22" s="21">
        <v>106.2</v>
      </c>
      <c r="K22" s="21">
        <v>20.9</v>
      </c>
      <c r="L22" s="21">
        <v>108.8</v>
      </c>
      <c r="M22" s="126">
        <v>106.7</v>
      </c>
      <c r="N22" s="20">
        <v>107.6</v>
      </c>
      <c r="O22" s="21">
        <v>111</v>
      </c>
      <c r="P22" s="21">
        <v>110.9</v>
      </c>
      <c r="Q22" s="21">
        <v>15.4</v>
      </c>
      <c r="R22" s="21">
        <v>111.4</v>
      </c>
      <c r="S22" s="22">
        <v>109.7</v>
      </c>
      <c r="T22" s="23">
        <f t="shared" si="0"/>
        <v>1685.6000000000001</v>
      </c>
      <c r="V22" s="2"/>
      <c r="W22" s="17"/>
    </row>
    <row r="23" spans="1:30" ht="39.950000000000003" customHeight="1" x14ac:dyDescent="0.25">
      <c r="A23" s="112" t="s">
        <v>38</v>
      </c>
      <c r="B23" s="20">
        <v>107.2</v>
      </c>
      <c r="C23" s="21">
        <v>107.5</v>
      </c>
      <c r="D23" s="21">
        <v>108.6</v>
      </c>
      <c r="E23" s="21">
        <v>23.1</v>
      </c>
      <c r="F23" s="21">
        <v>109.9</v>
      </c>
      <c r="G23" s="22">
        <v>110</v>
      </c>
      <c r="H23" s="69">
        <v>104</v>
      </c>
      <c r="I23" s="21">
        <v>106.7</v>
      </c>
      <c r="J23" s="21">
        <v>106.2</v>
      </c>
      <c r="K23" s="21">
        <v>20.9</v>
      </c>
      <c r="L23" s="21">
        <v>108.8</v>
      </c>
      <c r="M23" s="126">
        <v>106.7</v>
      </c>
      <c r="N23" s="20">
        <v>107.6</v>
      </c>
      <c r="O23" s="21">
        <v>111</v>
      </c>
      <c r="P23" s="21">
        <v>110.9</v>
      </c>
      <c r="Q23" s="21">
        <v>15.4</v>
      </c>
      <c r="R23" s="21">
        <v>111.4</v>
      </c>
      <c r="S23" s="22">
        <v>109.7</v>
      </c>
      <c r="T23" s="23">
        <f t="shared" si="0"/>
        <v>1685.6000000000001</v>
      </c>
      <c r="V23" s="2"/>
      <c r="W23" s="17"/>
    </row>
    <row r="24" spans="1:30" ht="39.950000000000003" customHeight="1" x14ac:dyDescent="0.25">
      <c r="A24" s="112" t="s">
        <v>33</v>
      </c>
      <c r="B24" s="20">
        <v>107.2</v>
      </c>
      <c r="C24" s="21">
        <v>107.5</v>
      </c>
      <c r="D24" s="21">
        <v>108.6</v>
      </c>
      <c r="E24" s="21">
        <v>23</v>
      </c>
      <c r="F24" s="21">
        <v>109.9</v>
      </c>
      <c r="G24" s="22">
        <v>110</v>
      </c>
      <c r="H24" s="69">
        <v>104</v>
      </c>
      <c r="I24" s="21">
        <v>106.7</v>
      </c>
      <c r="J24" s="21">
        <v>106.2</v>
      </c>
      <c r="K24" s="21">
        <v>20.9</v>
      </c>
      <c r="L24" s="21">
        <v>108.8</v>
      </c>
      <c r="M24" s="126">
        <v>106.7</v>
      </c>
      <c r="N24" s="20">
        <v>107.6</v>
      </c>
      <c r="O24" s="21">
        <v>111</v>
      </c>
      <c r="P24" s="21">
        <v>110.9</v>
      </c>
      <c r="Q24" s="21">
        <v>15.4</v>
      </c>
      <c r="R24" s="21">
        <v>111.4</v>
      </c>
      <c r="S24" s="22">
        <v>109.7</v>
      </c>
      <c r="T24" s="23">
        <f>SUM(B24:S24)</f>
        <v>1685.5000000000002</v>
      </c>
      <c r="V24" s="2"/>
    </row>
    <row r="25" spans="1:30" ht="41.45" customHeight="1" x14ac:dyDescent="0.25">
      <c r="A25" s="113" t="s">
        <v>10</v>
      </c>
      <c r="B25" s="264">
        <f>SUM(B18:B24)</f>
        <v>750.60000000000014</v>
      </c>
      <c r="C25" s="261">
        <f t="shared" ref="C25:E25" si="1">SUM(C18:C24)</f>
        <v>752.7</v>
      </c>
      <c r="D25" s="261">
        <f t="shared" si="1"/>
        <v>760.2</v>
      </c>
      <c r="E25" s="261">
        <f t="shared" si="1"/>
        <v>161.79999999999998</v>
      </c>
      <c r="F25" s="261">
        <f>SUM(F18:F24)</f>
        <v>769.69999999999993</v>
      </c>
      <c r="G25" s="262">
        <f t="shared" ref="G25:J25" si="2">SUM(G18:G24)</f>
        <v>770.6</v>
      </c>
      <c r="H25" s="260">
        <f t="shared" si="2"/>
        <v>729.2</v>
      </c>
      <c r="I25" s="261">
        <f t="shared" si="2"/>
        <v>748.30000000000007</v>
      </c>
      <c r="J25" s="261">
        <f t="shared" si="2"/>
        <v>744.40000000000009</v>
      </c>
      <c r="K25" s="261">
        <f>SUM(K18:K24)</f>
        <v>149.10000000000002</v>
      </c>
      <c r="L25" s="261">
        <f t="shared" ref="L25:M25" si="3">SUM(L18:L24)</f>
        <v>761.39999999999986</v>
      </c>
      <c r="M25" s="269">
        <f t="shared" si="3"/>
        <v>747.50000000000011</v>
      </c>
      <c r="N25" s="264">
        <f>SUM(N18:N24)</f>
        <v>753.6</v>
      </c>
      <c r="O25" s="261">
        <f t="shared" ref="O25:S25" si="4">SUM(O18:O24)</f>
        <v>777.2</v>
      </c>
      <c r="P25" s="261">
        <f t="shared" si="4"/>
        <v>776.3</v>
      </c>
      <c r="Q25" s="261">
        <f>SUM(Q18:Q24)</f>
        <v>108.60000000000001</v>
      </c>
      <c r="R25" s="261">
        <f t="shared" si="4"/>
        <v>780.19999999999993</v>
      </c>
      <c r="S25" s="262">
        <f t="shared" si="4"/>
        <v>767.7</v>
      </c>
      <c r="T25" s="23">
        <f t="shared" si="0"/>
        <v>11809.100000000002</v>
      </c>
    </row>
    <row r="26" spans="1:30" s="2" customFormat="1" ht="36.75" customHeight="1" thickBot="1" x14ac:dyDescent="0.3">
      <c r="A26" s="114" t="s">
        <v>12</v>
      </c>
      <c r="B26" s="257">
        <v>152.1</v>
      </c>
      <c r="C26" s="258">
        <v>152.1</v>
      </c>
      <c r="D26" s="258">
        <v>152.1</v>
      </c>
      <c r="E26" s="258">
        <v>152.1</v>
      </c>
      <c r="F26" s="258">
        <v>152.1</v>
      </c>
      <c r="G26" s="259">
        <v>152.1</v>
      </c>
      <c r="H26" s="266">
        <v>152.1</v>
      </c>
      <c r="I26" s="258">
        <v>152.1</v>
      </c>
      <c r="J26" s="258">
        <v>152.1</v>
      </c>
      <c r="K26" s="258">
        <v>152.1</v>
      </c>
      <c r="L26" s="258">
        <v>152.1</v>
      </c>
      <c r="M26" s="270">
        <v>152.1</v>
      </c>
      <c r="N26" s="257">
        <v>152.1</v>
      </c>
      <c r="O26" s="258">
        <v>152.1</v>
      </c>
      <c r="P26" s="258">
        <v>152.1</v>
      </c>
      <c r="Q26" s="258">
        <v>152.1</v>
      </c>
      <c r="R26" s="258">
        <v>152.1</v>
      </c>
      <c r="S26" s="259">
        <v>152.1</v>
      </c>
      <c r="T26" s="30">
        <f>+((T25/T27)/7)*1000</f>
        <v>152.09288547730671</v>
      </c>
    </row>
    <row r="27" spans="1:30" s="2" customFormat="1" ht="33" customHeight="1" x14ac:dyDescent="0.25">
      <c r="A27" s="115" t="s">
        <v>13</v>
      </c>
      <c r="B27" s="251">
        <v>705</v>
      </c>
      <c r="C27" s="252">
        <v>707</v>
      </c>
      <c r="D27" s="252">
        <v>714</v>
      </c>
      <c r="E27" s="252">
        <v>152</v>
      </c>
      <c r="F27" s="252">
        <v>723</v>
      </c>
      <c r="G27" s="267">
        <v>724</v>
      </c>
      <c r="H27" s="72">
        <v>685</v>
      </c>
      <c r="I27" s="32">
        <v>703</v>
      </c>
      <c r="J27" s="32">
        <v>699</v>
      </c>
      <c r="K27" s="32">
        <v>140</v>
      </c>
      <c r="L27" s="32">
        <v>715</v>
      </c>
      <c r="M27" s="129">
        <v>702</v>
      </c>
      <c r="N27" s="31">
        <v>708</v>
      </c>
      <c r="O27" s="32">
        <v>730</v>
      </c>
      <c r="P27" s="32">
        <v>729</v>
      </c>
      <c r="Q27" s="32">
        <v>102</v>
      </c>
      <c r="R27" s="32">
        <v>733</v>
      </c>
      <c r="S27" s="33">
        <v>721</v>
      </c>
      <c r="T27" s="34">
        <f>SUM(B27:S27)</f>
        <v>11092</v>
      </c>
      <c r="U27" s="2">
        <f>((T25*1000)/T27)/7</f>
        <v>152.09288547730671</v>
      </c>
    </row>
    <row r="28" spans="1:30" s="2" customFormat="1" ht="33" customHeight="1" x14ac:dyDescent="0.25">
      <c r="A28" s="116" t="s">
        <v>14</v>
      </c>
      <c r="B28" s="35">
        <f t="shared" ref="B28:S28" si="5">((B27*B26)*7/1000-B18-B19)/5</f>
        <v>107.20270000000002</v>
      </c>
      <c r="C28" s="36">
        <f t="shared" si="5"/>
        <v>107.50858000000001</v>
      </c>
      <c r="D28" s="36">
        <f t="shared" si="5"/>
        <v>108.59915999999998</v>
      </c>
      <c r="E28" s="36">
        <f t="shared" si="5"/>
        <v>23.086880000000001</v>
      </c>
      <c r="F28" s="36">
        <f t="shared" si="5"/>
        <v>109.91561999999999</v>
      </c>
      <c r="G28" s="37">
        <f t="shared" si="5"/>
        <v>110.04855999999999</v>
      </c>
      <c r="H28" s="73">
        <f t="shared" si="5"/>
        <v>104.02389999999998</v>
      </c>
      <c r="I28" s="36">
        <f t="shared" si="5"/>
        <v>106.73682000000001</v>
      </c>
      <c r="J28" s="36">
        <f t="shared" si="5"/>
        <v>106.16505999999997</v>
      </c>
      <c r="K28" s="36">
        <f t="shared" si="5"/>
        <v>20.8916</v>
      </c>
      <c r="L28" s="36">
        <f t="shared" si="5"/>
        <v>108.77209999999998</v>
      </c>
      <c r="M28" s="130">
        <f t="shared" si="5"/>
        <v>106.68388</v>
      </c>
      <c r="N28" s="35">
        <f t="shared" si="5"/>
        <v>107.64152000000001</v>
      </c>
      <c r="O28" s="36">
        <f t="shared" si="5"/>
        <v>111.00619999999999</v>
      </c>
      <c r="P28" s="36">
        <f t="shared" si="5"/>
        <v>110.87326</v>
      </c>
      <c r="Q28" s="36">
        <f t="shared" si="5"/>
        <v>15.39988</v>
      </c>
      <c r="R28" s="36">
        <f t="shared" si="5"/>
        <v>111.44501999999997</v>
      </c>
      <c r="S28" s="37">
        <f t="shared" si="5"/>
        <v>109.68973999999999</v>
      </c>
      <c r="T28" s="38"/>
    </row>
    <row r="29" spans="1:30" ht="33.75" customHeight="1" x14ac:dyDescent="0.25">
      <c r="A29" s="117" t="s">
        <v>15</v>
      </c>
      <c r="B29" s="39">
        <f>((B27*B26)*7)/1000</f>
        <v>750.61350000000004</v>
      </c>
      <c r="C29" s="40">
        <f>((C27*C26)*7)/1000</f>
        <v>752.74290000000008</v>
      </c>
      <c r="D29" s="40">
        <f t="shared" ref="D29:S29" si="6">((D27*D26)*7)/1000</f>
        <v>760.19579999999996</v>
      </c>
      <c r="E29" s="40">
        <f t="shared" si="6"/>
        <v>161.83439999999999</v>
      </c>
      <c r="F29" s="40">
        <f t="shared" si="6"/>
        <v>769.77809999999999</v>
      </c>
      <c r="G29" s="76">
        <f t="shared" si="6"/>
        <v>770.8427999999999</v>
      </c>
      <c r="H29" s="74">
        <f t="shared" si="6"/>
        <v>729.31949999999995</v>
      </c>
      <c r="I29" s="40">
        <f t="shared" si="6"/>
        <v>748.48410000000001</v>
      </c>
      <c r="J29" s="40">
        <f t="shared" si="6"/>
        <v>744.22529999999995</v>
      </c>
      <c r="K29" s="40">
        <f t="shared" si="6"/>
        <v>149.05799999999999</v>
      </c>
      <c r="L29" s="40">
        <f t="shared" si="6"/>
        <v>761.26049999999998</v>
      </c>
      <c r="M29" s="131">
        <f t="shared" si="6"/>
        <v>747.4194</v>
      </c>
      <c r="N29" s="177">
        <f t="shared" si="6"/>
        <v>753.80759999999998</v>
      </c>
      <c r="O29" s="41">
        <f t="shared" si="6"/>
        <v>777.23099999999999</v>
      </c>
      <c r="P29" s="41">
        <f t="shared" si="6"/>
        <v>776.16629999999998</v>
      </c>
      <c r="Q29" s="41">
        <f t="shared" si="6"/>
        <v>108.59939999999999</v>
      </c>
      <c r="R29" s="41">
        <f t="shared" si="6"/>
        <v>780.42509999999993</v>
      </c>
      <c r="S29" s="42">
        <f t="shared" si="6"/>
        <v>767.64869999999996</v>
      </c>
      <c r="T29" s="43"/>
    </row>
    <row r="30" spans="1:30" ht="33.75" customHeight="1" thickBot="1" x14ac:dyDescent="0.3">
      <c r="A30" s="118" t="s">
        <v>16</v>
      </c>
      <c r="B30" s="44">
        <f>+(B25/B27)/7*1000</f>
        <v>152.09726443768997</v>
      </c>
      <c r="C30" s="45">
        <f t="shared" ref="C30:E30" si="7">+(C25/C27)/7*1000</f>
        <v>152.0913315821378</v>
      </c>
      <c r="D30" s="45">
        <f t="shared" si="7"/>
        <v>152.10084033613444</v>
      </c>
      <c r="E30" s="45">
        <f t="shared" si="7"/>
        <v>152.06766917293231</v>
      </c>
      <c r="F30" s="45">
        <f>+(F25/F27)/7*1000</f>
        <v>152.08456826714087</v>
      </c>
      <c r="G30" s="46">
        <f t="shared" ref="G30:J30" si="8">+(G25/G27)/7*1000</f>
        <v>152.052091554854</v>
      </c>
      <c r="H30" s="75">
        <f t="shared" si="8"/>
        <v>152.07507820646507</v>
      </c>
      <c r="I30" s="45">
        <f t="shared" si="8"/>
        <v>152.06258890469417</v>
      </c>
      <c r="J30" s="45">
        <f t="shared" si="8"/>
        <v>152.13570406703457</v>
      </c>
      <c r="K30" s="45">
        <f>+(K25/K27)/7*1000</f>
        <v>152.14285714285717</v>
      </c>
      <c r="L30" s="45">
        <f t="shared" ref="L30:S30" si="9">+(L25/L27)/7*1000</f>
        <v>152.12787212787211</v>
      </c>
      <c r="M30" s="132">
        <f t="shared" si="9"/>
        <v>152.11640211640213</v>
      </c>
      <c r="N30" s="44">
        <f t="shared" si="9"/>
        <v>152.05811138014531</v>
      </c>
      <c r="O30" s="45">
        <f t="shared" si="9"/>
        <v>152.09393346379647</v>
      </c>
      <c r="P30" s="45">
        <f t="shared" si="9"/>
        <v>152.12620027434843</v>
      </c>
      <c r="Q30" s="45">
        <f t="shared" si="9"/>
        <v>152.10084033613444</v>
      </c>
      <c r="R30" s="45">
        <f t="shared" si="9"/>
        <v>152.05612940947182</v>
      </c>
      <c r="S30" s="46">
        <f t="shared" si="9"/>
        <v>152.11016445413117</v>
      </c>
      <c r="T30" s="47"/>
    </row>
    <row r="31" spans="1:30" ht="33.75" customHeight="1" x14ac:dyDescent="0.25">
      <c r="A31" s="48"/>
      <c r="B31" s="49">
        <f t="shared" ref="B31:S31" si="10">B30-B26</f>
        <v>-2.7355623100220328E-3</v>
      </c>
      <c r="C31" s="49">
        <f t="shared" si="10"/>
        <v>-8.6684178621965202E-3</v>
      </c>
      <c r="D31" s="49">
        <f t="shared" si="10"/>
        <v>8.4033613444489674E-4</v>
      </c>
      <c r="E31" s="49">
        <f t="shared" si="10"/>
        <v>-3.2330827067681867E-2</v>
      </c>
      <c r="F31" s="49">
        <f t="shared" si="10"/>
        <v>-1.5431732859127578E-2</v>
      </c>
      <c r="G31" s="49">
        <f t="shared" si="10"/>
        <v>-4.7908445145992573E-2</v>
      </c>
      <c r="H31" s="49">
        <f t="shared" si="10"/>
        <v>-2.4921793534929293E-2</v>
      </c>
      <c r="I31" s="49">
        <f t="shared" si="10"/>
        <v>-3.7411095305827757E-2</v>
      </c>
      <c r="J31" s="49">
        <f t="shared" si="10"/>
        <v>3.5704067034572518E-2</v>
      </c>
      <c r="K31" s="49">
        <f t="shared" si="10"/>
        <v>4.2857142857172903E-2</v>
      </c>
      <c r="L31" s="49">
        <f t="shared" si="10"/>
        <v>2.7872127872115016E-2</v>
      </c>
      <c r="M31" s="49">
        <f t="shared" si="10"/>
        <v>1.6402116402133515E-2</v>
      </c>
      <c r="N31" s="49">
        <f t="shared" si="10"/>
        <v>-4.1888619854688613E-2</v>
      </c>
      <c r="O31" s="49">
        <f t="shared" si="10"/>
        <v>-6.0665362035194903E-3</v>
      </c>
      <c r="P31" s="49">
        <f t="shared" si="10"/>
        <v>2.6200274348440189E-2</v>
      </c>
      <c r="Q31" s="49">
        <f t="shared" si="10"/>
        <v>8.4033613444489674E-4</v>
      </c>
      <c r="R31" s="49">
        <f t="shared" si="10"/>
        <v>-4.3870590528172215E-2</v>
      </c>
      <c r="S31" s="49">
        <f t="shared" si="10"/>
        <v>1.0164454131171397E-2</v>
      </c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247">
        <v>1</v>
      </c>
      <c r="C34" s="248">
        <v>2</v>
      </c>
      <c r="D34" s="249">
        <v>3</v>
      </c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0"/>
      <c r="U36" s="50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0"/>
      <c r="U37" s="50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302"/>
      <c r="U38" s="302"/>
      <c r="V38" s="303"/>
      <c r="W38" s="2"/>
      <c r="X38" s="2"/>
      <c r="Y38" s="2"/>
      <c r="Z38" s="2"/>
    </row>
    <row r="39" spans="1:30" ht="33.75" customHeight="1" x14ac:dyDescent="0.25">
      <c r="A39" s="80" t="s">
        <v>42</v>
      </c>
      <c r="B39" s="250">
        <v>94.5</v>
      </c>
      <c r="C39" s="250">
        <v>91.4</v>
      </c>
      <c r="D39" s="250">
        <v>94.3</v>
      </c>
      <c r="E39" s="250">
        <v>4.8</v>
      </c>
      <c r="F39" s="250">
        <v>96.2</v>
      </c>
      <c r="G39" s="250">
        <v>93.4</v>
      </c>
      <c r="H39" s="89">
        <f t="shared" ref="H39:H46" si="11">SUM(B39:G39)</f>
        <v>474.6</v>
      </c>
      <c r="I39" s="50"/>
      <c r="J39" s="2"/>
      <c r="K39" s="80" t="s">
        <v>42</v>
      </c>
      <c r="L39" s="250">
        <v>7.2421487603305792</v>
      </c>
      <c r="M39" s="69">
        <v>7.0847107438016534</v>
      </c>
      <c r="N39" s="69">
        <v>7.2421487603305792</v>
      </c>
      <c r="O39" s="69">
        <v>0.2</v>
      </c>
      <c r="P39" s="69">
        <v>7.5570247933884307</v>
      </c>
      <c r="Q39" s="69">
        <v>7.0847107438016534</v>
      </c>
      <c r="R39" s="89">
        <f t="shared" ref="R39:R46" si="12">SUM(L39:Q39)</f>
        <v>36.410743801652892</v>
      </c>
      <c r="S39" s="50"/>
      <c r="T39" s="55"/>
      <c r="U39" s="304"/>
      <c r="V39" s="310"/>
      <c r="W39" s="2"/>
      <c r="X39" s="295"/>
      <c r="Y39" s="2"/>
      <c r="Z39" s="2"/>
      <c r="AA39" s="144"/>
      <c r="AB39" s="144"/>
      <c r="AD39" s="142"/>
    </row>
    <row r="40" spans="1:30" ht="33.75" customHeight="1" x14ac:dyDescent="0.25">
      <c r="A40" s="81" t="s">
        <v>34</v>
      </c>
      <c r="B40" s="250">
        <v>94.5</v>
      </c>
      <c r="C40" s="250">
        <v>91.4</v>
      </c>
      <c r="D40" s="250">
        <v>94.3</v>
      </c>
      <c r="E40" s="250">
        <v>4.8</v>
      </c>
      <c r="F40" s="250">
        <v>96.2</v>
      </c>
      <c r="G40" s="250">
        <v>93.4</v>
      </c>
      <c r="H40" s="89">
        <f t="shared" si="11"/>
        <v>474.6</v>
      </c>
      <c r="I40" s="50"/>
      <c r="J40" s="2"/>
      <c r="K40" s="81" t="s">
        <v>34</v>
      </c>
      <c r="L40" s="250">
        <v>7.2421487603305792</v>
      </c>
      <c r="M40" s="69">
        <v>7.0847107438016534</v>
      </c>
      <c r="N40" s="69">
        <v>7.2421487603305792</v>
      </c>
      <c r="O40" s="69">
        <v>0.2</v>
      </c>
      <c r="P40" s="69">
        <v>7.5570247933884307</v>
      </c>
      <c r="Q40" s="69">
        <v>7.0847107438016534</v>
      </c>
      <c r="R40" s="89">
        <f t="shared" si="12"/>
        <v>36.410743801652892</v>
      </c>
      <c r="S40" s="50"/>
      <c r="T40" s="55"/>
      <c r="U40" s="304"/>
      <c r="V40" s="310"/>
      <c r="W40" s="50"/>
      <c r="X40" s="50"/>
      <c r="Y40" s="50"/>
      <c r="Z40" s="50"/>
      <c r="AA40" s="50"/>
      <c r="AB40" s="50"/>
      <c r="AC40" s="50"/>
      <c r="AD40" s="142"/>
    </row>
    <row r="41" spans="1:30" ht="33.75" customHeight="1" x14ac:dyDescent="0.25">
      <c r="A41" s="80" t="s">
        <v>35</v>
      </c>
      <c r="B41" s="250">
        <v>94.5</v>
      </c>
      <c r="C41" s="250">
        <v>91.4</v>
      </c>
      <c r="D41" s="250">
        <v>94.4</v>
      </c>
      <c r="E41" s="250">
        <v>5</v>
      </c>
      <c r="F41" s="250">
        <v>96.2</v>
      </c>
      <c r="G41" s="250">
        <v>93.4</v>
      </c>
      <c r="H41" s="89">
        <f t="shared" si="11"/>
        <v>474.9</v>
      </c>
      <c r="I41" s="50"/>
      <c r="J41" s="2"/>
      <c r="K41" s="80" t="s">
        <v>35</v>
      </c>
      <c r="L41" s="250">
        <v>7.5</v>
      </c>
      <c r="M41" s="69">
        <v>7.3</v>
      </c>
      <c r="N41" s="69">
        <v>7.2</v>
      </c>
      <c r="O41" s="69">
        <v>0.4</v>
      </c>
      <c r="P41" s="69">
        <v>7.4</v>
      </c>
      <c r="Q41" s="69">
        <v>6.9</v>
      </c>
      <c r="R41" s="89">
        <f t="shared" si="12"/>
        <v>36.699999999999996</v>
      </c>
      <c r="S41" s="50"/>
      <c r="T41" s="55"/>
      <c r="U41" s="304"/>
      <c r="V41" s="310"/>
      <c r="W41" s="50"/>
      <c r="X41" s="50"/>
      <c r="Y41" s="50"/>
      <c r="Z41" s="50"/>
      <c r="AA41" s="50"/>
      <c r="AB41" s="144"/>
      <c r="AD41" s="142"/>
    </row>
    <row r="42" spans="1:30" ht="33.75" customHeight="1" x14ac:dyDescent="0.25">
      <c r="A42" s="80" t="s">
        <v>36</v>
      </c>
      <c r="B42" s="250">
        <v>94.5</v>
      </c>
      <c r="C42" s="250">
        <v>91.4</v>
      </c>
      <c r="D42" s="250">
        <v>94.4</v>
      </c>
      <c r="E42" s="250">
        <v>5</v>
      </c>
      <c r="F42" s="250">
        <v>96.2</v>
      </c>
      <c r="G42" s="250">
        <v>93.4</v>
      </c>
      <c r="H42" s="89">
        <f t="shared" si="11"/>
        <v>474.9</v>
      </c>
      <c r="I42" s="50"/>
      <c r="J42" s="2"/>
      <c r="K42" s="80" t="s">
        <v>36</v>
      </c>
      <c r="L42" s="250">
        <v>7.5</v>
      </c>
      <c r="M42" s="69">
        <v>7.3</v>
      </c>
      <c r="N42" s="69">
        <v>7.2</v>
      </c>
      <c r="O42" s="69">
        <v>0.4</v>
      </c>
      <c r="P42" s="69">
        <v>7.3</v>
      </c>
      <c r="Q42" s="69">
        <v>6.9</v>
      </c>
      <c r="R42" s="89">
        <f t="shared" si="12"/>
        <v>36.6</v>
      </c>
      <c r="S42" s="50"/>
      <c r="T42" s="55"/>
      <c r="U42" s="304"/>
      <c r="V42" s="310"/>
      <c r="W42" s="50"/>
    </row>
    <row r="43" spans="1:30" ht="33.75" customHeight="1" x14ac:dyDescent="0.25">
      <c r="A43" s="81" t="s">
        <v>37</v>
      </c>
      <c r="B43" s="250">
        <v>94.5</v>
      </c>
      <c r="C43" s="250">
        <v>91.4</v>
      </c>
      <c r="D43" s="250">
        <v>94.4</v>
      </c>
      <c r="E43" s="250">
        <v>5</v>
      </c>
      <c r="F43" s="250">
        <v>96.2</v>
      </c>
      <c r="G43" s="250">
        <v>93.4</v>
      </c>
      <c r="H43" s="89">
        <f t="shared" si="11"/>
        <v>474.9</v>
      </c>
      <c r="I43" s="50"/>
      <c r="J43" s="2"/>
      <c r="K43" s="81" t="s">
        <v>37</v>
      </c>
      <c r="L43" s="250">
        <v>7.5</v>
      </c>
      <c r="M43" s="69">
        <v>7.3</v>
      </c>
      <c r="N43" s="69">
        <v>7.2</v>
      </c>
      <c r="O43" s="69">
        <v>0.4</v>
      </c>
      <c r="P43" s="69">
        <v>7.3</v>
      </c>
      <c r="Q43" s="69">
        <v>6.9</v>
      </c>
      <c r="R43" s="89">
        <f t="shared" si="12"/>
        <v>36.6</v>
      </c>
      <c r="S43" s="50"/>
      <c r="T43" s="55"/>
      <c r="U43" s="304"/>
      <c r="V43" s="310"/>
      <c r="W43" s="295"/>
    </row>
    <row r="44" spans="1:30" ht="33.75" customHeight="1" x14ac:dyDescent="0.25">
      <c r="A44" s="80" t="s">
        <v>38</v>
      </c>
      <c r="B44" s="250">
        <v>94.5</v>
      </c>
      <c r="C44" s="250">
        <v>91.4</v>
      </c>
      <c r="D44" s="250">
        <v>94.4</v>
      </c>
      <c r="E44" s="250">
        <v>4.9000000000000004</v>
      </c>
      <c r="F44" s="250">
        <v>96.2</v>
      </c>
      <c r="G44" s="250">
        <v>93.4</v>
      </c>
      <c r="H44" s="89">
        <f t="shared" si="11"/>
        <v>474.79999999999995</v>
      </c>
      <c r="I44" s="50"/>
      <c r="J44" s="2"/>
      <c r="K44" s="80" t="s">
        <v>38</v>
      </c>
      <c r="L44" s="250">
        <v>7.5</v>
      </c>
      <c r="M44" s="69">
        <v>7.3</v>
      </c>
      <c r="N44" s="69">
        <v>7.2</v>
      </c>
      <c r="O44" s="69">
        <v>0.4</v>
      </c>
      <c r="P44" s="69">
        <v>7.3</v>
      </c>
      <c r="Q44" s="69">
        <v>6.9</v>
      </c>
      <c r="R44" s="89">
        <f t="shared" si="12"/>
        <v>36.6</v>
      </c>
      <c r="S44" s="50"/>
      <c r="T44" s="55"/>
      <c r="U44" s="304"/>
      <c r="V44" s="310"/>
      <c r="W44" s="295"/>
    </row>
    <row r="45" spans="1:30" ht="33.75" customHeight="1" x14ac:dyDescent="0.25">
      <c r="A45" s="80" t="s">
        <v>33</v>
      </c>
      <c r="B45" s="250">
        <v>94.5</v>
      </c>
      <c r="C45" s="250">
        <v>91.4</v>
      </c>
      <c r="D45" s="250">
        <v>94.4</v>
      </c>
      <c r="E45" s="250">
        <v>4.9000000000000004</v>
      </c>
      <c r="F45" s="250">
        <v>96.2</v>
      </c>
      <c r="G45" s="250">
        <v>93.4</v>
      </c>
      <c r="H45" s="89">
        <f t="shared" si="11"/>
        <v>474.79999999999995</v>
      </c>
      <c r="I45" s="50"/>
      <c r="J45" s="2"/>
      <c r="K45" s="80" t="s">
        <v>33</v>
      </c>
      <c r="L45" s="250">
        <v>7.4</v>
      </c>
      <c r="M45" s="69">
        <v>7.2</v>
      </c>
      <c r="N45" s="69">
        <v>7.1</v>
      </c>
      <c r="O45" s="69">
        <v>0.3</v>
      </c>
      <c r="P45" s="69">
        <v>7.3</v>
      </c>
      <c r="Q45" s="69">
        <v>6.8</v>
      </c>
      <c r="R45" s="89">
        <f t="shared" si="12"/>
        <v>36.1</v>
      </c>
      <c r="S45" s="50"/>
      <c r="T45" s="55"/>
      <c r="U45" s="304"/>
      <c r="V45" s="310"/>
      <c r="W45" s="50"/>
    </row>
    <row r="46" spans="1:30" ht="33.75" customHeight="1" x14ac:dyDescent="0.25">
      <c r="A46" s="81" t="s">
        <v>10</v>
      </c>
      <c r="B46" s="70">
        <f t="shared" ref="B46:G46" si="13">SUM(B39:B45)</f>
        <v>661.5</v>
      </c>
      <c r="C46" s="25">
        <f t="shared" si="13"/>
        <v>639.79999999999995</v>
      </c>
      <c r="D46" s="25">
        <f t="shared" si="13"/>
        <v>660.59999999999991</v>
      </c>
      <c r="E46" s="25">
        <f t="shared" si="13"/>
        <v>34.4</v>
      </c>
      <c r="F46" s="25">
        <f t="shared" si="13"/>
        <v>673.40000000000009</v>
      </c>
      <c r="G46" s="25">
        <f t="shared" si="13"/>
        <v>653.79999999999995</v>
      </c>
      <c r="H46" s="89">
        <f t="shared" si="11"/>
        <v>3323.5</v>
      </c>
      <c r="I46" s="56"/>
      <c r="K46" s="96" t="s">
        <v>10</v>
      </c>
      <c r="L46" s="70">
        <f>SUM(L39:L45)</f>
        <v>51.884297520661157</v>
      </c>
      <c r="M46" s="25">
        <f>SUM(M39:M45)</f>
        <v>50.569421487603307</v>
      </c>
      <c r="N46" s="25">
        <f>SUM(N39:N45)</f>
        <v>50.384297520661164</v>
      </c>
      <c r="O46" s="25">
        <f>SUM(O39:O45)</f>
        <v>2.2999999999999998</v>
      </c>
      <c r="P46" s="25">
        <f t="shared" ref="P46:Q46" si="14">SUM(P39:P45)</f>
        <v>51.714049586776859</v>
      </c>
      <c r="Q46" s="25">
        <f t="shared" si="14"/>
        <v>48.5694214876033</v>
      </c>
      <c r="R46" s="89">
        <f t="shared" si="12"/>
        <v>255.42148760330582</v>
      </c>
      <c r="S46" s="56"/>
      <c r="T46" s="53"/>
      <c r="U46" s="296"/>
      <c r="V46" s="296"/>
      <c r="W46" s="296"/>
    </row>
    <row r="47" spans="1:30" ht="33.75" customHeight="1" x14ac:dyDescent="0.25">
      <c r="A47" s="82" t="s">
        <v>12</v>
      </c>
      <c r="B47" s="28">
        <v>153.4</v>
      </c>
      <c r="C47" s="28">
        <v>153.4</v>
      </c>
      <c r="D47" s="28">
        <v>153.4</v>
      </c>
      <c r="E47" s="28">
        <v>153.4</v>
      </c>
      <c r="F47" s="28">
        <v>153.4</v>
      </c>
      <c r="G47" s="28">
        <v>153.4</v>
      </c>
      <c r="H47" s="90">
        <f>+((H46/H48)/7)*1000</f>
        <v>153.40410800830833</v>
      </c>
      <c r="I47" s="56"/>
      <c r="K47" s="119" t="s">
        <v>12</v>
      </c>
      <c r="L47" s="71">
        <v>161</v>
      </c>
      <c r="M47" s="28">
        <v>160.5</v>
      </c>
      <c r="N47" s="28">
        <v>156.5</v>
      </c>
      <c r="O47" s="28">
        <v>161.5</v>
      </c>
      <c r="P47" s="28">
        <v>154</v>
      </c>
      <c r="Q47" s="28">
        <v>154</v>
      </c>
      <c r="R47" s="90">
        <f>+((R46/R48)/7)*1000</f>
        <v>157.27924113504051</v>
      </c>
      <c r="S47" s="57"/>
      <c r="T47" s="50"/>
      <c r="U47" s="50"/>
    </row>
    <row r="48" spans="1:30" ht="33.75" customHeight="1" x14ac:dyDescent="0.25">
      <c r="A48" s="83" t="s">
        <v>13</v>
      </c>
      <c r="B48" s="72">
        <v>616</v>
      </c>
      <c r="C48" s="32">
        <v>596</v>
      </c>
      <c r="D48" s="32">
        <v>615</v>
      </c>
      <c r="E48" s="32">
        <v>32</v>
      </c>
      <c r="F48" s="32">
        <v>627</v>
      </c>
      <c r="G48" s="32">
        <v>609</v>
      </c>
      <c r="H48" s="91">
        <f>SUM(B48:G48)</f>
        <v>3095</v>
      </c>
      <c r="I48" s="56"/>
      <c r="J48" s="58"/>
      <c r="K48" s="83" t="s">
        <v>13</v>
      </c>
      <c r="L48" s="94">
        <v>46</v>
      </c>
      <c r="M48" s="94">
        <v>45</v>
      </c>
      <c r="N48" s="94">
        <v>46</v>
      </c>
      <c r="O48" s="94">
        <v>2</v>
      </c>
      <c r="P48" s="94">
        <v>48</v>
      </c>
      <c r="Q48" s="94">
        <v>45</v>
      </c>
      <c r="R48" s="98">
        <f>SUM(L48:Q48)</f>
        <v>232</v>
      </c>
      <c r="S48" s="59"/>
      <c r="T48" s="53"/>
      <c r="U48" s="3"/>
    </row>
    <row r="49" spans="1:43" ht="33.75" customHeight="1" x14ac:dyDescent="0.25">
      <c r="A49" s="84" t="s">
        <v>14</v>
      </c>
      <c r="B49" s="73">
        <f t="shared" ref="B49:G49" si="15">((B48*B47)*7/1000-B39-B40)/5</f>
        <v>94.492160000000013</v>
      </c>
      <c r="C49" s="36">
        <f t="shared" si="15"/>
        <v>91.436960000000028</v>
      </c>
      <c r="D49" s="36">
        <f t="shared" si="15"/>
        <v>94.357399999999998</v>
      </c>
      <c r="E49" s="36">
        <f t="shared" si="15"/>
        <v>4.9523199999999985</v>
      </c>
      <c r="F49" s="36">
        <f t="shared" si="15"/>
        <v>96.174520000000001</v>
      </c>
      <c r="G49" s="36">
        <f t="shared" si="15"/>
        <v>93.428840000000008</v>
      </c>
      <c r="H49" s="92">
        <f>((H46*1000)/H48)/7</f>
        <v>153.40410800830836</v>
      </c>
      <c r="I49" s="56"/>
      <c r="K49" s="84" t="s">
        <v>14</v>
      </c>
      <c r="L49" s="73">
        <f>((L48*L47)*7/1000-L39-L40)/5</f>
        <v>7.4715404958677683</v>
      </c>
      <c r="M49" s="36">
        <f t="shared" ref="M49:Q49" si="16">((M48*M47)*7/1000-M39-M40)/5</f>
        <v>7.2776157024793395</v>
      </c>
      <c r="N49" s="36">
        <f t="shared" si="16"/>
        <v>7.1817404958677686</v>
      </c>
      <c r="O49" s="36">
        <f t="shared" si="16"/>
        <v>0.37219999999999998</v>
      </c>
      <c r="P49" s="36">
        <f t="shared" si="16"/>
        <v>7.325990082644628</v>
      </c>
      <c r="Q49" s="36">
        <f t="shared" si="16"/>
        <v>6.8681157024793391</v>
      </c>
      <c r="R49" s="99">
        <f>((R46*1000)/R48)/7</f>
        <v>157.27924113504054</v>
      </c>
      <c r="S49" s="59"/>
      <c r="T49" s="50"/>
      <c r="U49" s="50"/>
    </row>
    <row r="50" spans="1:43" ht="33.75" customHeight="1" x14ac:dyDescent="0.25">
      <c r="A50" s="85" t="s">
        <v>15</v>
      </c>
      <c r="B50" s="74">
        <f t="shared" ref="B50:G50" si="17">((B48*B47)*7)/1000</f>
        <v>661.46080000000006</v>
      </c>
      <c r="C50" s="40">
        <f t="shared" si="17"/>
        <v>639.98480000000006</v>
      </c>
      <c r="D50" s="40">
        <f t="shared" si="17"/>
        <v>660.38699999999994</v>
      </c>
      <c r="E50" s="40">
        <f t="shared" si="17"/>
        <v>34.361599999999996</v>
      </c>
      <c r="F50" s="40">
        <f t="shared" si="17"/>
        <v>673.27260000000001</v>
      </c>
      <c r="G50" s="40">
        <f t="shared" si="17"/>
        <v>653.94420000000002</v>
      </c>
      <c r="H50" s="76"/>
      <c r="I50" s="56"/>
      <c r="K50" s="85" t="s">
        <v>15</v>
      </c>
      <c r="L50" s="74">
        <f>((L48*L47)*7)/1000</f>
        <v>51.841999999999999</v>
      </c>
      <c r="M50" s="40">
        <f>((M48*M47)*7)/1000</f>
        <v>50.557499999999997</v>
      </c>
      <c r="N50" s="40">
        <f>((N48*N47)*7)/1000</f>
        <v>50.393000000000001</v>
      </c>
      <c r="O50" s="40">
        <f>((O48*O47)*7)/1000</f>
        <v>2.2610000000000001</v>
      </c>
      <c r="P50" s="40">
        <f t="shared" ref="P50:Q50" si="18">((P48*P47)*7)/1000</f>
        <v>51.744</v>
      </c>
      <c r="Q50" s="40">
        <f t="shared" si="18"/>
        <v>48.51</v>
      </c>
      <c r="R50" s="100"/>
    </row>
    <row r="51" spans="1:43" ht="33.75" customHeight="1" thickBot="1" x14ac:dyDescent="0.3">
      <c r="A51" s="86" t="s">
        <v>16</v>
      </c>
      <c r="B51" s="75">
        <f t="shared" ref="B51:G51" si="19">+(B46/B48)/7*1000</f>
        <v>153.40909090909091</v>
      </c>
      <c r="C51" s="45">
        <f t="shared" si="19"/>
        <v>153.35570469798657</v>
      </c>
      <c r="D51" s="45">
        <f t="shared" si="19"/>
        <v>153.44947735191636</v>
      </c>
      <c r="E51" s="45">
        <f t="shared" si="19"/>
        <v>153.57142857142856</v>
      </c>
      <c r="F51" s="45">
        <f t="shared" si="19"/>
        <v>153.42902711323765</v>
      </c>
      <c r="G51" s="45">
        <f t="shared" si="19"/>
        <v>153.36617405582922</v>
      </c>
      <c r="H51" s="93"/>
      <c r="I51" s="56"/>
      <c r="J51" s="48"/>
      <c r="K51" s="86" t="s">
        <v>16</v>
      </c>
      <c r="L51" s="75">
        <f>+(L46/L48)/7*1000</f>
        <v>161.13135875981726</v>
      </c>
      <c r="M51" s="45">
        <f>+(M46/M48)/7*1000</f>
        <v>160.53784599239145</v>
      </c>
      <c r="N51" s="45">
        <f>+(N46/N48)/7*1000</f>
        <v>156.47297366664955</v>
      </c>
      <c r="O51" s="45">
        <f>+(O46/O48)/7*1000</f>
        <v>164.28571428571428</v>
      </c>
      <c r="P51" s="45">
        <f t="shared" ref="P51:Q51" si="20">+(P46/P48)/7*1000</f>
        <v>153.9108618654073</v>
      </c>
      <c r="Q51" s="45">
        <f t="shared" si="20"/>
        <v>154.18863964318507</v>
      </c>
      <c r="R51" s="46"/>
      <c r="S51" s="49"/>
      <c r="T51" s="49"/>
      <c r="U51" s="16">
        <v>1</v>
      </c>
    </row>
    <row r="52" spans="1:43" ht="33.75" customHeight="1" x14ac:dyDescent="0.25">
      <c r="A52" s="48"/>
      <c r="B52" s="49">
        <f>B51-B47</f>
        <v>9.0909090909008228E-3</v>
      </c>
      <c r="C52" s="49">
        <f t="shared" ref="C52:G52" si="21">C51-C47</f>
        <v>-4.4295302013438231E-2</v>
      </c>
      <c r="D52" s="49">
        <f t="shared" si="21"/>
        <v>4.9477351916351608E-2</v>
      </c>
      <c r="E52" s="49">
        <f t="shared" si="21"/>
        <v>0.1714285714285495</v>
      </c>
      <c r="F52" s="49">
        <f t="shared" si="21"/>
        <v>2.9027113237646063E-2</v>
      </c>
      <c r="G52" s="49">
        <f t="shared" si="21"/>
        <v>-3.3825944170786215E-2</v>
      </c>
      <c r="H52" s="48"/>
      <c r="I52" s="48"/>
      <c r="J52" s="48"/>
      <c r="K52" s="49"/>
      <c r="L52" s="49">
        <f>L51-L47</f>
        <v>0.13135875981726031</v>
      </c>
      <c r="M52" s="49">
        <f t="shared" ref="M52:Q52" si="22">M51-M47</f>
        <v>3.7845992391453365E-2</v>
      </c>
      <c r="N52" s="49">
        <f t="shared" si="22"/>
        <v>-2.7026333350448795E-2</v>
      </c>
      <c r="O52" s="49">
        <f t="shared" si="22"/>
        <v>2.7857142857142776</v>
      </c>
      <c r="P52" s="49">
        <f t="shared" si="22"/>
        <v>-8.913813459270159E-2</v>
      </c>
      <c r="Q52" s="49">
        <f t="shared" si="22"/>
        <v>0.18863964318506987</v>
      </c>
      <c r="R52" s="178"/>
      <c r="S52" s="49"/>
      <c r="T52" s="49"/>
      <c r="U52" s="2"/>
      <c r="V52" s="2"/>
      <c r="W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</row>
    <row r="54" spans="1:43" ht="33.75" customHeight="1" thickBot="1" x14ac:dyDescent="0.3">
      <c r="A54" s="60"/>
      <c r="B54" s="311"/>
      <c r="C54" s="311"/>
      <c r="D54" s="311"/>
      <c r="E54" s="311"/>
      <c r="F54" s="311"/>
      <c r="G54" s="311"/>
      <c r="H54" s="311"/>
      <c r="I54" s="311"/>
      <c r="J54" s="384"/>
      <c r="K54" s="384"/>
      <c r="L54" s="311"/>
      <c r="M54" s="311"/>
      <c r="N54" s="311"/>
      <c r="O54" s="62"/>
      <c r="T54" s="50"/>
      <c r="U54" s="50"/>
      <c r="V54" s="2"/>
      <c r="W54" s="2"/>
      <c r="X54" s="2"/>
      <c r="Y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2"/>
      <c r="W55" s="2"/>
      <c r="X55" s="2"/>
      <c r="AB55" s="3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302"/>
      <c r="W56" s="302"/>
      <c r="X56" s="303"/>
      <c r="Y56" s="2"/>
      <c r="Z56" s="2"/>
      <c r="AB56" s="2"/>
      <c r="AC56" s="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86">
        <v>8.688816503800215</v>
      </c>
      <c r="C57" s="179">
        <v>8.3000000000000007</v>
      </c>
      <c r="D57" s="179">
        <v>8.5</v>
      </c>
      <c r="E57" s="179">
        <v>1.8618892508143319</v>
      </c>
      <c r="F57" s="179">
        <v>8.8439739413680769</v>
      </c>
      <c r="G57" s="187">
        <v>8.9991313789359371</v>
      </c>
      <c r="H57" s="186">
        <v>8.2233441910966327</v>
      </c>
      <c r="I57" s="179">
        <v>8.5336590662323548</v>
      </c>
      <c r="J57" s="179">
        <v>8.5336590662323548</v>
      </c>
      <c r="K57" s="179">
        <v>1.8618892508143319</v>
      </c>
      <c r="L57" s="179">
        <v>8.688816503800215</v>
      </c>
      <c r="M57" s="187">
        <v>8.5336590662323548</v>
      </c>
      <c r="N57" s="69">
        <v>8.5336590662323548</v>
      </c>
      <c r="O57" s="21">
        <v>8.8439739413680769</v>
      </c>
      <c r="P57" s="21">
        <v>8.688816503800215</v>
      </c>
      <c r="Q57" s="21">
        <v>1.0861020629750269</v>
      </c>
      <c r="R57" s="21">
        <v>8.688816503800215</v>
      </c>
      <c r="S57" s="126">
        <v>8.688816503800215</v>
      </c>
      <c r="T57" s="158">
        <f>SUM(B57:S57)</f>
        <v>134.09902280130291</v>
      </c>
      <c r="U57" s="49"/>
      <c r="V57" s="55"/>
      <c r="W57" s="304"/>
      <c r="X57" s="310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186">
        <v>8.688816503800215</v>
      </c>
      <c r="C58" s="179">
        <v>8.3000000000000007</v>
      </c>
      <c r="D58" s="179">
        <v>8.5</v>
      </c>
      <c r="E58" s="179">
        <v>1.8618892508143319</v>
      </c>
      <c r="F58" s="179">
        <v>8.8439739413680769</v>
      </c>
      <c r="G58" s="187">
        <v>8.9991313789359371</v>
      </c>
      <c r="H58" s="186">
        <v>8.2233441910966327</v>
      </c>
      <c r="I58" s="179">
        <v>8.5336590662323548</v>
      </c>
      <c r="J58" s="179">
        <v>8.5336590662323548</v>
      </c>
      <c r="K58" s="179">
        <v>1.8618892508143319</v>
      </c>
      <c r="L58" s="179">
        <v>8.688816503800215</v>
      </c>
      <c r="M58" s="187">
        <v>8.5336590662323548</v>
      </c>
      <c r="N58" s="69">
        <v>8.5336590662323548</v>
      </c>
      <c r="O58" s="21">
        <v>8.8439739413680769</v>
      </c>
      <c r="P58" s="21">
        <v>8.688816503800215</v>
      </c>
      <c r="Q58" s="21">
        <v>1.0861020629750269</v>
      </c>
      <c r="R58" s="21">
        <v>8.688816503800215</v>
      </c>
      <c r="S58" s="126">
        <v>8.688816503800215</v>
      </c>
      <c r="T58" s="158">
        <f t="shared" ref="T58:T63" si="23">SUM(B58:S58)</f>
        <v>134.09902280130291</v>
      </c>
      <c r="U58" s="49"/>
      <c r="V58" s="55"/>
      <c r="W58" s="304"/>
      <c r="X58" s="310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186">
        <v>9</v>
      </c>
      <c r="C59" s="179">
        <v>8.8000000000000007</v>
      </c>
      <c r="D59" s="179">
        <v>8.8000000000000007</v>
      </c>
      <c r="E59" s="179">
        <v>2</v>
      </c>
      <c r="F59" s="179">
        <v>8.8000000000000007</v>
      </c>
      <c r="G59" s="187">
        <v>8.9</v>
      </c>
      <c r="H59" s="186">
        <v>8.4</v>
      </c>
      <c r="I59" s="179">
        <v>8.6</v>
      </c>
      <c r="J59" s="179">
        <v>8.6</v>
      </c>
      <c r="K59" s="179">
        <v>2</v>
      </c>
      <c r="L59" s="179">
        <v>8.6999999999999993</v>
      </c>
      <c r="M59" s="187">
        <v>8.4</v>
      </c>
      <c r="N59" s="69">
        <v>8.8000000000000007</v>
      </c>
      <c r="O59" s="21">
        <v>8.9</v>
      </c>
      <c r="P59" s="21">
        <v>8.6999999999999993</v>
      </c>
      <c r="Q59" s="21">
        <v>1.2</v>
      </c>
      <c r="R59" s="21">
        <v>8.6</v>
      </c>
      <c r="S59" s="126">
        <v>8.6</v>
      </c>
      <c r="T59" s="158">
        <f t="shared" si="23"/>
        <v>135.80000000000001</v>
      </c>
      <c r="U59" s="49"/>
      <c r="V59" s="55"/>
      <c r="W59" s="304"/>
      <c r="X59" s="310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186">
        <v>8.9</v>
      </c>
      <c r="C60" s="179">
        <v>8.8000000000000007</v>
      </c>
      <c r="D60" s="179">
        <v>8.8000000000000007</v>
      </c>
      <c r="E60" s="179">
        <v>2</v>
      </c>
      <c r="F60" s="179">
        <v>8.8000000000000007</v>
      </c>
      <c r="G60" s="187">
        <v>8.8000000000000007</v>
      </c>
      <c r="H60" s="186">
        <v>8.4</v>
      </c>
      <c r="I60" s="179">
        <v>8.6</v>
      </c>
      <c r="J60" s="179">
        <v>8.5</v>
      </c>
      <c r="K60" s="179">
        <v>2</v>
      </c>
      <c r="L60" s="179">
        <v>8.6999999999999993</v>
      </c>
      <c r="M60" s="187">
        <v>8.4</v>
      </c>
      <c r="N60" s="69">
        <v>8.6999999999999993</v>
      </c>
      <c r="O60" s="21">
        <v>8.9</v>
      </c>
      <c r="P60" s="21">
        <v>8.6999999999999993</v>
      </c>
      <c r="Q60" s="21">
        <v>1.2</v>
      </c>
      <c r="R60" s="21">
        <v>8.6</v>
      </c>
      <c r="S60" s="126">
        <v>8.6</v>
      </c>
      <c r="T60" s="158">
        <f t="shared" si="23"/>
        <v>135.40000000000003</v>
      </c>
      <c r="U60" s="49"/>
      <c r="V60" s="55"/>
      <c r="W60" s="304"/>
      <c r="X60" s="310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186">
        <v>8.9</v>
      </c>
      <c r="C61" s="179">
        <v>8.8000000000000007</v>
      </c>
      <c r="D61" s="179">
        <v>8.8000000000000007</v>
      </c>
      <c r="E61" s="179">
        <v>1.9</v>
      </c>
      <c r="F61" s="179">
        <v>8.8000000000000007</v>
      </c>
      <c r="G61" s="187">
        <v>8.8000000000000007</v>
      </c>
      <c r="H61" s="186">
        <v>8.4</v>
      </c>
      <c r="I61" s="179">
        <v>8.6</v>
      </c>
      <c r="J61" s="179">
        <v>8.5</v>
      </c>
      <c r="K61" s="179">
        <v>1.9</v>
      </c>
      <c r="L61" s="179">
        <v>8.6</v>
      </c>
      <c r="M61" s="187">
        <v>8.4</v>
      </c>
      <c r="N61" s="69">
        <v>8.6999999999999993</v>
      </c>
      <c r="O61" s="21">
        <v>8.9</v>
      </c>
      <c r="P61" s="21">
        <v>8.6999999999999993</v>
      </c>
      <c r="Q61" s="21">
        <v>1.1000000000000001</v>
      </c>
      <c r="R61" s="21">
        <v>8.6</v>
      </c>
      <c r="S61" s="126">
        <v>8.6</v>
      </c>
      <c r="T61" s="158">
        <f t="shared" si="23"/>
        <v>135</v>
      </c>
      <c r="U61" s="49"/>
      <c r="V61" s="55"/>
      <c r="W61" s="304"/>
      <c r="X61" s="310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86">
        <v>8.9</v>
      </c>
      <c r="C62" s="179">
        <v>8.8000000000000007</v>
      </c>
      <c r="D62" s="179">
        <v>8.6999999999999993</v>
      </c>
      <c r="E62" s="179">
        <v>1.9</v>
      </c>
      <c r="F62" s="179">
        <v>8.8000000000000007</v>
      </c>
      <c r="G62" s="187">
        <v>8.8000000000000007</v>
      </c>
      <c r="H62" s="186">
        <v>8.4</v>
      </c>
      <c r="I62" s="179">
        <v>8.6</v>
      </c>
      <c r="J62" s="179">
        <v>8.5</v>
      </c>
      <c r="K62" s="179">
        <v>1.9</v>
      </c>
      <c r="L62" s="179">
        <v>8.6</v>
      </c>
      <c r="M62" s="187">
        <v>8.4</v>
      </c>
      <c r="N62" s="69">
        <v>8.6999999999999993</v>
      </c>
      <c r="O62" s="21">
        <v>8.9</v>
      </c>
      <c r="P62" s="21">
        <v>8.6999999999999993</v>
      </c>
      <c r="Q62" s="21">
        <v>1.1000000000000001</v>
      </c>
      <c r="R62" s="21">
        <v>8.6</v>
      </c>
      <c r="S62" s="126">
        <v>8.5</v>
      </c>
      <c r="T62" s="158">
        <f t="shared" si="23"/>
        <v>134.80000000000001</v>
      </c>
      <c r="U62" s="49"/>
      <c r="V62" s="55"/>
      <c r="W62" s="304"/>
      <c r="X62" s="310"/>
      <c r="Y62" s="52"/>
      <c r="Z62" s="64"/>
      <c r="AA62" s="64"/>
      <c r="AB62" s="64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86">
        <v>8.9</v>
      </c>
      <c r="C63" s="179">
        <v>8.6999999999999993</v>
      </c>
      <c r="D63" s="179">
        <v>8.6999999999999993</v>
      </c>
      <c r="E63" s="179">
        <v>1.9</v>
      </c>
      <c r="F63" s="179">
        <v>8.8000000000000007</v>
      </c>
      <c r="G63" s="187">
        <v>8.8000000000000007</v>
      </c>
      <c r="H63" s="186">
        <v>8.3000000000000007</v>
      </c>
      <c r="I63" s="179">
        <v>8.6</v>
      </c>
      <c r="J63" s="179">
        <v>8.5</v>
      </c>
      <c r="K63" s="179">
        <v>1.9</v>
      </c>
      <c r="L63" s="179">
        <v>8.6</v>
      </c>
      <c r="M63" s="187">
        <v>8.4</v>
      </c>
      <c r="N63" s="69">
        <v>8.6999999999999993</v>
      </c>
      <c r="O63" s="21">
        <v>8.8000000000000007</v>
      </c>
      <c r="P63" s="21">
        <v>8.6</v>
      </c>
      <c r="Q63" s="21">
        <v>1.1000000000000001</v>
      </c>
      <c r="R63" s="21">
        <v>8.6</v>
      </c>
      <c r="S63" s="126">
        <v>8.5</v>
      </c>
      <c r="T63" s="158">
        <f t="shared" si="23"/>
        <v>134.39999999999998</v>
      </c>
      <c r="U63" s="49"/>
      <c r="V63" s="55"/>
      <c r="W63" s="304"/>
      <c r="X63" s="310"/>
      <c r="Y63" s="52"/>
      <c r="Z63" s="64"/>
      <c r="AA63" s="64"/>
      <c r="AB63" s="64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81" t="s">
        <v>10</v>
      </c>
      <c r="B64" s="168">
        <f t="shared" ref="B64:S64" si="24">SUM(B57:B63)</f>
        <v>61.977633007600424</v>
      </c>
      <c r="C64" s="169">
        <f t="shared" si="24"/>
        <v>60.5</v>
      </c>
      <c r="D64" s="169">
        <f t="shared" si="24"/>
        <v>60.800000000000011</v>
      </c>
      <c r="E64" s="169">
        <f t="shared" si="24"/>
        <v>13.423778501628664</v>
      </c>
      <c r="F64" s="169">
        <f t="shared" si="24"/>
        <v>61.687947882736154</v>
      </c>
      <c r="G64" s="170">
        <f t="shared" si="24"/>
        <v>62.098262757871865</v>
      </c>
      <c r="H64" s="168">
        <f t="shared" si="24"/>
        <v>58.346688382193264</v>
      </c>
      <c r="I64" s="169">
        <f t="shared" si="24"/>
        <v>60.067318132464713</v>
      </c>
      <c r="J64" s="169">
        <f t="shared" si="24"/>
        <v>59.667318132464708</v>
      </c>
      <c r="K64" s="169">
        <f t="shared" si="24"/>
        <v>13.423778501628664</v>
      </c>
      <c r="L64" s="169">
        <f t="shared" si="24"/>
        <v>60.577633007600433</v>
      </c>
      <c r="M64" s="170">
        <f t="shared" si="24"/>
        <v>59.067318132464706</v>
      </c>
      <c r="N64" s="70">
        <f t="shared" si="24"/>
        <v>60.667318132464715</v>
      </c>
      <c r="O64" s="25">
        <f t="shared" si="24"/>
        <v>62.087947882736145</v>
      </c>
      <c r="P64" s="25">
        <f t="shared" si="24"/>
        <v>60.777633007600436</v>
      </c>
      <c r="Q64" s="25">
        <f t="shared" si="24"/>
        <v>7.8722041259500539</v>
      </c>
      <c r="R64" s="25">
        <f t="shared" si="24"/>
        <v>60.377633007600437</v>
      </c>
      <c r="S64" s="127">
        <f t="shared" si="24"/>
        <v>60.177633007600434</v>
      </c>
      <c r="T64" s="150">
        <f>SUM(B64:S64)</f>
        <v>943.59804560260579</v>
      </c>
      <c r="U64" s="49"/>
      <c r="V64" s="2"/>
      <c r="W64" s="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158</v>
      </c>
      <c r="C65" s="28">
        <v>157</v>
      </c>
      <c r="D65" s="28">
        <v>155</v>
      </c>
      <c r="E65" s="28">
        <v>159.5</v>
      </c>
      <c r="F65" s="28">
        <v>154.5</v>
      </c>
      <c r="G65" s="29">
        <v>153</v>
      </c>
      <c r="H65" s="27">
        <v>157</v>
      </c>
      <c r="I65" s="28">
        <v>156</v>
      </c>
      <c r="J65" s="28">
        <v>155</v>
      </c>
      <c r="K65" s="28">
        <v>159</v>
      </c>
      <c r="L65" s="28">
        <v>154.5</v>
      </c>
      <c r="M65" s="29">
        <v>153.5</v>
      </c>
      <c r="N65" s="71">
        <v>157.5</v>
      </c>
      <c r="O65" s="28">
        <v>155.5</v>
      </c>
      <c r="P65" s="28">
        <v>155</v>
      </c>
      <c r="Q65" s="28">
        <v>159</v>
      </c>
      <c r="R65" s="28">
        <v>154</v>
      </c>
      <c r="S65" s="128">
        <v>153.5</v>
      </c>
      <c r="T65" s="151">
        <f>+((T64/T66)/7)*1000</f>
        <v>155.47834002349742</v>
      </c>
      <c r="U65" s="49"/>
      <c r="V65" s="2"/>
      <c r="W65" s="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56</v>
      </c>
      <c r="C66" s="145">
        <v>55</v>
      </c>
      <c r="D66" s="145">
        <v>56</v>
      </c>
      <c r="E66" s="145">
        <v>12</v>
      </c>
      <c r="F66" s="145">
        <v>57</v>
      </c>
      <c r="G66" s="147">
        <v>58</v>
      </c>
      <c r="H66" s="146">
        <v>53</v>
      </c>
      <c r="I66" s="145">
        <v>55</v>
      </c>
      <c r="J66" s="145">
        <v>55</v>
      </c>
      <c r="K66" s="145">
        <v>12</v>
      </c>
      <c r="L66" s="145">
        <v>56</v>
      </c>
      <c r="M66" s="147">
        <v>55</v>
      </c>
      <c r="N66" s="94">
        <v>55</v>
      </c>
      <c r="O66" s="145">
        <v>57</v>
      </c>
      <c r="P66" s="145">
        <v>56</v>
      </c>
      <c r="Q66" s="145">
        <v>7</v>
      </c>
      <c r="R66" s="145">
        <v>56</v>
      </c>
      <c r="S66" s="148">
        <v>56</v>
      </c>
      <c r="T66" s="152">
        <f>SUM(B66:S66)</f>
        <v>867</v>
      </c>
      <c r="U66" s="49"/>
      <c r="V66" s="66"/>
      <c r="X66" s="2"/>
      <c r="Y66" s="52"/>
      <c r="Z66" s="52"/>
      <c r="AA66" s="52"/>
      <c r="AB66" s="52"/>
      <c r="AC66" s="52"/>
      <c r="AD66" s="3"/>
    </row>
    <row r="67" spans="1:41" ht="33.75" customHeight="1" x14ac:dyDescent="0.25">
      <c r="A67" s="84" t="s">
        <v>14</v>
      </c>
      <c r="B67" s="35">
        <f t="shared" ref="B67:S67" si="25">((B66*B65)*7/1000-B57-B58)/5</f>
        <v>8.9116733984799144</v>
      </c>
      <c r="C67" s="36">
        <f t="shared" si="25"/>
        <v>8.7690000000000001</v>
      </c>
      <c r="D67" s="36">
        <f t="shared" si="25"/>
        <v>8.7519999999999989</v>
      </c>
      <c r="E67" s="36">
        <f t="shared" si="25"/>
        <v>1.934844299674267</v>
      </c>
      <c r="F67" s="36">
        <f t="shared" si="25"/>
        <v>8.7915104234527686</v>
      </c>
      <c r="G67" s="37">
        <f t="shared" si="25"/>
        <v>8.823947448425626</v>
      </c>
      <c r="H67" s="35">
        <f t="shared" si="25"/>
        <v>8.3600623235613476</v>
      </c>
      <c r="I67" s="36">
        <f t="shared" si="25"/>
        <v>8.5985363735070592</v>
      </c>
      <c r="J67" s="36">
        <f t="shared" si="25"/>
        <v>8.5215363735070575</v>
      </c>
      <c r="K67" s="36">
        <f t="shared" si="25"/>
        <v>1.926444299674267</v>
      </c>
      <c r="L67" s="36">
        <f t="shared" si="25"/>
        <v>8.6372733984799144</v>
      </c>
      <c r="M67" s="37">
        <f t="shared" si="25"/>
        <v>8.4060363735070585</v>
      </c>
      <c r="N67" s="73">
        <f t="shared" si="25"/>
        <v>8.7140363735070601</v>
      </c>
      <c r="O67" s="36">
        <f t="shared" si="25"/>
        <v>8.8713104234527691</v>
      </c>
      <c r="P67" s="36">
        <f t="shared" si="25"/>
        <v>8.6764733984799136</v>
      </c>
      <c r="Q67" s="36">
        <f t="shared" si="25"/>
        <v>1.1237591748099895</v>
      </c>
      <c r="R67" s="36">
        <f t="shared" si="25"/>
        <v>8.5980733984799151</v>
      </c>
      <c r="S67" s="130">
        <f t="shared" si="25"/>
        <v>8.5588733984799141</v>
      </c>
      <c r="T67" s="153">
        <f>((T64*1000)/T66)/7</f>
        <v>155.4783400234974</v>
      </c>
      <c r="X67" s="52"/>
      <c r="Y67" s="52"/>
      <c r="Z67" s="52"/>
      <c r="AA67" s="52"/>
      <c r="AB67" s="52"/>
      <c r="AC67" s="52"/>
      <c r="AD67" s="3"/>
    </row>
    <row r="68" spans="1:41" ht="33.75" customHeight="1" x14ac:dyDescent="0.25">
      <c r="A68" s="85" t="s">
        <v>15</v>
      </c>
      <c r="B68" s="39">
        <f t="shared" ref="B68:M68" si="26">((B66*B65)*7)/1000</f>
        <v>61.936</v>
      </c>
      <c r="C68" s="40">
        <f t="shared" si="26"/>
        <v>60.445</v>
      </c>
      <c r="D68" s="40">
        <f t="shared" si="26"/>
        <v>60.76</v>
      </c>
      <c r="E68" s="40">
        <f t="shared" si="26"/>
        <v>13.398</v>
      </c>
      <c r="F68" s="40">
        <f t="shared" si="26"/>
        <v>61.645499999999998</v>
      </c>
      <c r="G68" s="76">
        <f t="shared" si="26"/>
        <v>62.118000000000002</v>
      </c>
      <c r="H68" s="39">
        <f t="shared" si="26"/>
        <v>58.247</v>
      </c>
      <c r="I68" s="40">
        <f t="shared" si="26"/>
        <v>60.06</v>
      </c>
      <c r="J68" s="40">
        <f t="shared" si="26"/>
        <v>59.674999999999997</v>
      </c>
      <c r="K68" s="40">
        <f t="shared" si="26"/>
        <v>13.356</v>
      </c>
      <c r="L68" s="40">
        <f t="shared" si="26"/>
        <v>60.564</v>
      </c>
      <c r="M68" s="76">
        <f t="shared" si="26"/>
        <v>59.097499999999997</v>
      </c>
      <c r="N68" s="74">
        <f>((N66*N65)*7)/1000</f>
        <v>60.637500000000003</v>
      </c>
      <c r="O68" s="40">
        <f>((O66*O65)*7)/1000</f>
        <v>62.044499999999999</v>
      </c>
      <c r="P68" s="40">
        <f>((P66*P65)*7)/1000</f>
        <v>60.76</v>
      </c>
      <c r="Q68" s="40">
        <f>((Q66*Q65)*7)/1000</f>
        <v>7.7910000000000004</v>
      </c>
      <c r="R68" s="40">
        <f t="shared" ref="R68:S68" si="27">((R66*R65)*7)/1000</f>
        <v>60.368000000000002</v>
      </c>
      <c r="S68" s="131">
        <f t="shared" si="27"/>
        <v>60.171999999999997</v>
      </c>
      <c r="T68" s="85"/>
      <c r="U68" s="48"/>
      <c r="Z68" s="3"/>
      <c r="AA68" s="3"/>
      <c r="AB68" s="3"/>
      <c r="AC68" s="3"/>
      <c r="AD68" s="3"/>
    </row>
    <row r="69" spans="1:41" ht="33.75" customHeight="1" thickBot="1" x14ac:dyDescent="0.3">
      <c r="A69" s="86" t="s">
        <v>16</v>
      </c>
      <c r="B69" s="44">
        <f t="shared" ref="B69:M69" si="28">+(B64/B66)/7*1000</f>
        <v>158.10620665204192</v>
      </c>
      <c r="C69" s="45">
        <f t="shared" si="28"/>
        <v>157.14285714285717</v>
      </c>
      <c r="D69" s="45">
        <f t="shared" si="28"/>
        <v>155.10204081632656</v>
      </c>
      <c r="E69" s="45">
        <f t="shared" si="28"/>
        <v>159.80688692415077</v>
      </c>
      <c r="F69" s="45">
        <f t="shared" si="28"/>
        <v>154.60638567101796</v>
      </c>
      <c r="G69" s="46">
        <f t="shared" si="28"/>
        <v>152.95138610313268</v>
      </c>
      <c r="H69" s="44">
        <f t="shared" si="28"/>
        <v>157.26870183879586</v>
      </c>
      <c r="I69" s="45">
        <f t="shared" si="28"/>
        <v>156.01900813627199</v>
      </c>
      <c r="J69" s="45">
        <f t="shared" si="28"/>
        <v>154.98004709731092</v>
      </c>
      <c r="K69" s="45">
        <f t="shared" si="28"/>
        <v>159.80688692415077</v>
      </c>
      <c r="L69" s="45">
        <f t="shared" si="28"/>
        <v>154.53477808061336</v>
      </c>
      <c r="M69" s="46">
        <f t="shared" si="28"/>
        <v>153.42160553886936</v>
      </c>
      <c r="N69" s="75">
        <f>+(N64/N66)/7*1000</f>
        <v>157.57744969471355</v>
      </c>
      <c r="O69" s="45">
        <f>+(O64/O66)/7*1000</f>
        <v>155.60889193668206</v>
      </c>
      <c r="P69" s="45">
        <f>+(P64/P66)/7*1000</f>
        <v>155.04498216224599</v>
      </c>
      <c r="Q69" s="45">
        <f>+(Q64/Q66)/7*1000</f>
        <v>160.6572270602052</v>
      </c>
      <c r="R69" s="45">
        <f t="shared" ref="R69:S69" si="29">+(R64/R66)/7*1000</f>
        <v>154.02457399898071</v>
      </c>
      <c r="S69" s="132">
        <f t="shared" si="29"/>
        <v>153.51436991734803</v>
      </c>
      <c r="T69" s="154"/>
      <c r="Z69" s="3"/>
      <c r="AA69" s="3"/>
      <c r="AB69" s="3"/>
      <c r="AC69" s="3"/>
      <c r="AD69" s="3"/>
    </row>
    <row r="70" spans="1:41" ht="33.75" customHeight="1" x14ac:dyDescent="0.25">
      <c r="B70" s="49">
        <f t="shared" ref="B70:S70" si="30">B69-B65</f>
        <v>0.10620665204191937</v>
      </c>
      <c r="C70" s="49">
        <f t="shared" si="30"/>
        <v>0.14285714285716722</v>
      </c>
      <c r="D70" s="49">
        <f t="shared" si="30"/>
        <v>0.10204081632656425</v>
      </c>
      <c r="E70" s="49">
        <f t="shared" si="30"/>
        <v>0.30688692415077412</v>
      </c>
      <c r="F70" s="49">
        <f t="shared" si="30"/>
        <v>0.1063856710179607</v>
      </c>
      <c r="G70" s="49">
        <f t="shared" si="30"/>
        <v>-4.8613896867323092E-2</v>
      </c>
      <c r="H70" s="49">
        <f t="shared" si="30"/>
        <v>0.26870183879586307</v>
      </c>
      <c r="I70" s="49">
        <f t="shared" si="30"/>
        <v>1.9008136271992271E-2</v>
      </c>
      <c r="J70" s="49">
        <f t="shared" si="30"/>
        <v>-1.995290268908434E-2</v>
      </c>
      <c r="K70" s="49">
        <f t="shared" si="30"/>
        <v>0.80688692415077412</v>
      </c>
      <c r="L70" s="49">
        <f t="shared" si="30"/>
        <v>3.4778080613364182E-2</v>
      </c>
      <c r="M70" s="49">
        <f t="shared" si="30"/>
        <v>-7.8394461130642412E-2</v>
      </c>
      <c r="N70" s="49">
        <f t="shared" si="30"/>
        <v>7.7449694713550343E-2</v>
      </c>
      <c r="O70" s="49">
        <f t="shared" si="30"/>
        <v>0.10889193668205621</v>
      </c>
      <c r="P70" s="49">
        <f t="shared" si="30"/>
        <v>4.4982162245986501E-2</v>
      </c>
      <c r="Q70" s="49">
        <f t="shared" si="30"/>
        <v>1.6572270602052015</v>
      </c>
      <c r="R70" s="49">
        <f t="shared" si="30"/>
        <v>2.4573998980713441E-2</v>
      </c>
      <c r="S70" s="49">
        <f t="shared" si="30"/>
        <v>1.4369917348034278E-2</v>
      </c>
    </row>
    <row r="71" spans="1:41" s="183" customFormat="1" ht="33.75" customHeight="1" x14ac:dyDescent="0.25">
      <c r="B71" s="294"/>
      <c r="C71" s="294"/>
      <c r="D71" s="294"/>
      <c r="E71" s="294"/>
      <c r="F71" s="294"/>
      <c r="G71" s="294"/>
      <c r="H71" s="294"/>
      <c r="I71" s="294"/>
      <c r="J71" s="294"/>
      <c r="K71" s="294"/>
      <c r="L71" s="294"/>
      <c r="M71" s="294"/>
      <c r="N71" s="294"/>
      <c r="O71" s="294"/>
      <c r="P71" s="294"/>
      <c r="Q71" s="294"/>
      <c r="R71" s="294"/>
      <c r="S71" s="294"/>
      <c r="X71" s="16"/>
      <c r="Y71" s="16"/>
      <c r="Z71" s="16"/>
      <c r="AA71" s="16"/>
      <c r="AB71" s="16"/>
      <c r="AC71" s="16"/>
    </row>
    <row r="72" spans="1:41" s="182" customFormat="1" ht="33.75" customHeight="1" x14ac:dyDescent="0.25">
      <c r="B72" s="185"/>
      <c r="C72" s="185"/>
      <c r="F72" s="16"/>
      <c r="G72" s="16"/>
      <c r="H72" s="16"/>
      <c r="I72" s="16"/>
      <c r="J72" s="16"/>
      <c r="K72" s="16"/>
    </row>
    <row r="73" spans="1:41" s="182" customFormat="1" ht="33.75" customHeight="1" x14ac:dyDescent="0.25">
      <c r="B73" s="185"/>
      <c r="F73" s="16"/>
      <c r="G73" s="16"/>
      <c r="H73" s="16"/>
      <c r="I73" s="16"/>
      <c r="J73" s="16"/>
      <c r="K73" s="16"/>
    </row>
    <row r="74" spans="1:41" ht="33.75" customHeight="1" x14ac:dyDescent="0.25">
      <c r="A74" s="52"/>
      <c r="B74" s="185"/>
      <c r="C74" s="185"/>
      <c r="F74" s="183"/>
      <c r="G74" s="183"/>
      <c r="H74" s="183"/>
      <c r="I74" s="183"/>
      <c r="J74" s="183"/>
      <c r="K74" s="183"/>
    </row>
    <row r="75" spans="1:41" ht="33.75" customHeight="1" x14ac:dyDescent="0.25">
      <c r="A75" s="52"/>
      <c r="B75" s="185"/>
      <c r="F75" s="183"/>
      <c r="G75" s="183"/>
      <c r="H75" s="183"/>
      <c r="I75" s="183"/>
      <c r="J75" s="183"/>
      <c r="K75" s="183"/>
    </row>
    <row r="76" spans="1:41" ht="33.75" customHeight="1" x14ac:dyDescent="0.25">
      <c r="A76" s="52"/>
      <c r="B76" s="185"/>
      <c r="C76" s="185"/>
      <c r="F76" s="182"/>
      <c r="G76" s="182"/>
      <c r="H76" s="182"/>
      <c r="I76" s="182"/>
      <c r="J76" s="182"/>
      <c r="K76" s="182"/>
    </row>
    <row r="77" spans="1:41" ht="33.75" customHeight="1" x14ac:dyDescent="0.25">
      <c r="A77" s="52"/>
      <c r="B77" s="185"/>
    </row>
    <row r="78" spans="1:41" ht="33.75" customHeight="1" x14ac:dyDescent="0.25">
      <c r="A78" s="52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182"/>
    </row>
    <row r="79" spans="1:41" ht="33.75" customHeight="1" x14ac:dyDescent="0.25">
      <c r="A79" s="52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182"/>
    </row>
    <row r="80" spans="1:41" ht="33.75" customHeight="1" x14ac:dyDescent="0.25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182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4">
    <mergeCell ref="B15:G15"/>
    <mergeCell ref="H15:M15"/>
    <mergeCell ref="N15:S15"/>
    <mergeCell ref="A3:C3"/>
    <mergeCell ref="E9:G9"/>
    <mergeCell ref="R9:S9"/>
    <mergeCell ref="K11:L11"/>
    <mergeCell ref="R11:T11"/>
    <mergeCell ref="B36:H36"/>
    <mergeCell ref="L36:R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40"/>
  <sheetViews>
    <sheetView topLeftCell="A28" zoomScale="30" zoomScaleNormal="30" workbookViewId="0">
      <selection activeCell="W64" sqref="W64"/>
    </sheetView>
  </sheetViews>
  <sheetFormatPr baseColWidth="10" defaultRowHeight="15" x14ac:dyDescent="0.25"/>
  <cols>
    <col min="1" max="1" width="52.42578125" style="16" bestFit="1" customWidth="1"/>
    <col min="2" max="10" width="22.85546875" style="16" customWidth="1"/>
    <col min="11" max="11" width="32.85546875" style="16" customWidth="1"/>
    <col min="12" max="19" width="22.85546875" style="16" customWidth="1"/>
    <col min="20" max="20" width="27.85546875" style="16" customWidth="1"/>
    <col min="21" max="22" width="35.42578125" style="16" bestFit="1" customWidth="1"/>
    <col min="23" max="23" width="32.28515625" style="16" bestFit="1" customWidth="1"/>
    <col min="24" max="24" width="20.140625" style="16" bestFit="1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317"/>
      <c r="E3" s="317"/>
      <c r="F3" s="317"/>
      <c r="G3" s="317"/>
      <c r="H3" s="317"/>
      <c r="I3" s="317"/>
      <c r="J3" s="317"/>
      <c r="K3" s="317"/>
      <c r="L3" s="317"/>
      <c r="M3" s="317"/>
      <c r="N3" s="317"/>
      <c r="O3" s="317"/>
      <c r="P3" s="317"/>
      <c r="Q3" s="317"/>
      <c r="R3" s="317"/>
      <c r="S3" s="317"/>
      <c r="T3" s="317"/>
      <c r="U3" s="317"/>
      <c r="V3" s="317"/>
      <c r="W3" s="317"/>
      <c r="X3" s="317"/>
      <c r="Y3" s="2"/>
      <c r="Z3" s="2"/>
      <c r="AA3" s="2"/>
      <c r="AB3" s="2"/>
      <c r="AC3" s="2"/>
      <c r="AD3" s="31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17" t="s">
        <v>1</v>
      </c>
      <c r="B9" s="317"/>
      <c r="C9" s="317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 t="s">
        <v>102</v>
      </c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17"/>
      <c r="B10" s="317"/>
      <c r="C10" s="31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17" t="s">
        <v>4</v>
      </c>
      <c r="B11" s="317"/>
      <c r="C11" s="317"/>
      <c r="D11" s="1"/>
      <c r="E11" s="318">
        <v>3</v>
      </c>
      <c r="F11" s="1"/>
      <c r="G11" s="1"/>
      <c r="H11" s="1"/>
      <c r="I11" s="1"/>
      <c r="J11" s="1"/>
      <c r="K11" s="378" t="s">
        <v>114</v>
      </c>
      <c r="L11" s="378"/>
      <c r="M11" s="319"/>
      <c r="N11" s="319"/>
      <c r="O11" s="1"/>
      <c r="P11" s="1"/>
      <c r="Q11" s="1" t="s">
        <v>6</v>
      </c>
      <c r="R11" s="378" t="s">
        <v>115</v>
      </c>
      <c r="S11" s="378"/>
      <c r="T11" s="378"/>
      <c r="U11" s="319"/>
      <c r="V11" s="319"/>
      <c r="W11" s="319"/>
      <c r="X11" s="319"/>
      <c r="Y11" s="1"/>
      <c r="Z11" s="1"/>
      <c r="AA11" s="1"/>
      <c r="AB11" s="1"/>
      <c r="AC11" s="1"/>
      <c r="AD11" s="1"/>
    </row>
    <row r="12" spans="1:30" s="3" customFormat="1" ht="26.25" x14ac:dyDescent="0.25">
      <c r="A12" s="317"/>
      <c r="B12" s="317"/>
      <c r="C12" s="317"/>
      <c r="D12" s="1"/>
      <c r="E12" s="1"/>
      <c r="F12" s="1"/>
      <c r="G12" s="1"/>
      <c r="H12" s="1"/>
      <c r="I12" s="1"/>
      <c r="J12" s="1"/>
      <c r="K12" s="319"/>
      <c r="L12" s="319"/>
      <c r="M12" s="319"/>
      <c r="N12" s="319"/>
      <c r="O12" s="1"/>
      <c r="P12" s="1"/>
      <c r="Q12" s="1"/>
      <c r="R12" s="1"/>
      <c r="S12" s="319"/>
      <c r="T12" s="319"/>
      <c r="U12" s="319"/>
      <c r="V12" s="319"/>
      <c r="W12" s="319"/>
      <c r="X12" s="319"/>
      <c r="Y12" s="319"/>
      <c r="Z12" s="319"/>
      <c r="AA12" s="319"/>
      <c r="AB12" s="319"/>
      <c r="AC12" s="319"/>
      <c r="AD12" s="1"/>
    </row>
    <row r="13" spans="1:30" s="3" customFormat="1" ht="26.25" x14ac:dyDescent="0.25">
      <c r="A13" s="317"/>
      <c r="B13" s="317"/>
      <c r="C13" s="317"/>
      <c r="D13" s="317"/>
      <c r="E13" s="317"/>
      <c r="F13" s="317"/>
      <c r="G13" s="317"/>
      <c r="H13" s="317"/>
      <c r="I13" s="317"/>
      <c r="J13" s="317"/>
      <c r="K13" s="317"/>
      <c r="L13" s="319"/>
      <c r="M13" s="319"/>
      <c r="N13" s="319"/>
      <c r="O13" s="319"/>
      <c r="P13" s="319"/>
      <c r="Q13" s="319"/>
      <c r="R13" s="319"/>
      <c r="S13" s="319"/>
      <c r="T13" s="319"/>
      <c r="U13" s="319"/>
      <c r="V13" s="319"/>
      <c r="W13" s="1"/>
      <c r="X13" s="1"/>
      <c r="Y13" s="1"/>
    </row>
    <row r="14" spans="1:30" s="3" customFormat="1" ht="27" thickBot="1" x14ac:dyDescent="0.3">
      <c r="A14" s="317"/>
      <c r="B14" s="7"/>
      <c r="C14" s="7"/>
      <c r="D14" s="8"/>
      <c r="E14" s="8"/>
      <c r="F14" s="8"/>
      <c r="G14" s="8"/>
      <c r="H14" s="8"/>
      <c r="I14" s="1"/>
      <c r="J14" s="1"/>
      <c r="K14" s="319"/>
      <c r="L14" s="319"/>
      <c r="M14" s="319"/>
      <c r="N14" s="319"/>
      <c r="O14" s="319"/>
      <c r="P14" s="319"/>
      <c r="Q14" s="319"/>
      <c r="R14" s="319"/>
      <c r="S14" s="319"/>
      <c r="T14" s="319"/>
      <c r="U14" s="319"/>
      <c r="V14" s="319"/>
      <c r="W14" s="319"/>
      <c r="X14" s="1"/>
      <c r="Y14" s="1"/>
      <c r="Z14" s="1"/>
    </row>
    <row r="15" spans="1:30" s="10" customFormat="1" ht="36" thickBot="1" x14ac:dyDescent="0.3">
      <c r="A15" s="109" t="s">
        <v>7</v>
      </c>
      <c r="B15" s="400" t="s">
        <v>8</v>
      </c>
      <c r="C15" s="401"/>
      <c r="D15" s="401"/>
      <c r="E15" s="401"/>
      <c r="F15" s="401"/>
      <c r="G15" s="401"/>
      <c r="H15" s="402" t="s">
        <v>45</v>
      </c>
      <c r="I15" s="403"/>
      <c r="J15" s="403"/>
      <c r="K15" s="403"/>
      <c r="L15" s="403"/>
      <c r="M15" s="404"/>
      <c r="N15" s="405" t="s">
        <v>44</v>
      </c>
      <c r="O15" s="406"/>
      <c r="P15" s="406"/>
      <c r="Q15" s="406"/>
      <c r="R15" s="406"/>
      <c r="S15" s="407"/>
      <c r="T15" s="321"/>
    </row>
    <row r="16" spans="1:30" ht="39.950000000000003" customHeight="1" x14ac:dyDescent="0.25">
      <c r="A16" s="110" t="s">
        <v>9</v>
      </c>
      <c r="B16" s="253"/>
      <c r="C16" s="254"/>
      <c r="D16" s="254"/>
      <c r="E16" s="254"/>
      <c r="F16" s="255"/>
      <c r="G16" s="256"/>
      <c r="H16" s="265"/>
      <c r="I16" s="254"/>
      <c r="J16" s="254"/>
      <c r="K16" s="255"/>
      <c r="L16" s="254"/>
      <c r="M16" s="268"/>
      <c r="N16" s="263"/>
      <c r="O16" s="254"/>
      <c r="P16" s="254"/>
      <c r="Q16" s="254"/>
      <c r="R16" s="254"/>
      <c r="S16" s="256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9">
        <v>6</v>
      </c>
      <c r="H17" s="68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107.2</v>
      </c>
      <c r="C18" s="21">
        <v>107.5</v>
      </c>
      <c r="D18" s="21">
        <v>108.6</v>
      </c>
      <c r="E18" s="21">
        <v>23</v>
      </c>
      <c r="F18" s="21">
        <v>109.9</v>
      </c>
      <c r="G18" s="22">
        <v>110</v>
      </c>
      <c r="H18" s="69">
        <v>104</v>
      </c>
      <c r="I18" s="21">
        <v>106.7</v>
      </c>
      <c r="J18" s="21">
        <v>106.2</v>
      </c>
      <c r="K18" s="21">
        <v>20.9</v>
      </c>
      <c r="L18" s="21">
        <v>108.8</v>
      </c>
      <c r="M18" s="126">
        <v>106.7</v>
      </c>
      <c r="N18" s="20">
        <v>107.6</v>
      </c>
      <c r="O18" s="21">
        <v>111</v>
      </c>
      <c r="P18" s="21">
        <v>110.9</v>
      </c>
      <c r="Q18" s="21">
        <v>15.4</v>
      </c>
      <c r="R18" s="21">
        <v>111.4</v>
      </c>
      <c r="S18" s="22">
        <v>109.7</v>
      </c>
      <c r="T18" s="23">
        <v>1685.5000000000002</v>
      </c>
      <c r="V18" s="2"/>
      <c r="W18" s="17"/>
    </row>
    <row r="19" spans="1:30" ht="39.950000000000003" customHeight="1" x14ac:dyDescent="0.25">
      <c r="A19" s="113" t="s">
        <v>34</v>
      </c>
      <c r="B19" s="20">
        <v>106.9</v>
      </c>
      <c r="C19" s="21">
        <v>107</v>
      </c>
      <c r="D19" s="21">
        <v>108.6</v>
      </c>
      <c r="E19" s="21">
        <v>22.8</v>
      </c>
      <c r="F19" s="21">
        <v>109.3</v>
      </c>
      <c r="G19" s="22">
        <v>110.3</v>
      </c>
      <c r="H19" s="69">
        <v>103.8</v>
      </c>
      <c r="I19" s="21">
        <v>107.4</v>
      </c>
      <c r="J19" s="21">
        <v>106.7</v>
      </c>
      <c r="K19" s="21">
        <v>21.2</v>
      </c>
      <c r="L19" s="21">
        <v>108.8</v>
      </c>
      <c r="M19" s="126">
        <v>106.1</v>
      </c>
      <c r="N19" s="20">
        <v>107.7</v>
      </c>
      <c r="O19" s="21">
        <v>110.9</v>
      </c>
      <c r="P19" s="21">
        <v>110.9</v>
      </c>
      <c r="Q19" s="21">
        <v>15.2</v>
      </c>
      <c r="R19" s="21">
        <v>111.4</v>
      </c>
      <c r="S19" s="22">
        <v>109.5</v>
      </c>
      <c r="T19" s="23">
        <f t="shared" ref="T19:T25" si="0">SUM(B19:S19)</f>
        <v>1684.5000000000002</v>
      </c>
      <c r="U19" s="182"/>
      <c r="V19" s="2"/>
      <c r="W19" s="17"/>
    </row>
    <row r="20" spans="1:30" ht="39.75" customHeight="1" x14ac:dyDescent="0.25">
      <c r="A20" s="112" t="s">
        <v>35</v>
      </c>
      <c r="B20" s="20">
        <v>106.9</v>
      </c>
      <c r="C20" s="21">
        <v>107</v>
      </c>
      <c r="D20" s="21">
        <v>108.6</v>
      </c>
      <c r="E20" s="21">
        <v>22.8</v>
      </c>
      <c r="F20" s="21">
        <v>109.3</v>
      </c>
      <c r="G20" s="22">
        <v>110</v>
      </c>
      <c r="H20" s="69">
        <v>103.7</v>
      </c>
      <c r="I20" s="21">
        <v>106.7</v>
      </c>
      <c r="J20" s="21">
        <v>106.2</v>
      </c>
      <c r="K20" s="21">
        <v>21.2</v>
      </c>
      <c r="L20" s="21">
        <v>108.8</v>
      </c>
      <c r="M20" s="126">
        <v>106.1</v>
      </c>
      <c r="N20" s="20">
        <v>107.7</v>
      </c>
      <c r="O20" s="21">
        <v>110.9</v>
      </c>
      <c r="P20" s="21">
        <v>110.9</v>
      </c>
      <c r="Q20" s="21">
        <v>15.2</v>
      </c>
      <c r="R20" s="21">
        <v>111.4</v>
      </c>
      <c r="S20" s="22">
        <v>109.5</v>
      </c>
      <c r="T20" s="23">
        <f t="shared" si="0"/>
        <v>1682.9000000000005</v>
      </c>
      <c r="V20" s="2"/>
      <c r="W20" s="17"/>
    </row>
    <row r="21" spans="1:30" ht="39.950000000000003" customHeight="1" x14ac:dyDescent="0.25">
      <c r="A21" s="112" t="s">
        <v>36</v>
      </c>
      <c r="B21" s="20">
        <v>106.9</v>
      </c>
      <c r="C21" s="21">
        <v>107</v>
      </c>
      <c r="D21" s="21">
        <v>108.6</v>
      </c>
      <c r="E21" s="21">
        <v>22.8</v>
      </c>
      <c r="F21" s="21">
        <v>109.3</v>
      </c>
      <c r="G21" s="22">
        <v>110</v>
      </c>
      <c r="H21" s="69">
        <v>103.7</v>
      </c>
      <c r="I21" s="21">
        <v>106.7</v>
      </c>
      <c r="J21" s="21">
        <v>106.2</v>
      </c>
      <c r="K21" s="21">
        <v>21.2</v>
      </c>
      <c r="L21" s="21">
        <v>106.8</v>
      </c>
      <c r="M21" s="126">
        <v>106.1</v>
      </c>
      <c r="N21" s="20">
        <v>107.7</v>
      </c>
      <c r="O21" s="21">
        <v>110.9</v>
      </c>
      <c r="P21" s="21">
        <v>110.9</v>
      </c>
      <c r="Q21" s="21">
        <v>15.2</v>
      </c>
      <c r="R21" s="21">
        <v>111.3</v>
      </c>
      <c r="S21" s="22">
        <v>109.5</v>
      </c>
      <c r="T21" s="23">
        <f t="shared" si="0"/>
        <v>1680.8000000000004</v>
      </c>
      <c r="V21" s="2"/>
      <c r="W21" s="17"/>
    </row>
    <row r="22" spans="1:30" ht="39.950000000000003" customHeight="1" x14ac:dyDescent="0.25">
      <c r="A22" s="113" t="s">
        <v>37</v>
      </c>
      <c r="B22" s="20">
        <v>106.9</v>
      </c>
      <c r="C22" s="21">
        <v>107</v>
      </c>
      <c r="D22" s="21">
        <v>108.6</v>
      </c>
      <c r="E22" s="21">
        <v>22.8</v>
      </c>
      <c r="F22" s="21">
        <v>109.3</v>
      </c>
      <c r="G22" s="22">
        <v>110</v>
      </c>
      <c r="H22" s="69">
        <v>103.7</v>
      </c>
      <c r="I22" s="21">
        <v>106.7</v>
      </c>
      <c r="J22" s="21">
        <v>106</v>
      </c>
      <c r="K22" s="21">
        <v>21.2</v>
      </c>
      <c r="L22" s="21">
        <v>108.6</v>
      </c>
      <c r="M22" s="126">
        <v>106.1</v>
      </c>
      <c r="N22" s="20">
        <v>107.7</v>
      </c>
      <c r="O22" s="21">
        <v>110.9</v>
      </c>
      <c r="P22" s="21">
        <v>110.9</v>
      </c>
      <c r="Q22" s="21">
        <v>15.2</v>
      </c>
      <c r="R22" s="21">
        <v>111.3</v>
      </c>
      <c r="S22" s="22">
        <v>109.5</v>
      </c>
      <c r="T22" s="23">
        <f t="shared" si="0"/>
        <v>1682.4000000000003</v>
      </c>
      <c r="V22" s="2"/>
      <c r="W22" s="17"/>
    </row>
    <row r="23" spans="1:30" ht="39.950000000000003" customHeight="1" x14ac:dyDescent="0.25">
      <c r="A23" s="112" t="s">
        <v>38</v>
      </c>
      <c r="B23" s="20">
        <v>106.9</v>
      </c>
      <c r="C23" s="21">
        <v>107</v>
      </c>
      <c r="D23" s="21">
        <v>108.6</v>
      </c>
      <c r="E23" s="21">
        <v>22.8</v>
      </c>
      <c r="F23" s="21">
        <v>109.3</v>
      </c>
      <c r="G23" s="22">
        <v>110.2</v>
      </c>
      <c r="H23" s="69">
        <v>103.7</v>
      </c>
      <c r="I23" s="21">
        <v>106.7</v>
      </c>
      <c r="J23" s="21">
        <v>106</v>
      </c>
      <c r="K23" s="21">
        <v>21.2</v>
      </c>
      <c r="L23" s="21">
        <v>108.6</v>
      </c>
      <c r="M23" s="126">
        <v>106.1</v>
      </c>
      <c r="N23" s="20">
        <v>107.7</v>
      </c>
      <c r="O23" s="21">
        <v>110.9</v>
      </c>
      <c r="P23" s="21">
        <v>110.9</v>
      </c>
      <c r="Q23" s="21">
        <v>15.2</v>
      </c>
      <c r="R23" s="21">
        <v>111.3</v>
      </c>
      <c r="S23" s="22">
        <v>109.5</v>
      </c>
      <c r="T23" s="23">
        <f t="shared" si="0"/>
        <v>1682.6000000000004</v>
      </c>
      <c r="V23" s="2"/>
      <c r="W23" s="17"/>
    </row>
    <row r="24" spans="1:30" ht="39.950000000000003" customHeight="1" x14ac:dyDescent="0.25">
      <c r="A24" s="112" t="s">
        <v>33</v>
      </c>
      <c r="B24" s="20">
        <v>106.9</v>
      </c>
      <c r="C24" s="21">
        <v>107</v>
      </c>
      <c r="D24" s="21">
        <v>108.6</v>
      </c>
      <c r="E24" s="21">
        <v>22.7</v>
      </c>
      <c r="F24" s="21">
        <v>109.3</v>
      </c>
      <c r="G24" s="22">
        <v>110.2</v>
      </c>
      <c r="H24" s="69">
        <v>103.7</v>
      </c>
      <c r="I24" s="21">
        <v>106.7</v>
      </c>
      <c r="J24" s="21">
        <v>106</v>
      </c>
      <c r="K24" s="21">
        <v>21.1</v>
      </c>
      <c r="L24" s="21">
        <v>108.6</v>
      </c>
      <c r="M24" s="126">
        <v>106.1</v>
      </c>
      <c r="N24" s="20">
        <v>107.7</v>
      </c>
      <c r="O24" s="21">
        <v>110.9</v>
      </c>
      <c r="P24" s="21">
        <v>110.9</v>
      </c>
      <c r="Q24" s="21">
        <v>15.1</v>
      </c>
      <c r="R24" s="21">
        <v>111.3</v>
      </c>
      <c r="S24" s="22">
        <v>109.5</v>
      </c>
      <c r="T24" s="23">
        <f>SUM(B24:S24)</f>
        <v>1682.3000000000002</v>
      </c>
      <c r="V24" s="2"/>
    </row>
    <row r="25" spans="1:30" ht="41.45" customHeight="1" x14ac:dyDescent="0.25">
      <c r="A25" s="113" t="s">
        <v>10</v>
      </c>
      <c r="B25" s="264">
        <f>SUM(B18:B24)</f>
        <v>748.59999999999991</v>
      </c>
      <c r="C25" s="261">
        <f t="shared" ref="C25:E25" si="1">SUM(C18:C24)</f>
        <v>749.5</v>
      </c>
      <c r="D25" s="261">
        <f t="shared" si="1"/>
        <v>760.2</v>
      </c>
      <c r="E25" s="261">
        <f t="shared" si="1"/>
        <v>159.69999999999999</v>
      </c>
      <c r="F25" s="261">
        <f>SUM(F18:F24)</f>
        <v>765.69999999999993</v>
      </c>
      <c r="G25" s="262">
        <f t="shared" ref="G25:J25" si="2">SUM(G18:G24)</f>
        <v>770.7</v>
      </c>
      <c r="H25" s="260">
        <f t="shared" si="2"/>
        <v>726.30000000000007</v>
      </c>
      <c r="I25" s="261">
        <f t="shared" si="2"/>
        <v>747.60000000000014</v>
      </c>
      <c r="J25" s="261">
        <f t="shared" si="2"/>
        <v>743.3</v>
      </c>
      <c r="K25" s="261">
        <f>SUM(K18:K24)</f>
        <v>148</v>
      </c>
      <c r="L25" s="261">
        <f t="shared" ref="L25:M25" si="3">SUM(L18:L24)</f>
        <v>759</v>
      </c>
      <c r="M25" s="269">
        <f t="shared" si="3"/>
        <v>743.30000000000007</v>
      </c>
      <c r="N25" s="264">
        <f>SUM(N18:N24)</f>
        <v>753.80000000000007</v>
      </c>
      <c r="O25" s="261">
        <f t="shared" ref="O25:S25" si="4">SUM(O18:O24)</f>
        <v>776.4</v>
      </c>
      <c r="P25" s="261">
        <f t="shared" si="4"/>
        <v>776.3</v>
      </c>
      <c r="Q25" s="261">
        <f>SUM(Q18:Q24)</f>
        <v>106.5</v>
      </c>
      <c r="R25" s="261">
        <f t="shared" si="4"/>
        <v>779.4</v>
      </c>
      <c r="S25" s="262">
        <f t="shared" si="4"/>
        <v>766.7</v>
      </c>
      <c r="T25" s="23">
        <f t="shared" si="0"/>
        <v>11781</v>
      </c>
    </row>
    <row r="26" spans="1:30" s="2" customFormat="1" ht="36.75" customHeight="1" thickBot="1" x14ac:dyDescent="0.3">
      <c r="A26" s="114" t="s">
        <v>12</v>
      </c>
      <c r="B26" s="257">
        <v>152.1</v>
      </c>
      <c r="C26" s="258">
        <v>152.1</v>
      </c>
      <c r="D26" s="258">
        <v>152.1</v>
      </c>
      <c r="E26" s="258">
        <v>152.1</v>
      </c>
      <c r="F26" s="258">
        <v>152.1</v>
      </c>
      <c r="G26" s="259">
        <v>152.1</v>
      </c>
      <c r="H26" s="266">
        <v>152.1</v>
      </c>
      <c r="I26" s="258">
        <v>152.1</v>
      </c>
      <c r="J26" s="258">
        <v>152.1</v>
      </c>
      <c r="K26" s="258">
        <v>152.1</v>
      </c>
      <c r="L26" s="258">
        <v>152.1</v>
      </c>
      <c r="M26" s="270">
        <v>152.1</v>
      </c>
      <c r="N26" s="257">
        <v>152.1</v>
      </c>
      <c r="O26" s="258">
        <v>152.1</v>
      </c>
      <c r="P26" s="258">
        <v>152.1</v>
      </c>
      <c r="Q26" s="258">
        <v>152.1</v>
      </c>
      <c r="R26" s="258">
        <v>152.1</v>
      </c>
      <c r="S26" s="259">
        <v>152.1</v>
      </c>
      <c r="T26" s="30">
        <f>+((T25/T27)/7)*1000</f>
        <v>152.11496746203903</v>
      </c>
    </row>
    <row r="27" spans="1:30" s="2" customFormat="1" ht="33" customHeight="1" x14ac:dyDescent="0.25">
      <c r="A27" s="115" t="s">
        <v>13</v>
      </c>
      <c r="B27" s="251">
        <v>703</v>
      </c>
      <c r="C27" s="252">
        <v>704</v>
      </c>
      <c r="D27" s="252">
        <v>714</v>
      </c>
      <c r="E27" s="252">
        <v>150</v>
      </c>
      <c r="F27" s="252">
        <v>719</v>
      </c>
      <c r="G27" s="267">
        <v>724</v>
      </c>
      <c r="H27" s="72">
        <v>682</v>
      </c>
      <c r="I27" s="32">
        <v>702</v>
      </c>
      <c r="J27" s="32">
        <v>698</v>
      </c>
      <c r="K27" s="32">
        <v>139</v>
      </c>
      <c r="L27" s="32">
        <v>713</v>
      </c>
      <c r="M27" s="129">
        <v>698</v>
      </c>
      <c r="N27" s="31">
        <v>708</v>
      </c>
      <c r="O27" s="32">
        <v>729</v>
      </c>
      <c r="P27" s="32">
        <v>729</v>
      </c>
      <c r="Q27" s="32">
        <v>100</v>
      </c>
      <c r="R27" s="32">
        <v>732</v>
      </c>
      <c r="S27" s="33">
        <v>720</v>
      </c>
      <c r="T27" s="34">
        <f>SUM(B27:S27)</f>
        <v>11064</v>
      </c>
      <c r="U27" s="2">
        <f>((T25*1000)/T27)/7</f>
        <v>152.11496746203903</v>
      </c>
    </row>
    <row r="28" spans="1:30" s="2" customFormat="1" ht="33" customHeight="1" x14ac:dyDescent="0.25">
      <c r="A28" s="116" t="s">
        <v>14</v>
      </c>
      <c r="B28" s="35">
        <f t="shared" ref="B28:S28" si="5">((B27*B26)*7/1000-B18-B19)/5</f>
        <v>106.87682</v>
      </c>
      <c r="C28" s="36">
        <f t="shared" si="5"/>
        <v>107.00975999999999</v>
      </c>
      <c r="D28" s="36">
        <f t="shared" si="5"/>
        <v>108.59915999999998</v>
      </c>
      <c r="E28" s="36">
        <f t="shared" si="5"/>
        <v>22.781000000000002</v>
      </c>
      <c r="F28" s="36">
        <f t="shared" si="5"/>
        <v>109.26385999999999</v>
      </c>
      <c r="G28" s="37">
        <f t="shared" si="5"/>
        <v>110.10855999999998</v>
      </c>
      <c r="H28" s="73">
        <f t="shared" si="5"/>
        <v>103.66508000000002</v>
      </c>
      <c r="I28" s="36">
        <f t="shared" si="5"/>
        <v>106.66387999999999</v>
      </c>
      <c r="J28" s="36">
        <f t="shared" si="5"/>
        <v>106.05211999999997</v>
      </c>
      <c r="K28" s="36">
        <f t="shared" si="5"/>
        <v>21.178659999999994</v>
      </c>
      <c r="L28" s="36">
        <f t="shared" si="5"/>
        <v>108.30622000000001</v>
      </c>
      <c r="M28" s="130">
        <f t="shared" si="5"/>
        <v>106.07211999999997</v>
      </c>
      <c r="N28" s="35">
        <f t="shared" si="5"/>
        <v>107.70151999999999</v>
      </c>
      <c r="O28" s="36">
        <f t="shared" si="5"/>
        <v>110.85326000000001</v>
      </c>
      <c r="P28" s="36">
        <f t="shared" si="5"/>
        <v>110.87326</v>
      </c>
      <c r="Q28" s="36">
        <f t="shared" si="5"/>
        <v>15.173999999999998</v>
      </c>
      <c r="R28" s="36">
        <f t="shared" si="5"/>
        <v>111.31208000000001</v>
      </c>
      <c r="S28" s="37">
        <f t="shared" si="5"/>
        <v>109.47679999999998</v>
      </c>
      <c r="T28" s="38"/>
    </row>
    <row r="29" spans="1:30" ht="33.75" customHeight="1" x14ac:dyDescent="0.25">
      <c r="A29" s="117" t="s">
        <v>15</v>
      </c>
      <c r="B29" s="39">
        <f>((B27*B26)*7)/1000</f>
        <v>748.48410000000001</v>
      </c>
      <c r="C29" s="40">
        <f>((C27*C26)*7)/1000</f>
        <v>749.54879999999991</v>
      </c>
      <c r="D29" s="40">
        <f t="shared" ref="D29:S29" si="6">((D27*D26)*7)/1000</f>
        <v>760.19579999999996</v>
      </c>
      <c r="E29" s="40">
        <f t="shared" si="6"/>
        <v>159.70500000000001</v>
      </c>
      <c r="F29" s="40">
        <f t="shared" si="6"/>
        <v>765.51929999999993</v>
      </c>
      <c r="G29" s="76">
        <f t="shared" si="6"/>
        <v>770.8427999999999</v>
      </c>
      <c r="H29" s="74">
        <f t="shared" si="6"/>
        <v>726.12540000000001</v>
      </c>
      <c r="I29" s="40">
        <f t="shared" si="6"/>
        <v>747.4194</v>
      </c>
      <c r="J29" s="40">
        <f t="shared" si="6"/>
        <v>743.16059999999993</v>
      </c>
      <c r="K29" s="40">
        <f t="shared" si="6"/>
        <v>147.99329999999998</v>
      </c>
      <c r="L29" s="40">
        <f t="shared" si="6"/>
        <v>759.13109999999995</v>
      </c>
      <c r="M29" s="131">
        <f t="shared" si="6"/>
        <v>743.16059999999993</v>
      </c>
      <c r="N29" s="177">
        <f t="shared" si="6"/>
        <v>753.80759999999998</v>
      </c>
      <c r="O29" s="41">
        <f t="shared" si="6"/>
        <v>776.16629999999998</v>
      </c>
      <c r="P29" s="41">
        <f t="shared" si="6"/>
        <v>776.16629999999998</v>
      </c>
      <c r="Q29" s="41">
        <f t="shared" si="6"/>
        <v>106.47</v>
      </c>
      <c r="R29" s="41">
        <f t="shared" si="6"/>
        <v>779.36040000000003</v>
      </c>
      <c r="S29" s="42">
        <f t="shared" si="6"/>
        <v>766.58399999999995</v>
      </c>
      <c r="T29" s="43"/>
    </row>
    <row r="30" spans="1:30" ht="33.75" customHeight="1" thickBot="1" x14ac:dyDescent="0.3">
      <c r="A30" s="118" t="s">
        <v>16</v>
      </c>
      <c r="B30" s="44">
        <f>+(B25/B27)/7*1000</f>
        <v>152.12355212355209</v>
      </c>
      <c r="C30" s="45">
        <f t="shared" ref="C30:E30" si="7">+(C25/C27)/7*1000</f>
        <v>152.09009740259739</v>
      </c>
      <c r="D30" s="45">
        <f t="shared" si="7"/>
        <v>152.10084033613444</v>
      </c>
      <c r="E30" s="45">
        <f t="shared" si="7"/>
        <v>152.0952380952381</v>
      </c>
      <c r="F30" s="45">
        <f>+(F25/F27)/7*1000</f>
        <v>152.13590303993644</v>
      </c>
      <c r="G30" s="46">
        <f t="shared" ref="G30:J30" si="8">+(G25/G27)/7*1000</f>
        <v>152.0718232044199</v>
      </c>
      <c r="H30" s="75">
        <f t="shared" si="8"/>
        <v>152.13657310431509</v>
      </c>
      <c r="I30" s="45">
        <f t="shared" si="8"/>
        <v>152.13675213675219</v>
      </c>
      <c r="J30" s="45">
        <f t="shared" si="8"/>
        <v>152.12853049529267</v>
      </c>
      <c r="K30" s="45">
        <f>+(K25/K27)/7*1000</f>
        <v>152.10688591983558</v>
      </c>
      <c r="L30" s="45">
        <f t="shared" ref="L30:S30" si="9">+(L25/L27)/7*1000</f>
        <v>152.07373271889398</v>
      </c>
      <c r="M30" s="132">
        <f t="shared" si="9"/>
        <v>152.12853049529269</v>
      </c>
      <c r="N30" s="44">
        <f t="shared" si="9"/>
        <v>152.09846650524619</v>
      </c>
      <c r="O30" s="45">
        <f t="shared" si="9"/>
        <v>152.14579659024102</v>
      </c>
      <c r="P30" s="45">
        <f t="shared" si="9"/>
        <v>152.12620027434843</v>
      </c>
      <c r="Q30" s="45">
        <f t="shared" si="9"/>
        <v>152.14285714285714</v>
      </c>
      <c r="R30" s="45">
        <f t="shared" si="9"/>
        <v>152.10772833723652</v>
      </c>
      <c r="S30" s="46">
        <f t="shared" si="9"/>
        <v>152.12301587301587</v>
      </c>
      <c r="T30" s="47"/>
    </row>
    <row r="31" spans="1:30" ht="33.75" customHeight="1" x14ac:dyDescent="0.25">
      <c r="A31" s="48"/>
      <c r="B31" s="49">
        <f t="shared" ref="B31:S31" si="10">B30-B26</f>
        <v>2.3552123552093462E-2</v>
      </c>
      <c r="C31" s="49">
        <f t="shared" si="10"/>
        <v>-9.902597402600577E-3</v>
      </c>
      <c r="D31" s="49">
        <f t="shared" si="10"/>
        <v>8.4033613444489674E-4</v>
      </c>
      <c r="E31" s="49">
        <f t="shared" si="10"/>
        <v>-4.7619047618923105E-3</v>
      </c>
      <c r="F31" s="49">
        <f t="shared" si="10"/>
        <v>3.5903039936442838E-2</v>
      </c>
      <c r="G31" s="49">
        <f t="shared" si="10"/>
        <v>-2.8176795580094449E-2</v>
      </c>
      <c r="H31" s="49">
        <f t="shared" si="10"/>
        <v>3.6573104315095861E-2</v>
      </c>
      <c r="I31" s="49">
        <f t="shared" si="10"/>
        <v>3.6752136752198794E-2</v>
      </c>
      <c r="J31" s="49">
        <f t="shared" si="10"/>
        <v>2.8530495292670821E-2</v>
      </c>
      <c r="K31" s="49">
        <f t="shared" si="10"/>
        <v>6.8859198355823992E-3</v>
      </c>
      <c r="L31" s="49">
        <f t="shared" si="10"/>
        <v>-2.6267281106015616E-2</v>
      </c>
      <c r="M31" s="49">
        <f t="shared" si="10"/>
        <v>2.8530495292699243E-2</v>
      </c>
      <c r="N31" s="49">
        <f t="shared" si="10"/>
        <v>-1.5334947538008237E-3</v>
      </c>
      <c r="O31" s="49">
        <f t="shared" si="10"/>
        <v>4.5796590241025115E-2</v>
      </c>
      <c r="P31" s="49">
        <f t="shared" si="10"/>
        <v>2.6200274348440189E-2</v>
      </c>
      <c r="Q31" s="49">
        <f t="shared" si="10"/>
        <v>4.2857142857144481E-2</v>
      </c>
      <c r="R31" s="49">
        <f t="shared" si="10"/>
        <v>7.7283372365286596E-3</v>
      </c>
      <c r="S31" s="49">
        <f t="shared" si="10"/>
        <v>2.3015873015879151E-2</v>
      </c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247">
        <v>1</v>
      </c>
      <c r="C34" s="248">
        <v>2</v>
      </c>
      <c r="D34" s="249">
        <v>3</v>
      </c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0"/>
      <c r="U36" s="50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0"/>
      <c r="U37" s="50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302"/>
      <c r="U38" s="302"/>
      <c r="V38" s="303"/>
      <c r="W38" s="2"/>
      <c r="X38" s="2"/>
      <c r="Y38" s="2"/>
      <c r="Z38" s="2"/>
    </row>
    <row r="39" spans="1:30" ht="33.75" customHeight="1" x14ac:dyDescent="0.25">
      <c r="A39" s="80" t="s">
        <v>42</v>
      </c>
      <c r="B39" s="250">
        <v>93.7</v>
      </c>
      <c r="C39" s="250">
        <v>91</v>
      </c>
      <c r="D39" s="250">
        <v>94.1</v>
      </c>
      <c r="E39" s="250">
        <v>4.2</v>
      </c>
      <c r="F39" s="250">
        <v>95.5</v>
      </c>
      <c r="G39" s="250">
        <v>93.2</v>
      </c>
      <c r="H39" s="89">
        <f t="shared" ref="H39:H46" si="11">SUM(B39:G39)</f>
        <v>471.69999999999993</v>
      </c>
      <c r="I39" s="50"/>
      <c r="J39" s="2"/>
      <c r="K39" s="80" t="s">
        <v>42</v>
      </c>
      <c r="L39" s="250">
        <v>7.4</v>
      </c>
      <c r="M39" s="69">
        <v>7.2</v>
      </c>
      <c r="N39" s="69">
        <v>7.1</v>
      </c>
      <c r="O39" s="69">
        <v>0.3</v>
      </c>
      <c r="P39" s="69">
        <v>7.3</v>
      </c>
      <c r="Q39" s="69">
        <v>6.8</v>
      </c>
      <c r="R39" s="89">
        <f t="shared" ref="R39:R46" si="12">SUM(L39:Q39)</f>
        <v>36.1</v>
      </c>
      <c r="S39" s="50"/>
      <c r="T39" s="55"/>
      <c r="U39" s="304"/>
      <c r="V39" s="310"/>
      <c r="W39" s="2"/>
      <c r="X39" s="295"/>
      <c r="Y39" s="2"/>
      <c r="Z39" s="2"/>
      <c r="AA39" s="144"/>
      <c r="AB39" s="144"/>
      <c r="AD39" s="142"/>
    </row>
    <row r="40" spans="1:30" ht="33.75" customHeight="1" x14ac:dyDescent="0.25">
      <c r="A40" s="81" t="s">
        <v>34</v>
      </c>
      <c r="B40" s="250">
        <v>93.9</v>
      </c>
      <c r="C40" s="250">
        <v>91.2</v>
      </c>
      <c r="D40" s="250">
        <v>94.1</v>
      </c>
      <c r="E40" s="250">
        <v>4.5</v>
      </c>
      <c r="F40" s="250">
        <v>95.6</v>
      </c>
      <c r="G40" s="250">
        <v>93.3</v>
      </c>
      <c r="H40" s="89">
        <f t="shared" si="11"/>
        <v>472.60000000000008</v>
      </c>
      <c r="I40" s="50"/>
      <c r="J40" s="2"/>
      <c r="K40" s="81" t="s">
        <v>34</v>
      </c>
      <c r="L40" s="250">
        <v>7.4</v>
      </c>
      <c r="M40" s="69">
        <v>7.3</v>
      </c>
      <c r="N40" s="69">
        <v>7.3</v>
      </c>
      <c r="O40" s="69">
        <v>0.4</v>
      </c>
      <c r="P40" s="69">
        <v>7.4</v>
      </c>
      <c r="Q40" s="69">
        <v>7</v>
      </c>
      <c r="R40" s="89">
        <f t="shared" si="12"/>
        <v>36.799999999999997</v>
      </c>
      <c r="S40" s="50"/>
      <c r="T40" s="55"/>
      <c r="U40" s="304"/>
      <c r="V40" s="310"/>
      <c r="W40" s="50"/>
      <c r="X40" s="50"/>
      <c r="Y40" s="50"/>
      <c r="Z40" s="50"/>
      <c r="AA40" s="50"/>
      <c r="AB40" s="50"/>
      <c r="AC40" s="50"/>
      <c r="AD40" s="142"/>
    </row>
    <row r="41" spans="1:30" ht="33.75" customHeight="1" x14ac:dyDescent="0.25">
      <c r="A41" s="80" t="s">
        <v>35</v>
      </c>
      <c r="B41" s="250">
        <v>93.9</v>
      </c>
      <c r="C41" s="250">
        <v>91.2</v>
      </c>
      <c r="D41" s="250">
        <v>94.1</v>
      </c>
      <c r="E41" s="250">
        <v>4.5</v>
      </c>
      <c r="F41" s="250">
        <v>95.6</v>
      </c>
      <c r="G41" s="250">
        <v>93.3</v>
      </c>
      <c r="H41" s="89">
        <f t="shared" si="11"/>
        <v>472.60000000000008</v>
      </c>
      <c r="I41" s="50"/>
      <c r="J41" s="2"/>
      <c r="K41" s="80" t="s">
        <v>35</v>
      </c>
      <c r="L41" s="250">
        <v>7.4</v>
      </c>
      <c r="M41" s="69">
        <v>7.3</v>
      </c>
      <c r="N41" s="69">
        <v>7.2</v>
      </c>
      <c r="O41" s="69">
        <v>0.4</v>
      </c>
      <c r="P41" s="69">
        <v>7.4</v>
      </c>
      <c r="Q41" s="69">
        <v>7</v>
      </c>
      <c r="R41" s="89">
        <f t="shared" si="12"/>
        <v>36.699999999999996</v>
      </c>
      <c r="S41" s="50"/>
      <c r="T41" s="55"/>
      <c r="U41" s="304"/>
      <c r="V41" s="310"/>
      <c r="W41" s="50"/>
      <c r="X41" s="50"/>
      <c r="Y41" s="50"/>
      <c r="Z41" s="50"/>
      <c r="AA41" s="50"/>
      <c r="AB41" s="144"/>
      <c r="AD41" s="142"/>
    </row>
    <row r="42" spans="1:30" ht="33.75" customHeight="1" x14ac:dyDescent="0.25">
      <c r="A42" s="80" t="s">
        <v>36</v>
      </c>
      <c r="B42" s="250">
        <v>93.9</v>
      </c>
      <c r="C42" s="250">
        <v>91.2</v>
      </c>
      <c r="D42" s="250">
        <v>94.1</v>
      </c>
      <c r="E42" s="250">
        <v>4.5</v>
      </c>
      <c r="F42" s="250">
        <v>95.6</v>
      </c>
      <c r="G42" s="250">
        <v>93.3</v>
      </c>
      <c r="H42" s="89">
        <f t="shared" si="11"/>
        <v>472.60000000000008</v>
      </c>
      <c r="I42" s="50"/>
      <c r="J42" s="2"/>
      <c r="K42" s="80" t="s">
        <v>36</v>
      </c>
      <c r="L42" s="250">
        <v>7.4</v>
      </c>
      <c r="M42" s="69">
        <v>7.2</v>
      </c>
      <c r="N42" s="69">
        <v>7.2</v>
      </c>
      <c r="O42" s="69">
        <v>0.3</v>
      </c>
      <c r="P42" s="69">
        <v>7.4</v>
      </c>
      <c r="Q42" s="69">
        <v>7</v>
      </c>
      <c r="R42" s="89">
        <f t="shared" si="12"/>
        <v>36.5</v>
      </c>
      <c r="S42" s="50"/>
      <c r="T42" s="55"/>
      <c r="U42" s="304"/>
      <c r="V42" s="310"/>
      <c r="W42" s="50"/>
    </row>
    <row r="43" spans="1:30" ht="33.75" customHeight="1" x14ac:dyDescent="0.25">
      <c r="A43" s="81" t="s">
        <v>37</v>
      </c>
      <c r="B43" s="250">
        <v>93.9</v>
      </c>
      <c r="C43" s="250">
        <v>91.2</v>
      </c>
      <c r="D43" s="250">
        <v>94</v>
      </c>
      <c r="E43" s="250">
        <v>4.5</v>
      </c>
      <c r="F43" s="250">
        <v>95.5</v>
      </c>
      <c r="G43" s="250">
        <v>93.2</v>
      </c>
      <c r="H43" s="89">
        <f t="shared" si="11"/>
        <v>472.3</v>
      </c>
      <c r="I43" s="50"/>
      <c r="J43" s="2"/>
      <c r="K43" s="81" t="s">
        <v>37</v>
      </c>
      <c r="L43" s="250">
        <v>7.4</v>
      </c>
      <c r="M43" s="69">
        <v>7.2</v>
      </c>
      <c r="N43" s="69">
        <v>7.2</v>
      </c>
      <c r="O43" s="69">
        <v>0.3</v>
      </c>
      <c r="P43" s="69">
        <v>7.4</v>
      </c>
      <c r="Q43" s="69">
        <v>6.9</v>
      </c>
      <c r="R43" s="89">
        <f t="shared" si="12"/>
        <v>36.4</v>
      </c>
      <c r="S43" s="50"/>
      <c r="T43" s="55"/>
      <c r="U43" s="304"/>
      <c r="V43" s="310"/>
      <c r="W43" s="295"/>
    </row>
    <row r="44" spans="1:30" ht="33.75" customHeight="1" x14ac:dyDescent="0.25">
      <c r="A44" s="80" t="s">
        <v>38</v>
      </c>
      <c r="B44" s="250">
        <v>93.9</v>
      </c>
      <c r="C44" s="250">
        <v>91.1</v>
      </c>
      <c r="D44" s="250">
        <v>94</v>
      </c>
      <c r="E44" s="250">
        <v>4.5</v>
      </c>
      <c r="F44" s="250">
        <v>95.5</v>
      </c>
      <c r="G44" s="250">
        <v>93.2</v>
      </c>
      <c r="H44" s="89">
        <f t="shared" si="11"/>
        <v>472.2</v>
      </c>
      <c r="I44" s="50"/>
      <c r="J44" s="2"/>
      <c r="K44" s="80" t="s">
        <v>38</v>
      </c>
      <c r="L44" s="250">
        <v>7.4</v>
      </c>
      <c r="M44" s="69">
        <v>7.2</v>
      </c>
      <c r="N44" s="69">
        <v>7.2</v>
      </c>
      <c r="O44" s="69">
        <v>0.3</v>
      </c>
      <c r="P44" s="69">
        <v>7.4</v>
      </c>
      <c r="Q44" s="69">
        <v>6.9</v>
      </c>
      <c r="R44" s="89">
        <f t="shared" si="12"/>
        <v>36.4</v>
      </c>
      <c r="S44" s="50"/>
      <c r="T44" s="55"/>
      <c r="U44" s="304"/>
      <c r="V44" s="310"/>
      <c r="W44" s="295"/>
    </row>
    <row r="45" spans="1:30" ht="33.75" customHeight="1" x14ac:dyDescent="0.25">
      <c r="A45" s="80" t="s">
        <v>33</v>
      </c>
      <c r="B45" s="250">
        <v>93.9</v>
      </c>
      <c r="C45" s="250">
        <v>91.1</v>
      </c>
      <c r="D45" s="250">
        <v>94</v>
      </c>
      <c r="E45" s="250">
        <v>4.5</v>
      </c>
      <c r="F45" s="250">
        <v>95.5</v>
      </c>
      <c r="G45" s="250">
        <v>93.2</v>
      </c>
      <c r="H45" s="89">
        <f t="shared" si="11"/>
        <v>472.2</v>
      </c>
      <c r="I45" s="50"/>
      <c r="J45" s="2"/>
      <c r="K45" s="80" t="s">
        <v>33</v>
      </c>
      <c r="L45" s="250">
        <v>7.4</v>
      </c>
      <c r="M45" s="69">
        <v>7.2</v>
      </c>
      <c r="N45" s="69">
        <v>7.2</v>
      </c>
      <c r="O45" s="69">
        <v>0.3</v>
      </c>
      <c r="P45" s="69">
        <v>7.4</v>
      </c>
      <c r="Q45" s="69">
        <v>6.9</v>
      </c>
      <c r="R45" s="89">
        <f t="shared" si="12"/>
        <v>36.4</v>
      </c>
      <c r="S45" s="50"/>
      <c r="T45" s="55"/>
      <c r="U45" s="304"/>
      <c r="V45" s="310"/>
      <c r="W45" s="50"/>
    </row>
    <row r="46" spans="1:30" ht="33.75" customHeight="1" x14ac:dyDescent="0.25">
      <c r="A46" s="81" t="s">
        <v>10</v>
      </c>
      <c r="B46" s="70">
        <f t="shared" ref="B46:G46" si="13">SUM(B39:B45)</f>
        <v>657.09999999999991</v>
      </c>
      <c r="C46" s="25">
        <f t="shared" si="13"/>
        <v>638</v>
      </c>
      <c r="D46" s="25">
        <f t="shared" si="13"/>
        <v>658.4</v>
      </c>
      <c r="E46" s="25">
        <f t="shared" si="13"/>
        <v>31.2</v>
      </c>
      <c r="F46" s="25">
        <f t="shared" si="13"/>
        <v>668.8</v>
      </c>
      <c r="G46" s="25">
        <f t="shared" si="13"/>
        <v>652.70000000000005</v>
      </c>
      <c r="H46" s="89">
        <f t="shared" si="11"/>
        <v>3306.2</v>
      </c>
      <c r="I46" s="56"/>
      <c r="K46" s="96" t="s">
        <v>10</v>
      </c>
      <c r="L46" s="70">
        <f>SUM(L39:L45)</f>
        <v>51.8</v>
      </c>
      <c r="M46" s="25">
        <f>SUM(M39:M45)</f>
        <v>50.600000000000009</v>
      </c>
      <c r="N46" s="25">
        <f>SUM(N39:N45)</f>
        <v>50.400000000000006</v>
      </c>
      <c r="O46" s="25">
        <f>SUM(O39:O45)</f>
        <v>2.2999999999999998</v>
      </c>
      <c r="P46" s="25">
        <f t="shared" ref="P46:Q46" si="14">SUM(P39:P45)</f>
        <v>51.699999999999996</v>
      </c>
      <c r="Q46" s="25">
        <f t="shared" si="14"/>
        <v>48.5</v>
      </c>
      <c r="R46" s="89">
        <f t="shared" si="12"/>
        <v>255.3</v>
      </c>
      <c r="S46" s="56"/>
      <c r="T46" s="53"/>
      <c r="U46" s="296"/>
      <c r="V46" s="296"/>
      <c r="W46" s="296"/>
    </row>
    <row r="47" spans="1:30" ht="33.75" customHeight="1" x14ac:dyDescent="0.25">
      <c r="A47" s="82" t="s">
        <v>12</v>
      </c>
      <c r="B47" s="28">
        <v>153.4</v>
      </c>
      <c r="C47" s="28">
        <v>153.4</v>
      </c>
      <c r="D47" s="28">
        <v>153.4</v>
      </c>
      <c r="E47" s="28">
        <v>153.4</v>
      </c>
      <c r="F47" s="28">
        <v>153.4</v>
      </c>
      <c r="G47" s="28">
        <v>153.4</v>
      </c>
      <c r="H47" s="90">
        <f>+((H46/H48)/7)*1000</f>
        <v>153.39859880295086</v>
      </c>
      <c r="I47" s="56"/>
      <c r="K47" s="119" t="s">
        <v>12</v>
      </c>
      <c r="L47" s="71">
        <v>161</v>
      </c>
      <c r="M47" s="28">
        <v>160.5</v>
      </c>
      <c r="N47" s="28">
        <v>156.5</v>
      </c>
      <c r="O47" s="28">
        <v>161.5</v>
      </c>
      <c r="P47" s="28">
        <v>154</v>
      </c>
      <c r="Q47" s="28">
        <v>154</v>
      </c>
      <c r="R47" s="90">
        <f>+((R46/R48)/7)*1000</f>
        <v>157.20443349753694</v>
      </c>
      <c r="S47" s="57"/>
      <c r="T47" s="50"/>
      <c r="U47" s="50"/>
    </row>
    <row r="48" spans="1:30" ht="33.75" customHeight="1" x14ac:dyDescent="0.25">
      <c r="A48" s="83" t="s">
        <v>13</v>
      </c>
      <c r="B48" s="72">
        <v>612</v>
      </c>
      <c r="C48" s="32">
        <v>594</v>
      </c>
      <c r="D48" s="32">
        <v>613</v>
      </c>
      <c r="E48" s="32">
        <v>29</v>
      </c>
      <c r="F48" s="32">
        <v>623</v>
      </c>
      <c r="G48" s="32">
        <v>608</v>
      </c>
      <c r="H48" s="91">
        <f>SUM(B48:G48)</f>
        <v>3079</v>
      </c>
      <c r="I48" s="56"/>
      <c r="J48" s="58"/>
      <c r="K48" s="83" t="s">
        <v>13</v>
      </c>
      <c r="L48" s="94">
        <v>46</v>
      </c>
      <c r="M48" s="94">
        <v>45</v>
      </c>
      <c r="N48" s="94">
        <v>46</v>
      </c>
      <c r="O48" s="94">
        <v>2</v>
      </c>
      <c r="P48" s="94">
        <v>48</v>
      </c>
      <c r="Q48" s="94">
        <v>45</v>
      </c>
      <c r="R48" s="98">
        <f>SUM(L48:Q48)</f>
        <v>232</v>
      </c>
      <c r="S48" s="59"/>
      <c r="T48" s="53"/>
      <c r="U48" s="3"/>
    </row>
    <row r="49" spans="1:43" ht="33.75" customHeight="1" x14ac:dyDescent="0.25">
      <c r="A49" s="84" t="s">
        <v>14</v>
      </c>
      <c r="B49" s="73">
        <f t="shared" ref="B49:G49" si="15">((B48*B47)*7/1000-B39-B40)/5</f>
        <v>93.913119999999978</v>
      </c>
      <c r="C49" s="36">
        <f t="shared" si="15"/>
        <v>91.127440000000007</v>
      </c>
      <c r="D49" s="36">
        <f t="shared" si="15"/>
        <v>94.00788</v>
      </c>
      <c r="E49" s="36">
        <f t="shared" si="15"/>
        <v>4.4880400000000007</v>
      </c>
      <c r="F49" s="36">
        <f t="shared" si="15"/>
        <v>95.575479999999999</v>
      </c>
      <c r="G49" s="36">
        <f t="shared" si="15"/>
        <v>93.274079999999998</v>
      </c>
      <c r="H49" s="92">
        <f>((H46*1000)/H48)/7</f>
        <v>153.39859880295086</v>
      </c>
      <c r="I49" s="56"/>
      <c r="K49" s="84" t="s">
        <v>14</v>
      </c>
      <c r="L49" s="73">
        <f>((L48*L47)*7/1000-L39-L40)/5</f>
        <v>7.4084000000000003</v>
      </c>
      <c r="M49" s="36">
        <f t="shared" ref="M49:Q49" si="16">((M48*M47)*7/1000-M39-M40)/5</f>
        <v>7.2114999999999991</v>
      </c>
      <c r="N49" s="36">
        <f t="shared" si="16"/>
        <v>7.1986000000000008</v>
      </c>
      <c r="O49" s="36">
        <f t="shared" si="16"/>
        <v>0.31219999999999998</v>
      </c>
      <c r="P49" s="36">
        <f t="shared" si="16"/>
        <v>7.4088000000000012</v>
      </c>
      <c r="Q49" s="36">
        <f t="shared" si="16"/>
        <v>6.9420000000000002</v>
      </c>
      <c r="R49" s="99">
        <f>((R46*1000)/R48)/7</f>
        <v>157.20443349753694</v>
      </c>
      <c r="S49" s="59"/>
      <c r="T49" s="50"/>
      <c r="U49" s="50"/>
    </row>
    <row r="50" spans="1:43" ht="33.75" customHeight="1" x14ac:dyDescent="0.25">
      <c r="A50" s="85" t="s">
        <v>15</v>
      </c>
      <c r="B50" s="74">
        <f t="shared" ref="B50:G50" si="17">((B48*B47)*7)/1000</f>
        <v>657.16559999999993</v>
      </c>
      <c r="C50" s="40">
        <f t="shared" si="17"/>
        <v>637.83720000000005</v>
      </c>
      <c r="D50" s="40">
        <f t="shared" si="17"/>
        <v>658.23940000000005</v>
      </c>
      <c r="E50" s="40">
        <f t="shared" si="17"/>
        <v>31.140200000000004</v>
      </c>
      <c r="F50" s="40">
        <f t="shared" si="17"/>
        <v>668.97739999999999</v>
      </c>
      <c r="G50" s="40">
        <f t="shared" si="17"/>
        <v>652.87040000000002</v>
      </c>
      <c r="H50" s="76"/>
      <c r="I50" s="56"/>
      <c r="K50" s="85" t="s">
        <v>15</v>
      </c>
      <c r="L50" s="74">
        <f>((L48*L47)*7)/1000</f>
        <v>51.841999999999999</v>
      </c>
      <c r="M50" s="40">
        <f>((M48*M47)*7)/1000</f>
        <v>50.557499999999997</v>
      </c>
      <c r="N50" s="40">
        <f>((N48*N47)*7)/1000</f>
        <v>50.393000000000001</v>
      </c>
      <c r="O50" s="40">
        <f>((O48*O47)*7)/1000</f>
        <v>2.2610000000000001</v>
      </c>
      <c r="P50" s="40">
        <f t="shared" ref="P50:Q50" si="18">((P48*P47)*7)/1000</f>
        <v>51.744</v>
      </c>
      <c r="Q50" s="40">
        <f t="shared" si="18"/>
        <v>48.51</v>
      </c>
      <c r="R50" s="100"/>
    </row>
    <row r="51" spans="1:43" ht="33.75" customHeight="1" thickBot="1" x14ac:dyDescent="0.3">
      <c r="A51" s="86" t="s">
        <v>16</v>
      </c>
      <c r="B51" s="75">
        <f t="shared" ref="B51:G51" si="19">+(B46/B48)/7*1000</f>
        <v>153.3846872082166</v>
      </c>
      <c r="C51" s="45">
        <f t="shared" si="19"/>
        <v>153.43915343915347</v>
      </c>
      <c r="D51" s="45">
        <f t="shared" si="19"/>
        <v>153.43742717315311</v>
      </c>
      <c r="E51" s="45">
        <f t="shared" si="19"/>
        <v>153.69458128078816</v>
      </c>
      <c r="F51" s="45">
        <f t="shared" si="19"/>
        <v>153.35932125659252</v>
      </c>
      <c r="G51" s="45">
        <f t="shared" si="19"/>
        <v>153.35996240601506</v>
      </c>
      <c r="H51" s="93"/>
      <c r="I51" s="56"/>
      <c r="J51" s="48"/>
      <c r="K51" s="86" t="s">
        <v>16</v>
      </c>
      <c r="L51" s="75">
        <f>+(L46/L48)/7*1000</f>
        <v>160.86956521739128</v>
      </c>
      <c r="M51" s="45">
        <f>+(M46/M48)/7*1000</f>
        <v>160.63492063492066</v>
      </c>
      <c r="N51" s="45">
        <f>+(N46/N48)/7*1000</f>
        <v>156.52173913043478</v>
      </c>
      <c r="O51" s="45">
        <f>+(O46/O48)/7*1000</f>
        <v>164.28571428571428</v>
      </c>
      <c r="P51" s="45">
        <f t="shared" ref="P51:Q51" si="20">+(P46/P48)/7*1000</f>
        <v>153.86904761904759</v>
      </c>
      <c r="Q51" s="45">
        <f t="shared" si="20"/>
        <v>153.96825396825395</v>
      </c>
      <c r="R51" s="46"/>
      <c r="S51" s="49"/>
      <c r="T51" s="49"/>
      <c r="U51" s="16">
        <v>1</v>
      </c>
    </row>
    <row r="52" spans="1:43" ht="33.75" customHeight="1" x14ac:dyDescent="0.25">
      <c r="A52" s="48"/>
      <c r="B52" s="49">
        <f>B51-B47</f>
        <v>-1.5312791783401281E-2</v>
      </c>
      <c r="C52" s="49">
        <f t="shared" ref="C52:G52" si="21">C51-C47</f>
        <v>3.9153439153466252E-2</v>
      </c>
      <c r="D52" s="49">
        <f t="shared" si="21"/>
        <v>3.7427173153105286E-2</v>
      </c>
      <c r="E52" s="49">
        <f t="shared" si="21"/>
        <v>0.29458128078815093</v>
      </c>
      <c r="F52" s="49">
        <f t="shared" si="21"/>
        <v>-4.0678743407482898E-2</v>
      </c>
      <c r="G52" s="49">
        <f t="shared" si="21"/>
        <v>-4.0037593984948217E-2</v>
      </c>
      <c r="H52" s="48"/>
      <c r="I52" s="48"/>
      <c r="J52" s="48"/>
      <c r="K52" s="49"/>
      <c r="L52" s="49">
        <f>L51-L47</f>
        <v>-0.13043478260871666</v>
      </c>
      <c r="M52" s="49">
        <f t="shared" ref="M52:Q52" si="22">M51-M47</f>
        <v>0.13492063492066109</v>
      </c>
      <c r="N52" s="49">
        <f t="shared" si="22"/>
        <v>2.1739130434781373E-2</v>
      </c>
      <c r="O52" s="49">
        <f t="shared" si="22"/>
        <v>2.7857142857142776</v>
      </c>
      <c r="P52" s="49">
        <f t="shared" si="22"/>
        <v>-0.13095238095240802</v>
      </c>
      <c r="Q52" s="49">
        <f t="shared" si="22"/>
        <v>-3.174603174605295E-2</v>
      </c>
      <c r="R52" s="178"/>
      <c r="S52" s="49"/>
      <c r="T52" s="49"/>
      <c r="U52" s="2"/>
      <c r="V52" s="2"/>
      <c r="W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</row>
    <row r="54" spans="1:43" ht="33.75" customHeight="1" thickBot="1" x14ac:dyDescent="0.3">
      <c r="A54" s="60"/>
      <c r="B54" s="320"/>
      <c r="C54" s="320"/>
      <c r="D54" s="320"/>
      <c r="E54" s="320"/>
      <c r="F54" s="320"/>
      <c r="G54" s="320"/>
      <c r="H54" s="320"/>
      <c r="I54" s="320"/>
      <c r="J54" s="384"/>
      <c r="K54" s="384"/>
      <c r="L54" s="320"/>
      <c r="M54" s="320"/>
      <c r="N54" s="320"/>
      <c r="O54" s="62"/>
      <c r="T54" s="50"/>
      <c r="U54" s="50"/>
      <c r="V54" s="2"/>
      <c r="W54" s="2"/>
      <c r="X54" s="2"/>
      <c r="Y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2"/>
      <c r="W55" s="2"/>
      <c r="X55" s="2"/>
      <c r="AB55" s="3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302"/>
      <c r="W56" s="302"/>
      <c r="X56" s="303"/>
      <c r="Y56" s="2"/>
      <c r="Z56" s="2"/>
      <c r="AB56" s="2"/>
      <c r="AC56" s="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86">
        <v>8.9</v>
      </c>
      <c r="C57" s="179">
        <v>8.6999999999999993</v>
      </c>
      <c r="D57" s="179">
        <v>8.6999999999999993</v>
      </c>
      <c r="E57" s="179">
        <v>1.7</v>
      </c>
      <c r="F57" s="179">
        <v>8.8000000000000007</v>
      </c>
      <c r="G57" s="187">
        <v>8.8000000000000007</v>
      </c>
      <c r="H57" s="186">
        <v>8.3000000000000007</v>
      </c>
      <c r="I57" s="179">
        <v>8.6</v>
      </c>
      <c r="J57" s="179">
        <v>8.5</v>
      </c>
      <c r="K57" s="179">
        <v>1.9</v>
      </c>
      <c r="L57" s="179">
        <v>8.6</v>
      </c>
      <c r="M57" s="187">
        <v>8.4</v>
      </c>
      <c r="N57" s="69">
        <v>8.6999999999999993</v>
      </c>
      <c r="O57" s="21">
        <v>8.8000000000000007</v>
      </c>
      <c r="P57" s="21">
        <v>8.6</v>
      </c>
      <c r="Q57" s="21">
        <v>1.1000000000000001</v>
      </c>
      <c r="R57" s="21">
        <v>8.6</v>
      </c>
      <c r="S57" s="126">
        <v>8.5</v>
      </c>
      <c r="T57" s="158">
        <v>134.19999999999999</v>
      </c>
      <c r="U57" s="49"/>
      <c r="V57" s="55"/>
      <c r="W57" s="304"/>
      <c r="X57" s="310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186">
        <v>8.9</v>
      </c>
      <c r="C58" s="179">
        <v>8.6999999999999993</v>
      </c>
      <c r="D58" s="179">
        <v>8.6999999999999993</v>
      </c>
      <c r="E58" s="179">
        <v>1.8</v>
      </c>
      <c r="F58" s="179">
        <v>8.8439739413680769</v>
      </c>
      <c r="G58" s="187">
        <v>8.9</v>
      </c>
      <c r="H58" s="186">
        <v>8.4</v>
      </c>
      <c r="I58" s="179">
        <v>8.6</v>
      </c>
      <c r="J58" s="179">
        <v>8.6</v>
      </c>
      <c r="K58" s="179">
        <v>2</v>
      </c>
      <c r="L58" s="179">
        <v>8.688816503800215</v>
      </c>
      <c r="M58" s="187">
        <v>8.5336590662323548</v>
      </c>
      <c r="N58" s="69">
        <v>8.6999999999999993</v>
      </c>
      <c r="O58" s="21">
        <v>8.9</v>
      </c>
      <c r="P58" s="21">
        <v>8.6999999999999993</v>
      </c>
      <c r="Q58" s="21">
        <v>1.2</v>
      </c>
      <c r="R58" s="21">
        <v>8.6999999999999993</v>
      </c>
      <c r="S58" s="126">
        <v>8.688816503800215</v>
      </c>
      <c r="T58" s="158">
        <f t="shared" ref="T58:T63" si="23">SUM(B58:S58)</f>
        <v>135.55526601520089</v>
      </c>
      <c r="U58" s="49"/>
      <c r="V58" s="55"/>
      <c r="W58" s="304"/>
      <c r="X58" s="310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186">
        <v>8.9</v>
      </c>
      <c r="C59" s="179">
        <v>8.6999999999999993</v>
      </c>
      <c r="D59" s="179">
        <v>8.6999999999999993</v>
      </c>
      <c r="E59" s="179">
        <v>1.8</v>
      </c>
      <c r="F59" s="179">
        <v>8.8000000000000007</v>
      </c>
      <c r="G59" s="187">
        <v>8.9</v>
      </c>
      <c r="H59" s="186">
        <v>8.4</v>
      </c>
      <c r="I59" s="179">
        <v>8.6</v>
      </c>
      <c r="J59" s="179">
        <v>8.6</v>
      </c>
      <c r="K59" s="179">
        <v>1.9</v>
      </c>
      <c r="L59" s="179">
        <v>8.6999999999999993</v>
      </c>
      <c r="M59" s="187">
        <v>8.5336590662323548</v>
      </c>
      <c r="N59" s="69">
        <v>8.6999999999999993</v>
      </c>
      <c r="O59" s="21">
        <v>8.9</v>
      </c>
      <c r="P59" s="21">
        <v>8.6999999999999993</v>
      </c>
      <c r="Q59" s="21">
        <v>1.2</v>
      </c>
      <c r="R59" s="21">
        <v>8.6</v>
      </c>
      <c r="S59" s="126">
        <v>8.6</v>
      </c>
      <c r="T59" s="158">
        <f t="shared" si="23"/>
        <v>135.23365906623238</v>
      </c>
      <c r="U59" s="49"/>
      <c r="V59" s="55"/>
      <c r="W59" s="304"/>
      <c r="X59" s="310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186">
        <v>8.9</v>
      </c>
      <c r="C60" s="179">
        <v>8.6</v>
      </c>
      <c r="D60" s="179">
        <v>8.6999999999999993</v>
      </c>
      <c r="E60" s="179">
        <v>1.8</v>
      </c>
      <c r="F60" s="179">
        <v>8.8000000000000007</v>
      </c>
      <c r="G60" s="187">
        <v>8.9</v>
      </c>
      <c r="H60" s="186">
        <v>8.3000000000000007</v>
      </c>
      <c r="I60" s="179">
        <v>8.6</v>
      </c>
      <c r="J60" s="179">
        <v>8.5</v>
      </c>
      <c r="K60" s="179">
        <v>1.9</v>
      </c>
      <c r="L60" s="179">
        <v>8.6999999999999993</v>
      </c>
      <c r="M60" s="187">
        <v>8.4</v>
      </c>
      <c r="N60" s="69">
        <v>8.6999999999999993</v>
      </c>
      <c r="O60" s="21">
        <v>8.9</v>
      </c>
      <c r="P60" s="21">
        <v>8.6999999999999993</v>
      </c>
      <c r="Q60" s="21">
        <v>1.0861020629750269</v>
      </c>
      <c r="R60" s="21">
        <v>8.6</v>
      </c>
      <c r="S60" s="126">
        <v>8.6</v>
      </c>
      <c r="T60" s="158">
        <f t="shared" si="23"/>
        <v>134.68610206297504</v>
      </c>
      <c r="U60" s="49"/>
      <c r="V60" s="55"/>
      <c r="W60" s="304"/>
      <c r="X60" s="310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186">
        <v>8.8000000000000007</v>
      </c>
      <c r="C61" s="179">
        <v>8.6</v>
      </c>
      <c r="D61" s="179">
        <v>8.6999999999999993</v>
      </c>
      <c r="E61" s="179">
        <v>1.8</v>
      </c>
      <c r="F61" s="179">
        <v>8.8000000000000007</v>
      </c>
      <c r="G61" s="187">
        <v>8.9</v>
      </c>
      <c r="H61" s="186">
        <v>8.3000000000000007</v>
      </c>
      <c r="I61" s="179">
        <v>8.6</v>
      </c>
      <c r="J61" s="179">
        <v>8.5</v>
      </c>
      <c r="K61" s="179">
        <v>1.9</v>
      </c>
      <c r="L61" s="179">
        <v>8.6999999999999993</v>
      </c>
      <c r="M61" s="187">
        <v>8.4</v>
      </c>
      <c r="N61" s="69">
        <v>8.6999999999999993</v>
      </c>
      <c r="O61" s="21">
        <v>8.9</v>
      </c>
      <c r="P61" s="21">
        <v>8.6999999999999993</v>
      </c>
      <c r="Q61" s="21">
        <v>1.1000000000000001</v>
      </c>
      <c r="R61" s="21">
        <v>8.6</v>
      </c>
      <c r="S61" s="126">
        <v>8.6</v>
      </c>
      <c r="T61" s="158">
        <f t="shared" si="23"/>
        <v>134.60000000000002</v>
      </c>
      <c r="U61" s="49"/>
      <c r="V61" s="55"/>
      <c r="W61" s="304"/>
      <c r="X61" s="310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86">
        <v>8.8000000000000007</v>
      </c>
      <c r="C62" s="179">
        <v>8.6</v>
      </c>
      <c r="D62" s="179">
        <v>8.6999999999999993</v>
      </c>
      <c r="E62" s="179">
        <v>1.7</v>
      </c>
      <c r="F62" s="179">
        <v>8.8000000000000007</v>
      </c>
      <c r="G62" s="187">
        <v>8.9</v>
      </c>
      <c r="H62" s="186">
        <v>8.3000000000000007</v>
      </c>
      <c r="I62" s="179">
        <v>8.6</v>
      </c>
      <c r="J62" s="179">
        <v>8.5</v>
      </c>
      <c r="K62" s="179">
        <v>1.9</v>
      </c>
      <c r="L62" s="179">
        <v>8.6</v>
      </c>
      <c r="M62" s="187">
        <v>8.4</v>
      </c>
      <c r="N62" s="69">
        <v>8.6999999999999993</v>
      </c>
      <c r="O62" s="21">
        <v>8.9</v>
      </c>
      <c r="P62" s="21">
        <v>8.6999999999999993</v>
      </c>
      <c r="Q62" s="21">
        <v>1.1000000000000001</v>
      </c>
      <c r="R62" s="21">
        <v>8.6</v>
      </c>
      <c r="S62" s="126">
        <v>8.6</v>
      </c>
      <c r="T62" s="158">
        <f t="shared" si="23"/>
        <v>134.4</v>
      </c>
      <c r="U62" s="49"/>
      <c r="V62" s="55"/>
      <c r="W62" s="304"/>
      <c r="X62" s="310"/>
      <c r="Y62" s="52"/>
      <c r="Z62" s="64"/>
      <c r="AA62" s="64"/>
      <c r="AB62" s="64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86">
        <v>8.8000000000000007</v>
      </c>
      <c r="C63" s="179">
        <v>8.6</v>
      </c>
      <c r="D63" s="179">
        <v>8.6</v>
      </c>
      <c r="E63" s="179">
        <v>1.7</v>
      </c>
      <c r="F63" s="179">
        <v>8.8000000000000007</v>
      </c>
      <c r="G63" s="187">
        <v>8.8000000000000007</v>
      </c>
      <c r="H63" s="186">
        <v>8.3000000000000007</v>
      </c>
      <c r="I63" s="179">
        <v>8.5</v>
      </c>
      <c r="J63" s="179">
        <v>8.5</v>
      </c>
      <c r="K63" s="179">
        <v>1.9</v>
      </c>
      <c r="L63" s="179">
        <v>8.6</v>
      </c>
      <c r="M63" s="187">
        <v>8.4</v>
      </c>
      <c r="N63" s="69">
        <v>8.5336590662323548</v>
      </c>
      <c r="O63" s="21">
        <v>8.8000000000000007</v>
      </c>
      <c r="P63" s="21">
        <v>8.6999999999999993</v>
      </c>
      <c r="Q63" s="21">
        <v>1.1000000000000001</v>
      </c>
      <c r="R63" s="21">
        <v>8.6</v>
      </c>
      <c r="S63" s="126">
        <v>8.6</v>
      </c>
      <c r="T63" s="158">
        <f t="shared" si="23"/>
        <v>133.83365906623234</v>
      </c>
      <c r="U63" s="49"/>
      <c r="V63" s="55"/>
      <c r="W63" s="304"/>
      <c r="X63" s="310"/>
      <c r="Y63" s="52"/>
      <c r="Z63" s="64"/>
      <c r="AA63" s="64"/>
      <c r="AB63" s="64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81" t="s">
        <v>10</v>
      </c>
      <c r="B64" s="168">
        <f t="shared" ref="B64:S64" si="24">SUM(B57:B63)</f>
        <v>62</v>
      </c>
      <c r="C64" s="169">
        <f t="shared" si="24"/>
        <v>60.5</v>
      </c>
      <c r="D64" s="169">
        <f t="shared" si="24"/>
        <v>60.800000000000004</v>
      </c>
      <c r="E64" s="169">
        <f t="shared" si="24"/>
        <v>12.299999999999999</v>
      </c>
      <c r="F64" s="169">
        <f t="shared" si="24"/>
        <v>61.643973941368074</v>
      </c>
      <c r="G64" s="170">
        <f t="shared" si="24"/>
        <v>62.099999999999994</v>
      </c>
      <c r="H64" s="168">
        <f t="shared" si="24"/>
        <v>58.3</v>
      </c>
      <c r="I64" s="169">
        <f t="shared" si="24"/>
        <v>60.1</v>
      </c>
      <c r="J64" s="169">
        <f t="shared" si="24"/>
        <v>59.7</v>
      </c>
      <c r="K64" s="169">
        <f t="shared" si="24"/>
        <v>13.4</v>
      </c>
      <c r="L64" s="169">
        <f t="shared" si="24"/>
        <v>60.588816503800217</v>
      </c>
      <c r="M64" s="170">
        <f t="shared" si="24"/>
        <v>59.067318132464706</v>
      </c>
      <c r="N64" s="70">
        <f t="shared" si="24"/>
        <v>60.733659066232356</v>
      </c>
      <c r="O64" s="25">
        <f t="shared" si="24"/>
        <v>62.099999999999994</v>
      </c>
      <c r="P64" s="25">
        <f t="shared" si="24"/>
        <v>60.8</v>
      </c>
      <c r="Q64" s="25">
        <f t="shared" si="24"/>
        <v>7.8861020629750254</v>
      </c>
      <c r="R64" s="25">
        <f t="shared" si="24"/>
        <v>60.300000000000004</v>
      </c>
      <c r="S64" s="127">
        <f t="shared" si="24"/>
        <v>60.188816503800219</v>
      </c>
      <c r="T64" s="150">
        <f>SUM(B64:S64)</f>
        <v>942.50868621064058</v>
      </c>
      <c r="U64" s="49"/>
      <c r="V64" s="2"/>
      <c r="W64" s="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158</v>
      </c>
      <c r="C65" s="28">
        <v>157</v>
      </c>
      <c r="D65" s="28">
        <v>155</v>
      </c>
      <c r="E65" s="28">
        <v>159.5</v>
      </c>
      <c r="F65" s="28">
        <v>154.5</v>
      </c>
      <c r="G65" s="29">
        <v>153</v>
      </c>
      <c r="H65" s="27">
        <v>157</v>
      </c>
      <c r="I65" s="28">
        <v>156</v>
      </c>
      <c r="J65" s="28">
        <v>155</v>
      </c>
      <c r="K65" s="28">
        <v>159</v>
      </c>
      <c r="L65" s="28">
        <v>154.5</v>
      </c>
      <c r="M65" s="29">
        <v>153.5</v>
      </c>
      <c r="N65" s="71">
        <v>157.5</v>
      </c>
      <c r="O65" s="28">
        <v>155.5</v>
      </c>
      <c r="P65" s="28">
        <v>155</v>
      </c>
      <c r="Q65" s="28">
        <v>159</v>
      </c>
      <c r="R65" s="28">
        <v>154</v>
      </c>
      <c r="S65" s="128">
        <v>153.5</v>
      </c>
      <c r="T65" s="151">
        <f>+((T64/T66)/7)*1000</f>
        <v>155.47817324490936</v>
      </c>
      <c r="U65" s="49"/>
      <c r="V65" s="2"/>
      <c r="W65" s="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56</v>
      </c>
      <c r="C66" s="145">
        <v>55</v>
      </c>
      <c r="D66" s="145">
        <v>56</v>
      </c>
      <c r="E66" s="145">
        <v>11</v>
      </c>
      <c r="F66" s="145">
        <v>57</v>
      </c>
      <c r="G66" s="147">
        <v>58</v>
      </c>
      <c r="H66" s="146">
        <v>53</v>
      </c>
      <c r="I66" s="145">
        <v>55</v>
      </c>
      <c r="J66" s="145">
        <v>55</v>
      </c>
      <c r="K66" s="145">
        <v>12</v>
      </c>
      <c r="L66" s="145">
        <v>56</v>
      </c>
      <c r="M66" s="147">
        <v>55</v>
      </c>
      <c r="N66" s="94">
        <v>55</v>
      </c>
      <c r="O66" s="145">
        <v>57</v>
      </c>
      <c r="P66" s="145">
        <v>56</v>
      </c>
      <c r="Q66" s="145">
        <v>7</v>
      </c>
      <c r="R66" s="145">
        <v>56</v>
      </c>
      <c r="S66" s="148">
        <v>56</v>
      </c>
      <c r="T66" s="152">
        <f>SUM(B66:S66)</f>
        <v>866</v>
      </c>
      <c r="U66" s="49"/>
      <c r="V66" s="66"/>
      <c r="X66" s="2"/>
      <c r="Y66" s="52"/>
      <c r="Z66" s="52"/>
      <c r="AA66" s="52"/>
      <c r="AB66" s="52"/>
      <c r="AC66" s="52"/>
      <c r="AD66" s="3"/>
    </row>
    <row r="67" spans="1:41" ht="33.75" customHeight="1" x14ac:dyDescent="0.25">
      <c r="A67" s="84" t="s">
        <v>14</v>
      </c>
      <c r="B67" s="35">
        <f t="shared" ref="B67:S67" si="25">((B66*B65)*7/1000-B57-B58)/5</f>
        <v>8.8272000000000013</v>
      </c>
      <c r="C67" s="36">
        <f t="shared" si="25"/>
        <v>8.609</v>
      </c>
      <c r="D67" s="36">
        <f t="shared" si="25"/>
        <v>8.6720000000000006</v>
      </c>
      <c r="E67" s="36">
        <f t="shared" si="25"/>
        <v>1.7563</v>
      </c>
      <c r="F67" s="36">
        <f t="shared" si="25"/>
        <v>8.8003052117263856</v>
      </c>
      <c r="G67" s="37">
        <f t="shared" si="25"/>
        <v>8.8835999999999995</v>
      </c>
      <c r="H67" s="35">
        <f t="shared" si="25"/>
        <v>8.3094000000000001</v>
      </c>
      <c r="I67" s="36">
        <f t="shared" si="25"/>
        <v>8.5719999999999992</v>
      </c>
      <c r="J67" s="36">
        <f t="shared" si="25"/>
        <v>8.5149999999999988</v>
      </c>
      <c r="K67" s="36">
        <f t="shared" si="25"/>
        <v>1.8912</v>
      </c>
      <c r="L67" s="36">
        <f t="shared" si="25"/>
        <v>8.6550366992399574</v>
      </c>
      <c r="M67" s="37">
        <f t="shared" si="25"/>
        <v>8.4327681867535293</v>
      </c>
      <c r="N67" s="73">
        <f t="shared" si="25"/>
        <v>8.6474999999999991</v>
      </c>
      <c r="O67" s="36">
        <f t="shared" si="25"/>
        <v>8.8689</v>
      </c>
      <c r="P67" s="36">
        <f t="shared" si="25"/>
        <v>8.6919999999999984</v>
      </c>
      <c r="Q67" s="36">
        <f t="shared" si="25"/>
        <v>1.0982000000000001</v>
      </c>
      <c r="R67" s="36">
        <f t="shared" si="25"/>
        <v>8.6135999999999999</v>
      </c>
      <c r="S67" s="130">
        <f t="shared" si="25"/>
        <v>8.5966366992399568</v>
      </c>
      <c r="T67" s="153">
        <f>((T64*1000)/T66)/7</f>
        <v>155.47817324490936</v>
      </c>
      <c r="X67" s="52"/>
      <c r="Y67" s="52"/>
      <c r="Z67" s="52"/>
      <c r="AA67" s="52"/>
      <c r="AB67" s="52"/>
      <c r="AC67" s="52"/>
      <c r="AD67" s="3"/>
    </row>
    <row r="68" spans="1:41" ht="33.75" customHeight="1" x14ac:dyDescent="0.25">
      <c r="A68" s="85" t="s">
        <v>15</v>
      </c>
      <c r="B68" s="39">
        <f t="shared" ref="B68:M68" si="26">((B66*B65)*7)/1000</f>
        <v>61.936</v>
      </c>
      <c r="C68" s="40">
        <f t="shared" si="26"/>
        <v>60.445</v>
      </c>
      <c r="D68" s="40">
        <f t="shared" si="26"/>
        <v>60.76</v>
      </c>
      <c r="E68" s="40">
        <f t="shared" si="26"/>
        <v>12.281499999999999</v>
      </c>
      <c r="F68" s="40">
        <f t="shared" si="26"/>
        <v>61.645499999999998</v>
      </c>
      <c r="G68" s="76">
        <f t="shared" si="26"/>
        <v>62.118000000000002</v>
      </c>
      <c r="H68" s="39">
        <f t="shared" si="26"/>
        <v>58.247</v>
      </c>
      <c r="I68" s="40">
        <f t="shared" si="26"/>
        <v>60.06</v>
      </c>
      <c r="J68" s="40">
        <f t="shared" si="26"/>
        <v>59.674999999999997</v>
      </c>
      <c r="K68" s="40">
        <f t="shared" si="26"/>
        <v>13.356</v>
      </c>
      <c r="L68" s="40">
        <f t="shared" si="26"/>
        <v>60.564</v>
      </c>
      <c r="M68" s="76">
        <f t="shared" si="26"/>
        <v>59.097499999999997</v>
      </c>
      <c r="N68" s="74">
        <f>((N66*N65)*7)/1000</f>
        <v>60.637500000000003</v>
      </c>
      <c r="O68" s="40">
        <f>((O66*O65)*7)/1000</f>
        <v>62.044499999999999</v>
      </c>
      <c r="P68" s="40">
        <f>((P66*P65)*7)/1000</f>
        <v>60.76</v>
      </c>
      <c r="Q68" s="40">
        <f>((Q66*Q65)*7)/1000</f>
        <v>7.7910000000000004</v>
      </c>
      <c r="R68" s="40">
        <f t="shared" ref="R68:S68" si="27">((R66*R65)*7)/1000</f>
        <v>60.368000000000002</v>
      </c>
      <c r="S68" s="131">
        <f t="shared" si="27"/>
        <v>60.171999999999997</v>
      </c>
      <c r="T68" s="85"/>
      <c r="U68" s="48"/>
      <c r="Z68" s="3"/>
      <c r="AA68" s="3"/>
      <c r="AB68" s="3"/>
      <c r="AC68" s="3"/>
      <c r="AD68" s="3"/>
    </row>
    <row r="69" spans="1:41" ht="33.75" customHeight="1" thickBot="1" x14ac:dyDescent="0.3">
      <c r="A69" s="86" t="s">
        <v>16</v>
      </c>
      <c r="B69" s="44">
        <f t="shared" ref="B69:M69" si="28">+(B64/B66)/7*1000</f>
        <v>158.16326530612247</v>
      </c>
      <c r="C69" s="45">
        <f t="shared" si="28"/>
        <v>157.14285714285717</v>
      </c>
      <c r="D69" s="45">
        <f t="shared" si="28"/>
        <v>155.10204081632656</v>
      </c>
      <c r="E69" s="45">
        <f t="shared" si="28"/>
        <v>159.74025974025975</v>
      </c>
      <c r="F69" s="45">
        <f t="shared" si="28"/>
        <v>154.49617529164934</v>
      </c>
      <c r="G69" s="46">
        <f t="shared" si="28"/>
        <v>152.95566502463052</v>
      </c>
      <c r="H69" s="44">
        <f t="shared" si="28"/>
        <v>157.14285714285711</v>
      </c>
      <c r="I69" s="45">
        <f t="shared" si="28"/>
        <v>156.10389610389612</v>
      </c>
      <c r="J69" s="45">
        <f t="shared" si="28"/>
        <v>155.06493506493507</v>
      </c>
      <c r="K69" s="45">
        <f t="shared" si="28"/>
        <v>159.52380952380955</v>
      </c>
      <c r="L69" s="45">
        <f t="shared" si="28"/>
        <v>154.56330740765361</v>
      </c>
      <c r="M69" s="46">
        <f t="shared" si="28"/>
        <v>153.42160553886936</v>
      </c>
      <c r="N69" s="75">
        <f>+(N64/N66)/7*1000</f>
        <v>157.74976380839573</v>
      </c>
      <c r="O69" s="45">
        <f>+(O64/O66)/7*1000</f>
        <v>155.6390977443609</v>
      </c>
      <c r="P69" s="45">
        <f>+(P64/P66)/7*1000</f>
        <v>155.10204081632654</v>
      </c>
      <c r="Q69" s="45">
        <f>+(Q64/Q66)/7*1000</f>
        <v>160.94085842806174</v>
      </c>
      <c r="R69" s="45">
        <f t="shared" ref="R69:S69" si="29">+(R64/R66)/7*1000</f>
        <v>153.82653061224491</v>
      </c>
      <c r="S69" s="132">
        <f t="shared" si="29"/>
        <v>153.54289924438834</v>
      </c>
      <c r="T69" s="154"/>
      <c r="Z69" s="3"/>
      <c r="AA69" s="3"/>
      <c r="AB69" s="3"/>
      <c r="AC69" s="3"/>
      <c r="AD69" s="3"/>
    </row>
    <row r="70" spans="1:41" ht="33.75" customHeight="1" x14ac:dyDescent="0.25">
      <c r="B70" s="49">
        <f t="shared" ref="B70:S70" si="30">B69-B65</f>
        <v>0.1632653061224687</v>
      </c>
      <c r="C70" s="49">
        <f t="shared" si="30"/>
        <v>0.14285714285716722</v>
      </c>
      <c r="D70" s="49">
        <f t="shared" si="30"/>
        <v>0.10204081632656425</v>
      </c>
      <c r="E70" s="49">
        <f t="shared" si="30"/>
        <v>0.24025974025974506</v>
      </c>
      <c r="F70" s="49">
        <f t="shared" si="30"/>
        <v>-3.8247083506632862E-3</v>
      </c>
      <c r="G70" s="49">
        <f t="shared" si="30"/>
        <v>-4.4334975369480389E-2</v>
      </c>
      <c r="H70" s="49">
        <f t="shared" si="30"/>
        <v>0.14285714285711038</v>
      </c>
      <c r="I70" s="49">
        <f t="shared" si="30"/>
        <v>0.10389610389611903</v>
      </c>
      <c r="J70" s="49">
        <f t="shared" si="30"/>
        <v>6.4935064935070841E-2</v>
      </c>
      <c r="K70" s="49">
        <f t="shared" si="30"/>
        <v>0.52380952380954682</v>
      </c>
      <c r="L70" s="49">
        <f t="shared" si="30"/>
        <v>6.3307407653610426E-2</v>
      </c>
      <c r="M70" s="49">
        <f t="shared" si="30"/>
        <v>-7.8394461130642412E-2</v>
      </c>
      <c r="N70" s="49">
        <f t="shared" si="30"/>
        <v>0.24976380839572698</v>
      </c>
      <c r="O70" s="49">
        <f t="shared" si="30"/>
        <v>0.13909774436089606</v>
      </c>
      <c r="P70" s="49">
        <f t="shared" si="30"/>
        <v>0.10204081632653583</v>
      </c>
      <c r="Q70" s="49">
        <f t="shared" si="30"/>
        <v>1.9408584280617447</v>
      </c>
      <c r="R70" s="49">
        <f t="shared" si="30"/>
        <v>-0.17346938775509102</v>
      </c>
      <c r="S70" s="49">
        <f t="shared" si="30"/>
        <v>4.2899244388337365E-2</v>
      </c>
    </row>
    <row r="71" spans="1:41" s="183" customFormat="1" ht="33.75" customHeight="1" x14ac:dyDescent="0.25">
      <c r="B71" s="294"/>
      <c r="C71" s="294"/>
      <c r="D71" s="294"/>
      <c r="E71" s="294"/>
      <c r="F71" s="294"/>
      <c r="G71" s="294"/>
      <c r="H71" s="294"/>
      <c r="I71" s="294"/>
      <c r="J71" s="294"/>
      <c r="K71" s="294"/>
      <c r="L71" s="294"/>
      <c r="M71" s="294"/>
      <c r="N71" s="294"/>
      <c r="O71" s="294"/>
      <c r="P71" s="294"/>
      <c r="Q71" s="294"/>
      <c r="R71" s="294"/>
      <c r="S71" s="294"/>
      <c r="X71" s="16"/>
      <c r="Y71" s="16"/>
      <c r="Z71" s="16"/>
      <c r="AA71" s="16"/>
      <c r="AB71" s="16"/>
      <c r="AC71" s="16"/>
    </row>
    <row r="72" spans="1:41" s="182" customFormat="1" ht="33.75" customHeight="1" x14ac:dyDescent="0.25">
      <c r="B72" s="185"/>
      <c r="C72" s="185"/>
      <c r="F72" s="16"/>
      <c r="G72" s="16"/>
      <c r="H72" s="16"/>
      <c r="I72" s="16"/>
      <c r="J72" s="16"/>
      <c r="K72" s="16"/>
    </row>
    <row r="73" spans="1:41" s="182" customFormat="1" ht="33.75" customHeight="1" x14ac:dyDescent="0.25">
      <c r="B73" s="185"/>
      <c r="F73" s="16"/>
      <c r="G73" s="16"/>
      <c r="H73" s="16"/>
      <c r="I73" s="16"/>
      <c r="J73" s="16"/>
      <c r="K73" s="16"/>
    </row>
    <row r="74" spans="1:41" ht="33.75" customHeight="1" x14ac:dyDescent="0.25">
      <c r="A74" s="52"/>
      <c r="B74" s="185"/>
      <c r="C74" s="185"/>
      <c r="F74" s="183"/>
      <c r="G74" s="183"/>
      <c r="H74" s="183"/>
      <c r="I74" s="183"/>
      <c r="J74" s="183"/>
      <c r="K74" s="183"/>
    </row>
    <row r="75" spans="1:41" ht="33.75" customHeight="1" x14ac:dyDescent="0.25">
      <c r="A75" s="52"/>
      <c r="B75" s="185"/>
      <c r="F75" s="183"/>
      <c r="G75" s="183"/>
      <c r="H75" s="183"/>
      <c r="I75" s="183"/>
      <c r="J75" s="183"/>
      <c r="K75" s="183"/>
    </row>
    <row r="76" spans="1:41" ht="33.75" customHeight="1" x14ac:dyDescent="0.25">
      <c r="A76" s="52"/>
      <c r="B76" s="185"/>
      <c r="C76" s="185"/>
      <c r="F76" s="182"/>
      <c r="G76" s="182"/>
      <c r="H76" s="182"/>
      <c r="I76" s="182"/>
      <c r="J76" s="182"/>
      <c r="K76" s="182"/>
    </row>
    <row r="77" spans="1:41" ht="33.75" customHeight="1" x14ac:dyDescent="0.25">
      <c r="A77" s="52"/>
      <c r="B77" s="185"/>
    </row>
    <row r="78" spans="1:41" ht="33.75" customHeight="1" x14ac:dyDescent="0.25">
      <c r="A78" s="52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182"/>
    </row>
    <row r="79" spans="1:41" ht="33.75" customHeight="1" x14ac:dyDescent="0.25">
      <c r="A79" s="52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182"/>
    </row>
    <row r="80" spans="1:41" ht="33.75" customHeight="1" x14ac:dyDescent="0.25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182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4">
    <mergeCell ref="B36:H36"/>
    <mergeCell ref="L36:R36"/>
    <mergeCell ref="J54:K54"/>
    <mergeCell ref="B55:G55"/>
    <mergeCell ref="H55:M55"/>
    <mergeCell ref="N55:S55"/>
    <mergeCell ref="B15:G15"/>
    <mergeCell ref="H15:M15"/>
    <mergeCell ref="N15:S15"/>
    <mergeCell ref="A3:C3"/>
    <mergeCell ref="E9:G9"/>
    <mergeCell ref="R9:S9"/>
    <mergeCell ref="K11:L11"/>
    <mergeCell ref="R11:T11"/>
  </mergeCells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40"/>
  <sheetViews>
    <sheetView topLeftCell="A34" zoomScale="30" zoomScaleNormal="30" workbookViewId="0">
      <selection activeCell="B70" sqref="B70:S70"/>
    </sheetView>
  </sheetViews>
  <sheetFormatPr baseColWidth="10" defaultRowHeight="15" x14ac:dyDescent="0.25"/>
  <cols>
    <col min="1" max="1" width="52.42578125" style="16" bestFit="1" customWidth="1"/>
    <col min="2" max="10" width="22.85546875" style="16" customWidth="1"/>
    <col min="11" max="11" width="32.85546875" style="16" customWidth="1"/>
    <col min="12" max="19" width="22.85546875" style="16" customWidth="1"/>
    <col min="20" max="20" width="27.85546875" style="16" customWidth="1"/>
    <col min="21" max="22" width="35.42578125" style="16" bestFit="1" customWidth="1"/>
    <col min="23" max="23" width="32.28515625" style="16" bestFit="1" customWidth="1"/>
    <col min="24" max="24" width="20.140625" style="16" bestFit="1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322"/>
      <c r="E3" s="322"/>
      <c r="F3" s="322"/>
      <c r="G3" s="322"/>
      <c r="H3" s="322"/>
      <c r="I3" s="322"/>
      <c r="J3" s="322"/>
      <c r="K3" s="322"/>
      <c r="L3" s="322"/>
      <c r="M3" s="322"/>
      <c r="N3" s="322"/>
      <c r="O3" s="322"/>
      <c r="P3" s="322"/>
      <c r="Q3" s="322"/>
      <c r="R3" s="322"/>
      <c r="S3" s="322"/>
      <c r="T3" s="322"/>
      <c r="U3" s="322"/>
      <c r="V3" s="322"/>
      <c r="W3" s="322"/>
      <c r="X3" s="322"/>
      <c r="Y3" s="2"/>
      <c r="Z3" s="2"/>
      <c r="AA3" s="2"/>
      <c r="AB3" s="2"/>
      <c r="AC3" s="2"/>
      <c r="AD3" s="32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22" t="s">
        <v>1</v>
      </c>
      <c r="B9" s="322"/>
      <c r="C9" s="322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 t="s">
        <v>102</v>
      </c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22"/>
      <c r="B10" s="322"/>
      <c r="C10" s="32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22" t="s">
        <v>4</v>
      </c>
      <c r="B11" s="322"/>
      <c r="C11" s="322"/>
      <c r="D11" s="1"/>
      <c r="E11" s="323">
        <v>3</v>
      </c>
      <c r="F11" s="1"/>
      <c r="G11" s="1"/>
      <c r="H11" s="1"/>
      <c r="I11" s="1"/>
      <c r="J11" s="1"/>
      <c r="K11" s="378" t="s">
        <v>114</v>
      </c>
      <c r="L11" s="378"/>
      <c r="M11" s="324"/>
      <c r="N11" s="324"/>
      <c r="O11" s="1"/>
      <c r="P11" s="1"/>
      <c r="Q11" s="1" t="s">
        <v>6</v>
      </c>
      <c r="R11" s="378" t="s">
        <v>115</v>
      </c>
      <c r="S11" s="378"/>
      <c r="T11" s="378"/>
      <c r="U11" s="324"/>
      <c r="V11" s="324"/>
      <c r="W11" s="324"/>
      <c r="X11" s="324"/>
      <c r="Y11" s="1"/>
      <c r="Z11" s="1"/>
      <c r="AA11" s="1"/>
      <c r="AB11" s="1"/>
      <c r="AC11" s="1"/>
      <c r="AD11" s="1"/>
    </row>
    <row r="12" spans="1:30" s="3" customFormat="1" ht="26.25" x14ac:dyDescent="0.25">
      <c r="A12" s="322"/>
      <c r="B12" s="322"/>
      <c r="C12" s="322"/>
      <c r="D12" s="1"/>
      <c r="E12" s="1"/>
      <c r="F12" s="1"/>
      <c r="G12" s="1"/>
      <c r="H12" s="1"/>
      <c r="I12" s="1"/>
      <c r="J12" s="1"/>
      <c r="K12" s="324"/>
      <c r="L12" s="324"/>
      <c r="M12" s="324"/>
      <c r="N12" s="324"/>
      <c r="O12" s="1"/>
      <c r="P12" s="1"/>
      <c r="Q12" s="1"/>
      <c r="R12" s="1"/>
      <c r="S12" s="324"/>
      <c r="T12" s="324"/>
      <c r="U12" s="324"/>
      <c r="V12" s="324"/>
      <c r="W12" s="324"/>
      <c r="X12" s="324"/>
      <c r="Y12" s="324"/>
      <c r="Z12" s="324"/>
      <c r="AA12" s="324"/>
      <c r="AB12" s="324"/>
      <c r="AC12" s="324"/>
      <c r="AD12" s="1"/>
    </row>
    <row r="13" spans="1:30" s="3" customFormat="1" ht="26.25" x14ac:dyDescent="0.25">
      <c r="A13" s="322"/>
      <c r="B13" s="322"/>
      <c r="C13" s="322"/>
      <c r="D13" s="322"/>
      <c r="E13" s="322"/>
      <c r="F13" s="322"/>
      <c r="G13" s="322"/>
      <c r="H13" s="322"/>
      <c r="I13" s="322"/>
      <c r="J13" s="322"/>
      <c r="K13" s="322"/>
      <c r="L13" s="324"/>
      <c r="M13" s="324"/>
      <c r="N13" s="324"/>
      <c r="O13" s="324"/>
      <c r="P13" s="324"/>
      <c r="Q13" s="324"/>
      <c r="R13" s="324"/>
      <c r="S13" s="324"/>
      <c r="T13" s="324"/>
      <c r="U13" s="324"/>
      <c r="V13" s="324"/>
      <c r="W13" s="1"/>
      <c r="X13" s="1"/>
      <c r="Y13" s="1"/>
    </row>
    <row r="14" spans="1:30" s="3" customFormat="1" ht="27" thickBot="1" x14ac:dyDescent="0.3">
      <c r="A14" s="322"/>
      <c r="B14" s="7"/>
      <c r="C14" s="7"/>
      <c r="D14" s="8"/>
      <c r="E14" s="8"/>
      <c r="F14" s="8"/>
      <c r="G14" s="8"/>
      <c r="H14" s="8"/>
      <c r="I14" s="1"/>
      <c r="J14" s="1"/>
      <c r="K14" s="324"/>
      <c r="L14" s="324"/>
      <c r="M14" s="324"/>
      <c r="N14" s="324"/>
      <c r="O14" s="324"/>
      <c r="P14" s="324"/>
      <c r="Q14" s="324"/>
      <c r="R14" s="324"/>
      <c r="S14" s="324"/>
      <c r="T14" s="324"/>
      <c r="U14" s="324"/>
      <c r="V14" s="324"/>
      <c r="W14" s="324"/>
      <c r="X14" s="1"/>
      <c r="Y14" s="1"/>
      <c r="Z14" s="1"/>
    </row>
    <row r="15" spans="1:30" s="10" customFormat="1" ht="36" thickBot="1" x14ac:dyDescent="0.3">
      <c r="A15" s="109" t="s">
        <v>7</v>
      </c>
      <c r="B15" s="400" t="s">
        <v>8</v>
      </c>
      <c r="C15" s="401"/>
      <c r="D15" s="401"/>
      <c r="E15" s="401"/>
      <c r="F15" s="401"/>
      <c r="G15" s="401"/>
      <c r="H15" s="402" t="s">
        <v>45</v>
      </c>
      <c r="I15" s="403"/>
      <c r="J15" s="403"/>
      <c r="K15" s="403"/>
      <c r="L15" s="403"/>
      <c r="M15" s="404"/>
      <c r="N15" s="405" t="s">
        <v>44</v>
      </c>
      <c r="O15" s="406"/>
      <c r="P15" s="406"/>
      <c r="Q15" s="406"/>
      <c r="R15" s="406"/>
      <c r="S15" s="407"/>
      <c r="T15" s="326"/>
    </row>
    <row r="16" spans="1:30" ht="39.950000000000003" customHeight="1" x14ac:dyDescent="0.25">
      <c r="A16" s="110" t="s">
        <v>9</v>
      </c>
      <c r="B16" s="253"/>
      <c r="C16" s="254"/>
      <c r="D16" s="254"/>
      <c r="E16" s="254"/>
      <c r="F16" s="255"/>
      <c r="G16" s="256"/>
      <c r="H16" s="265"/>
      <c r="I16" s="254"/>
      <c r="J16" s="254"/>
      <c r="K16" s="255"/>
      <c r="L16" s="254"/>
      <c r="M16" s="268"/>
      <c r="N16" s="263"/>
      <c r="O16" s="254"/>
      <c r="P16" s="254"/>
      <c r="Q16" s="254"/>
      <c r="R16" s="254"/>
      <c r="S16" s="256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9">
        <v>6</v>
      </c>
      <c r="H17" s="68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106.9</v>
      </c>
      <c r="C18" s="21">
        <v>107</v>
      </c>
      <c r="D18" s="21">
        <v>108.6</v>
      </c>
      <c r="E18" s="21">
        <v>22.7</v>
      </c>
      <c r="F18" s="21">
        <v>109.3</v>
      </c>
      <c r="G18" s="22">
        <v>110.2</v>
      </c>
      <c r="H18" s="69">
        <v>103.7</v>
      </c>
      <c r="I18" s="21">
        <v>106.7</v>
      </c>
      <c r="J18" s="21">
        <v>106</v>
      </c>
      <c r="K18" s="21">
        <v>21.1</v>
      </c>
      <c r="L18" s="21">
        <v>108.6</v>
      </c>
      <c r="M18" s="126">
        <v>106.1</v>
      </c>
      <c r="N18" s="20">
        <v>107.7</v>
      </c>
      <c r="O18" s="21">
        <v>110.9</v>
      </c>
      <c r="P18" s="21">
        <v>110.9</v>
      </c>
      <c r="Q18" s="21">
        <v>15.1</v>
      </c>
      <c r="R18" s="21">
        <v>111.3</v>
      </c>
      <c r="S18" s="22">
        <v>109.5</v>
      </c>
      <c r="T18" s="23">
        <v>1682.3000000000002</v>
      </c>
      <c r="V18" s="2"/>
      <c r="W18" s="17"/>
    </row>
    <row r="19" spans="1:30" ht="39.950000000000003" customHeight="1" x14ac:dyDescent="0.25">
      <c r="A19" s="113" t="s">
        <v>34</v>
      </c>
      <c r="B19" s="20">
        <v>106.5</v>
      </c>
      <c r="C19" s="21">
        <v>106.8</v>
      </c>
      <c r="D19" s="21">
        <v>108.6</v>
      </c>
      <c r="E19" s="21">
        <v>22.7</v>
      </c>
      <c r="F19" s="21">
        <v>109.3</v>
      </c>
      <c r="G19" s="22">
        <v>109.8</v>
      </c>
      <c r="H19" s="69">
        <v>103.5</v>
      </c>
      <c r="I19" s="21">
        <v>106</v>
      </c>
      <c r="J19" s="21">
        <v>106</v>
      </c>
      <c r="K19" s="21">
        <v>20.7</v>
      </c>
      <c r="L19" s="21">
        <v>108.1</v>
      </c>
      <c r="M19" s="126">
        <v>105.5</v>
      </c>
      <c r="N19" s="20">
        <v>107</v>
      </c>
      <c r="O19" s="21">
        <v>110</v>
      </c>
      <c r="P19" s="21">
        <v>110.9</v>
      </c>
      <c r="Q19" s="21">
        <v>14.5</v>
      </c>
      <c r="R19" s="21">
        <v>111.4</v>
      </c>
      <c r="S19" s="22">
        <v>109.5</v>
      </c>
      <c r="T19" s="23">
        <f t="shared" ref="T19:T25" si="0">SUM(B19:S19)</f>
        <v>1676.8000000000002</v>
      </c>
      <c r="U19" s="182"/>
      <c r="V19" s="2"/>
      <c r="W19" s="17"/>
    </row>
    <row r="20" spans="1:30" ht="39.75" customHeight="1" x14ac:dyDescent="0.25">
      <c r="A20" s="112" t="s">
        <v>35</v>
      </c>
      <c r="B20" s="20">
        <v>106.5</v>
      </c>
      <c r="C20" s="21">
        <v>106.8</v>
      </c>
      <c r="D20" s="21">
        <v>108.6</v>
      </c>
      <c r="E20" s="21">
        <v>22.7</v>
      </c>
      <c r="F20" s="21">
        <v>109.3</v>
      </c>
      <c r="G20" s="22">
        <v>109.8</v>
      </c>
      <c r="H20" s="69">
        <v>103.4</v>
      </c>
      <c r="I20" s="21">
        <v>106</v>
      </c>
      <c r="J20" s="21">
        <v>106</v>
      </c>
      <c r="K20" s="21">
        <v>20.7</v>
      </c>
      <c r="L20" s="21">
        <v>108.1</v>
      </c>
      <c r="M20" s="126">
        <v>105.5</v>
      </c>
      <c r="N20" s="20">
        <v>107</v>
      </c>
      <c r="O20" s="21">
        <v>110</v>
      </c>
      <c r="P20" s="21">
        <v>110.9</v>
      </c>
      <c r="Q20" s="21">
        <v>14.5</v>
      </c>
      <c r="R20" s="21">
        <v>111.4</v>
      </c>
      <c r="S20" s="22">
        <v>109.5</v>
      </c>
      <c r="T20" s="23">
        <f t="shared" si="0"/>
        <v>1676.7000000000003</v>
      </c>
      <c r="V20" s="2"/>
      <c r="W20" s="17"/>
    </row>
    <row r="21" spans="1:30" ht="39.950000000000003" customHeight="1" x14ac:dyDescent="0.25">
      <c r="A21" s="112" t="s">
        <v>36</v>
      </c>
      <c r="B21" s="20">
        <v>106.4</v>
      </c>
      <c r="C21" s="21">
        <v>106.8</v>
      </c>
      <c r="D21" s="21">
        <v>108.6</v>
      </c>
      <c r="E21" s="21">
        <v>22.7</v>
      </c>
      <c r="F21" s="21">
        <v>109.2</v>
      </c>
      <c r="G21" s="22">
        <v>109.8</v>
      </c>
      <c r="H21" s="69">
        <v>103.4</v>
      </c>
      <c r="I21" s="21">
        <v>105.9</v>
      </c>
      <c r="J21" s="21">
        <v>106</v>
      </c>
      <c r="K21" s="21">
        <v>20.6</v>
      </c>
      <c r="L21" s="21">
        <v>108.1</v>
      </c>
      <c r="M21" s="126">
        <v>105.5</v>
      </c>
      <c r="N21" s="20">
        <v>107</v>
      </c>
      <c r="O21" s="21">
        <v>110</v>
      </c>
      <c r="P21" s="21">
        <v>110.9</v>
      </c>
      <c r="Q21" s="21">
        <v>14.5</v>
      </c>
      <c r="R21" s="21">
        <v>111.3</v>
      </c>
      <c r="S21" s="22">
        <v>109.5</v>
      </c>
      <c r="T21" s="23">
        <f t="shared" si="0"/>
        <v>1676.2</v>
      </c>
      <c r="V21" s="2"/>
      <c r="W21" s="17"/>
    </row>
    <row r="22" spans="1:30" ht="39.950000000000003" customHeight="1" x14ac:dyDescent="0.25">
      <c r="A22" s="113" t="s">
        <v>37</v>
      </c>
      <c r="B22" s="20">
        <v>106.4</v>
      </c>
      <c r="C22" s="21">
        <v>106.8</v>
      </c>
      <c r="D22" s="21">
        <v>108.6</v>
      </c>
      <c r="E22" s="21">
        <v>22.6</v>
      </c>
      <c r="F22" s="21">
        <v>109.2</v>
      </c>
      <c r="G22" s="22">
        <v>109.8</v>
      </c>
      <c r="H22" s="69">
        <v>103.4</v>
      </c>
      <c r="I22" s="21">
        <v>105.9</v>
      </c>
      <c r="J22" s="21">
        <v>106</v>
      </c>
      <c r="K22" s="21">
        <v>20.6</v>
      </c>
      <c r="L22" s="21">
        <v>108.1</v>
      </c>
      <c r="M22" s="126">
        <v>105.5</v>
      </c>
      <c r="N22" s="20">
        <v>107</v>
      </c>
      <c r="O22" s="21">
        <v>110</v>
      </c>
      <c r="P22" s="21">
        <v>110.9</v>
      </c>
      <c r="Q22" s="21">
        <v>14.5</v>
      </c>
      <c r="R22" s="21">
        <v>111.3</v>
      </c>
      <c r="S22" s="22">
        <v>109.5</v>
      </c>
      <c r="T22" s="23">
        <f t="shared" si="0"/>
        <v>1676.1000000000001</v>
      </c>
      <c r="V22" s="2"/>
      <c r="W22" s="17"/>
    </row>
    <row r="23" spans="1:30" ht="39.950000000000003" customHeight="1" x14ac:dyDescent="0.25">
      <c r="A23" s="112" t="s">
        <v>38</v>
      </c>
      <c r="B23" s="20">
        <v>106.4</v>
      </c>
      <c r="C23" s="21">
        <v>106.7</v>
      </c>
      <c r="D23" s="21">
        <v>108.6</v>
      </c>
      <c r="E23" s="21">
        <v>22.6</v>
      </c>
      <c r="F23" s="21">
        <v>109.2</v>
      </c>
      <c r="G23" s="22">
        <v>109.8</v>
      </c>
      <c r="H23" s="69">
        <v>103.4</v>
      </c>
      <c r="I23" s="21">
        <v>105.9</v>
      </c>
      <c r="J23" s="21">
        <v>106</v>
      </c>
      <c r="K23" s="21">
        <v>20.6</v>
      </c>
      <c r="L23" s="21">
        <v>108.1</v>
      </c>
      <c r="M23" s="126">
        <v>105.5</v>
      </c>
      <c r="N23" s="20">
        <v>107</v>
      </c>
      <c r="O23" s="21">
        <v>110</v>
      </c>
      <c r="P23" s="21">
        <v>110.9</v>
      </c>
      <c r="Q23" s="21">
        <v>14.5</v>
      </c>
      <c r="R23" s="21">
        <v>111.3</v>
      </c>
      <c r="S23" s="22">
        <v>109.5</v>
      </c>
      <c r="T23" s="23">
        <f t="shared" si="0"/>
        <v>1676.0000000000002</v>
      </c>
      <c r="V23" s="2"/>
      <c r="W23" s="17"/>
    </row>
    <row r="24" spans="1:30" ht="39.950000000000003" customHeight="1" x14ac:dyDescent="0.25">
      <c r="A24" s="112" t="s">
        <v>33</v>
      </c>
      <c r="B24" s="20">
        <v>106.4</v>
      </c>
      <c r="C24" s="21">
        <v>106.7</v>
      </c>
      <c r="D24" s="21">
        <v>108.6</v>
      </c>
      <c r="E24" s="21">
        <v>22.6</v>
      </c>
      <c r="F24" s="21">
        <v>109.2</v>
      </c>
      <c r="G24" s="22">
        <v>109.6</v>
      </c>
      <c r="H24" s="69">
        <v>103.4</v>
      </c>
      <c r="I24" s="21">
        <v>105.9</v>
      </c>
      <c r="J24" s="21">
        <v>106</v>
      </c>
      <c r="K24" s="21">
        <v>20.6</v>
      </c>
      <c r="L24" s="21">
        <v>108.1</v>
      </c>
      <c r="M24" s="126">
        <v>105.5</v>
      </c>
      <c r="N24" s="20">
        <v>107</v>
      </c>
      <c r="O24" s="21">
        <v>110</v>
      </c>
      <c r="P24" s="21">
        <v>110.9</v>
      </c>
      <c r="Q24" s="21">
        <v>14.6</v>
      </c>
      <c r="R24" s="21">
        <v>111.3</v>
      </c>
      <c r="S24" s="22">
        <v>109.5</v>
      </c>
      <c r="T24" s="23">
        <f>SUM(B24:S24)</f>
        <v>1675.8999999999999</v>
      </c>
      <c r="V24" s="2"/>
    </row>
    <row r="25" spans="1:30" ht="41.45" customHeight="1" x14ac:dyDescent="0.25">
      <c r="A25" s="113" t="s">
        <v>10</v>
      </c>
      <c r="B25" s="264">
        <f>SUM(B18:B24)</f>
        <v>745.49999999999989</v>
      </c>
      <c r="C25" s="261">
        <f t="shared" ref="C25:E25" si="1">SUM(C18:C24)</f>
        <v>747.60000000000014</v>
      </c>
      <c r="D25" s="261">
        <f t="shared" si="1"/>
        <v>760.2</v>
      </c>
      <c r="E25" s="261">
        <f t="shared" si="1"/>
        <v>158.6</v>
      </c>
      <c r="F25" s="261">
        <f>SUM(F18:F24)</f>
        <v>764.7</v>
      </c>
      <c r="G25" s="262">
        <f t="shared" ref="G25:J25" si="2">SUM(G18:G24)</f>
        <v>768.8</v>
      </c>
      <c r="H25" s="260">
        <f t="shared" si="2"/>
        <v>724.19999999999993</v>
      </c>
      <c r="I25" s="261">
        <f t="shared" si="2"/>
        <v>742.3</v>
      </c>
      <c r="J25" s="261">
        <f t="shared" si="2"/>
        <v>742</v>
      </c>
      <c r="K25" s="261">
        <f>SUM(K18:K24)</f>
        <v>144.89999999999998</v>
      </c>
      <c r="L25" s="261">
        <f t="shared" ref="L25:M25" si="3">SUM(L18:L24)</f>
        <v>757.2</v>
      </c>
      <c r="M25" s="269">
        <f t="shared" si="3"/>
        <v>739.1</v>
      </c>
      <c r="N25" s="264">
        <f>SUM(N18:N24)</f>
        <v>749.7</v>
      </c>
      <c r="O25" s="261">
        <f t="shared" ref="O25:S25" si="4">SUM(O18:O24)</f>
        <v>770.9</v>
      </c>
      <c r="P25" s="261">
        <f t="shared" si="4"/>
        <v>776.3</v>
      </c>
      <c r="Q25" s="261">
        <f>SUM(Q18:Q24)</f>
        <v>102.19999999999999</v>
      </c>
      <c r="R25" s="261">
        <f t="shared" si="4"/>
        <v>779.3</v>
      </c>
      <c r="S25" s="262">
        <f t="shared" si="4"/>
        <v>766.5</v>
      </c>
      <c r="T25" s="23">
        <f t="shared" si="0"/>
        <v>11740</v>
      </c>
    </row>
    <row r="26" spans="1:30" s="2" customFormat="1" ht="36.75" customHeight="1" thickBot="1" x14ac:dyDescent="0.3">
      <c r="A26" s="114" t="s">
        <v>12</v>
      </c>
      <c r="B26" s="257">
        <v>152.1</v>
      </c>
      <c r="C26" s="258">
        <v>152.1</v>
      </c>
      <c r="D26" s="258">
        <v>152.1</v>
      </c>
      <c r="E26" s="258">
        <v>152.1</v>
      </c>
      <c r="F26" s="258">
        <v>152.1</v>
      </c>
      <c r="G26" s="259">
        <v>152.1</v>
      </c>
      <c r="H26" s="266">
        <v>152.1</v>
      </c>
      <c r="I26" s="258">
        <v>152.1</v>
      </c>
      <c r="J26" s="258">
        <v>152.1</v>
      </c>
      <c r="K26" s="258">
        <v>152.1</v>
      </c>
      <c r="L26" s="258">
        <v>152.1</v>
      </c>
      <c r="M26" s="270">
        <v>152.1</v>
      </c>
      <c r="N26" s="257">
        <v>152.1</v>
      </c>
      <c r="O26" s="258">
        <v>152.1</v>
      </c>
      <c r="P26" s="258">
        <v>152.1</v>
      </c>
      <c r="Q26" s="258">
        <v>152.1</v>
      </c>
      <c r="R26" s="258">
        <v>152.1</v>
      </c>
      <c r="S26" s="259">
        <v>152.1</v>
      </c>
      <c r="T26" s="30">
        <f>+((T25/T27)/7)*1000</f>
        <v>152.12180110139295</v>
      </c>
    </row>
    <row r="27" spans="1:30" s="2" customFormat="1" ht="33" customHeight="1" x14ac:dyDescent="0.25">
      <c r="A27" s="115" t="s">
        <v>13</v>
      </c>
      <c r="B27" s="251">
        <v>700</v>
      </c>
      <c r="C27" s="252">
        <v>702</v>
      </c>
      <c r="D27" s="252">
        <v>714</v>
      </c>
      <c r="E27" s="252">
        <v>149</v>
      </c>
      <c r="F27" s="252">
        <v>718</v>
      </c>
      <c r="G27" s="267">
        <v>722</v>
      </c>
      <c r="H27" s="72">
        <v>680</v>
      </c>
      <c r="I27" s="32">
        <v>697</v>
      </c>
      <c r="J27" s="32">
        <v>697</v>
      </c>
      <c r="K27" s="32">
        <v>136</v>
      </c>
      <c r="L27" s="32">
        <v>711</v>
      </c>
      <c r="M27" s="129">
        <v>694</v>
      </c>
      <c r="N27" s="31">
        <v>704</v>
      </c>
      <c r="O27" s="32">
        <v>724</v>
      </c>
      <c r="P27" s="32">
        <v>729</v>
      </c>
      <c r="Q27" s="32">
        <v>96</v>
      </c>
      <c r="R27" s="32">
        <v>732</v>
      </c>
      <c r="S27" s="33">
        <v>720</v>
      </c>
      <c r="T27" s="34">
        <f>SUM(B27:S27)</f>
        <v>11025</v>
      </c>
      <c r="U27" s="2">
        <f>((T25*1000)/T27)/7</f>
        <v>152.12180110139295</v>
      </c>
    </row>
    <row r="28" spans="1:30" s="2" customFormat="1" ht="33" customHeight="1" x14ac:dyDescent="0.25">
      <c r="A28" s="116" t="s">
        <v>14</v>
      </c>
      <c r="B28" s="35">
        <f t="shared" ref="B28:S28" si="5">((B27*B26)*7/1000-B18-B19)/5</f>
        <v>106.378</v>
      </c>
      <c r="C28" s="36">
        <f t="shared" si="5"/>
        <v>106.72388000000001</v>
      </c>
      <c r="D28" s="36">
        <f t="shared" si="5"/>
        <v>108.59915999999998</v>
      </c>
      <c r="E28" s="36">
        <f t="shared" si="5"/>
        <v>22.648060000000001</v>
      </c>
      <c r="F28" s="36">
        <f t="shared" si="5"/>
        <v>109.17092000000002</v>
      </c>
      <c r="G28" s="37">
        <f t="shared" si="5"/>
        <v>109.74267999999999</v>
      </c>
      <c r="H28" s="73">
        <f t="shared" si="5"/>
        <v>103.35919999999999</v>
      </c>
      <c r="I28" s="36">
        <f t="shared" si="5"/>
        <v>105.87917999999999</v>
      </c>
      <c r="J28" s="36">
        <f t="shared" si="5"/>
        <v>106.01918000000001</v>
      </c>
      <c r="K28" s="36">
        <f t="shared" si="5"/>
        <v>20.599839999999997</v>
      </c>
      <c r="L28" s="36">
        <f t="shared" si="5"/>
        <v>108.06033999999997</v>
      </c>
      <c r="M28" s="130">
        <f t="shared" si="5"/>
        <v>105.46035999999999</v>
      </c>
      <c r="N28" s="35">
        <f t="shared" si="5"/>
        <v>106.96975999999998</v>
      </c>
      <c r="O28" s="36">
        <f t="shared" si="5"/>
        <v>109.98855999999998</v>
      </c>
      <c r="P28" s="36">
        <f t="shared" si="5"/>
        <v>110.87326</v>
      </c>
      <c r="Q28" s="36">
        <f t="shared" si="5"/>
        <v>14.522239999999996</v>
      </c>
      <c r="R28" s="36">
        <f t="shared" si="5"/>
        <v>111.33208000000002</v>
      </c>
      <c r="S28" s="37">
        <f t="shared" si="5"/>
        <v>109.51679999999999</v>
      </c>
      <c r="T28" s="38"/>
    </row>
    <row r="29" spans="1:30" ht="33.75" customHeight="1" x14ac:dyDescent="0.25">
      <c r="A29" s="117" t="s">
        <v>15</v>
      </c>
      <c r="B29" s="39">
        <f>((B27*B26)*7)/1000</f>
        <v>745.29</v>
      </c>
      <c r="C29" s="40">
        <f>((C27*C26)*7)/1000</f>
        <v>747.4194</v>
      </c>
      <c r="D29" s="40">
        <f t="shared" ref="D29:S29" si="6">((D27*D26)*7)/1000</f>
        <v>760.19579999999996</v>
      </c>
      <c r="E29" s="40">
        <f t="shared" si="6"/>
        <v>158.6403</v>
      </c>
      <c r="F29" s="40">
        <f t="shared" si="6"/>
        <v>764.45460000000003</v>
      </c>
      <c r="G29" s="76">
        <f t="shared" si="6"/>
        <v>768.71339999999998</v>
      </c>
      <c r="H29" s="74">
        <f t="shared" si="6"/>
        <v>723.99599999999998</v>
      </c>
      <c r="I29" s="40">
        <f t="shared" si="6"/>
        <v>742.09590000000003</v>
      </c>
      <c r="J29" s="40">
        <f t="shared" si="6"/>
        <v>742.09590000000003</v>
      </c>
      <c r="K29" s="40">
        <f t="shared" si="6"/>
        <v>144.79919999999998</v>
      </c>
      <c r="L29" s="40">
        <f t="shared" si="6"/>
        <v>757.00169999999991</v>
      </c>
      <c r="M29" s="131">
        <f t="shared" si="6"/>
        <v>738.90179999999998</v>
      </c>
      <c r="N29" s="177">
        <f t="shared" si="6"/>
        <v>749.54879999999991</v>
      </c>
      <c r="O29" s="41">
        <f t="shared" si="6"/>
        <v>770.8427999999999</v>
      </c>
      <c r="P29" s="41">
        <f t="shared" si="6"/>
        <v>776.16629999999998</v>
      </c>
      <c r="Q29" s="41">
        <f t="shared" si="6"/>
        <v>102.21119999999998</v>
      </c>
      <c r="R29" s="41">
        <f t="shared" si="6"/>
        <v>779.36040000000003</v>
      </c>
      <c r="S29" s="42">
        <f t="shared" si="6"/>
        <v>766.58399999999995</v>
      </c>
      <c r="T29" s="43"/>
    </row>
    <row r="30" spans="1:30" ht="33.75" customHeight="1" thickBot="1" x14ac:dyDescent="0.3">
      <c r="A30" s="118" t="s">
        <v>16</v>
      </c>
      <c r="B30" s="44">
        <f>+(B25/B27)/7*1000</f>
        <v>152.14285714285714</v>
      </c>
      <c r="C30" s="45">
        <f t="shared" ref="C30:E30" si="7">+(C25/C27)/7*1000</f>
        <v>152.13675213675219</v>
      </c>
      <c r="D30" s="45">
        <f t="shared" si="7"/>
        <v>152.10084033613444</v>
      </c>
      <c r="E30" s="45">
        <f t="shared" si="7"/>
        <v>152.06136145733458</v>
      </c>
      <c r="F30" s="45">
        <f>+(F25/F27)/7*1000</f>
        <v>152.14882610425786</v>
      </c>
      <c r="G30" s="46">
        <f t="shared" ref="G30:J30" si="8">+(G25/G27)/7*1000</f>
        <v>152.11713494261971</v>
      </c>
      <c r="H30" s="75">
        <f t="shared" si="8"/>
        <v>152.14285714285714</v>
      </c>
      <c r="I30" s="45">
        <f t="shared" si="8"/>
        <v>152.14183234269316</v>
      </c>
      <c r="J30" s="45">
        <f t="shared" si="8"/>
        <v>152.08034433285508</v>
      </c>
      <c r="K30" s="45">
        <f>+(K25/K27)/7*1000</f>
        <v>152.20588235294113</v>
      </c>
      <c r="L30" s="45">
        <f t="shared" ref="L30:S30" si="9">+(L25/L27)/7*1000</f>
        <v>152.13984327908378</v>
      </c>
      <c r="M30" s="132">
        <f t="shared" si="9"/>
        <v>152.14079868258543</v>
      </c>
      <c r="N30" s="44">
        <f t="shared" si="9"/>
        <v>152.13068181818181</v>
      </c>
      <c r="O30" s="45">
        <f t="shared" si="9"/>
        <v>152.1112865035517</v>
      </c>
      <c r="P30" s="45">
        <f t="shared" si="9"/>
        <v>152.12620027434843</v>
      </c>
      <c r="Q30" s="45">
        <f t="shared" si="9"/>
        <v>152.08333333333331</v>
      </c>
      <c r="R30" s="45">
        <f t="shared" si="9"/>
        <v>152.08821233411399</v>
      </c>
      <c r="S30" s="46">
        <f t="shared" si="9"/>
        <v>152.08333333333334</v>
      </c>
      <c r="T30" s="47"/>
    </row>
    <row r="31" spans="1:30" ht="33.75" customHeight="1" x14ac:dyDescent="0.25">
      <c r="A31" s="48"/>
      <c r="B31" s="49">
        <f t="shared" ref="B31:S31" si="10">B30-B26</f>
        <v>4.2857142857144481E-2</v>
      </c>
      <c r="C31" s="49">
        <f t="shared" si="10"/>
        <v>3.6752136752198794E-2</v>
      </c>
      <c r="D31" s="49">
        <f t="shared" si="10"/>
        <v>8.4033613444489674E-4</v>
      </c>
      <c r="E31" s="49">
        <f t="shared" si="10"/>
        <v>-3.8638542665410114E-2</v>
      </c>
      <c r="F31" s="49">
        <f t="shared" si="10"/>
        <v>4.8826104257869929E-2</v>
      </c>
      <c r="G31" s="49">
        <f t="shared" si="10"/>
        <v>1.7134942619719595E-2</v>
      </c>
      <c r="H31" s="49">
        <f t="shared" si="10"/>
        <v>4.2857142857144481E-2</v>
      </c>
      <c r="I31" s="49">
        <f t="shared" si="10"/>
        <v>4.1832342693169267E-2</v>
      </c>
      <c r="J31" s="49">
        <f t="shared" si="10"/>
        <v>-1.9655667144917288E-2</v>
      </c>
      <c r="K31" s="49">
        <f t="shared" si="10"/>
        <v>0.10588235294113701</v>
      </c>
      <c r="L31" s="49">
        <f t="shared" si="10"/>
        <v>3.9843279083783045E-2</v>
      </c>
      <c r="M31" s="49">
        <f t="shared" si="10"/>
        <v>4.0798682585432289E-2</v>
      </c>
      <c r="N31" s="49">
        <f t="shared" si="10"/>
        <v>3.0681818181818699E-2</v>
      </c>
      <c r="O31" s="49">
        <f t="shared" si="10"/>
        <v>1.1286503551701799E-2</v>
      </c>
      <c r="P31" s="49">
        <f t="shared" si="10"/>
        <v>2.6200274348440189E-2</v>
      </c>
      <c r="Q31" s="49">
        <f t="shared" si="10"/>
        <v>-1.666666666667993E-2</v>
      </c>
      <c r="R31" s="49">
        <f t="shared" si="10"/>
        <v>-1.1787665886004106E-2</v>
      </c>
      <c r="S31" s="49">
        <f t="shared" si="10"/>
        <v>-1.6666666666651508E-2</v>
      </c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247">
        <v>1</v>
      </c>
      <c r="C34" s="248">
        <v>2</v>
      </c>
      <c r="D34" s="249">
        <v>3</v>
      </c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0"/>
      <c r="U36" s="50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0"/>
      <c r="U37" s="50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302"/>
      <c r="U38" s="302"/>
      <c r="V38" s="303"/>
      <c r="W38" s="2"/>
      <c r="X38" s="2"/>
      <c r="Y38" s="2"/>
      <c r="Z38" s="2"/>
    </row>
    <row r="39" spans="1:30" ht="33.75" customHeight="1" x14ac:dyDescent="0.25">
      <c r="A39" s="80" t="s">
        <v>42</v>
      </c>
      <c r="B39" s="250">
        <v>93.5</v>
      </c>
      <c r="C39" s="250">
        <v>90.9</v>
      </c>
      <c r="D39" s="250">
        <v>93.8</v>
      </c>
      <c r="E39" s="250">
        <v>3.8</v>
      </c>
      <c r="F39" s="250">
        <v>95.3</v>
      </c>
      <c r="G39" s="250">
        <v>92.7</v>
      </c>
      <c r="H39" s="89">
        <v>470</v>
      </c>
      <c r="I39" s="50"/>
      <c r="J39" s="2"/>
      <c r="K39" s="80" t="s">
        <v>42</v>
      </c>
      <c r="L39" s="250">
        <v>7.4</v>
      </c>
      <c r="M39" s="69">
        <v>7.2</v>
      </c>
      <c r="N39" s="69">
        <v>7.2</v>
      </c>
      <c r="O39" s="69">
        <v>0.3</v>
      </c>
      <c r="P39" s="69">
        <v>7.4</v>
      </c>
      <c r="Q39" s="69">
        <v>6.9</v>
      </c>
      <c r="R39" s="89">
        <v>36.4</v>
      </c>
      <c r="S39" s="50"/>
      <c r="T39" s="55"/>
      <c r="U39" s="304"/>
      <c r="V39" s="310"/>
      <c r="W39" s="2"/>
      <c r="X39" s="295"/>
      <c r="Y39" s="2"/>
      <c r="Z39" s="2"/>
      <c r="AA39" s="144"/>
      <c r="AB39" s="144"/>
      <c r="AD39" s="142"/>
    </row>
    <row r="40" spans="1:30" ht="33.75" customHeight="1" x14ac:dyDescent="0.25">
      <c r="A40" s="81" t="s">
        <v>34</v>
      </c>
      <c r="B40" s="250">
        <v>93.6</v>
      </c>
      <c r="C40" s="250">
        <v>91</v>
      </c>
      <c r="D40" s="250">
        <v>94</v>
      </c>
      <c r="E40" s="250">
        <v>3.7</v>
      </c>
      <c r="F40" s="250">
        <v>95.5</v>
      </c>
      <c r="G40" s="250">
        <v>92.9</v>
      </c>
      <c r="H40" s="89">
        <f t="shared" ref="H40:H46" si="11">SUM(B40:G40)</f>
        <v>470.70000000000005</v>
      </c>
      <c r="I40" s="50"/>
      <c r="J40" s="2"/>
      <c r="K40" s="81" t="s">
        <v>34</v>
      </c>
      <c r="L40" s="250">
        <v>7.5</v>
      </c>
      <c r="M40" s="69">
        <v>7.3</v>
      </c>
      <c r="N40" s="69">
        <v>7.3</v>
      </c>
      <c r="O40" s="69">
        <v>0.4</v>
      </c>
      <c r="P40" s="69">
        <v>7.4</v>
      </c>
      <c r="Q40" s="69">
        <v>7</v>
      </c>
      <c r="R40" s="89">
        <f t="shared" ref="R40:R46" si="12">SUM(L40:Q40)</f>
        <v>36.9</v>
      </c>
      <c r="S40" s="50"/>
      <c r="T40" s="55"/>
      <c r="U40" s="304"/>
      <c r="V40" s="310"/>
      <c r="W40" s="50"/>
      <c r="X40" s="50"/>
      <c r="Y40" s="50"/>
      <c r="Z40" s="50"/>
      <c r="AA40" s="50"/>
      <c r="AB40" s="50"/>
      <c r="AC40" s="50"/>
      <c r="AD40" s="142"/>
    </row>
    <row r="41" spans="1:30" ht="33.75" customHeight="1" x14ac:dyDescent="0.25">
      <c r="A41" s="80" t="s">
        <v>35</v>
      </c>
      <c r="B41" s="250">
        <v>93.6</v>
      </c>
      <c r="C41" s="250">
        <v>91</v>
      </c>
      <c r="D41" s="250">
        <v>93.9</v>
      </c>
      <c r="E41" s="250">
        <v>3.7</v>
      </c>
      <c r="F41" s="250">
        <v>95.5</v>
      </c>
      <c r="G41" s="250">
        <v>92.9</v>
      </c>
      <c r="H41" s="89">
        <f t="shared" si="11"/>
        <v>470.6</v>
      </c>
      <c r="I41" s="50"/>
      <c r="J41" s="2"/>
      <c r="K41" s="80" t="s">
        <v>35</v>
      </c>
      <c r="L41" s="250">
        <v>7.4</v>
      </c>
      <c r="M41" s="69">
        <v>7.3</v>
      </c>
      <c r="N41" s="69">
        <v>7.2</v>
      </c>
      <c r="O41" s="69">
        <v>0.4</v>
      </c>
      <c r="P41" s="69">
        <v>7.4</v>
      </c>
      <c r="Q41" s="69">
        <v>7</v>
      </c>
      <c r="R41" s="89">
        <f t="shared" si="12"/>
        <v>36.699999999999996</v>
      </c>
      <c r="S41" s="50"/>
      <c r="T41" s="55"/>
      <c r="U41" s="304"/>
      <c r="V41" s="310"/>
      <c r="W41" s="50"/>
      <c r="X41" s="50"/>
      <c r="Y41" s="50"/>
      <c r="Z41" s="50"/>
      <c r="AA41" s="50"/>
      <c r="AB41" s="144"/>
      <c r="AD41" s="142"/>
    </row>
    <row r="42" spans="1:30" ht="33.75" customHeight="1" x14ac:dyDescent="0.25">
      <c r="A42" s="80" t="s">
        <v>36</v>
      </c>
      <c r="B42" s="250">
        <v>93.1</v>
      </c>
      <c r="C42" s="250">
        <v>90.7</v>
      </c>
      <c r="D42" s="250">
        <v>93.5</v>
      </c>
      <c r="E42" s="250">
        <v>2.6</v>
      </c>
      <c r="F42" s="250">
        <v>95.3</v>
      </c>
      <c r="G42" s="250">
        <v>92.9</v>
      </c>
      <c r="H42" s="89">
        <f t="shared" si="11"/>
        <v>468.1</v>
      </c>
      <c r="I42" s="50"/>
      <c r="J42" s="2"/>
      <c r="K42" s="80" t="s">
        <v>36</v>
      </c>
      <c r="L42" s="250">
        <v>7.4</v>
      </c>
      <c r="M42" s="69">
        <v>7.2</v>
      </c>
      <c r="N42" s="69">
        <v>7.2</v>
      </c>
      <c r="O42" s="69">
        <v>0.3</v>
      </c>
      <c r="P42" s="69">
        <v>7.2</v>
      </c>
      <c r="Q42" s="69">
        <v>6.9</v>
      </c>
      <c r="R42" s="89">
        <f t="shared" si="12"/>
        <v>36.200000000000003</v>
      </c>
      <c r="S42" s="50"/>
      <c r="T42" s="55"/>
      <c r="U42" s="304"/>
      <c r="V42" s="310"/>
      <c r="W42" s="50"/>
    </row>
    <row r="43" spans="1:30" ht="33.75" customHeight="1" x14ac:dyDescent="0.25">
      <c r="A43" s="81" t="s">
        <v>37</v>
      </c>
      <c r="B43" s="250">
        <v>93.1</v>
      </c>
      <c r="C43" s="250">
        <v>90.4</v>
      </c>
      <c r="D43" s="250">
        <v>93.3</v>
      </c>
      <c r="E43" s="250">
        <v>2.6</v>
      </c>
      <c r="F43" s="250">
        <v>95.3</v>
      </c>
      <c r="G43" s="250">
        <v>92.5</v>
      </c>
      <c r="H43" s="89">
        <f t="shared" si="11"/>
        <v>467.20000000000005</v>
      </c>
      <c r="I43" s="50"/>
      <c r="J43" s="2"/>
      <c r="K43" s="81" t="s">
        <v>37</v>
      </c>
      <c r="L43" s="250">
        <v>7.4</v>
      </c>
      <c r="M43" s="69">
        <v>7.2</v>
      </c>
      <c r="N43" s="69">
        <v>7.2</v>
      </c>
      <c r="O43" s="69">
        <v>0.3</v>
      </c>
      <c r="P43" s="69">
        <v>7.2</v>
      </c>
      <c r="Q43" s="69">
        <v>6.9</v>
      </c>
      <c r="R43" s="89">
        <f t="shared" si="12"/>
        <v>36.200000000000003</v>
      </c>
      <c r="S43" s="50"/>
      <c r="T43" s="55"/>
      <c r="U43" s="304"/>
      <c r="V43" s="310"/>
      <c r="W43" s="295"/>
    </row>
    <row r="44" spans="1:30" ht="33.75" customHeight="1" x14ac:dyDescent="0.25">
      <c r="A44" s="80" t="s">
        <v>38</v>
      </c>
      <c r="B44" s="250">
        <v>93.1</v>
      </c>
      <c r="C44" s="250">
        <v>90.4</v>
      </c>
      <c r="D44" s="250">
        <v>93.1</v>
      </c>
      <c r="E44" s="250">
        <v>2.4</v>
      </c>
      <c r="F44" s="250">
        <v>95.2</v>
      </c>
      <c r="G44" s="250">
        <v>92.5</v>
      </c>
      <c r="H44" s="89">
        <f t="shared" si="11"/>
        <v>466.7</v>
      </c>
      <c r="I44" s="50"/>
      <c r="J44" s="2"/>
      <c r="K44" s="80" t="s">
        <v>38</v>
      </c>
      <c r="L44" s="250">
        <v>7.4</v>
      </c>
      <c r="M44" s="69">
        <v>7.2</v>
      </c>
      <c r="N44" s="69">
        <v>7.2</v>
      </c>
      <c r="O44" s="69">
        <v>0.3</v>
      </c>
      <c r="P44" s="69">
        <v>7.2</v>
      </c>
      <c r="Q44" s="69">
        <v>6.9</v>
      </c>
      <c r="R44" s="89">
        <f t="shared" si="12"/>
        <v>36.200000000000003</v>
      </c>
      <c r="S44" s="50"/>
      <c r="T44" s="55"/>
      <c r="U44" s="304"/>
      <c r="V44" s="310"/>
      <c r="W44" s="295"/>
    </row>
    <row r="45" spans="1:30" ht="33.75" customHeight="1" x14ac:dyDescent="0.25">
      <c r="A45" s="80" t="s">
        <v>33</v>
      </c>
      <c r="B45" s="250">
        <v>93.1</v>
      </c>
      <c r="C45" s="250">
        <v>90.2</v>
      </c>
      <c r="D45" s="250">
        <v>93.1</v>
      </c>
      <c r="E45" s="250">
        <v>2.4</v>
      </c>
      <c r="F45" s="250">
        <v>95</v>
      </c>
      <c r="G45" s="250">
        <v>92.5</v>
      </c>
      <c r="H45" s="89">
        <f t="shared" si="11"/>
        <v>466.29999999999995</v>
      </c>
      <c r="I45" s="50"/>
      <c r="J45" s="2"/>
      <c r="K45" s="80" t="s">
        <v>33</v>
      </c>
      <c r="L45" s="250">
        <v>7.4</v>
      </c>
      <c r="M45" s="69">
        <v>7.2</v>
      </c>
      <c r="N45" s="69">
        <v>7.1</v>
      </c>
      <c r="O45" s="69">
        <v>0.3</v>
      </c>
      <c r="P45" s="69">
        <v>7.2</v>
      </c>
      <c r="Q45" s="69">
        <v>6.9</v>
      </c>
      <c r="R45" s="89">
        <f t="shared" si="12"/>
        <v>36.1</v>
      </c>
      <c r="S45" s="50"/>
      <c r="T45" s="55"/>
      <c r="U45" s="304"/>
      <c r="V45" s="310"/>
      <c r="W45" s="50"/>
    </row>
    <row r="46" spans="1:30" ht="33.75" customHeight="1" x14ac:dyDescent="0.25">
      <c r="A46" s="81" t="s">
        <v>10</v>
      </c>
      <c r="B46" s="70">
        <f t="shared" ref="B46:G46" si="13">SUM(B39:B45)</f>
        <v>653.1</v>
      </c>
      <c r="C46" s="25">
        <f t="shared" si="13"/>
        <v>634.6</v>
      </c>
      <c r="D46" s="25">
        <f t="shared" si="13"/>
        <v>654.70000000000005</v>
      </c>
      <c r="E46" s="25">
        <f t="shared" si="13"/>
        <v>21.199999999999996</v>
      </c>
      <c r="F46" s="25">
        <f t="shared" si="13"/>
        <v>667.1</v>
      </c>
      <c r="G46" s="25">
        <f t="shared" si="13"/>
        <v>648.9</v>
      </c>
      <c r="H46" s="89">
        <f t="shared" si="11"/>
        <v>3279.6000000000004</v>
      </c>
      <c r="I46" s="56"/>
      <c r="K46" s="96" t="s">
        <v>10</v>
      </c>
      <c r="L46" s="70">
        <f>SUM(L39:L45)</f>
        <v>51.9</v>
      </c>
      <c r="M46" s="25">
        <f>SUM(M39:M45)</f>
        <v>50.600000000000009</v>
      </c>
      <c r="N46" s="25">
        <f>SUM(N39:N45)</f>
        <v>50.400000000000006</v>
      </c>
      <c r="O46" s="25">
        <f>SUM(O39:O45)</f>
        <v>2.2999999999999998</v>
      </c>
      <c r="P46" s="25">
        <f t="shared" ref="P46:Q46" si="14">SUM(P39:P45)</f>
        <v>51.000000000000007</v>
      </c>
      <c r="Q46" s="25">
        <f t="shared" si="14"/>
        <v>48.499999999999993</v>
      </c>
      <c r="R46" s="89">
        <f t="shared" si="12"/>
        <v>254.70000000000002</v>
      </c>
      <c r="S46" s="56"/>
      <c r="T46" s="53"/>
      <c r="U46" s="296"/>
      <c r="V46" s="296"/>
      <c r="W46" s="296"/>
    </row>
    <row r="47" spans="1:30" ht="33.75" customHeight="1" x14ac:dyDescent="0.25">
      <c r="A47" s="82" t="s">
        <v>12</v>
      </c>
      <c r="B47" s="28">
        <v>153.4</v>
      </c>
      <c r="C47" s="28">
        <v>153.4</v>
      </c>
      <c r="D47" s="28">
        <v>153.4</v>
      </c>
      <c r="E47" s="28">
        <v>153.4</v>
      </c>
      <c r="F47" s="28">
        <v>153.4</v>
      </c>
      <c r="G47" s="28">
        <v>153.4</v>
      </c>
      <c r="H47" s="90">
        <f>+((H46/H48)/7)*1000</f>
        <v>152.80961699748394</v>
      </c>
      <c r="I47" s="56"/>
      <c r="K47" s="119" t="s">
        <v>12</v>
      </c>
      <c r="L47" s="71">
        <v>161</v>
      </c>
      <c r="M47" s="28">
        <v>160.5</v>
      </c>
      <c r="N47" s="28">
        <v>156.5</v>
      </c>
      <c r="O47" s="28">
        <v>161.5</v>
      </c>
      <c r="P47" s="28">
        <v>154</v>
      </c>
      <c r="Q47" s="28">
        <v>154</v>
      </c>
      <c r="R47" s="90">
        <f>+((R46/R48)/7)*1000</f>
        <v>156.83497536945814</v>
      </c>
      <c r="S47" s="57"/>
      <c r="T47" s="50"/>
      <c r="U47" s="50"/>
    </row>
    <row r="48" spans="1:30" ht="33.75" customHeight="1" x14ac:dyDescent="0.25">
      <c r="A48" s="83" t="s">
        <v>13</v>
      </c>
      <c r="B48" s="72">
        <v>610</v>
      </c>
      <c r="C48" s="32">
        <v>593</v>
      </c>
      <c r="D48" s="32">
        <v>612</v>
      </c>
      <c r="E48" s="32">
        <v>24</v>
      </c>
      <c r="F48" s="32">
        <v>622</v>
      </c>
      <c r="G48" s="32">
        <v>605</v>
      </c>
      <c r="H48" s="91">
        <f>SUM(B48:G48)</f>
        <v>3066</v>
      </c>
      <c r="I48" s="56"/>
      <c r="J48" s="58"/>
      <c r="K48" s="83" t="s">
        <v>13</v>
      </c>
      <c r="L48" s="94">
        <v>46</v>
      </c>
      <c r="M48" s="94">
        <v>45</v>
      </c>
      <c r="N48" s="94">
        <v>46</v>
      </c>
      <c r="O48" s="94">
        <v>2</v>
      </c>
      <c r="P48" s="94">
        <v>48</v>
      </c>
      <c r="Q48" s="94">
        <v>45</v>
      </c>
      <c r="R48" s="98">
        <f>SUM(L48:Q48)</f>
        <v>232</v>
      </c>
      <c r="S48" s="59"/>
      <c r="T48" s="53"/>
      <c r="U48" s="3"/>
    </row>
    <row r="49" spans="1:43" ht="33.75" customHeight="1" x14ac:dyDescent="0.25">
      <c r="A49" s="84" t="s">
        <v>14</v>
      </c>
      <c r="B49" s="73">
        <f t="shared" ref="B49:G49" si="15">((B48*B47)*7/1000-B39-B40)/5</f>
        <v>93.583600000000004</v>
      </c>
      <c r="C49" s="36">
        <f t="shared" si="15"/>
        <v>90.972680000000011</v>
      </c>
      <c r="D49" s="36">
        <f t="shared" si="15"/>
        <v>93.87312</v>
      </c>
      <c r="E49" s="36">
        <f t="shared" si="15"/>
        <v>3.6542400000000006</v>
      </c>
      <c r="F49" s="36">
        <f t="shared" si="15"/>
        <v>95.420720000000003</v>
      </c>
      <c r="G49" s="36">
        <f t="shared" si="15"/>
        <v>92.809799999999996</v>
      </c>
      <c r="H49" s="92">
        <f>((H46*1000)/H48)/7</f>
        <v>152.80961699748394</v>
      </c>
      <c r="I49" s="56"/>
      <c r="K49" s="84" t="s">
        <v>14</v>
      </c>
      <c r="L49" s="73">
        <f>((L48*L47)*7/1000-L39-L40)/5</f>
        <v>7.3883999999999999</v>
      </c>
      <c r="M49" s="36">
        <f t="shared" ref="M49:Q49" si="16">((M48*M47)*7/1000-M39-M40)/5</f>
        <v>7.2114999999999991</v>
      </c>
      <c r="N49" s="36">
        <f t="shared" si="16"/>
        <v>7.1786000000000003</v>
      </c>
      <c r="O49" s="36">
        <f t="shared" si="16"/>
        <v>0.31219999999999998</v>
      </c>
      <c r="P49" s="36">
        <f t="shared" si="16"/>
        <v>7.3888000000000007</v>
      </c>
      <c r="Q49" s="36">
        <f t="shared" si="16"/>
        <v>6.9219999999999997</v>
      </c>
      <c r="R49" s="99">
        <f>((R46*1000)/R48)/7</f>
        <v>156.83497536945814</v>
      </c>
      <c r="S49" s="59"/>
      <c r="T49" s="50"/>
      <c r="U49" s="50"/>
    </row>
    <row r="50" spans="1:43" ht="33.75" customHeight="1" x14ac:dyDescent="0.25">
      <c r="A50" s="85" t="s">
        <v>15</v>
      </c>
      <c r="B50" s="74">
        <f t="shared" ref="B50:G50" si="17">((B48*B47)*7)/1000</f>
        <v>655.01800000000003</v>
      </c>
      <c r="C50" s="40">
        <f t="shared" si="17"/>
        <v>636.76340000000005</v>
      </c>
      <c r="D50" s="40">
        <f t="shared" si="17"/>
        <v>657.16559999999993</v>
      </c>
      <c r="E50" s="40">
        <f t="shared" si="17"/>
        <v>25.771200000000004</v>
      </c>
      <c r="F50" s="40">
        <f t="shared" si="17"/>
        <v>667.90359999999998</v>
      </c>
      <c r="G50" s="40">
        <f t="shared" si="17"/>
        <v>649.649</v>
      </c>
      <c r="H50" s="76"/>
      <c r="I50" s="56"/>
      <c r="K50" s="85" t="s">
        <v>15</v>
      </c>
      <c r="L50" s="74">
        <f>((L48*L47)*7)/1000</f>
        <v>51.841999999999999</v>
      </c>
      <c r="M50" s="40">
        <f>((M48*M47)*7)/1000</f>
        <v>50.557499999999997</v>
      </c>
      <c r="N50" s="40">
        <f>((N48*N47)*7)/1000</f>
        <v>50.393000000000001</v>
      </c>
      <c r="O50" s="40">
        <f>((O48*O47)*7)/1000</f>
        <v>2.2610000000000001</v>
      </c>
      <c r="P50" s="40">
        <f t="shared" ref="P50:Q50" si="18">((P48*P47)*7)/1000</f>
        <v>51.744</v>
      </c>
      <c r="Q50" s="40">
        <f t="shared" si="18"/>
        <v>48.51</v>
      </c>
      <c r="R50" s="100"/>
    </row>
    <row r="51" spans="1:43" ht="33.75" customHeight="1" thickBot="1" x14ac:dyDescent="0.3">
      <c r="A51" s="86" t="s">
        <v>16</v>
      </c>
      <c r="B51" s="75">
        <f t="shared" ref="B51:G51" si="19">+(B46/B48)/7*1000</f>
        <v>152.95081967213116</v>
      </c>
      <c r="C51" s="45">
        <f t="shared" si="19"/>
        <v>152.87882437966755</v>
      </c>
      <c r="D51" s="45">
        <f t="shared" si="19"/>
        <v>152.82446311858075</v>
      </c>
      <c r="E51" s="45">
        <f t="shared" si="19"/>
        <v>126.19047619047616</v>
      </c>
      <c r="F51" s="45">
        <f t="shared" si="19"/>
        <v>153.21543408360131</v>
      </c>
      <c r="G51" s="45">
        <f t="shared" si="19"/>
        <v>153.22314049586774</v>
      </c>
      <c r="H51" s="93"/>
      <c r="I51" s="56"/>
      <c r="J51" s="48"/>
      <c r="K51" s="86" t="s">
        <v>16</v>
      </c>
      <c r="L51" s="75">
        <f>+(L46/L48)/7*1000</f>
        <v>161.18012422360249</v>
      </c>
      <c r="M51" s="45">
        <f>+(M46/M48)/7*1000</f>
        <v>160.63492063492066</v>
      </c>
      <c r="N51" s="45">
        <f>+(N46/N48)/7*1000</f>
        <v>156.52173913043478</v>
      </c>
      <c r="O51" s="45">
        <f>+(O46/O48)/7*1000</f>
        <v>164.28571428571428</v>
      </c>
      <c r="P51" s="45">
        <f t="shared" ref="P51:Q51" si="20">+(P46/P48)/7*1000</f>
        <v>151.78571428571433</v>
      </c>
      <c r="Q51" s="45">
        <f t="shared" si="20"/>
        <v>153.96825396825395</v>
      </c>
      <c r="R51" s="46"/>
      <c r="S51" s="49"/>
      <c r="T51" s="49"/>
      <c r="U51" s="16">
        <v>1</v>
      </c>
    </row>
    <row r="52" spans="1:43" ht="33.75" customHeight="1" x14ac:dyDescent="0.25">
      <c r="A52" s="48"/>
      <c r="B52" s="49">
        <f>B51-B47</f>
        <v>-0.4491803278688451</v>
      </c>
      <c r="C52" s="49">
        <f t="shared" ref="C52:G52" si="21">C51-C47</f>
        <v>-0.5211756203324569</v>
      </c>
      <c r="D52" s="49">
        <f t="shared" si="21"/>
        <v>-0.57553688141925363</v>
      </c>
      <c r="E52" s="49">
        <f t="shared" si="21"/>
        <v>-27.209523809523844</v>
      </c>
      <c r="F52" s="49">
        <f t="shared" si="21"/>
        <v>-0.18456591639869657</v>
      </c>
      <c r="G52" s="49">
        <f t="shared" si="21"/>
        <v>-0.17685950413226692</v>
      </c>
      <c r="H52" s="48"/>
      <c r="I52" s="48"/>
      <c r="J52" s="48"/>
      <c r="K52" s="49"/>
      <c r="L52" s="49">
        <f>L51-L47</f>
        <v>0.18012422360249047</v>
      </c>
      <c r="M52" s="49">
        <f t="shared" ref="M52:Q52" si="22">M51-M47</f>
        <v>0.13492063492066109</v>
      </c>
      <c r="N52" s="49">
        <f t="shared" si="22"/>
        <v>2.1739130434781373E-2</v>
      </c>
      <c r="O52" s="49">
        <f t="shared" si="22"/>
        <v>2.7857142857142776</v>
      </c>
      <c r="P52" s="49">
        <f t="shared" si="22"/>
        <v>-2.2142857142856656</v>
      </c>
      <c r="Q52" s="49">
        <f t="shared" si="22"/>
        <v>-3.174603174605295E-2</v>
      </c>
      <c r="R52" s="178"/>
      <c r="S52" s="49"/>
      <c r="T52" s="49"/>
      <c r="U52" s="2"/>
      <c r="V52" s="2"/>
      <c r="W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</row>
    <row r="54" spans="1:43" ht="33.75" customHeight="1" thickBot="1" x14ac:dyDescent="0.3">
      <c r="A54" s="60"/>
      <c r="B54" s="325"/>
      <c r="C54" s="325"/>
      <c r="D54" s="325"/>
      <c r="E54" s="325"/>
      <c r="F54" s="325"/>
      <c r="G54" s="325"/>
      <c r="H54" s="325"/>
      <c r="I54" s="325"/>
      <c r="J54" s="384"/>
      <c r="K54" s="384"/>
      <c r="L54" s="325"/>
      <c r="M54" s="325"/>
      <c r="N54" s="325"/>
      <c r="O54" s="62"/>
      <c r="T54" s="50"/>
      <c r="U54" s="50"/>
      <c r="V54" s="2"/>
      <c r="W54" s="2"/>
      <c r="X54" s="2"/>
      <c r="Y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2"/>
      <c r="W55" s="2"/>
      <c r="X55" s="2"/>
      <c r="AB55" s="3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302"/>
      <c r="W56" s="302"/>
      <c r="X56" s="303"/>
      <c r="Y56" s="2"/>
      <c r="Z56" s="2"/>
      <c r="AB56" s="2"/>
      <c r="AC56" s="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86">
        <v>8.8000000000000007</v>
      </c>
      <c r="C57" s="179">
        <v>8.6</v>
      </c>
      <c r="D57" s="179">
        <v>8.6</v>
      </c>
      <c r="E57" s="179">
        <v>1.7</v>
      </c>
      <c r="F57" s="179">
        <v>8.8000000000000007</v>
      </c>
      <c r="G57" s="187">
        <v>8.8000000000000007</v>
      </c>
      <c r="H57" s="186">
        <v>8.3000000000000007</v>
      </c>
      <c r="I57" s="179">
        <v>8.5</v>
      </c>
      <c r="J57" s="179">
        <v>8.5</v>
      </c>
      <c r="K57" s="179">
        <v>1.9</v>
      </c>
      <c r="L57" s="179">
        <v>8.6</v>
      </c>
      <c r="M57" s="187">
        <v>8.4</v>
      </c>
      <c r="N57" s="69">
        <v>8.5336590662323548</v>
      </c>
      <c r="O57" s="21">
        <v>8.8000000000000007</v>
      </c>
      <c r="P57" s="21">
        <v>8.6999999999999993</v>
      </c>
      <c r="Q57" s="21">
        <v>0.9</v>
      </c>
      <c r="R57" s="21">
        <v>8.6</v>
      </c>
      <c r="S57" s="126">
        <v>8.6</v>
      </c>
      <c r="T57" s="158">
        <v>133.63365906623235</v>
      </c>
      <c r="U57" s="49"/>
      <c r="V57" s="55"/>
      <c r="W57" s="304"/>
      <c r="X57" s="310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186">
        <v>8.9</v>
      </c>
      <c r="C58" s="179">
        <v>8.6999999999999993</v>
      </c>
      <c r="D58" s="179">
        <v>8.6999999999999993</v>
      </c>
      <c r="E58" s="179">
        <v>1.8</v>
      </c>
      <c r="F58" s="179">
        <v>8.8439739413680769</v>
      </c>
      <c r="G58" s="187">
        <v>8.9</v>
      </c>
      <c r="H58" s="186">
        <v>8.4</v>
      </c>
      <c r="I58" s="179">
        <v>8.6</v>
      </c>
      <c r="J58" s="179">
        <v>8.6</v>
      </c>
      <c r="K58" s="179">
        <v>2</v>
      </c>
      <c r="L58" s="179">
        <v>8.688816503800215</v>
      </c>
      <c r="M58" s="187">
        <v>8.5</v>
      </c>
      <c r="N58" s="69">
        <v>8.6999999999999993</v>
      </c>
      <c r="O58" s="21">
        <v>8.9</v>
      </c>
      <c r="P58" s="21">
        <v>8.6999999999999993</v>
      </c>
      <c r="Q58" s="21">
        <v>1</v>
      </c>
      <c r="R58" s="21">
        <v>8.6999999999999993</v>
      </c>
      <c r="S58" s="126">
        <v>8.6</v>
      </c>
      <c r="T58" s="158">
        <f t="shared" ref="T58:T63" si="23">SUM(B58:S58)</f>
        <v>135.23279044516829</v>
      </c>
      <c r="U58" s="49"/>
      <c r="V58" s="55"/>
      <c r="W58" s="304"/>
      <c r="X58" s="310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186">
        <v>8.9</v>
      </c>
      <c r="C59" s="179">
        <v>8.6999999999999993</v>
      </c>
      <c r="D59" s="179">
        <v>8.6999999999999993</v>
      </c>
      <c r="E59" s="179">
        <v>1.8</v>
      </c>
      <c r="F59" s="179">
        <v>8.8000000000000007</v>
      </c>
      <c r="G59" s="187">
        <v>8.9</v>
      </c>
      <c r="H59" s="186">
        <v>8.4</v>
      </c>
      <c r="I59" s="179">
        <v>8.6</v>
      </c>
      <c r="J59" s="179">
        <v>8.6</v>
      </c>
      <c r="K59" s="179">
        <v>1.9</v>
      </c>
      <c r="L59" s="179">
        <v>8.6999999999999993</v>
      </c>
      <c r="M59" s="187">
        <v>8.5</v>
      </c>
      <c r="N59" s="69">
        <v>8.6999999999999993</v>
      </c>
      <c r="O59" s="21">
        <v>8.9</v>
      </c>
      <c r="P59" s="21">
        <v>8.6999999999999993</v>
      </c>
      <c r="Q59" s="21">
        <v>1</v>
      </c>
      <c r="R59" s="21">
        <v>8.6999999999999993</v>
      </c>
      <c r="S59" s="126">
        <v>8.6</v>
      </c>
      <c r="T59" s="158">
        <f t="shared" si="23"/>
        <v>135.10000000000002</v>
      </c>
      <c r="U59" s="49"/>
      <c r="V59" s="55"/>
      <c r="W59" s="304"/>
      <c r="X59" s="310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186">
        <v>8.9</v>
      </c>
      <c r="C60" s="179">
        <v>8.6999999999999993</v>
      </c>
      <c r="D60" s="179">
        <v>8.6999999999999993</v>
      </c>
      <c r="E60" s="179">
        <v>1.8</v>
      </c>
      <c r="F60" s="179">
        <v>8.8000000000000007</v>
      </c>
      <c r="G60" s="187">
        <v>8.9</v>
      </c>
      <c r="H60" s="186">
        <v>8.3000000000000007</v>
      </c>
      <c r="I60" s="179">
        <v>8.6</v>
      </c>
      <c r="J60" s="179">
        <v>8.5</v>
      </c>
      <c r="K60" s="179">
        <v>1.7</v>
      </c>
      <c r="L60" s="179">
        <v>8.6999999999999993</v>
      </c>
      <c r="M60" s="187">
        <v>8.5</v>
      </c>
      <c r="N60" s="69">
        <v>8.6999999999999993</v>
      </c>
      <c r="O60" s="21">
        <v>8.9</v>
      </c>
      <c r="P60" s="21">
        <v>8.6999999999999993</v>
      </c>
      <c r="Q60" s="21">
        <v>1</v>
      </c>
      <c r="R60" s="21">
        <v>8.6</v>
      </c>
      <c r="S60" s="126">
        <v>8.6</v>
      </c>
      <c r="T60" s="158">
        <f t="shared" si="23"/>
        <v>134.60000000000002</v>
      </c>
      <c r="U60" s="49"/>
      <c r="V60" s="55"/>
      <c r="W60" s="304"/>
      <c r="X60" s="310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186">
        <v>8.9</v>
      </c>
      <c r="C61" s="179">
        <v>8.6</v>
      </c>
      <c r="D61" s="179">
        <v>8.6999999999999993</v>
      </c>
      <c r="E61" s="179">
        <v>1.8</v>
      </c>
      <c r="F61" s="179">
        <v>8.8000000000000007</v>
      </c>
      <c r="G61" s="187">
        <v>8.9</v>
      </c>
      <c r="H61" s="186">
        <v>8.3000000000000007</v>
      </c>
      <c r="I61" s="179">
        <v>8.6</v>
      </c>
      <c r="J61" s="179">
        <v>8.5</v>
      </c>
      <c r="K61" s="179">
        <v>1.7</v>
      </c>
      <c r="L61" s="179">
        <v>8.6999999999999993</v>
      </c>
      <c r="M61" s="187">
        <v>8.4</v>
      </c>
      <c r="N61" s="69">
        <v>8.6999999999999993</v>
      </c>
      <c r="O61" s="21">
        <v>8.9</v>
      </c>
      <c r="P61" s="21">
        <v>8.6999999999999993</v>
      </c>
      <c r="Q61" s="21">
        <v>1</v>
      </c>
      <c r="R61" s="21">
        <v>8.6</v>
      </c>
      <c r="S61" s="126">
        <v>8.6</v>
      </c>
      <c r="T61" s="158">
        <f t="shared" si="23"/>
        <v>134.4</v>
      </c>
      <c r="U61" s="49"/>
      <c r="V61" s="55"/>
      <c r="W61" s="304"/>
      <c r="X61" s="310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86">
        <v>8.8000000000000007</v>
      </c>
      <c r="C62" s="179">
        <v>8.6</v>
      </c>
      <c r="D62" s="179">
        <v>8.6999999999999993</v>
      </c>
      <c r="E62" s="179">
        <v>1.7</v>
      </c>
      <c r="F62" s="179">
        <v>8.8000000000000007</v>
      </c>
      <c r="G62" s="187">
        <v>8.9</v>
      </c>
      <c r="H62" s="186">
        <v>8.3000000000000007</v>
      </c>
      <c r="I62" s="179">
        <v>8.6</v>
      </c>
      <c r="J62" s="179">
        <v>8.5</v>
      </c>
      <c r="K62" s="179">
        <v>1.7</v>
      </c>
      <c r="L62" s="179">
        <v>8.6</v>
      </c>
      <c r="M62" s="187">
        <v>8.4</v>
      </c>
      <c r="N62" s="69">
        <v>8.6999999999999993</v>
      </c>
      <c r="O62" s="21">
        <v>8.9</v>
      </c>
      <c r="P62" s="21">
        <v>8.6999999999999993</v>
      </c>
      <c r="Q62" s="21">
        <v>0.9</v>
      </c>
      <c r="R62" s="21">
        <v>8.6</v>
      </c>
      <c r="S62" s="126">
        <v>8.6</v>
      </c>
      <c r="T62" s="158">
        <f t="shared" si="23"/>
        <v>134.00000000000003</v>
      </c>
      <c r="U62" s="49"/>
      <c r="V62" s="55"/>
      <c r="W62" s="304"/>
      <c r="X62" s="310"/>
      <c r="Y62" s="52"/>
      <c r="Z62" s="64"/>
      <c r="AA62" s="64"/>
      <c r="AB62" s="64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86">
        <v>8.8000000000000007</v>
      </c>
      <c r="C63" s="179">
        <v>8.6</v>
      </c>
      <c r="D63" s="179">
        <v>8.6999999999999993</v>
      </c>
      <c r="E63" s="179">
        <v>1.7</v>
      </c>
      <c r="F63" s="179">
        <v>8.8000000000000007</v>
      </c>
      <c r="G63" s="187">
        <v>8.8000000000000007</v>
      </c>
      <c r="H63" s="186">
        <v>8.3000000000000007</v>
      </c>
      <c r="I63" s="179">
        <v>8.6</v>
      </c>
      <c r="J63" s="179">
        <v>8.5</v>
      </c>
      <c r="K63" s="179">
        <v>1.7</v>
      </c>
      <c r="L63" s="179">
        <v>8.6</v>
      </c>
      <c r="M63" s="187">
        <v>8.4</v>
      </c>
      <c r="N63" s="69">
        <v>8.6</v>
      </c>
      <c r="O63" s="21">
        <v>8.8000000000000007</v>
      </c>
      <c r="P63" s="21">
        <v>8.6</v>
      </c>
      <c r="Q63" s="21">
        <v>0.9</v>
      </c>
      <c r="R63" s="21">
        <v>8.5</v>
      </c>
      <c r="S63" s="126">
        <v>8.5</v>
      </c>
      <c r="T63" s="158">
        <f t="shared" si="23"/>
        <v>133.39999999999998</v>
      </c>
      <c r="U63" s="49"/>
      <c r="V63" s="55"/>
      <c r="W63" s="304"/>
      <c r="X63" s="310"/>
      <c r="Y63" s="52"/>
      <c r="Z63" s="64"/>
      <c r="AA63" s="64"/>
      <c r="AB63" s="64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81" t="s">
        <v>10</v>
      </c>
      <c r="B64" s="168">
        <f t="shared" ref="B64:S64" si="24">SUM(B57:B63)</f>
        <v>62</v>
      </c>
      <c r="C64" s="169">
        <f t="shared" si="24"/>
        <v>60.5</v>
      </c>
      <c r="D64" s="169">
        <f t="shared" si="24"/>
        <v>60.8</v>
      </c>
      <c r="E64" s="169">
        <f t="shared" si="24"/>
        <v>12.299999999999999</v>
      </c>
      <c r="F64" s="169">
        <f t="shared" si="24"/>
        <v>61.643973941368074</v>
      </c>
      <c r="G64" s="170">
        <f t="shared" si="24"/>
        <v>62.099999999999994</v>
      </c>
      <c r="H64" s="168">
        <f t="shared" si="24"/>
        <v>58.3</v>
      </c>
      <c r="I64" s="169">
        <f t="shared" si="24"/>
        <v>60.100000000000009</v>
      </c>
      <c r="J64" s="169">
        <f t="shared" si="24"/>
        <v>59.7</v>
      </c>
      <c r="K64" s="169">
        <f t="shared" si="24"/>
        <v>12.599999999999998</v>
      </c>
      <c r="L64" s="169">
        <f t="shared" si="24"/>
        <v>60.588816503800217</v>
      </c>
      <c r="M64" s="170">
        <f t="shared" si="24"/>
        <v>59.099999999999994</v>
      </c>
      <c r="N64" s="70">
        <f t="shared" si="24"/>
        <v>60.633659066232362</v>
      </c>
      <c r="O64" s="25">
        <f t="shared" si="24"/>
        <v>62.099999999999994</v>
      </c>
      <c r="P64" s="25">
        <f t="shared" si="24"/>
        <v>60.800000000000004</v>
      </c>
      <c r="Q64" s="25">
        <f t="shared" si="24"/>
        <v>6.7000000000000011</v>
      </c>
      <c r="R64" s="25">
        <f t="shared" si="24"/>
        <v>60.3</v>
      </c>
      <c r="S64" s="127">
        <f t="shared" si="24"/>
        <v>60.1</v>
      </c>
      <c r="T64" s="150">
        <f>SUM(B64:S64)</f>
        <v>940.36644951140067</v>
      </c>
      <c r="U64" s="49"/>
      <c r="V64" s="2"/>
      <c r="W64" s="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158</v>
      </c>
      <c r="C65" s="28">
        <v>157</v>
      </c>
      <c r="D65" s="28">
        <v>155</v>
      </c>
      <c r="E65" s="28">
        <v>159.5</v>
      </c>
      <c r="F65" s="28">
        <v>154.5</v>
      </c>
      <c r="G65" s="29">
        <v>153</v>
      </c>
      <c r="H65" s="27">
        <v>157</v>
      </c>
      <c r="I65" s="28">
        <v>156</v>
      </c>
      <c r="J65" s="28">
        <v>155</v>
      </c>
      <c r="K65" s="28">
        <v>159</v>
      </c>
      <c r="L65" s="28">
        <v>154.5</v>
      </c>
      <c r="M65" s="29">
        <v>153.5</v>
      </c>
      <c r="N65" s="71">
        <v>157.5</v>
      </c>
      <c r="O65" s="28">
        <v>155.5</v>
      </c>
      <c r="P65" s="28">
        <v>155</v>
      </c>
      <c r="Q65" s="28">
        <v>159</v>
      </c>
      <c r="R65" s="28">
        <v>154</v>
      </c>
      <c r="S65" s="128">
        <v>153.5</v>
      </c>
      <c r="T65" s="151">
        <f>+((T64/T66)/7)*1000</f>
        <v>155.30412048082587</v>
      </c>
      <c r="U65" s="49"/>
      <c r="V65" s="2"/>
      <c r="W65" s="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56</v>
      </c>
      <c r="C66" s="145">
        <v>55</v>
      </c>
      <c r="D66" s="145">
        <v>56</v>
      </c>
      <c r="E66" s="145">
        <v>11</v>
      </c>
      <c r="F66" s="145">
        <v>57</v>
      </c>
      <c r="G66" s="147">
        <v>58</v>
      </c>
      <c r="H66" s="146">
        <v>53</v>
      </c>
      <c r="I66" s="145">
        <v>55</v>
      </c>
      <c r="J66" s="145">
        <v>55</v>
      </c>
      <c r="K66" s="145">
        <v>12</v>
      </c>
      <c r="L66" s="145">
        <v>56</v>
      </c>
      <c r="M66" s="147">
        <v>55</v>
      </c>
      <c r="N66" s="94">
        <v>55</v>
      </c>
      <c r="O66" s="145">
        <v>57</v>
      </c>
      <c r="P66" s="145">
        <v>56</v>
      </c>
      <c r="Q66" s="145">
        <v>6</v>
      </c>
      <c r="R66" s="145">
        <v>56</v>
      </c>
      <c r="S66" s="148">
        <v>56</v>
      </c>
      <c r="T66" s="152">
        <f>SUM(B66:S66)</f>
        <v>865</v>
      </c>
      <c r="U66" s="49"/>
      <c r="V66" s="66"/>
      <c r="X66" s="2"/>
      <c r="Y66" s="52"/>
      <c r="Z66" s="52"/>
      <c r="AA66" s="52"/>
      <c r="AB66" s="52"/>
      <c r="AC66" s="52"/>
      <c r="AD66" s="3"/>
    </row>
    <row r="67" spans="1:41" ht="33.75" customHeight="1" x14ac:dyDescent="0.25">
      <c r="A67" s="84" t="s">
        <v>14</v>
      </c>
      <c r="B67" s="35">
        <f t="shared" ref="B67:S67" si="25">((B66*B65)*7/1000-B57-B58)/5</f>
        <v>8.8471999999999991</v>
      </c>
      <c r="C67" s="36">
        <f t="shared" si="25"/>
        <v>8.6289999999999996</v>
      </c>
      <c r="D67" s="36">
        <f t="shared" si="25"/>
        <v>8.6919999999999984</v>
      </c>
      <c r="E67" s="36">
        <f t="shared" si="25"/>
        <v>1.7563</v>
      </c>
      <c r="F67" s="36">
        <f t="shared" si="25"/>
        <v>8.8003052117263856</v>
      </c>
      <c r="G67" s="37">
        <f t="shared" si="25"/>
        <v>8.8835999999999995</v>
      </c>
      <c r="H67" s="35">
        <f t="shared" si="25"/>
        <v>8.3094000000000001</v>
      </c>
      <c r="I67" s="36">
        <f t="shared" si="25"/>
        <v>8.5920000000000005</v>
      </c>
      <c r="J67" s="36">
        <f t="shared" si="25"/>
        <v>8.5149999999999988</v>
      </c>
      <c r="K67" s="36">
        <f t="shared" si="25"/>
        <v>1.8912</v>
      </c>
      <c r="L67" s="36">
        <f t="shared" si="25"/>
        <v>8.6550366992399574</v>
      </c>
      <c r="M67" s="37">
        <f t="shared" si="25"/>
        <v>8.4394999999999989</v>
      </c>
      <c r="N67" s="73">
        <f t="shared" si="25"/>
        <v>8.6807681867535305</v>
      </c>
      <c r="O67" s="36">
        <f t="shared" si="25"/>
        <v>8.8689</v>
      </c>
      <c r="P67" s="36">
        <f t="shared" si="25"/>
        <v>8.6720000000000006</v>
      </c>
      <c r="Q67" s="36">
        <f t="shared" si="25"/>
        <v>0.95559999999999989</v>
      </c>
      <c r="R67" s="36">
        <f t="shared" si="25"/>
        <v>8.6135999999999999</v>
      </c>
      <c r="S67" s="130">
        <f t="shared" si="25"/>
        <v>8.5943999999999985</v>
      </c>
      <c r="T67" s="153">
        <f>((T64*1000)/T66)/7</f>
        <v>155.30412048082584</v>
      </c>
      <c r="X67" s="52"/>
      <c r="Y67" s="52"/>
      <c r="Z67" s="52"/>
      <c r="AA67" s="52"/>
      <c r="AB67" s="52"/>
      <c r="AC67" s="52"/>
      <c r="AD67" s="3"/>
    </row>
    <row r="68" spans="1:41" ht="33.75" customHeight="1" x14ac:dyDescent="0.25">
      <c r="A68" s="85" t="s">
        <v>15</v>
      </c>
      <c r="B68" s="39">
        <f t="shared" ref="B68:M68" si="26">((B66*B65)*7)/1000</f>
        <v>61.936</v>
      </c>
      <c r="C68" s="40">
        <f t="shared" si="26"/>
        <v>60.445</v>
      </c>
      <c r="D68" s="40">
        <f t="shared" si="26"/>
        <v>60.76</v>
      </c>
      <c r="E68" s="40">
        <f t="shared" si="26"/>
        <v>12.281499999999999</v>
      </c>
      <c r="F68" s="40">
        <f t="shared" si="26"/>
        <v>61.645499999999998</v>
      </c>
      <c r="G68" s="76">
        <f t="shared" si="26"/>
        <v>62.118000000000002</v>
      </c>
      <c r="H68" s="39">
        <f t="shared" si="26"/>
        <v>58.247</v>
      </c>
      <c r="I68" s="40">
        <f t="shared" si="26"/>
        <v>60.06</v>
      </c>
      <c r="J68" s="40">
        <f t="shared" si="26"/>
        <v>59.674999999999997</v>
      </c>
      <c r="K68" s="40">
        <f t="shared" si="26"/>
        <v>13.356</v>
      </c>
      <c r="L68" s="40">
        <f t="shared" si="26"/>
        <v>60.564</v>
      </c>
      <c r="M68" s="76">
        <f t="shared" si="26"/>
        <v>59.097499999999997</v>
      </c>
      <c r="N68" s="74">
        <f>((N66*N65)*7)/1000</f>
        <v>60.637500000000003</v>
      </c>
      <c r="O68" s="40">
        <f>((O66*O65)*7)/1000</f>
        <v>62.044499999999999</v>
      </c>
      <c r="P68" s="40">
        <f>((P66*P65)*7)/1000</f>
        <v>60.76</v>
      </c>
      <c r="Q68" s="40">
        <f>((Q66*Q65)*7)/1000</f>
        <v>6.6779999999999999</v>
      </c>
      <c r="R68" s="40">
        <f t="shared" ref="R68:S68" si="27">((R66*R65)*7)/1000</f>
        <v>60.368000000000002</v>
      </c>
      <c r="S68" s="131">
        <f t="shared" si="27"/>
        <v>60.171999999999997</v>
      </c>
      <c r="T68" s="85"/>
      <c r="U68" s="48"/>
      <c r="Z68" s="3"/>
      <c r="AA68" s="3"/>
      <c r="AB68" s="3"/>
      <c r="AC68" s="3"/>
      <c r="AD68" s="3"/>
    </row>
    <row r="69" spans="1:41" ht="33.75" customHeight="1" thickBot="1" x14ac:dyDescent="0.3">
      <c r="A69" s="86" t="s">
        <v>16</v>
      </c>
      <c r="B69" s="44">
        <f t="shared" ref="B69:M69" si="28">+(B64/B66)/7*1000</f>
        <v>158.16326530612247</v>
      </c>
      <c r="C69" s="45">
        <f t="shared" si="28"/>
        <v>157.14285714285717</v>
      </c>
      <c r="D69" s="45">
        <f t="shared" si="28"/>
        <v>155.10204081632654</v>
      </c>
      <c r="E69" s="45">
        <f t="shared" si="28"/>
        <v>159.74025974025975</v>
      </c>
      <c r="F69" s="45">
        <f t="shared" si="28"/>
        <v>154.49617529164934</v>
      </c>
      <c r="G69" s="46">
        <f t="shared" si="28"/>
        <v>152.95566502463052</v>
      </c>
      <c r="H69" s="44">
        <f t="shared" si="28"/>
        <v>157.14285714285711</v>
      </c>
      <c r="I69" s="45">
        <f t="shared" si="28"/>
        <v>156.10389610389615</v>
      </c>
      <c r="J69" s="45">
        <f t="shared" si="28"/>
        <v>155.06493506493507</v>
      </c>
      <c r="K69" s="45">
        <f t="shared" si="28"/>
        <v>149.99999999999997</v>
      </c>
      <c r="L69" s="45">
        <f t="shared" si="28"/>
        <v>154.56330740765361</v>
      </c>
      <c r="M69" s="46">
        <f t="shared" si="28"/>
        <v>153.50649350649351</v>
      </c>
      <c r="N69" s="75">
        <f>+(N64/N66)/7*1000</f>
        <v>157.49002354865547</v>
      </c>
      <c r="O69" s="45">
        <f>+(O64/O66)/7*1000</f>
        <v>155.6390977443609</v>
      </c>
      <c r="P69" s="45">
        <f>+(P64/P66)/7*1000</f>
        <v>155.10204081632656</v>
      </c>
      <c r="Q69" s="45">
        <f>+(Q64/Q66)/7*1000</f>
        <v>159.52380952380958</v>
      </c>
      <c r="R69" s="45">
        <f t="shared" ref="R69:S69" si="29">+(R64/R66)/7*1000</f>
        <v>153.82653061224488</v>
      </c>
      <c r="S69" s="132">
        <f t="shared" si="29"/>
        <v>153.31632653061226</v>
      </c>
      <c r="T69" s="154"/>
      <c r="Z69" s="3"/>
      <c r="AA69" s="3"/>
      <c r="AB69" s="3"/>
      <c r="AC69" s="3"/>
      <c r="AD69" s="3"/>
    </row>
    <row r="70" spans="1:41" ht="33.75" customHeight="1" x14ac:dyDescent="0.25">
      <c r="B70" s="49">
        <f t="shared" ref="B70:S70" si="30">B69-B65</f>
        <v>0.1632653061224687</v>
      </c>
      <c r="C70" s="49">
        <f t="shared" si="30"/>
        <v>0.14285714285716722</v>
      </c>
      <c r="D70" s="49">
        <f t="shared" si="30"/>
        <v>0.10204081632653583</v>
      </c>
      <c r="E70" s="49">
        <f t="shared" si="30"/>
        <v>0.24025974025974506</v>
      </c>
      <c r="F70" s="49">
        <f t="shared" si="30"/>
        <v>-3.8247083506632862E-3</v>
      </c>
      <c r="G70" s="49">
        <f t="shared" si="30"/>
        <v>-4.4334975369480389E-2</v>
      </c>
      <c r="H70" s="49">
        <f t="shared" si="30"/>
        <v>0.14285714285711038</v>
      </c>
      <c r="I70" s="49">
        <f t="shared" si="30"/>
        <v>0.10389610389614745</v>
      </c>
      <c r="J70" s="49">
        <f t="shared" si="30"/>
        <v>6.4935064935070841E-2</v>
      </c>
      <c r="K70" s="49">
        <f t="shared" si="30"/>
        <v>-9.0000000000000284</v>
      </c>
      <c r="L70" s="49">
        <f t="shared" si="30"/>
        <v>6.3307407653610426E-2</v>
      </c>
      <c r="M70" s="49">
        <f t="shared" si="30"/>
        <v>6.4935064935127684E-3</v>
      </c>
      <c r="N70" s="49">
        <f t="shared" si="30"/>
        <v>-9.976451344527959E-3</v>
      </c>
      <c r="O70" s="49">
        <f t="shared" si="30"/>
        <v>0.13909774436089606</v>
      </c>
      <c r="P70" s="49">
        <f t="shared" si="30"/>
        <v>0.10204081632656425</v>
      </c>
      <c r="Q70" s="49">
        <f t="shared" si="30"/>
        <v>0.52380952380957524</v>
      </c>
      <c r="R70" s="49">
        <f t="shared" si="30"/>
        <v>-0.17346938775511944</v>
      </c>
      <c r="S70" s="49">
        <f t="shared" si="30"/>
        <v>-0.18367346938774176</v>
      </c>
    </row>
    <row r="71" spans="1:41" s="183" customFormat="1" ht="33.75" customHeight="1" x14ac:dyDescent="0.25">
      <c r="B71" s="294"/>
      <c r="C71" s="294"/>
      <c r="D71" s="294"/>
      <c r="E71" s="294"/>
      <c r="F71" s="294"/>
      <c r="G71" s="294"/>
      <c r="H71" s="294"/>
      <c r="I71" s="294"/>
      <c r="J71" s="294"/>
      <c r="K71" s="294"/>
      <c r="L71" s="294"/>
      <c r="M71" s="294"/>
      <c r="N71" s="294"/>
      <c r="O71" s="294"/>
      <c r="P71" s="294"/>
      <c r="Q71" s="294"/>
      <c r="R71" s="294"/>
      <c r="S71" s="294"/>
      <c r="X71" s="16"/>
      <c r="Y71" s="16"/>
      <c r="Z71" s="16"/>
      <c r="AA71" s="16"/>
      <c r="AB71" s="16"/>
      <c r="AC71" s="16"/>
    </row>
    <row r="72" spans="1:41" s="182" customFormat="1" ht="33.75" customHeight="1" x14ac:dyDescent="0.25">
      <c r="B72" s="185"/>
      <c r="C72" s="185"/>
      <c r="F72" s="16"/>
      <c r="G72" s="16"/>
      <c r="H72" s="16"/>
      <c r="I72" s="16"/>
      <c r="J72" s="16"/>
      <c r="K72" s="16"/>
    </row>
    <row r="73" spans="1:41" s="182" customFormat="1" ht="33.75" customHeight="1" x14ac:dyDescent="0.25">
      <c r="B73" s="185"/>
      <c r="F73" s="16"/>
      <c r="G73" s="16"/>
      <c r="H73" s="16"/>
      <c r="I73" s="16"/>
      <c r="J73" s="16"/>
      <c r="K73" s="16"/>
    </row>
    <row r="74" spans="1:41" ht="33.75" customHeight="1" x14ac:dyDescent="0.25">
      <c r="A74" s="52"/>
      <c r="B74" s="185"/>
      <c r="C74" s="185"/>
      <c r="F74" s="183"/>
      <c r="G74" s="183"/>
      <c r="H74" s="183"/>
      <c r="I74" s="183"/>
      <c r="J74" s="183"/>
      <c r="K74" s="183"/>
    </row>
    <row r="75" spans="1:41" ht="33.75" customHeight="1" x14ac:dyDescent="0.25">
      <c r="A75" s="52"/>
      <c r="B75" s="185"/>
      <c r="F75" s="183"/>
      <c r="G75" s="183"/>
      <c r="H75" s="183"/>
      <c r="I75" s="183"/>
      <c r="J75" s="183"/>
      <c r="K75" s="183"/>
    </row>
    <row r="76" spans="1:41" ht="33.75" customHeight="1" x14ac:dyDescent="0.25">
      <c r="A76" s="52"/>
      <c r="B76" s="185"/>
      <c r="C76" s="185"/>
      <c r="F76" s="182"/>
      <c r="G76" s="182"/>
      <c r="H76" s="182"/>
      <c r="I76" s="182"/>
      <c r="J76" s="182"/>
      <c r="K76" s="182"/>
    </row>
    <row r="77" spans="1:41" ht="33.75" customHeight="1" x14ac:dyDescent="0.25">
      <c r="A77" s="52"/>
      <c r="B77" s="185"/>
    </row>
    <row r="78" spans="1:41" ht="33.75" customHeight="1" x14ac:dyDescent="0.25">
      <c r="A78" s="52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182"/>
    </row>
    <row r="79" spans="1:41" ht="33.75" customHeight="1" x14ac:dyDescent="0.25">
      <c r="A79" s="52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182"/>
    </row>
    <row r="80" spans="1:41" ht="33.75" customHeight="1" x14ac:dyDescent="0.25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182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4">
    <mergeCell ref="B15:G15"/>
    <mergeCell ref="H15:M15"/>
    <mergeCell ref="N15:S15"/>
    <mergeCell ref="A3:C3"/>
    <mergeCell ref="E9:G9"/>
    <mergeCell ref="R9:S9"/>
    <mergeCell ref="K11:L11"/>
    <mergeCell ref="R11:T11"/>
    <mergeCell ref="B36:H36"/>
    <mergeCell ref="L36:R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40"/>
  <sheetViews>
    <sheetView topLeftCell="A25" zoomScale="30" zoomScaleNormal="30" workbookViewId="0">
      <selection activeCell="B39" sqref="B39:G45"/>
    </sheetView>
  </sheetViews>
  <sheetFormatPr baseColWidth="10" defaultRowHeight="15" x14ac:dyDescent="0.25"/>
  <cols>
    <col min="1" max="1" width="52.42578125" style="16" bestFit="1" customWidth="1"/>
    <col min="2" max="10" width="22.85546875" style="16" customWidth="1"/>
    <col min="11" max="11" width="32.85546875" style="16" customWidth="1"/>
    <col min="12" max="19" width="22.85546875" style="16" customWidth="1"/>
    <col min="20" max="20" width="27.85546875" style="16" customWidth="1"/>
    <col min="21" max="22" width="35.42578125" style="16" bestFit="1" customWidth="1"/>
    <col min="23" max="23" width="32.28515625" style="16" bestFit="1" customWidth="1"/>
    <col min="24" max="24" width="20.140625" style="16" bestFit="1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328"/>
      <c r="E3" s="328"/>
      <c r="F3" s="328"/>
      <c r="G3" s="328"/>
      <c r="H3" s="328"/>
      <c r="I3" s="328"/>
      <c r="J3" s="328"/>
      <c r="K3" s="328"/>
      <c r="L3" s="328"/>
      <c r="M3" s="328"/>
      <c r="N3" s="328"/>
      <c r="O3" s="328"/>
      <c r="P3" s="328"/>
      <c r="Q3" s="328"/>
      <c r="R3" s="328"/>
      <c r="S3" s="328"/>
      <c r="T3" s="328"/>
      <c r="U3" s="328"/>
      <c r="V3" s="328"/>
      <c r="W3" s="328"/>
      <c r="X3" s="328"/>
      <c r="Y3" s="2"/>
      <c r="Z3" s="2"/>
      <c r="AA3" s="2"/>
      <c r="AB3" s="2"/>
      <c r="AC3" s="2"/>
      <c r="AD3" s="32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28" t="s">
        <v>1</v>
      </c>
      <c r="B9" s="328"/>
      <c r="C9" s="328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 t="s">
        <v>102</v>
      </c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28"/>
      <c r="B10" s="328"/>
      <c r="C10" s="32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28" t="s">
        <v>4</v>
      </c>
      <c r="B11" s="328"/>
      <c r="C11" s="328"/>
      <c r="D11" s="1"/>
      <c r="E11" s="329">
        <v>3</v>
      </c>
      <c r="F11" s="1"/>
      <c r="G11" s="1"/>
      <c r="H11" s="1"/>
      <c r="I11" s="1"/>
      <c r="J11" s="1"/>
      <c r="K11" s="378" t="s">
        <v>117</v>
      </c>
      <c r="L11" s="378"/>
      <c r="M11" s="330"/>
      <c r="N11" s="330"/>
      <c r="O11" s="1"/>
      <c r="P11" s="1"/>
      <c r="Q11" s="1" t="s">
        <v>6</v>
      </c>
      <c r="R11" s="378" t="s">
        <v>116</v>
      </c>
      <c r="S11" s="378"/>
      <c r="T11" s="378"/>
      <c r="U11" s="330"/>
      <c r="V11" s="330"/>
      <c r="W11" s="330"/>
      <c r="X11" s="330"/>
      <c r="Y11" s="1"/>
      <c r="Z11" s="1"/>
      <c r="AA11" s="1"/>
      <c r="AB11" s="1"/>
      <c r="AC11" s="1"/>
      <c r="AD11" s="1"/>
    </row>
    <row r="12" spans="1:30" s="3" customFormat="1" ht="26.25" x14ac:dyDescent="0.25">
      <c r="A12" s="328"/>
      <c r="B12" s="328"/>
      <c r="C12" s="328"/>
      <c r="D12" s="1"/>
      <c r="E12" s="1"/>
      <c r="F12" s="1"/>
      <c r="G12" s="1"/>
      <c r="H12" s="1"/>
      <c r="I12" s="1"/>
      <c r="J12" s="1"/>
      <c r="K12" s="330"/>
      <c r="L12" s="330"/>
      <c r="M12" s="330"/>
      <c r="N12" s="330"/>
      <c r="O12" s="1"/>
      <c r="P12" s="1"/>
      <c r="Q12" s="1"/>
      <c r="R12" s="1"/>
      <c r="S12" s="330"/>
      <c r="T12" s="330"/>
      <c r="U12" s="330"/>
      <c r="V12" s="330"/>
      <c r="W12" s="330"/>
      <c r="X12" s="330"/>
      <c r="Y12" s="330"/>
      <c r="Z12" s="330"/>
      <c r="AA12" s="330"/>
      <c r="AB12" s="330"/>
      <c r="AC12" s="330"/>
      <c r="AD12" s="1"/>
    </row>
    <row r="13" spans="1:30" s="3" customFormat="1" ht="26.25" x14ac:dyDescent="0.25">
      <c r="A13" s="328"/>
      <c r="B13" s="328"/>
      <c r="C13" s="328"/>
      <c r="D13" s="328"/>
      <c r="E13" s="328"/>
      <c r="F13" s="328"/>
      <c r="G13" s="328"/>
      <c r="H13" s="328"/>
      <c r="I13" s="328"/>
      <c r="J13" s="328"/>
      <c r="K13" s="328"/>
      <c r="L13" s="330"/>
      <c r="M13" s="330"/>
      <c r="N13" s="330"/>
      <c r="O13" s="330"/>
      <c r="P13" s="330"/>
      <c r="Q13" s="330"/>
      <c r="R13" s="330"/>
      <c r="S13" s="330"/>
      <c r="T13" s="330"/>
      <c r="U13" s="330"/>
      <c r="V13" s="330"/>
      <c r="W13" s="1"/>
      <c r="X13" s="1"/>
      <c r="Y13" s="1"/>
    </row>
    <row r="14" spans="1:30" s="3" customFormat="1" ht="27" thickBot="1" x14ac:dyDescent="0.3">
      <c r="A14" s="328"/>
      <c r="B14" s="7"/>
      <c r="C14" s="7"/>
      <c r="D14" s="8"/>
      <c r="E14" s="8"/>
      <c r="F14" s="8"/>
      <c r="G14" s="8"/>
      <c r="H14" s="8"/>
      <c r="I14" s="1"/>
      <c r="J14" s="1"/>
      <c r="K14" s="330"/>
      <c r="L14" s="330"/>
      <c r="M14" s="330"/>
      <c r="N14" s="330"/>
      <c r="O14" s="330"/>
      <c r="P14" s="330"/>
      <c r="Q14" s="330"/>
      <c r="R14" s="330"/>
      <c r="S14" s="330"/>
      <c r="T14" s="330"/>
      <c r="U14" s="330"/>
      <c r="V14" s="330"/>
      <c r="W14" s="330"/>
      <c r="X14" s="1"/>
      <c r="Y14" s="1"/>
      <c r="Z14" s="1"/>
    </row>
    <row r="15" spans="1:30" s="10" customFormat="1" ht="36" thickBot="1" x14ac:dyDescent="0.3">
      <c r="A15" s="109" t="s">
        <v>7</v>
      </c>
      <c r="B15" s="400" t="s">
        <v>8</v>
      </c>
      <c r="C15" s="401"/>
      <c r="D15" s="401"/>
      <c r="E15" s="401"/>
      <c r="F15" s="401"/>
      <c r="G15" s="401"/>
      <c r="H15" s="402" t="s">
        <v>45</v>
      </c>
      <c r="I15" s="403"/>
      <c r="J15" s="403"/>
      <c r="K15" s="403"/>
      <c r="L15" s="403"/>
      <c r="M15" s="404"/>
      <c r="N15" s="405" t="s">
        <v>44</v>
      </c>
      <c r="O15" s="406"/>
      <c r="P15" s="406"/>
      <c r="Q15" s="406"/>
      <c r="R15" s="406"/>
      <c r="S15" s="407"/>
      <c r="T15" s="331"/>
    </row>
    <row r="16" spans="1:30" ht="39.950000000000003" customHeight="1" x14ac:dyDescent="0.25">
      <c r="A16" s="110" t="s">
        <v>9</v>
      </c>
      <c r="B16" s="253"/>
      <c r="C16" s="254"/>
      <c r="D16" s="254"/>
      <c r="E16" s="254"/>
      <c r="F16" s="255"/>
      <c r="G16" s="256"/>
      <c r="H16" s="265"/>
      <c r="I16" s="254"/>
      <c r="J16" s="254"/>
      <c r="K16" s="255"/>
      <c r="L16" s="254"/>
      <c r="M16" s="268"/>
      <c r="N16" s="263"/>
      <c r="O16" s="254"/>
      <c r="P16" s="254"/>
      <c r="Q16" s="254"/>
      <c r="R16" s="254"/>
      <c r="S16" s="256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9">
        <v>6</v>
      </c>
      <c r="H17" s="68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106.4</v>
      </c>
      <c r="C18" s="21">
        <v>106.7</v>
      </c>
      <c r="D18" s="21">
        <v>108.6</v>
      </c>
      <c r="E18" s="21">
        <v>22.6</v>
      </c>
      <c r="F18" s="21">
        <v>109.2</v>
      </c>
      <c r="G18" s="22">
        <v>109.6</v>
      </c>
      <c r="H18" s="69">
        <v>103.4</v>
      </c>
      <c r="I18" s="21">
        <v>105.9</v>
      </c>
      <c r="J18" s="21">
        <v>106</v>
      </c>
      <c r="K18" s="21">
        <v>20.6</v>
      </c>
      <c r="L18" s="21">
        <v>108.1</v>
      </c>
      <c r="M18" s="126">
        <v>105.5</v>
      </c>
      <c r="N18" s="20">
        <v>107</v>
      </c>
      <c r="O18" s="21">
        <v>110</v>
      </c>
      <c r="P18" s="21">
        <v>110.9</v>
      </c>
      <c r="Q18" s="21">
        <v>14.6</v>
      </c>
      <c r="R18" s="21">
        <v>111.3</v>
      </c>
      <c r="S18" s="22">
        <v>109.5</v>
      </c>
      <c r="T18" s="23">
        <v>1682.3000000000002</v>
      </c>
      <c r="V18" s="2"/>
      <c r="W18" s="17"/>
    </row>
    <row r="19" spans="1:30" ht="39.950000000000003" customHeight="1" x14ac:dyDescent="0.25">
      <c r="A19" s="113" t="s">
        <v>34</v>
      </c>
      <c r="B19" s="20">
        <v>106.4</v>
      </c>
      <c r="C19" s="21">
        <v>106.7</v>
      </c>
      <c r="D19" s="21">
        <v>108.6</v>
      </c>
      <c r="E19" s="21">
        <v>22.6</v>
      </c>
      <c r="F19" s="21">
        <v>109.2</v>
      </c>
      <c r="G19" s="22">
        <v>109.6</v>
      </c>
      <c r="H19" s="69">
        <v>103.4</v>
      </c>
      <c r="I19" s="21">
        <v>105.9</v>
      </c>
      <c r="J19" s="21">
        <v>106</v>
      </c>
      <c r="K19" s="21">
        <v>20.6</v>
      </c>
      <c r="L19" s="21">
        <v>108.1</v>
      </c>
      <c r="M19" s="126">
        <v>105.5</v>
      </c>
      <c r="N19" s="20">
        <v>107</v>
      </c>
      <c r="O19" s="21">
        <v>110</v>
      </c>
      <c r="P19" s="21">
        <v>110.9</v>
      </c>
      <c r="Q19" s="21">
        <v>14.6</v>
      </c>
      <c r="R19" s="21">
        <v>111.3</v>
      </c>
      <c r="S19" s="22">
        <v>109.5</v>
      </c>
      <c r="T19" s="23">
        <f t="shared" ref="T19:T25" si="0">SUM(B19:S19)</f>
        <v>1675.8999999999999</v>
      </c>
      <c r="U19" s="182"/>
      <c r="V19" s="2"/>
      <c r="W19" s="17"/>
    </row>
    <row r="20" spans="1:30" ht="39.75" customHeight="1" x14ac:dyDescent="0.25">
      <c r="A20" s="112" t="s">
        <v>35</v>
      </c>
      <c r="B20" s="20">
        <v>106.1</v>
      </c>
      <c r="C20" s="21">
        <v>106.4</v>
      </c>
      <c r="D20" s="21">
        <v>107.7</v>
      </c>
      <c r="E20" s="21">
        <v>22.1</v>
      </c>
      <c r="F20" s="21">
        <v>109</v>
      </c>
      <c r="G20" s="22">
        <v>109.9</v>
      </c>
      <c r="H20" s="69">
        <v>103.2</v>
      </c>
      <c r="I20" s="21">
        <v>105.6</v>
      </c>
      <c r="J20" s="21">
        <v>105.4</v>
      </c>
      <c r="K20" s="21">
        <v>20.5</v>
      </c>
      <c r="L20" s="21">
        <v>107.5</v>
      </c>
      <c r="M20" s="126">
        <v>105.2</v>
      </c>
      <c r="N20" s="20">
        <v>106.5</v>
      </c>
      <c r="O20" s="21">
        <v>109.5</v>
      </c>
      <c r="P20" s="21">
        <v>110.2</v>
      </c>
      <c r="Q20" s="21">
        <v>13.5</v>
      </c>
      <c r="R20" s="21">
        <v>111.1</v>
      </c>
      <c r="S20" s="22">
        <v>109.5</v>
      </c>
      <c r="T20" s="23">
        <f t="shared" si="0"/>
        <v>1668.9</v>
      </c>
      <c r="V20" s="2"/>
      <c r="W20" s="17"/>
    </row>
    <row r="21" spans="1:30" ht="39.950000000000003" customHeight="1" x14ac:dyDescent="0.25">
      <c r="A21" s="112" t="s">
        <v>36</v>
      </c>
      <c r="B21" s="20">
        <v>106.1</v>
      </c>
      <c r="C21" s="21">
        <v>106.4</v>
      </c>
      <c r="D21" s="21">
        <v>107.7</v>
      </c>
      <c r="E21" s="21">
        <v>22.3</v>
      </c>
      <c r="F21" s="21">
        <v>109</v>
      </c>
      <c r="G21" s="22">
        <v>109.9</v>
      </c>
      <c r="H21" s="69">
        <v>103.2</v>
      </c>
      <c r="I21" s="21">
        <v>105.6</v>
      </c>
      <c r="J21" s="21">
        <v>105.4</v>
      </c>
      <c r="K21" s="21">
        <v>20.5</v>
      </c>
      <c r="L21" s="21">
        <v>107.5</v>
      </c>
      <c r="M21" s="126">
        <v>105.2</v>
      </c>
      <c r="N21" s="20">
        <v>106.5</v>
      </c>
      <c r="O21" s="21">
        <v>109.5</v>
      </c>
      <c r="P21" s="21">
        <v>110.2</v>
      </c>
      <c r="Q21" s="21">
        <v>13.5</v>
      </c>
      <c r="R21" s="21">
        <v>111.1</v>
      </c>
      <c r="S21" s="22">
        <v>109.5</v>
      </c>
      <c r="T21" s="23">
        <f t="shared" si="0"/>
        <v>1669.1</v>
      </c>
      <c r="V21" s="2"/>
      <c r="W21" s="17"/>
    </row>
    <row r="22" spans="1:30" ht="39.950000000000003" customHeight="1" x14ac:dyDescent="0.25">
      <c r="A22" s="113" t="s">
        <v>37</v>
      </c>
      <c r="B22" s="20">
        <v>106.1</v>
      </c>
      <c r="C22" s="21">
        <v>106.4</v>
      </c>
      <c r="D22" s="21">
        <v>107.7</v>
      </c>
      <c r="E22" s="21">
        <v>22.3</v>
      </c>
      <c r="F22" s="21">
        <v>109</v>
      </c>
      <c r="G22" s="22">
        <v>109.9</v>
      </c>
      <c r="H22" s="69">
        <v>103.2</v>
      </c>
      <c r="I22" s="21">
        <v>105.6</v>
      </c>
      <c r="J22" s="21">
        <v>105.4</v>
      </c>
      <c r="K22" s="21">
        <v>20.5</v>
      </c>
      <c r="L22" s="21">
        <v>107.5</v>
      </c>
      <c r="M22" s="126">
        <v>105.2</v>
      </c>
      <c r="N22" s="20">
        <v>106.5</v>
      </c>
      <c r="O22" s="21">
        <v>109.5</v>
      </c>
      <c r="P22" s="21">
        <v>110.2</v>
      </c>
      <c r="Q22" s="21">
        <v>13.5</v>
      </c>
      <c r="R22" s="21">
        <v>111.1</v>
      </c>
      <c r="S22" s="22">
        <v>109.5</v>
      </c>
      <c r="T22" s="23">
        <f t="shared" si="0"/>
        <v>1669.1</v>
      </c>
      <c r="V22" s="2"/>
      <c r="W22" s="17"/>
    </row>
    <row r="23" spans="1:30" ht="39.950000000000003" customHeight="1" x14ac:dyDescent="0.25">
      <c r="A23" s="112" t="s">
        <v>38</v>
      </c>
      <c r="B23" s="20">
        <v>106.1</v>
      </c>
      <c r="C23" s="21">
        <v>106.4</v>
      </c>
      <c r="D23" s="21">
        <v>107.7</v>
      </c>
      <c r="E23" s="21">
        <v>22.3</v>
      </c>
      <c r="F23" s="21">
        <v>109</v>
      </c>
      <c r="G23" s="22">
        <v>109.9</v>
      </c>
      <c r="H23" s="69">
        <v>103.2</v>
      </c>
      <c r="I23" s="21">
        <v>105.6</v>
      </c>
      <c r="J23" s="21">
        <v>105.4</v>
      </c>
      <c r="K23" s="21">
        <v>20.5</v>
      </c>
      <c r="L23" s="21">
        <v>107.5</v>
      </c>
      <c r="M23" s="126">
        <v>105.2</v>
      </c>
      <c r="N23" s="20">
        <v>106.5</v>
      </c>
      <c r="O23" s="21">
        <v>109.5</v>
      </c>
      <c r="P23" s="21">
        <v>110.2</v>
      </c>
      <c r="Q23" s="21">
        <v>13.6</v>
      </c>
      <c r="R23" s="21">
        <v>111.1</v>
      </c>
      <c r="S23" s="22">
        <v>109.5</v>
      </c>
      <c r="T23" s="23">
        <f t="shared" si="0"/>
        <v>1669.1999999999998</v>
      </c>
      <c r="V23" s="2"/>
      <c r="W23" s="17"/>
    </row>
    <row r="24" spans="1:30" ht="39.950000000000003" customHeight="1" x14ac:dyDescent="0.25">
      <c r="A24" s="112" t="s">
        <v>33</v>
      </c>
      <c r="B24" s="20">
        <v>106.1</v>
      </c>
      <c r="C24" s="21">
        <v>106.4</v>
      </c>
      <c r="D24" s="21">
        <v>107.7</v>
      </c>
      <c r="E24" s="21">
        <v>22.3</v>
      </c>
      <c r="F24" s="21">
        <v>109</v>
      </c>
      <c r="G24" s="22">
        <v>109.9</v>
      </c>
      <c r="H24" s="69">
        <v>103.2</v>
      </c>
      <c r="I24" s="21">
        <v>105.6</v>
      </c>
      <c r="J24" s="21">
        <v>105.4</v>
      </c>
      <c r="K24" s="21">
        <v>20.5</v>
      </c>
      <c r="L24" s="21">
        <v>107.5</v>
      </c>
      <c r="M24" s="126">
        <v>105.2</v>
      </c>
      <c r="N24" s="20">
        <v>106.5</v>
      </c>
      <c r="O24" s="21">
        <v>109.5</v>
      </c>
      <c r="P24" s="21">
        <v>110.2</v>
      </c>
      <c r="Q24" s="21">
        <v>13.6</v>
      </c>
      <c r="R24" s="21">
        <v>111.1</v>
      </c>
      <c r="S24" s="22">
        <v>109.5</v>
      </c>
      <c r="T24" s="23">
        <f>SUM(B24:S24)</f>
        <v>1669.1999999999998</v>
      </c>
      <c r="V24" s="2"/>
    </row>
    <row r="25" spans="1:30" ht="41.45" customHeight="1" x14ac:dyDescent="0.25">
      <c r="A25" s="113" t="s">
        <v>10</v>
      </c>
      <c r="B25" s="264">
        <f>SUM(B18:B24)</f>
        <v>743.30000000000007</v>
      </c>
      <c r="C25" s="261">
        <f t="shared" ref="C25:E25" si="1">SUM(C18:C24)</f>
        <v>745.4</v>
      </c>
      <c r="D25" s="261">
        <f t="shared" si="1"/>
        <v>755.7</v>
      </c>
      <c r="E25" s="261">
        <f t="shared" si="1"/>
        <v>156.50000000000003</v>
      </c>
      <c r="F25" s="261">
        <f>SUM(F18:F24)</f>
        <v>763.4</v>
      </c>
      <c r="G25" s="262">
        <f t="shared" ref="G25:J25" si="2">SUM(G18:G24)</f>
        <v>768.69999999999993</v>
      </c>
      <c r="H25" s="260">
        <f t="shared" si="2"/>
        <v>722.80000000000007</v>
      </c>
      <c r="I25" s="261">
        <f t="shared" si="2"/>
        <v>739.80000000000007</v>
      </c>
      <c r="J25" s="261">
        <f t="shared" si="2"/>
        <v>738.99999999999989</v>
      </c>
      <c r="K25" s="261">
        <f>SUM(K18:K24)</f>
        <v>143.69999999999999</v>
      </c>
      <c r="L25" s="261">
        <f t="shared" ref="L25:M25" si="3">SUM(L18:L24)</f>
        <v>753.7</v>
      </c>
      <c r="M25" s="269">
        <f t="shared" si="3"/>
        <v>737.00000000000011</v>
      </c>
      <c r="N25" s="264">
        <f>SUM(N18:N24)</f>
        <v>746.5</v>
      </c>
      <c r="O25" s="261">
        <f t="shared" ref="O25:S25" si="4">SUM(O18:O24)</f>
        <v>767.5</v>
      </c>
      <c r="P25" s="261">
        <f t="shared" si="4"/>
        <v>772.80000000000007</v>
      </c>
      <c r="Q25" s="261">
        <f>SUM(Q18:Q24)</f>
        <v>96.899999999999991</v>
      </c>
      <c r="R25" s="261">
        <f t="shared" si="4"/>
        <v>778.1</v>
      </c>
      <c r="S25" s="262">
        <f t="shared" si="4"/>
        <v>766.5</v>
      </c>
      <c r="T25" s="23">
        <f t="shared" si="0"/>
        <v>11697.3</v>
      </c>
    </row>
    <row r="26" spans="1:30" s="2" customFormat="1" ht="36.75" customHeight="1" thickBot="1" x14ac:dyDescent="0.3">
      <c r="A26" s="114" t="s">
        <v>12</v>
      </c>
      <c r="B26" s="257">
        <v>152.1</v>
      </c>
      <c r="C26" s="258">
        <v>152.1</v>
      </c>
      <c r="D26" s="258">
        <v>152.1</v>
      </c>
      <c r="E26" s="258">
        <v>152.1</v>
      </c>
      <c r="F26" s="258">
        <v>152.1</v>
      </c>
      <c r="G26" s="259">
        <v>152.1</v>
      </c>
      <c r="H26" s="266">
        <v>152.1</v>
      </c>
      <c r="I26" s="258">
        <v>152.1</v>
      </c>
      <c r="J26" s="258">
        <v>152.1</v>
      </c>
      <c r="K26" s="258">
        <v>152.1</v>
      </c>
      <c r="L26" s="258">
        <v>152.1</v>
      </c>
      <c r="M26" s="270">
        <v>152.1</v>
      </c>
      <c r="N26" s="257">
        <v>152.1</v>
      </c>
      <c r="O26" s="258">
        <v>152.1</v>
      </c>
      <c r="P26" s="258">
        <v>152.1</v>
      </c>
      <c r="Q26" s="258">
        <v>152.1</v>
      </c>
      <c r="R26" s="258">
        <v>152.1</v>
      </c>
      <c r="S26" s="259">
        <v>152.1</v>
      </c>
      <c r="T26" s="30">
        <f>+((T25/T27)/7)*1000</f>
        <v>152.09273297013354</v>
      </c>
    </row>
    <row r="27" spans="1:30" s="2" customFormat="1" ht="33" customHeight="1" x14ac:dyDescent="0.25">
      <c r="A27" s="115" t="s">
        <v>13</v>
      </c>
      <c r="B27" s="251">
        <v>698</v>
      </c>
      <c r="C27" s="252">
        <v>700</v>
      </c>
      <c r="D27" s="252">
        <v>710</v>
      </c>
      <c r="E27" s="252">
        <v>147</v>
      </c>
      <c r="F27" s="252">
        <v>717</v>
      </c>
      <c r="G27" s="267">
        <v>722</v>
      </c>
      <c r="H27" s="72">
        <v>679</v>
      </c>
      <c r="I27" s="32">
        <v>695</v>
      </c>
      <c r="J27" s="32">
        <v>694</v>
      </c>
      <c r="K27" s="32">
        <v>135</v>
      </c>
      <c r="L27" s="32">
        <v>708</v>
      </c>
      <c r="M27" s="129">
        <v>692</v>
      </c>
      <c r="N27" s="31">
        <v>701</v>
      </c>
      <c r="O27" s="32">
        <v>721</v>
      </c>
      <c r="P27" s="32">
        <v>726</v>
      </c>
      <c r="Q27" s="32">
        <v>91</v>
      </c>
      <c r="R27" s="32">
        <v>731</v>
      </c>
      <c r="S27" s="33">
        <v>720</v>
      </c>
      <c r="T27" s="34">
        <f>SUM(B27:S27)</f>
        <v>10987</v>
      </c>
      <c r="U27" s="2">
        <f>((T25*1000)/T27)/7</f>
        <v>152.09273297013354</v>
      </c>
    </row>
    <row r="28" spans="1:30" s="2" customFormat="1" ht="33" customHeight="1" x14ac:dyDescent="0.25">
      <c r="A28" s="116" t="s">
        <v>14</v>
      </c>
      <c r="B28" s="35">
        <f t="shared" ref="B28:S28" si="5">((B27*B26)*7/1000-B18-B19)/5</f>
        <v>106.07212</v>
      </c>
      <c r="C28" s="36">
        <f t="shared" si="5"/>
        <v>106.37799999999997</v>
      </c>
      <c r="D28" s="36">
        <f t="shared" si="5"/>
        <v>107.7474</v>
      </c>
      <c r="E28" s="36">
        <f t="shared" si="5"/>
        <v>22.262180000000001</v>
      </c>
      <c r="F28" s="36">
        <f t="shared" si="5"/>
        <v>108.99797999999998</v>
      </c>
      <c r="G28" s="37">
        <f t="shared" si="5"/>
        <v>109.90267999999999</v>
      </c>
      <c r="H28" s="73">
        <f t="shared" si="5"/>
        <v>103.22626</v>
      </c>
      <c r="I28" s="36">
        <f t="shared" si="5"/>
        <v>105.63330000000001</v>
      </c>
      <c r="J28" s="36">
        <f t="shared" si="5"/>
        <v>105.38036</v>
      </c>
      <c r="K28" s="36">
        <f t="shared" si="5"/>
        <v>20.506900000000002</v>
      </c>
      <c r="L28" s="36">
        <f t="shared" si="5"/>
        <v>107.52151999999998</v>
      </c>
      <c r="M28" s="130">
        <f t="shared" si="5"/>
        <v>105.15448000000001</v>
      </c>
      <c r="N28" s="35">
        <f t="shared" si="5"/>
        <v>106.47094</v>
      </c>
      <c r="O28" s="36">
        <f t="shared" si="5"/>
        <v>109.52973999999999</v>
      </c>
      <c r="P28" s="36">
        <f t="shared" si="5"/>
        <v>110.23443999999999</v>
      </c>
      <c r="Q28" s="36">
        <f t="shared" si="5"/>
        <v>13.537540000000002</v>
      </c>
      <c r="R28" s="36">
        <f t="shared" si="5"/>
        <v>111.13914</v>
      </c>
      <c r="S28" s="37">
        <f t="shared" si="5"/>
        <v>109.51679999999999</v>
      </c>
      <c r="T28" s="38"/>
    </row>
    <row r="29" spans="1:30" ht="33.75" customHeight="1" x14ac:dyDescent="0.25">
      <c r="A29" s="117" t="s">
        <v>15</v>
      </c>
      <c r="B29" s="39">
        <f>((B27*B26)*7)/1000</f>
        <v>743.16059999999993</v>
      </c>
      <c r="C29" s="40">
        <f>((C27*C26)*7)/1000</f>
        <v>745.29</v>
      </c>
      <c r="D29" s="40">
        <f t="shared" ref="D29:S29" si="6">((D27*D26)*7)/1000</f>
        <v>755.93700000000001</v>
      </c>
      <c r="E29" s="40">
        <f t="shared" si="6"/>
        <v>156.51089999999999</v>
      </c>
      <c r="F29" s="40">
        <f t="shared" si="6"/>
        <v>763.38990000000001</v>
      </c>
      <c r="G29" s="76">
        <f t="shared" si="6"/>
        <v>768.71339999999998</v>
      </c>
      <c r="H29" s="74">
        <f t="shared" si="6"/>
        <v>722.93129999999996</v>
      </c>
      <c r="I29" s="40">
        <f t="shared" si="6"/>
        <v>739.9665</v>
      </c>
      <c r="J29" s="40">
        <f t="shared" si="6"/>
        <v>738.90179999999998</v>
      </c>
      <c r="K29" s="40">
        <f t="shared" si="6"/>
        <v>143.7345</v>
      </c>
      <c r="L29" s="40">
        <f t="shared" si="6"/>
        <v>753.80759999999998</v>
      </c>
      <c r="M29" s="131">
        <f t="shared" si="6"/>
        <v>736.77240000000006</v>
      </c>
      <c r="N29" s="177">
        <f t="shared" si="6"/>
        <v>746.35469999999998</v>
      </c>
      <c r="O29" s="41">
        <f t="shared" si="6"/>
        <v>767.64869999999996</v>
      </c>
      <c r="P29" s="41">
        <f t="shared" si="6"/>
        <v>772.97219999999993</v>
      </c>
      <c r="Q29" s="41">
        <f t="shared" si="6"/>
        <v>96.887699999999995</v>
      </c>
      <c r="R29" s="41">
        <f t="shared" si="6"/>
        <v>778.2956999999999</v>
      </c>
      <c r="S29" s="42">
        <f t="shared" si="6"/>
        <v>766.58399999999995</v>
      </c>
      <c r="T29" s="43"/>
    </row>
    <row r="30" spans="1:30" ht="33.75" customHeight="1" thickBot="1" x14ac:dyDescent="0.3">
      <c r="A30" s="118" t="s">
        <v>16</v>
      </c>
      <c r="B30" s="44">
        <f>+(B25/B27)/7*1000</f>
        <v>152.12853049529269</v>
      </c>
      <c r="C30" s="45">
        <f t="shared" ref="C30:E30" si="7">+(C25/C27)/7*1000</f>
        <v>152.12244897959181</v>
      </c>
      <c r="D30" s="45">
        <f t="shared" si="7"/>
        <v>152.0523138832998</v>
      </c>
      <c r="E30" s="45">
        <f t="shared" si="7"/>
        <v>152.08940719144803</v>
      </c>
      <c r="F30" s="45">
        <f>+(F25/F27)/7*1000</f>
        <v>152.10201235305837</v>
      </c>
      <c r="G30" s="46">
        <f t="shared" ref="G30:J30" si="8">+(G25/G27)/7*1000</f>
        <v>152.09734863474475</v>
      </c>
      <c r="H30" s="75">
        <f t="shared" si="8"/>
        <v>152.07237534188934</v>
      </c>
      <c r="I30" s="45">
        <f t="shared" si="8"/>
        <v>152.06577595066807</v>
      </c>
      <c r="J30" s="45">
        <f t="shared" si="8"/>
        <v>152.12021407986825</v>
      </c>
      <c r="K30" s="45">
        <f>+(K25/K27)/7*1000</f>
        <v>152.06349206349205</v>
      </c>
      <c r="L30" s="45">
        <f t="shared" ref="L30:S30" si="9">+(L25/L27)/7*1000</f>
        <v>152.07828894269574</v>
      </c>
      <c r="M30" s="132">
        <f t="shared" si="9"/>
        <v>152.14698596201487</v>
      </c>
      <c r="N30" s="44">
        <f t="shared" si="9"/>
        <v>152.12961076013858</v>
      </c>
      <c r="O30" s="45">
        <f t="shared" si="9"/>
        <v>152.07053695264514</v>
      </c>
      <c r="P30" s="45">
        <f t="shared" si="9"/>
        <v>152.06611570247935</v>
      </c>
      <c r="Q30" s="45">
        <f t="shared" si="9"/>
        <v>152.11930926216641</v>
      </c>
      <c r="R30" s="45">
        <f t="shared" si="9"/>
        <v>152.06175493453196</v>
      </c>
      <c r="S30" s="46">
        <f t="shared" si="9"/>
        <v>152.08333333333334</v>
      </c>
      <c r="T30" s="47"/>
    </row>
    <row r="31" spans="1:30" ht="33.75" customHeight="1" x14ac:dyDescent="0.25">
      <c r="A31" s="48"/>
      <c r="B31" s="49">
        <f t="shared" ref="B31:S31" si="10">B30-B26</f>
        <v>2.8530495292699243E-2</v>
      </c>
      <c r="C31" s="49">
        <f t="shared" si="10"/>
        <v>2.2448979591814577E-2</v>
      </c>
      <c r="D31" s="49">
        <f t="shared" si="10"/>
        <v>-4.7686116700191405E-2</v>
      </c>
      <c r="E31" s="49">
        <f t="shared" si="10"/>
        <v>-1.0592808551962207E-2</v>
      </c>
      <c r="F31" s="49">
        <f t="shared" si="10"/>
        <v>2.012353058375993E-3</v>
      </c>
      <c r="G31" s="49">
        <f t="shared" si="10"/>
        <v>-2.6513652552466738E-3</v>
      </c>
      <c r="H31" s="49">
        <f t="shared" si="10"/>
        <v>-2.7624658110653399E-2</v>
      </c>
      <c r="I31" s="49">
        <f t="shared" si="10"/>
        <v>-3.4224049331925244E-2</v>
      </c>
      <c r="J31" s="49">
        <f t="shared" si="10"/>
        <v>2.0214079868253521E-2</v>
      </c>
      <c r="K31" s="49">
        <f t="shared" si="10"/>
        <v>-3.650793650794526E-2</v>
      </c>
      <c r="L31" s="49">
        <f t="shared" si="10"/>
        <v>-2.1711057304258929E-2</v>
      </c>
      <c r="M31" s="49">
        <f t="shared" si="10"/>
        <v>4.6985962014872484E-2</v>
      </c>
      <c r="N31" s="49">
        <f t="shared" si="10"/>
        <v>2.9610760138581327E-2</v>
      </c>
      <c r="O31" s="49">
        <f t="shared" si="10"/>
        <v>-2.9463047354852279E-2</v>
      </c>
      <c r="P31" s="49">
        <f t="shared" si="10"/>
        <v>-3.3884297520643258E-2</v>
      </c>
      <c r="Q31" s="49">
        <f t="shared" si="10"/>
        <v>1.9309262166416374E-2</v>
      </c>
      <c r="R31" s="49">
        <f t="shared" si="10"/>
        <v>-3.8245065468032635E-2</v>
      </c>
      <c r="S31" s="49">
        <f t="shared" si="10"/>
        <v>-1.6666666666651508E-2</v>
      </c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247">
        <v>1</v>
      </c>
      <c r="C34" s="248">
        <v>2</v>
      </c>
      <c r="D34" s="249">
        <v>3</v>
      </c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0"/>
      <c r="U36" s="50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0"/>
      <c r="U37" s="50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302"/>
      <c r="U38" s="302"/>
      <c r="V38" s="303"/>
      <c r="W38" s="2"/>
      <c r="X38" s="2"/>
      <c r="Y38" s="2"/>
      <c r="Z38" s="2"/>
    </row>
    <row r="39" spans="1:30" ht="33.75" customHeight="1" x14ac:dyDescent="0.25">
      <c r="A39" s="80" t="s">
        <v>42</v>
      </c>
      <c r="B39" s="250">
        <v>93.1</v>
      </c>
      <c r="C39" s="250">
        <v>90.2</v>
      </c>
      <c r="D39" s="250">
        <v>93.1</v>
      </c>
      <c r="E39" s="250">
        <v>2.2000000000000002</v>
      </c>
      <c r="F39" s="250">
        <v>95</v>
      </c>
      <c r="G39" s="250">
        <v>92.5</v>
      </c>
      <c r="H39" s="89">
        <v>470</v>
      </c>
      <c r="I39" s="50"/>
      <c r="J39" s="2"/>
      <c r="K39" s="80" t="s">
        <v>42</v>
      </c>
      <c r="L39" s="250">
        <v>7.4</v>
      </c>
      <c r="M39" s="69">
        <v>7.2</v>
      </c>
      <c r="N39" s="69">
        <v>7.1</v>
      </c>
      <c r="O39" s="69">
        <v>0.3</v>
      </c>
      <c r="P39" s="69">
        <v>7.2</v>
      </c>
      <c r="Q39" s="69">
        <v>6.9</v>
      </c>
      <c r="R39" s="89">
        <v>36.4</v>
      </c>
      <c r="S39" s="50"/>
      <c r="T39" s="55"/>
      <c r="U39" s="304"/>
      <c r="V39" s="310"/>
      <c r="W39" s="2"/>
      <c r="X39" s="295"/>
      <c r="Y39" s="2"/>
      <c r="Z39" s="2"/>
      <c r="AA39" s="144"/>
      <c r="AB39" s="144"/>
      <c r="AD39" s="142"/>
    </row>
    <row r="40" spans="1:30" ht="33.75" customHeight="1" x14ac:dyDescent="0.25">
      <c r="A40" s="81" t="s">
        <v>34</v>
      </c>
      <c r="B40" s="250">
        <v>93.1</v>
      </c>
      <c r="C40" s="250">
        <v>90.2</v>
      </c>
      <c r="D40" s="250">
        <v>93.1</v>
      </c>
      <c r="E40" s="250">
        <v>2.2000000000000002</v>
      </c>
      <c r="F40" s="250">
        <v>95</v>
      </c>
      <c r="G40" s="250">
        <v>92.5</v>
      </c>
      <c r="H40" s="89">
        <f t="shared" ref="H40:H46" si="11">SUM(B40:G40)</f>
        <v>466.09999999999997</v>
      </c>
      <c r="I40" s="50"/>
      <c r="J40" s="2"/>
      <c r="K40" s="81" t="s">
        <v>34</v>
      </c>
      <c r="L40" s="250">
        <v>7.4</v>
      </c>
      <c r="M40" s="69">
        <v>7.2</v>
      </c>
      <c r="N40" s="69">
        <v>7.1</v>
      </c>
      <c r="O40" s="69">
        <v>0.3</v>
      </c>
      <c r="P40" s="69">
        <v>7.2</v>
      </c>
      <c r="Q40" s="69">
        <v>6.9</v>
      </c>
      <c r="R40" s="89">
        <f t="shared" ref="R40:R46" si="12">SUM(L40:Q40)</f>
        <v>36.1</v>
      </c>
      <c r="S40" s="50"/>
      <c r="T40" s="55"/>
      <c r="U40" s="304"/>
      <c r="V40" s="310"/>
      <c r="W40" s="50"/>
      <c r="X40" s="50"/>
      <c r="Y40" s="50"/>
      <c r="Z40" s="50"/>
      <c r="AA40" s="50"/>
      <c r="AB40" s="50"/>
      <c r="AC40" s="50"/>
      <c r="AD40" s="142"/>
    </row>
    <row r="41" spans="1:30" ht="33.75" customHeight="1" x14ac:dyDescent="0.25">
      <c r="A41" s="80" t="s">
        <v>35</v>
      </c>
      <c r="B41" s="250">
        <v>93.1</v>
      </c>
      <c r="C41" s="250">
        <v>90.2</v>
      </c>
      <c r="D41" s="250">
        <v>93.3</v>
      </c>
      <c r="E41" s="250">
        <v>2.2999999999999998</v>
      </c>
      <c r="F41" s="250">
        <v>95.1</v>
      </c>
      <c r="G41" s="250">
        <v>92.7</v>
      </c>
      <c r="H41" s="89">
        <f t="shared" si="11"/>
        <v>466.7</v>
      </c>
      <c r="I41" s="50"/>
      <c r="J41" s="2"/>
      <c r="K41" s="80" t="s">
        <v>35</v>
      </c>
      <c r="L41" s="250">
        <v>7.4</v>
      </c>
      <c r="M41" s="69">
        <v>7.2</v>
      </c>
      <c r="N41" s="69">
        <v>7.2</v>
      </c>
      <c r="O41" s="69">
        <v>0.3</v>
      </c>
      <c r="P41" s="69">
        <v>7.2</v>
      </c>
      <c r="Q41" s="69">
        <v>6.9</v>
      </c>
      <c r="R41" s="89">
        <f t="shared" si="12"/>
        <v>36.200000000000003</v>
      </c>
      <c r="S41" s="50"/>
      <c r="T41" s="55"/>
      <c r="U41" s="304"/>
      <c r="V41" s="310"/>
      <c r="W41" s="50"/>
      <c r="X41" s="50"/>
      <c r="Y41" s="50"/>
      <c r="Z41" s="50"/>
      <c r="AA41" s="50"/>
      <c r="AB41" s="144"/>
      <c r="AD41" s="142"/>
    </row>
    <row r="42" spans="1:30" ht="33.75" customHeight="1" x14ac:dyDescent="0.25">
      <c r="A42" s="80" t="s">
        <v>36</v>
      </c>
      <c r="B42" s="250">
        <v>92.9</v>
      </c>
      <c r="C42" s="250">
        <v>90.2</v>
      </c>
      <c r="D42" s="250">
        <v>93.1</v>
      </c>
      <c r="E42" s="250">
        <v>1.3</v>
      </c>
      <c r="F42" s="250">
        <v>95</v>
      </c>
      <c r="G42" s="250">
        <v>92.7</v>
      </c>
      <c r="H42" s="89">
        <f t="shared" si="11"/>
        <v>465.20000000000005</v>
      </c>
      <c r="I42" s="50"/>
      <c r="J42" s="2"/>
      <c r="K42" s="80" t="s">
        <v>36</v>
      </c>
      <c r="L42" s="250">
        <v>7.4</v>
      </c>
      <c r="M42" s="69">
        <v>7.2</v>
      </c>
      <c r="N42" s="69">
        <v>7</v>
      </c>
      <c r="O42" s="69">
        <v>0.3</v>
      </c>
      <c r="P42" s="69">
        <v>7.2</v>
      </c>
      <c r="Q42" s="69">
        <v>6.9</v>
      </c>
      <c r="R42" s="89">
        <f t="shared" si="12"/>
        <v>36</v>
      </c>
      <c r="S42" s="50"/>
      <c r="T42" s="55"/>
      <c r="U42" s="304"/>
      <c r="V42" s="310"/>
      <c r="W42" s="50"/>
    </row>
    <row r="43" spans="1:30" ht="33.75" customHeight="1" x14ac:dyDescent="0.25">
      <c r="A43" s="81" t="s">
        <v>37</v>
      </c>
      <c r="B43" s="250">
        <v>92.7</v>
      </c>
      <c r="C43" s="250">
        <v>90</v>
      </c>
      <c r="D43" s="250">
        <v>93.1</v>
      </c>
      <c r="E43" s="250">
        <v>1.3</v>
      </c>
      <c r="F43" s="250">
        <v>95</v>
      </c>
      <c r="G43" s="250">
        <v>92.7</v>
      </c>
      <c r="H43" s="89">
        <f t="shared" si="11"/>
        <v>464.79999999999995</v>
      </c>
      <c r="I43" s="50"/>
      <c r="J43" s="2"/>
      <c r="K43" s="81" t="s">
        <v>37</v>
      </c>
      <c r="L43" s="250">
        <v>7.4</v>
      </c>
      <c r="M43" s="69">
        <v>7.2</v>
      </c>
      <c r="N43" s="69">
        <v>7</v>
      </c>
      <c r="O43" s="69">
        <v>0.3</v>
      </c>
      <c r="P43" s="69">
        <v>7.3</v>
      </c>
      <c r="Q43" s="69">
        <v>6.9</v>
      </c>
      <c r="R43" s="89">
        <f t="shared" si="12"/>
        <v>36.1</v>
      </c>
      <c r="S43" s="50"/>
      <c r="T43" s="55"/>
      <c r="U43" s="304"/>
      <c r="V43" s="310"/>
      <c r="W43" s="295"/>
    </row>
    <row r="44" spans="1:30" ht="33.75" customHeight="1" x14ac:dyDescent="0.25">
      <c r="A44" s="80" t="s">
        <v>38</v>
      </c>
      <c r="B44" s="250">
        <v>92.5</v>
      </c>
      <c r="C44" s="250">
        <v>89.8</v>
      </c>
      <c r="D44" s="250">
        <v>93.1</v>
      </c>
      <c r="E44" s="250">
        <v>1.4</v>
      </c>
      <c r="F44" s="250">
        <v>95</v>
      </c>
      <c r="G44" s="250">
        <v>92.7</v>
      </c>
      <c r="H44" s="89">
        <f t="shared" si="11"/>
        <v>464.49999999999994</v>
      </c>
      <c r="I44" s="50"/>
      <c r="J44" s="2"/>
      <c r="K44" s="80" t="s">
        <v>38</v>
      </c>
      <c r="L44" s="250">
        <v>7.4</v>
      </c>
      <c r="M44" s="69">
        <v>7.3</v>
      </c>
      <c r="N44" s="69">
        <v>7.1</v>
      </c>
      <c r="O44" s="69">
        <v>0.4</v>
      </c>
      <c r="P44" s="69">
        <v>7.3</v>
      </c>
      <c r="Q44" s="69">
        <v>7</v>
      </c>
      <c r="R44" s="89">
        <f t="shared" si="12"/>
        <v>36.5</v>
      </c>
      <c r="S44" s="50"/>
      <c r="T44" s="55"/>
      <c r="U44" s="304"/>
      <c r="V44" s="310"/>
      <c r="W44" s="295"/>
    </row>
    <row r="45" spans="1:30" ht="33.75" customHeight="1" x14ac:dyDescent="0.25">
      <c r="A45" s="80" t="s">
        <v>33</v>
      </c>
      <c r="B45" s="250">
        <v>92.5</v>
      </c>
      <c r="C45" s="250">
        <v>89.8</v>
      </c>
      <c r="D45" s="250">
        <v>93.1</v>
      </c>
      <c r="E45" s="250">
        <v>1.2</v>
      </c>
      <c r="F45" s="250">
        <v>94.8</v>
      </c>
      <c r="G45" s="250">
        <v>92.7</v>
      </c>
      <c r="H45" s="89">
        <f t="shared" si="11"/>
        <v>464.09999999999997</v>
      </c>
      <c r="I45" s="50"/>
      <c r="J45" s="2"/>
      <c r="K45" s="80" t="s">
        <v>33</v>
      </c>
      <c r="L45" s="250">
        <v>7.5</v>
      </c>
      <c r="M45" s="69">
        <v>7.3</v>
      </c>
      <c r="N45" s="69">
        <v>7.1</v>
      </c>
      <c r="O45" s="69">
        <v>0.4</v>
      </c>
      <c r="P45" s="69">
        <v>7.3</v>
      </c>
      <c r="Q45" s="69">
        <v>6.8</v>
      </c>
      <c r="R45" s="89">
        <f t="shared" si="12"/>
        <v>36.4</v>
      </c>
      <c r="S45" s="50"/>
      <c r="T45" s="55"/>
      <c r="U45" s="304"/>
      <c r="V45" s="310"/>
      <c r="W45" s="50"/>
    </row>
    <row r="46" spans="1:30" ht="33.75" customHeight="1" x14ac:dyDescent="0.25">
      <c r="A46" s="81" t="s">
        <v>10</v>
      </c>
      <c r="B46" s="70">
        <f t="shared" ref="B46:G46" si="13">SUM(B39:B45)</f>
        <v>649.89999999999986</v>
      </c>
      <c r="C46" s="25">
        <f t="shared" si="13"/>
        <v>630.4</v>
      </c>
      <c r="D46" s="25">
        <f t="shared" si="13"/>
        <v>651.90000000000009</v>
      </c>
      <c r="E46" s="25">
        <f t="shared" si="13"/>
        <v>11.9</v>
      </c>
      <c r="F46" s="25">
        <f t="shared" si="13"/>
        <v>664.9</v>
      </c>
      <c r="G46" s="25">
        <f t="shared" si="13"/>
        <v>648.5</v>
      </c>
      <c r="H46" s="89">
        <f t="shared" si="11"/>
        <v>3257.5</v>
      </c>
      <c r="I46" s="56"/>
      <c r="K46" s="96" t="s">
        <v>10</v>
      </c>
      <c r="L46" s="70">
        <f>SUM(L39:L45)</f>
        <v>51.9</v>
      </c>
      <c r="M46" s="25">
        <f>SUM(M39:M45)</f>
        <v>50.599999999999994</v>
      </c>
      <c r="N46" s="25">
        <f>SUM(N39:N45)</f>
        <v>49.6</v>
      </c>
      <c r="O46" s="25">
        <f>SUM(O39:O45)</f>
        <v>2.2999999999999998</v>
      </c>
      <c r="P46" s="25">
        <f t="shared" ref="P46:Q46" si="14">SUM(P39:P45)</f>
        <v>50.699999999999996</v>
      </c>
      <c r="Q46" s="25">
        <f t="shared" si="14"/>
        <v>48.3</v>
      </c>
      <c r="R46" s="89">
        <f t="shared" si="12"/>
        <v>253.39999999999998</v>
      </c>
      <c r="S46" s="56"/>
      <c r="T46" s="53"/>
      <c r="U46" s="296"/>
      <c r="V46" s="296"/>
      <c r="W46" s="296"/>
    </row>
    <row r="47" spans="1:30" ht="33.75" customHeight="1" x14ac:dyDescent="0.25">
      <c r="A47" s="82" t="s">
        <v>12</v>
      </c>
      <c r="B47" s="28">
        <v>153.4</v>
      </c>
      <c r="C47" s="28">
        <v>153.4</v>
      </c>
      <c r="D47" s="28">
        <v>153.4</v>
      </c>
      <c r="E47" s="28">
        <v>153.4</v>
      </c>
      <c r="F47" s="28">
        <v>153.4</v>
      </c>
      <c r="G47" s="28">
        <v>153.4</v>
      </c>
      <c r="H47" s="90">
        <f>+((H46/H48)/7)*1000</f>
        <v>152.97736451582605</v>
      </c>
      <c r="I47" s="56"/>
      <c r="K47" s="119" t="s">
        <v>12</v>
      </c>
      <c r="L47" s="71">
        <v>161</v>
      </c>
      <c r="M47" s="28">
        <v>160.5</v>
      </c>
      <c r="N47" s="28">
        <v>156.5</v>
      </c>
      <c r="O47" s="28">
        <v>161.5</v>
      </c>
      <c r="P47" s="28">
        <v>154</v>
      </c>
      <c r="Q47" s="28">
        <v>154</v>
      </c>
      <c r="R47" s="90">
        <f>+((R46/R48)/7)*1000</f>
        <v>156.70995670995671</v>
      </c>
      <c r="S47" s="57"/>
      <c r="T47" s="50"/>
      <c r="U47" s="50"/>
    </row>
    <row r="48" spans="1:30" ht="33.75" customHeight="1" x14ac:dyDescent="0.25">
      <c r="A48" s="83" t="s">
        <v>13</v>
      </c>
      <c r="B48" s="72">
        <v>607</v>
      </c>
      <c r="C48" s="32">
        <v>588</v>
      </c>
      <c r="D48" s="32">
        <v>608</v>
      </c>
      <c r="E48" s="32">
        <v>15</v>
      </c>
      <c r="F48" s="32">
        <v>620</v>
      </c>
      <c r="G48" s="32">
        <v>604</v>
      </c>
      <c r="H48" s="91">
        <f>SUM(B48:G48)</f>
        <v>3042</v>
      </c>
      <c r="I48" s="56"/>
      <c r="J48" s="58"/>
      <c r="K48" s="83" t="s">
        <v>13</v>
      </c>
      <c r="L48" s="94">
        <v>46</v>
      </c>
      <c r="M48" s="94">
        <v>45</v>
      </c>
      <c r="N48" s="94">
        <v>46</v>
      </c>
      <c r="O48" s="94">
        <v>2</v>
      </c>
      <c r="P48" s="94">
        <v>47</v>
      </c>
      <c r="Q48" s="94">
        <v>45</v>
      </c>
      <c r="R48" s="98">
        <f>SUM(L48:Q48)</f>
        <v>231</v>
      </c>
      <c r="S48" s="59"/>
      <c r="T48" s="53"/>
      <c r="U48" s="3"/>
    </row>
    <row r="49" spans="1:43" ht="33.75" customHeight="1" x14ac:dyDescent="0.25">
      <c r="A49" s="84" t="s">
        <v>14</v>
      </c>
      <c r="B49" s="73">
        <f t="shared" ref="B49:G49" si="15">((B48*B47)*7/1000-B39-B40)/5</f>
        <v>93.119319999999988</v>
      </c>
      <c r="C49" s="36">
        <f t="shared" si="15"/>
        <v>90.198880000000003</v>
      </c>
      <c r="D49" s="36">
        <f t="shared" si="15"/>
        <v>93.33408</v>
      </c>
      <c r="E49" s="36">
        <f t="shared" si="15"/>
        <v>2.3414000000000001</v>
      </c>
      <c r="F49" s="36">
        <f t="shared" si="15"/>
        <v>95.151199999999989</v>
      </c>
      <c r="G49" s="36">
        <f t="shared" si="15"/>
        <v>92.715040000000016</v>
      </c>
      <c r="H49" s="92">
        <f>((H46*1000)/H48)/7</f>
        <v>152.97736451582605</v>
      </c>
      <c r="I49" s="56"/>
      <c r="K49" s="84" t="s">
        <v>14</v>
      </c>
      <c r="L49" s="73">
        <f>((L48*L47)*7/1000-L39-L40)/5</f>
        <v>7.4084000000000003</v>
      </c>
      <c r="M49" s="36">
        <f t="shared" ref="M49:Q49" si="16">((M48*M47)*7/1000-M39-M40)/5</f>
        <v>7.2314999999999987</v>
      </c>
      <c r="N49" s="36">
        <f t="shared" si="16"/>
        <v>7.2385999999999999</v>
      </c>
      <c r="O49" s="36">
        <f t="shared" si="16"/>
        <v>0.3322</v>
      </c>
      <c r="P49" s="36">
        <f t="shared" si="16"/>
        <v>7.2531999999999979</v>
      </c>
      <c r="Q49" s="36">
        <f t="shared" si="16"/>
        <v>6.9420000000000002</v>
      </c>
      <c r="R49" s="99">
        <f>((R46*1000)/R48)/7</f>
        <v>156.70995670995669</v>
      </c>
      <c r="S49" s="59"/>
      <c r="T49" s="50"/>
      <c r="U49" s="50"/>
    </row>
    <row r="50" spans="1:43" ht="33.75" customHeight="1" x14ac:dyDescent="0.25">
      <c r="A50" s="85" t="s">
        <v>15</v>
      </c>
      <c r="B50" s="74">
        <f t="shared" ref="B50:G50" si="17">((B48*B47)*7)/1000</f>
        <v>651.79660000000001</v>
      </c>
      <c r="C50" s="40">
        <f t="shared" si="17"/>
        <v>631.39440000000002</v>
      </c>
      <c r="D50" s="40">
        <f t="shared" si="17"/>
        <v>652.87040000000002</v>
      </c>
      <c r="E50" s="40">
        <f t="shared" si="17"/>
        <v>16.106999999999999</v>
      </c>
      <c r="F50" s="40">
        <f t="shared" si="17"/>
        <v>665.75599999999997</v>
      </c>
      <c r="G50" s="40">
        <f t="shared" si="17"/>
        <v>648.57520000000011</v>
      </c>
      <c r="H50" s="76"/>
      <c r="I50" s="56"/>
      <c r="K50" s="85" t="s">
        <v>15</v>
      </c>
      <c r="L50" s="74">
        <f>((L48*L47)*7)/1000</f>
        <v>51.841999999999999</v>
      </c>
      <c r="M50" s="40">
        <f>((M48*M47)*7)/1000</f>
        <v>50.557499999999997</v>
      </c>
      <c r="N50" s="40">
        <f>((N48*N47)*7)/1000</f>
        <v>50.393000000000001</v>
      </c>
      <c r="O50" s="40">
        <f>((O48*O47)*7)/1000</f>
        <v>2.2610000000000001</v>
      </c>
      <c r="P50" s="40">
        <f t="shared" ref="P50:Q50" si="18">((P48*P47)*7)/1000</f>
        <v>50.665999999999997</v>
      </c>
      <c r="Q50" s="40">
        <f t="shared" si="18"/>
        <v>48.51</v>
      </c>
      <c r="R50" s="100"/>
    </row>
    <row r="51" spans="1:43" ht="33.75" customHeight="1" thickBot="1" x14ac:dyDescent="0.3">
      <c r="A51" s="86" t="s">
        <v>16</v>
      </c>
      <c r="B51" s="75">
        <f t="shared" ref="B51:G51" si="19">+(B46/B48)/7*1000</f>
        <v>152.95363614968224</v>
      </c>
      <c r="C51" s="45">
        <f t="shared" si="19"/>
        <v>153.15840621963071</v>
      </c>
      <c r="D51" s="45">
        <f t="shared" si="19"/>
        <v>153.17199248120303</v>
      </c>
      <c r="E51" s="45">
        <f t="shared" si="19"/>
        <v>113.33333333333333</v>
      </c>
      <c r="F51" s="45">
        <f t="shared" si="19"/>
        <v>153.20276497695852</v>
      </c>
      <c r="G51" s="45">
        <f t="shared" si="19"/>
        <v>153.38221381267738</v>
      </c>
      <c r="H51" s="93"/>
      <c r="I51" s="56"/>
      <c r="J51" s="48"/>
      <c r="K51" s="86" t="s">
        <v>16</v>
      </c>
      <c r="L51" s="75">
        <f>+(L46/L48)/7*1000</f>
        <v>161.18012422360249</v>
      </c>
      <c r="M51" s="45">
        <f>+(M46/M48)/7*1000</f>
        <v>160.63492063492063</v>
      </c>
      <c r="N51" s="45">
        <f>+(N46/N48)/7*1000</f>
        <v>154.03726708074532</v>
      </c>
      <c r="O51" s="45">
        <f>+(O46/O48)/7*1000</f>
        <v>164.28571428571428</v>
      </c>
      <c r="P51" s="45">
        <f t="shared" ref="P51:Q51" si="20">+(P46/P48)/7*1000</f>
        <v>154.10334346504558</v>
      </c>
      <c r="Q51" s="45">
        <f t="shared" si="20"/>
        <v>153.33333333333331</v>
      </c>
      <c r="R51" s="46"/>
      <c r="S51" s="49"/>
      <c r="T51" s="49"/>
      <c r="U51" s="16">
        <v>1</v>
      </c>
    </row>
    <row r="52" spans="1:43" ht="33.75" customHeight="1" x14ac:dyDescent="0.25">
      <c r="A52" s="48"/>
      <c r="B52" s="49">
        <f>B51-B47</f>
        <v>-0.44636385031776626</v>
      </c>
      <c r="C52" s="49">
        <f t="shared" ref="C52:G52" si="21">C51-C47</f>
        <v>-0.24159378036929979</v>
      </c>
      <c r="D52" s="49">
        <f t="shared" si="21"/>
        <v>-0.22800751879697145</v>
      </c>
      <c r="E52" s="49">
        <f t="shared" si="21"/>
        <v>-40.066666666666677</v>
      </c>
      <c r="F52" s="49">
        <f t="shared" si="21"/>
        <v>-0.1972350230414861</v>
      </c>
      <c r="G52" s="49">
        <f t="shared" si="21"/>
        <v>-1.7786187322627711E-2</v>
      </c>
      <c r="H52" s="48"/>
      <c r="I52" s="48"/>
      <c r="J52" s="48"/>
      <c r="K52" s="49"/>
      <c r="L52" s="49">
        <f>L51-L47</f>
        <v>0.18012422360249047</v>
      </c>
      <c r="M52" s="49">
        <f t="shared" ref="M52:Q52" si="22">M51-M47</f>
        <v>0.13492063492063266</v>
      </c>
      <c r="N52" s="49">
        <f t="shared" si="22"/>
        <v>-2.4627329192546767</v>
      </c>
      <c r="O52" s="49">
        <f t="shared" si="22"/>
        <v>2.7857142857142776</v>
      </c>
      <c r="P52" s="49">
        <f t="shared" si="22"/>
        <v>0.10334346504558312</v>
      </c>
      <c r="Q52" s="49">
        <f t="shared" si="22"/>
        <v>-0.66666666666668561</v>
      </c>
      <c r="R52" s="178"/>
      <c r="S52" s="49"/>
      <c r="T52" s="49"/>
      <c r="U52" s="2"/>
      <c r="V52" s="2"/>
      <c r="W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</row>
    <row r="54" spans="1:43" ht="33.75" customHeight="1" thickBot="1" x14ac:dyDescent="0.3">
      <c r="A54" s="60"/>
      <c r="B54" s="327"/>
      <c r="C54" s="327"/>
      <c r="D54" s="327"/>
      <c r="E54" s="327"/>
      <c r="F54" s="327"/>
      <c r="G54" s="327"/>
      <c r="H54" s="327"/>
      <c r="I54" s="327"/>
      <c r="J54" s="384"/>
      <c r="K54" s="384"/>
      <c r="L54" s="327"/>
      <c r="M54" s="327"/>
      <c r="N54" s="327"/>
      <c r="O54" s="62"/>
      <c r="T54" s="50"/>
      <c r="U54" s="50"/>
      <c r="V54" s="2"/>
      <c r="W54" s="2"/>
      <c r="X54" s="2"/>
      <c r="Y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2"/>
      <c r="W55" s="2"/>
      <c r="X55" s="2"/>
      <c r="AB55" s="3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302"/>
      <c r="W56" s="302"/>
      <c r="X56" s="303"/>
      <c r="Y56" s="2"/>
      <c r="Z56" s="2"/>
      <c r="AB56" s="2"/>
      <c r="AC56" s="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86">
        <v>8.8000000000000007</v>
      </c>
      <c r="C57" s="179">
        <v>8.6</v>
      </c>
      <c r="D57" s="179">
        <v>8.6999999999999993</v>
      </c>
      <c r="E57" s="179">
        <v>1.7</v>
      </c>
      <c r="F57" s="179">
        <v>8.8000000000000007</v>
      </c>
      <c r="G57" s="187">
        <v>8.8000000000000007</v>
      </c>
      <c r="H57" s="186">
        <v>8.3000000000000007</v>
      </c>
      <c r="I57" s="179">
        <v>8.6</v>
      </c>
      <c r="J57" s="179">
        <v>8.5</v>
      </c>
      <c r="K57" s="179">
        <v>1.7</v>
      </c>
      <c r="L57" s="179">
        <v>8.6</v>
      </c>
      <c r="M57" s="187">
        <v>8.4</v>
      </c>
      <c r="N57" s="69">
        <v>8.6</v>
      </c>
      <c r="O57" s="21">
        <v>8.8000000000000007</v>
      </c>
      <c r="P57" s="21">
        <v>8.6</v>
      </c>
      <c r="Q57" s="21">
        <v>0.9</v>
      </c>
      <c r="R57" s="21">
        <v>8.5</v>
      </c>
      <c r="S57" s="126">
        <v>8.3000000000000007</v>
      </c>
      <c r="T57" s="158">
        <v>133.63365906623235</v>
      </c>
      <c r="U57" s="49"/>
      <c r="V57" s="55"/>
      <c r="W57" s="304"/>
      <c r="X57" s="310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186">
        <v>8.8000000000000007</v>
      </c>
      <c r="C58" s="179">
        <v>8.6</v>
      </c>
      <c r="D58" s="179">
        <v>8.6999999999999993</v>
      </c>
      <c r="E58" s="179">
        <v>1.7</v>
      </c>
      <c r="F58" s="179">
        <v>8.8000000000000007</v>
      </c>
      <c r="G58" s="187">
        <v>8.8000000000000007</v>
      </c>
      <c r="H58" s="186">
        <v>8.3000000000000007</v>
      </c>
      <c r="I58" s="179">
        <v>8.6</v>
      </c>
      <c r="J58" s="179">
        <v>8.5</v>
      </c>
      <c r="K58" s="179">
        <v>1.7</v>
      </c>
      <c r="L58" s="179">
        <v>8.6</v>
      </c>
      <c r="M58" s="187">
        <v>8.4</v>
      </c>
      <c r="N58" s="69">
        <v>8.6</v>
      </c>
      <c r="O58" s="21">
        <v>8.8000000000000007</v>
      </c>
      <c r="P58" s="21">
        <v>8.6</v>
      </c>
      <c r="Q58" s="21">
        <v>0.9</v>
      </c>
      <c r="R58" s="21">
        <v>8.5</v>
      </c>
      <c r="S58" s="126">
        <v>8.3000000000000007</v>
      </c>
      <c r="T58" s="158">
        <f t="shared" ref="T58:T63" si="23">SUM(B58:S58)</f>
        <v>133.19999999999999</v>
      </c>
      <c r="U58" s="49"/>
      <c r="V58" s="55"/>
      <c r="W58" s="304"/>
      <c r="X58" s="310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186">
        <v>8.9</v>
      </c>
      <c r="C59" s="179">
        <v>8.6</v>
      </c>
      <c r="D59" s="179">
        <v>8.6</v>
      </c>
      <c r="E59" s="179">
        <v>1.7</v>
      </c>
      <c r="F59" s="179">
        <v>8.8000000000000007</v>
      </c>
      <c r="G59" s="187">
        <v>8.9</v>
      </c>
      <c r="H59" s="186">
        <v>8.3000000000000007</v>
      </c>
      <c r="I59" s="179">
        <v>8.6</v>
      </c>
      <c r="J59" s="179">
        <v>8.5</v>
      </c>
      <c r="K59" s="179">
        <v>1.8</v>
      </c>
      <c r="L59" s="179">
        <v>8.6</v>
      </c>
      <c r="M59" s="187">
        <v>8.4</v>
      </c>
      <c r="N59" s="69">
        <v>8.6999999999999993</v>
      </c>
      <c r="O59" s="21">
        <v>8.9</v>
      </c>
      <c r="P59" s="21">
        <v>8.6999999999999993</v>
      </c>
      <c r="Q59" s="21">
        <v>1</v>
      </c>
      <c r="R59" s="21">
        <v>8.6</v>
      </c>
      <c r="S59" s="126">
        <v>8.5</v>
      </c>
      <c r="T59" s="158">
        <f t="shared" si="23"/>
        <v>134.10000000000002</v>
      </c>
      <c r="U59" s="49"/>
      <c r="V59" s="55"/>
      <c r="W59" s="304"/>
      <c r="X59" s="310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186">
        <v>8.9</v>
      </c>
      <c r="C60" s="179">
        <v>8.6</v>
      </c>
      <c r="D60" s="179">
        <v>8.6999999999999993</v>
      </c>
      <c r="E60" s="179">
        <v>1.8</v>
      </c>
      <c r="F60" s="179">
        <v>8.8000000000000007</v>
      </c>
      <c r="G60" s="187">
        <v>8.9</v>
      </c>
      <c r="H60" s="186">
        <v>8.3000000000000007</v>
      </c>
      <c r="I60" s="179">
        <v>8.6</v>
      </c>
      <c r="J60" s="179">
        <v>8.5</v>
      </c>
      <c r="K60" s="179">
        <v>1.8</v>
      </c>
      <c r="L60" s="179">
        <v>8.6999999999999993</v>
      </c>
      <c r="M60" s="187">
        <v>8.1999999999999993</v>
      </c>
      <c r="N60" s="69">
        <v>8.6999999999999993</v>
      </c>
      <c r="O60" s="21">
        <v>8.9</v>
      </c>
      <c r="P60" s="21">
        <v>8.6999999999999993</v>
      </c>
      <c r="Q60" s="21">
        <v>1</v>
      </c>
      <c r="R60" s="21">
        <v>8.6999999999999993</v>
      </c>
      <c r="S60" s="126">
        <v>8.5</v>
      </c>
      <c r="T60" s="158">
        <f t="shared" si="23"/>
        <v>134.30000000000001</v>
      </c>
      <c r="U60" s="49"/>
      <c r="V60" s="55"/>
      <c r="W60" s="304"/>
      <c r="X60" s="310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186">
        <v>8.9</v>
      </c>
      <c r="C61" s="179">
        <v>8.6999999999999993</v>
      </c>
      <c r="D61" s="179">
        <v>8.6999999999999993</v>
      </c>
      <c r="E61" s="179">
        <v>1.8</v>
      </c>
      <c r="F61" s="179">
        <v>8.8000000000000007</v>
      </c>
      <c r="G61" s="187">
        <v>8.9</v>
      </c>
      <c r="H61" s="186">
        <v>8.3000000000000007</v>
      </c>
      <c r="I61" s="179">
        <v>8.6</v>
      </c>
      <c r="J61" s="179">
        <v>8.5</v>
      </c>
      <c r="K61" s="179">
        <v>1.8</v>
      </c>
      <c r="L61" s="179">
        <v>8.6999999999999993</v>
      </c>
      <c r="M61" s="187">
        <v>8.3000000000000007</v>
      </c>
      <c r="N61" s="69">
        <v>8.6999999999999993</v>
      </c>
      <c r="O61" s="21">
        <v>8.9</v>
      </c>
      <c r="P61" s="21">
        <v>8.6999999999999993</v>
      </c>
      <c r="Q61" s="21">
        <v>1</v>
      </c>
      <c r="R61" s="21">
        <v>8.6999999999999993</v>
      </c>
      <c r="S61" s="126">
        <v>8.5</v>
      </c>
      <c r="T61" s="158">
        <f t="shared" si="23"/>
        <v>134.50000000000003</v>
      </c>
      <c r="U61" s="49"/>
      <c r="V61" s="55"/>
      <c r="W61" s="304"/>
      <c r="X61" s="310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86">
        <v>8.9</v>
      </c>
      <c r="C62" s="179">
        <v>8.6999999999999993</v>
      </c>
      <c r="D62" s="179">
        <v>8.6999999999999993</v>
      </c>
      <c r="E62" s="179">
        <v>1.8</v>
      </c>
      <c r="F62" s="179">
        <v>8.8000000000000007</v>
      </c>
      <c r="G62" s="187">
        <v>8.9</v>
      </c>
      <c r="H62" s="186">
        <v>8.4</v>
      </c>
      <c r="I62" s="179">
        <v>8.6</v>
      </c>
      <c r="J62" s="179">
        <v>8.6</v>
      </c>
      <c r="K62" s="179">
        <v>1.8</v>
      </c>
      <c r="L62" s="179">
        <v>8.6999999999999993</v>
      </c>
      <c r="M62" s="187">
        <v>8.3000000000000007</v>
      </c>
      <c r="N62" s="69">
        <v>8.6999999999999993</v>
      </c>
      <c r="O62" s="21">
        <v>8.9</v>
      </c>
      <c r="P62" s="21">
        <v>8.6999999999999993</v>
      </c>
      <c r="Q62" s="21">
        <v>1</v>
      </c>
      <c r="R62" s="21">
        <v>8.6999999999999993</v>
      </c>
      <c r="S62" s="126">
        <v>8.5</v>
      </c>
      <c r="T62" s="158">
        <f t="shared" si="23"/>
        <v>134.70000000000002</v>
      </c>
      <c r="U62" s="49"/>
      <c r="V62" s="55"/>
      <c r="W62" s="304"/>
      <c r="X62" s="310"/>
      <c r="Y62" s="52"/>
      <c r="Z62" s="64"/>
      <c r="AA62" s="64"/>
      <c r="AB62" s="64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86">
        <v>8.9</v>
      </c>
      <c r="C63" s="179">
        <v>8.6999999999999993</v>
      </c>
      <c r="D63" s="179">
        <v>8.6999999999999993</v>
      </c>
      <c r="E63" s="179">
        <v>1.8</v>
      </c>
      <c r="F63" s="179">
        <v>8.9</v>
      </c>
      <c r="G63" s="187">
        <v>8.9</v>
      </c>
      <c r="H63" s="186">
        <v>8.4</v>
      </c>
      <c r="I63" s="179">
        <v>8.6</v>
      </c>
      <c r="J63" s="179">
        <v>8.6</v>
      </c>
      <c r="K63" s="179">
        <v>1.8</v>
      </c>
      <c r="L63" s="179">
        <v>8.6999999999999993</v>
      </c>
      <c r="M63" s="187">
        <v>8.3000000000000007</v>
      </c>
      <c r="N63" s="69">
        <v>8.6999999999999993</v>
      </c>
      <c r="O63" s="21">
        <v>8.9</v>
      </c>
      <c r="P63" s="21">
        <v>8.8000000000000007</v>
      </c>
      <c r="Q63" s="21">
        <v>0.9</v>
      </c>
      <c r="R63" s="21">
        <v>8.6999999999999993</v>
      </c>
      <c r="S63" s="126">
        <v>8.5</v>
      </c>
      <c r="T63" s="158">
        <f t="shared" si="23"/>
        <v>134.80000000000001</v>
      </c>
      <c r="U63" s="49"/>
      <c r="V63" s="55"/>
      <c r="W63" s="304"/>
      <c r="X63" s="310"/>
      <c r="Y63" s="52"/>
      <c r="Z63" s="64"/>
      <c r="AA63" s="64"/>
      <c r="AB63" s="64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81" t="s">
        <v>10</v>
      </c>
      <c r="B64" s="168">
        <f t="shared" ref="B64:S64" si="24">SUM(B57:B63)</f>
        <v>62.099999999999994</v>
      </c>
      <c r="C64" s="169">
        <f t="shared" si="24"/>
        <v>60.5</v>
      </c>
      <c r="D64" s="169">
        <f t="shared" si="24"/>
        <v>60.800000000000011</v>
      </c>
      <c r="E64" s="169">
        <f t="shared" si="24"/>
        <v>12.3</v>
      </c>
      <c r="F64" s="169">
        <f t="shared" si="24"/>
        <v>61.699999999999996</v>
      </c>
      <c r="G64" s="170">
        <f t="shared" si="24"/>
        <v>62.099999999999994</v>
      </c>
      <c r="H64" s="168">
        <f t="shared" si="24"/>
        <v>58.3</v>
      </c>
      <c r="I64" s="169">
        <f t="shared" si="24"/>
        <v>60.2</v>
      </c>
      <c r="J64" s="169">
        <f t="shared" si="24"/>
        <v>59.7</v>
      </c>
      <c r="K64" s="169">
        <f t="shared" si="24"/>
        <v>12.400000000000002</v>
      </c>
      <c r="L64" s="169">
        <f t="shared" si="24"/>
        <v>60.600000000000009</v>
      </c>
      <c r="M64" s="170">
        <f t="shared" si="24"/>
        <v>58.3</v>
      </c>
      <c r="N64" s="70">
        <f t="shared" si="24"/>
        <v>60.7</v>
      </c>
      <c r="O64" s="25">
        <f t="shared" si="24"/>
        <v>62.099999999999994</v>
      </c>
      <c r="P64" s="25">
        <f t="shared" si="24"/>
        <v>60.8</v>
      </c>
      <c r="Q64" s="25">
        <f t="shared" si="24"/>
        <v>6.7</v>
      </c>
      <c r="R64" s="25">
        <f t="shared" si="24"/>
        <v>60.400000000000006</v>
      </c>
      <c r="S64" s="127">
        <f t="shared" si="24"/>
        <v>59.1</v>
      </c>
      <c r="T64" s="150">
        <f>SUM(B64:S64)</f>
        <v>938.8</v>
      </c>
      <c r="U64" s="49"/>
      <c r="V64" s="2"/>
      <c r="W64" s="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158</v>
      </c>
      <c r="C65" s="28">
        <v>157</v>
      </c>
      <c r="D65" s="28">
        <v>155</v>
      </c>
      <c r="E65" s="28">
        <v>159.5</v>
      </c>
      <c r="F65" s="28">
        <v>154.5</v>
      </c>
      <c r="G65" s="29">
        <v>153</v>
      </c>
      <c r="H65" s="27">
        <v>157</v>
      </c>
      <c r="I65" s="28">
        <v>156</v>
      </c>
      <c r="J65" s="28">
        <v>155</v>
      </c>
      <c r="K65" s="28">
        <v>159</v>
      </c>
      <c r="L65" s="28">
        <v>154.5</v>
      </c>
      <c r="M65" s="29">
        <v>153.5</v>
      </c>
      <c r="N65" s="71">
        <v>157.5</v>
      </c>
      <c r="O65" s="28">
        <v>155.5</v>
      </c>
      <c r="P65" s="28">
        <v>155</v>
      </c>
      <c r="Q65" s="28">
        <v>159</v>
      </c>
      <c r="R65" s="28">
        <v>154</v>
      </c>
      <c r="S65" s="128">
        <v>153.5</v>
      </c>
      <c r="T65" s="151">
        <f>+((T64/T66)/7)*1000</f>
        <v>155.40473431551067</v>
      </c>
      <c r="U65" s="49"/>
      <c r="V65" s="2"/>
      <c r="W65" s="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56</v>
      </c>
      <c r="C66" s="145">
        <v>55</v>
      </c>
      <c r="D66" s="145">
        <v>56</v>
      </c>
      <c r="E66" s="145">
        <v>11</v>
      </c>
      <c r="F66" s="145">
        <v>57</v>
      </c>
      <c r="G66" s="147">
        <v>58</v>
      </c>
      <c r="H66" s="146">
        <v>53</v>
      </c>
      <c r="I66" s="145">
        <v>55</v>
      </c>
      <c r="J66" s="145">
        <v>55</v>
      </c>
      <c r="K66" s="145">
        <v>11</v>
      </c>
      <c r="L66" s="145">
        <v>56</v>
      </c>
      <c r="M66" s="147">
        <v>55</v>
      </c>
      <c r="N66" s="94">
        <v>55</v>
      </c>
      <c r="O66" s="145">
        <v>57</v>
      </c>
      <c r="P66" s="145">
        <v>56</v>
      </c>
      <c r="Q66" s="145">
        <v>6</v>
      </c>
      <c r="R66" s="145">
        <v>56</v>
      </c>
      <c r="S66" s="148">
        <v>55</v>
      </c>
      <c r="T66" s="152">
        <f>SUM(B66:S66)</f>
        <v>863</v>
      </c>
      <c r="U66" s="49"/>
      <c r="V66" s="66"/>
      <c r="X66" s="2"/>
      <c r="Y66" s="52"/>
      <c r="Z66" s="52"/>
      <c r="AA66" s="52"/>
      <c r="AB66" s="52"/>
      <c r="AC66" s="52"/>
      <c r="AD66" s="3"/>
    </row>
    <row r="67" spans="1:41" ht="33.75" customHeight="1" x14ac:dyDescent="0.25">
      <c r="A67" s="84" t="s">
        <v>14</v>
      </c>
      <c r="B67" s="35">
        <f t="shared" ref="B67:S67" si="25">((B66*B65)*7/1000-B57-B58)/5</f>
        <v>8.8672000000000004</v>
      </c>
      <c r="C67" s="36">
        <f t="shared" si="25"/>
        <v>8.6489999999999991</v>
      </c>
      <c r="D67" s="36">
        <f t="shared" si="25"/>
        <v>8.6720000000000006</v>
      </c>
      <c r="E67" s="36">
        <f t="shared" si="25"/>
        <v>1.7763000000000002</v>
      </c>
      <c r="F67" s="36">
        <f t="shared" si="25"/>
        <v>8.8091000000000008</v>
      </c>
      <c r="G67" s="37">
        <f t="shared" si="25"/>
        <v>8.9036000000000008</v>
      </c>
      <c r="H67" s="35">
        <f t="shared" si="25"/>
        <v>8.3294000000000015</v>
      </c>
      <c r="I67" s="36">
        <f t="shared" si="25"/>
        <v>8.5719999999999992</v>
      </c>
      <c r="J67" s="36">
        <f t="shared" si="25"/>
        <v>8.5350000000000001</v>
      </c>
      <c r="K67" s="36">
        <f t="shared" si="25"/>
        <v>1.7686000000000004</v>
      </c>
      <c r="L67" s="36">
        <f t="shared" si="25"/>
        <v>8.6727999999999987</v>
      </c>
      <c r="M67" s="37">
        <f t="shared" si="25"/>
        <v>8.4595000000000002</v>
      </c>
      <c r="N67" s="73">
        <f t="shared" si="25"/>
        <v>8.6875</v>
      </c>
      <c r="O67" s="36">
        <f t="shared" si="25"/>
        <v>8.8889000000000014</v>
      </c>
      <c r="P67" s="36">
        <f t="shared" si="25"/>
        <v>8.7119999999999997</v>
      </c>
      <c r="Q67" s="36">
        <f t="shared" si="25"/>
        <v>0.9755999999999998</v>
      </c>
      <c r="R67" s="36">
        <f t="shared" si="25"/>
        <v>8.6736000000000004</v>
      </c>
      <c r="S67" s="130">
        <f t="shared" si="25"/>
        <v>8.4995000000000012</v>
      </c>
      <c r="T67" s="153">
        <f>((T64*1000)/T66)/7</f>
        <v>155.40473431551069</v>
      </c>
      <c r="X67" s="52"/>
      <c r="Y67" s="52"/>
      <c r="Z67" s="52"/>
      <c r="AA67" s="52"/>
      <c r="AB67" s="52"/>
      <c r="AC67" s="52"/>
      <c r="AD67" s="3"/>
    </row>
    <row r="68" spans="1:41" ht="33.75" customHeight="1" x14ac:dyDescent="0.25">
      <c r="A68" s="85" t="s">
        <v>15</v>
      </c>
      <c r="B68" s="39">
        <f t="shared" ref="B68:M68" si="26">((B66*B65)*7)/1000</f>
        <v>61.936</v>
      </c>
      <c r="C68" s="40">
        <f t="shared" si="26"/>
        <v>60.445</v>
      </c>
      <c r="D68" s="40">
        <f t="shared" si="26"/>
        <v>60.76</v>
      </c>
      <c r="E68" s="40">
        <f t="shared" si="26"/>
        <v>12.281499999999999</v>
      </c>
      <c r="F68" s="40">
        <f t="shared" si="26"/>
        <v>61.645499999999998</v>
      </c>
      <c r="G68" s="76">
        <f t="shared" si="26"/>
        <v>62.118000000000002</v>
      </c>
      <c r="H68" s="39">
        <f t="shared" si="26"/>
        <v>58.247</v>
      </c>
      <c r="I68" s="40">
        <f t="shared" si="26"/>
        <v>60.06</v>
      </c>
      <c r="J68" s="40">
        <f t="shared" si="26"/>
        <v>59.674999999999997</v>
      </c>
      <c r="K68" s="40">
        <f t="shared" si="26"/>
        <v>12.243</v>
      </c>
      <c r="L68" s="40">
        <f t="shared" si="26"/>
        <v>60.564</v>
      </c>
      <c r="M68" s="76">
        <f t="shared" si="26"/>
        <v>59.097499999999997</v>
      </c>
      <c r="N68" s="74">
        <f>((N66*N65)*7)/1000</f>
        <v>60.637500000000003</v>
      </c>
      <c r="O68" s="40">
        <f>((O66*O65)*7)/1000</f>
        <v>62.044499999999999</v>
      </c>
      <c r="P68" s="40">
        <f>((P66*P65)*7)/1000</f>
        <v>60.76</v>
      </c>
      <c r="Q68" s="40">
        <f>((Q66*Q65)*7)/1000</f>
        <v>6.6779999999999999</v>
      </c>
      <c r="R68" s="40">
        <f t="shared" ref="R68:S68" si="27">((R66*R65)*7)/1000</f>
        <v>60.368000000000002</v>
      </c>
      <c r="S68" s="131">
        <f t="shared" si="27"/>
        <v>59.097499999999997</v>
      </c>
      <c r="T68" s="85"/>
      <c r="U68" s="48"/>
      <c r="Z68" s="3"/>
      <c r="AA68" s="3"/>
      <c r="AB68" s="3"/>
      <c r="AC68" s="3"/>
      <c r="AD68" s="3"/>
    </row>
    <row r="69" spans="1:41" ht="33.75" customHeight="1" thickBot="1" x14ac:dyDescent="0.3">
      <c r="A69" s="86" t="s">
        <v>16</v>
      </c>
      <c r="B69" s="44">
        <f t="shared" ref="B69:M69" si="28">+(B64/B66)/7*1000</f>
        <v>158.41836734693877</v>
      </c>
      <c r="C69" s="45">
        <f t="shared" si="28"/>
        <v>157.14285714285717</v>
      </c>
      <c r="D69" s="45">
        <f t="shared" si="28"/>
        <v>155.10204081632656</v>
      </c>
      <c r="E69" s="45">
        <f t="shared" si="28"/>
        <v>159.74025974025975</v>
      </c>
      <c r="F69" s="45">
        <f t="shared" si="28"/>
        <v>154.63659147869674</v>
      </c>
      <c r="G69" s="46">
        <f t="shared" si="28"/>
        <v>152.95566502463052</v>
      </c>
      <c r="H69" s="44">
        <f t="shared" si="28"/>
        <v>157.14285714285711</v>
      </c>
      <c r="I69" s="45">
        <f t="shared" si="28"/>
        <v>156.36363636363635</v>
      </c>
      <c r="J69" s="45">
        <f t="shared" si="28"/>
        <v>155.06493506493507</v>
      </c>
      <c r="K69" s="45">
        <f t="shared" si="28"/>
        <v>161.03896103896108</v>
      </c>
      <c r="L69" s="45">
        <f t="shared" si="28"/>
        <v>154.59183673469391</v>
      </c>
      <c r="M69" s="46">
        <f t="shared" si="28"/>
        <v>151.42857142857144</v>
      </c>
      <c r="N69" s="75">
        <f>+(N64/N66)/7*1000</f>
        <v>157.66233766233768</v>
      </c>
      <c r="O69" s="45">
        <f>+(O64/O66)/7*1000</f>
        <v>155.6390977443609</v>
      </c>
      <c r="P69" s="45">
        <f>+(P64/P66)/7*1000</f>
        <v>155.10204081632654</v>
      </c>
      <c r="Q69" s="45">
        <f>+(Q64/Q66)/7*1000</f>
        <v>159.52380952380955</v>
      </c>
      <c r="R69" s="45">
        <f t="shared" ref="R69:S69" si="29">+(R64/R66)/7*1000</f>
        <v>154.08163265306123</v>
      </c>
      <c r="S69" s="132">
        <f t="shared" si="29"/>
        <v>153.50649350649351</v>
      </c>
      <c r="T69" s="154"/>
      <c r="Z69" s="3"/>
      <c r="AA69" s="3"/>
      <c r="AB69" s="3"/>
      <c r="AC69" s="3"/>
      <c r="AD69" s="3"/>
    </row>
    <row r="70" spans="1:41" ht="33.75" customHeight="1" x14ac:dyDescent="0.25">
      <c r="B70" s="49">
        <f t="shared" ref="B70:S70" si="30">B69-B65</f>
        <v>0.41836734693876565</v>
      </c>
      <c r="C70" s="49">
        <f t="shared" si="30"/>
        <v>0.14285714285716722</v>
      </c>
      <c r="D70" s="49">
        <f t="shared" si="30"/>
        <v>0.10204081632656425</v>
      </c>
      <c r="E70" s="49">
        <f t="shared" si="30"/>
        <v>0.24025974025974506</v>
      </c>
      <c r="F70" s="49">
        <f t="shared" si="30"/>
        <v>0.13659147869674371</v>
      </c>
      <c r="G70" s="49">
        <f t="shared" si="30"/>
        <v>-4.4334975369480389E-2</v>
      </c>
      <c r="H70" s="49">
        <f t="shared" si="30"/>
        <v>0.14285714285711038</v>
      </c>
      <c r="I70" s="49">
        <f t="shared" si="30"/>
        <v>0.36363636363634555</v>
      </c>
      <c r="J70" s="49">
        <f t="shared" si="30"/>
        <v>6.4935064935070841E-2</v>
      </c>
      <c r="K70" s="49">
        <f t="shared" si="30"/>
        <v>2.0389610389610766</v>
      </c>
      <c r="L70" s="49">
        <f t="shared" si="30"/>
        <v>9.1836734693913513E-2</v>
      </c>
      <c r="M70" s="49">
        <f t="shared" si="30"/>
        <v>-2.0714285714285552</v>
      </c>
      <c r="N70" s="49">
        <f t="shared" si="30"/>
        <v>0.1623376623376771</v>
      </c>
      <c r="O70" s="49">
        <f t="shared" si="30"/>
        <v>0.13909774436089606</v>
      </c>
      <c r="P70" s="49">
        <f t="shared" si="30"/>
        <v>0.10204081632653583</v>
      </c>
      <c r="Q70" s="49">
        <f t="shared" si="30"/>
        <v>0.52380952380954682</v>
      </c>
      <c r="R70" s="49">
        <f t="shared" si="30"/>
        <v>8.163265306123435E-2</v>
      </c>
      <c r="S70" s="49">
        <f t="shared" si="30"/>
        <v>6.4935064935127684E-3</v>
      </c>
    </row>
    <row r="71" spans="1:41" s="183" customFormat="1" ht="33.75" customHeight="1" x14ac:dyDescent="0.25">
      <c r="B71" s="294"/>
      <c r="C71" s="294"/>
      <c r="D71" s="294"/>
      <c r="E71" s="294"/>
      <c r="F71" s="294"/>
      <c r="G71" s="294"/>
      <c r="H71" s="294"/>
      <c r="I71" s="294"/>
      <c r="J71" s="294"/>
      <c r="K71" s="294"/>
      <c r="L71" s="294"/>
      <c r="M71" s="294"/>
      <c r="N71" s="294"/>
      <c r="O71" s="294"/>
      <c r="P71" s="294"/>
      <c r="Q71" s="294"/>
      <c r="R71" s="294"/>
      <c r="S71" s="294"/>
      <c r="X71" s="16"/>
      <c r="Y71" s="16"/>
      <c r="Z71" s="16"/>
      <c r="AA71" s="16"/>
      <c r="AB71" s="16"/>
      <c r="AC71" s="16"/>
    </row>
    <row r="72" spans="1:41" s="182" customFormat="1" ht="33.75" customHeight="1" x14ac:dyDescent="0.25">
      <c r="B72" s="185"/>
      <c r="C72" s="185"/>
      <c r="F72" s="16"/>
      <c r="G72" s="16"/>
      <c r="H72" s="16"/>
      <c r="I72" s="16"/>
      <c r="J72" s="16"/>
      <c r="K72" s="16"/>
    </row>
    <row r="73" spans="1:41" s="182" customFormat="1" ht="33.75" customHeight="1" x14ac:dyDescent="0.25">
      <c r="B73" s="185"/>
      <c r="F73" s="16"/>
      <c r="G73" s="16"/>
      <c r="H73" s="16"/>
      <c r="I73" s="16"/>
      <c r="J73" s="16"/>
      <c r="K73" s="16"/>
    </row>
    <row r="74" spans="1:41" ht="33.75" customHeight="1" x14ac:dyDescent="0.25">
      <c r="A74" s="52"/>
      <c r="B74" s="185"/>
      <c r="C74" s="185"/>
      <c r="F74" s="183"/>
      <c r="G74" s="183"/>
      <c r="H74" s="183"/>
      <c r="I74" s="183"/>
      <c r="J74" s="183"/>
      <c r="K74" s="183"/>
    </row>
    <row r="75" spans="1:41" ht="33.75" customHeight="1" x14ac:dyDescent="0.25">
      <c r="A75" s="52"/>
      <c r="B75" s="185"/>
      <c r="F75" s="183"/>
      <c r="G75" s="183"/>
      <c r="H75" s="183"/>
      <c r="I75" s="183"/>
      <c r="J75" s="183"/>
      <c r="K75" s="183"/>
    </row>
    <row r="76" spans="1:41" ht="33.75" customHeight="1" x14ac:dyDescent="0.25">
      <c r="A76" s="52"/>
      <c r="B76" s="185"/>
      <c r="C76" s="185"/>
      <c r="F76" s="182"/>
      <c r="G76" s="182"/>
      <c r="H76" s="182"/>
      <c r="I76" s="182"/>
      <c r="J76" s="182"/>
      <c r="K76" s="182"/>
    </row>
    <row r="77" spans="1:41" ht="33.75" customHeight="1" x14ac:dyDescent="0.25">
      <c r="A77" s="52"/>
      <c r="B77" s="185"/>
    </row>
    <row r="78" spans="1:41" ht="33.75" customHeight="1" x14ac:dyDescent="0.25">
      <c r="A78" s="52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182"/>
    </row>
    <row r="79" spans="1:41" ht="33.75" customHeight="1" x14ac:dyDescent="0.25">
      <c r="A79" s="52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182"/>
    </row>
    <row r="80" spans="1:41" ht="33.75" customHeight="1" x14ac:dyDescent="0.25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182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4">
    <mergeCell ref="B15:G15"/>
    <mergeCell ref="H15:M15"/>
    <mergeCell ref="N15:S15"/>
    <mergeCell ref="A3:C3"/>
    <mergeCell ref="E9:G9"/>
    <mergeCell ref="R9:S9"/>
    <mergeCell ref="K11:L11"/>
    <mergeCell ref="R11:T11"/>
    <mergeCell ref="B36:H36"/>
    <mergeCell ref="L36:R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40"/>
  <sheetViews>
    <sheetView topLeftCell="A28" zoomScale="30" zoomScaleNormal="30" workbookViewId="0">
      <selection activeCell="B66" sqref="B66:S66"/>
    </sheetView>
  </sheetViews>
  <sheetFormatPr baseColWidth="10" defaultRowHeight="15" x14ac:dyDescent="0.25"/>
  <cols>
    <col min="1" max="1" width="52.42578125" style="16" bestFit="1" customWidth="1"/>
    <col min="2" max="10" width="22.85546875" style="16" customWidth="1"/>
    <col min="11" max="11" width="32.85546875" style="16" customWidth="1"/>
    <col min="12" max="19" width="22.85546875" style="16" customWidth="1"/>
    <col min="20" max="20" width="27.85546875" style="16" customWidth="1"/>
    <col min="21" max="22" width="35.42578125" style="16" bestFit="1" customWidth="1"/>
    <col min="23" max="23" width="32.28515625" style="16" bestFit="1" customWidth="1"/>
    <col min="24" max="24" width="20.140625" style="16" bestFit="1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336"/>
      <c r="E3" s="336"/>
      <c r="F3" s="336"/>
      <c r="G3" s="336"/>
      <c r="H3" s="336"/>
      <c r="I3" s="336"/>
      <c r="J3" s="336"/>
      <c r="K3" s="336"/>
      <c r="L3" s="336"/>
      <c r="M3" s="336"/>
      <c r="N3" s="336"/>
      <c r="O3" s="336"/>
      <c r="P3" s="336"/>
      <c r="Q3" s="336"/>
      <c r="R3" s="336"/>
      <c r="S3" s="336"/>
      <c r="T3" s="336"/>
      <c r="U3" s="336"/>
      <c r="V3" s="336"/>
      <c r="W3" s="336"/>
      <c r="X3" s="336"/>
      <c r="Y3" s="2"/>
      <c r="Z3" s="2"/>
      <c r="AA3" s="2"/>
      <c r="AB3" s="2"/>
      <c r="AC3" s="2"/>
      <c r="AD3" s="33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6" t="s">
        <v>1</v>
      </c>
      <c r="B9" s="336"/>
      <c r="C9" s="336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 t="s">
        <v>102</v>
      </c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6"/>
      <c r="B10" s="336"/>
      <c r="C10" s="33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6" t="s">
        <v>4</v>
      </c>
      <c r="B11" s="336"/>
      <c r="C11" s="336"/>
      <c r="D11" s="1"/>
      <c r="E11" s="333">
        <v>3</v>
      </c>
      <c r="F11" s="1"/>
      <c r="G11" s="1"/>
      <c r="H11" s="1"/>
      <c r="I11" s="1"/>
      <c r="J11" s="1"/>
      <c r="K11" s="378" t="s">
        <v>118</v>
      </c>
      <c r="L11" s="378"/>
      <c r="M11" s="334"/>
      <c r="N11" s="334"/>
      <c r="O11" s="1"/>
      <c r="P11" s="1"/>
      <c r="Q11" s="1" t="s">
        <v>6</v>
      </c>
      <c r="R11" s="378" t="s">
        <v>119</v>
      </c>
      <c r="S11" s="378"/>
      <c r="T11" s="378"/>
      <c r="U11" s="334"/>
      <c r="V11" s="334"/>
      <c r="W11" s="334"/>
      <c r="X11" s="334"/>
      <c r="Y11" s="1"/>
      <c r="Z11" s="1"/>
      <c r="AA11" s="1"/>
      <c r="AB11" s="1"/>
      <c r="AC11" s="1"/>
      <c r="AD11" s="1"/>
    </row>
    <row r="12" spans="1:30" s="3" customFormat="1" ht="26.25" x14ac:dyDescent="0.25">
      <c r="A12" s="336"/>
      <c r="B12" s="336"/>
      <c r="C12" s="336"/>
      <c r="D12" s="1"/>
      <c r="E12" s="1"/>
      <c r="F12" s="1"/>
      <c r="G12" s="1"/>
      <c r="H12" s="1"/>
      <c r="I12" s="1"/>
      <c r="J12" s="1"/>
      <c r="K12" s="334"/>
      <c r="L12" s="334"/>
      <c r="M12" s="334"/>
      <c r="N12" s="334"/>
      <c r="O12" s="1"/>
      <c r="P12" s="1"/>
      <c r="Q12" s="1"/>
      <c r="R12" s="1"/>
      <c r="S12" s="334"/>
      <c r="T12" s="334"/>
      <c r="U12" s="334"/>
      <c r="V12" s="334"/>
      <c r="W12" s="334"/>
      <c r="X12" s="334"/>
      <c r="Y12" s="334"/>
      <c r="Z12" s="334"/>
      <c r="AA12" s="334"/>
      <c r="AB12" s="334"/>
      <c r="AC12" s="334"/>
      <c r="AD12" s="1"/>
    </row>
    <row r="13" spans="1:30" s="3" customFormat="1" ht="26.25" x14ac:dyDescent="0.25">
      <c r="A13" s="336"/>
      <c r="B13" s="336"/>
      <c r="C13" s="336"/>
      <c r="D13" s="336"/>
      <c r="E13" s="336"/>
      <c r="F13" s="336"/>
      <c r="G13" s="336"/>
      <c r="H13" s="336"/>
      <c r="I13" s="336"/>
      <c r="J13" s="336"/>
      <c r="K13" s="336"/>
      <c r="L13" s="334"/>
      <c r="M13" s="334"/>
      <c r="N13" s="334"/>
      <c r="O13" s="334"/>
      <c r="P13" s="334"/>
      <c r="Q13" s="334"/>
      <c r="R13" s="334"/>
      <c r="S13" s="334"/>
      <c r="T13" s="334"/>
      <c r="U13" s="334"/>
      <c r="V13" s="334"/>
      <c r="W13" s="1"/>
      <c r="X13" s="1"/>
      <c r="Y13" s="1"/>
    </row>
    <row r="14" spans="1:30" s="3" customFormat="1" ht="27" thickBot="1" x14ac:dyDescent="0.3">
      <c r="A14" s="336"/>
      <c r="B14" s="7"/>
      <c r="C14" s="7"/>
      <c r="D14" s="8"/>
      <c r="E14" s="8"/>
      <c r="F14" s="8"/>
      <c r="G14" s="8"/>
      <c r="H14" s="8"/>
      <c r="I14" s="1"/>
      <c r="J14" s="1"/>
      <c r="K14" s="334"/>
      <c r="L14" s="334"/>
      <c r="M14" s="334"/>
      <c r="N14" s="334"/>
      <c r="O14" s="334"/>
      <c r="P14" s="334"/>
      <c r="Q14" s="334"/>
      <c r="R14" s="334"/>
      <c r="S14" s="334"/>
      <c r="T14" s="334"/>
      <c r="U14" s="334"/>
      <c r="V14" s="334"/>
      <c r="W14" s="334"/>
      <c r="X14" s="1"/>
      <c r="Y14" s="1"/>
      <c r="Z14" s="1"/>
    </row>
    <row r="15" spans="1:30" s="10" customFormat="1" ht="36" thickBot="1" x14ac:dyDescent="0.3">
      <c r="A15" s="109" t="s">
        <v>7</v>
      </c>
      <c r="B15" s="400" t="s">
        <v>8</v>
      </c>
      <c r="C15" s="401"/>
      <c r="D15" s="401"/>
      <c r="E15" s="401"/>
      <c r="F15" s="401"/>
      <c r="G15" s="401"/>
      <c r="H15" s="402" t="s">
        <v>45</v>
      </c>
      <c r="I15" s="403"/>
      <c r="J15" s="403"/>
      <c r="K15" s="403"/>
      <c r="L15" s="403"/>
      <c r="M15" s="404"/>
      <c r="N15" s="405" t="s">
        <v>44</v>
      </c>
      <c r="O15" s="406"/>
      <c r="P15" s="406"/>
      <c r="Q15" s="406"/>
      <c r="R15" s="406"/>
      <c r="S15" s="407"/>
      <c r="T15" s="337"/>
    </row>
    <row r="16" spans="1:30" ht="39.950000000000003" customHeight="1" x14ac:dyDescent="0.25">
      <c r="A16" s="110" t="s">
        <v>9</v>
      </c>
      <c r="B16" s="253"/>
      <c r="C16" s="254"/>
      <c r="D16" s="254"/>
      <c r="E16" s="254"/>
      <c r="F16" s="255"/>
      <c r="G16" s="256"/>
      <c r="H16" s="265"/>
      <c r="I16" s="254"/>
      <c r="J16" s="254"/>
      <c r="K16" s="255"/>
      <c r="L16" s="254"/>
      <c r="M16" s="268"/>
      <c r="N16" s="263"/>
      <c r="O16" s="254"/>
      <c r="P16" s="254"/>
      <c r="Q16" s="254"/>
      <c r="R16" s="254"/>
      <c r="S16" s="256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9">
        <v>6</v>
      </c>
      <c r="H17" s="68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106.1</v>
      </c>
      <c r="C18" s="21">
        <v>106.4</v>
      </c>
      <c r="D18" s="21">
        <v>107.7</v>
      </c>
      <c r="E18" s="21">
        <v>22.3</v>
      </c>
      <c r="F18" s="21">
        <v>109</v>
      </c>
      <c r="G18" s="22">
        <v>109.9</v>
      </c>
      <c r="H18" s="69">
        <v>103.2</v>
      </c>
      <c r="I18" s="21">
        <v>105.6</v>
      </c>
      <c r="J18" s="21">
        <v>105.4</v>
      </c>
      <c r="K18" s="21">
        <v>20.5</v>
      </c>
      <c r="L18" s="21">
        <v>107.5</v>
      </c>
      <c r="M18" s="126">
        <v>105.2</v>
      </c>
      <c r="N18" s="20">
        <v>106.5</v>
      </c>
      <c r="O18" s="21">
        <v>109.5</v>
      </c>
      <c r="P18" s="21">
        <v>110.2</v>
      </c>
      <c r="Q18" s="21">
        <v>13.6</v>
      </c>
      <c r="R18" s="21">
        <v>111.1</v>
      </c>
      <c r="S18" s="22">
        <v>109.5</v>
      </c>
      <c r="T18" s="23">
        <v>1682.3000000000002</v>
      </c>
      <c r="V18" s="2"/>
      <c r="W18" s="17"/>
    </row>
    <row r="19" spans="1:30" ht="39.950000000000003" customHeight="1" x14ac:dyDescent="0.25">
      <c r="A19" s="113" t="s">
        <v>34</v>
      </c>
      <c r="B19" s="20">
        <v>106.1</v>
      </c>
      <c r="C19" s="21">
        <v>106.4</v>
      </c>
      <c r="D19" s="21">
        <v>107.7</v>
      </c>
      <c r="E19" s="21">
        <v>22.3</v>
      </c>
      <c r="F19" s="21">
        <v>109</v>
      </c>
      <c r="G19" s="22">
        <v>109.9</v>
      </c>
      <c r="H19" s="69">
        <v>103.2</v>
      </c>
      <c r="I19" s="21">
        <v>105.6</v>
      </c>
      <c r="J19" s="21">
        <v>105.4</v>
      </c>
      <c r="K19" s="21">
        <v>20.5</v>
      </c>
      <c r="L19" s="21">
        <v>107.5</v>
      </c>
      <c r="M19" s="126">
        <v>105.2</v>
      </c>
      <c r="N19" s="20">
        <v>106.5</v>
      </c>
      <c r="O19" s="21">
        <v>109.5</v>
      </c>
      <c r="P19" s="21">
        <v>110.2</v>
      </c>
      <c r="Q19" s="21">
        <v>13.6</v>
      </c>
      <c r="R19" s="21">
        <v>111.1</v>
      </c>
      <c r="S19" s="22">
        <v>109.5</v>
      </c>
      <c r="T19" s="23">
        <f t="shared" ref="T19:T25" si="0">SUM(B19:S19)</f>
        <v>1669.1999999999998</v>
      </c>
      <c r="U19" s="182"/>
      <c r="V19" s="2"/>
      <c r="W19" s="17"/>
    </row>
    <row r="20" spans="1:30" ht="39.75" customHeight="1" x14ac:dyDescent="0.25">
      <c r="A20" s="112" t="s">
        <v>35</v>
      </c>
      <c r="B20" s="20">
        <v>106</v>
      </c>
      <c r="C20" s="21">
        <v>106.3</v>
      </c>
      <c r="D20" s="21">
        <v>107.7</v>
      </c>
      <c r="E20" s="21">
        <v>21.3</v>
      </c>
      <c r="F20" s="21">
        <v>108.4</v>
      </c>
      <c r="G20" s="22">
        <v>109.6</v>
      </c>
      <c r="H20" s="69">
        <v>102.9</v>
      </c>
      <c r="I20" s="21">
        <v>104.5</v>
      </c>
      <c r="J20" s="21">
        <v>105.4</v>
      </c>
      <c r="K20" s="21">
        <v>20.100000000000001</v>
      </c>
      <c r="L20" s="21">
        <v>107.3</v>
      </c>
      <c r="M20" s="126">
        <v>105.1</v>
      </c>
      <c r="N20" s="20">
        <v>106.5</v>
      </c>
      <c r="O20" s="21">
        <v>109.5</v>
      </c>
      <c r="P20" s="21">
        <v>110.3</v>
      </c>
      <c r="Q20" s="21">
        <v>12.6</v>
      </c>
      <c r="R20" s="21">
        <v>111.2</v>
      </c>
      <c r="S20" s="22">
        <v>109.1</v>
      </c>
      <c r="T20" s="23">
        <f t="shared" si="0"/>
        <v>1663.7999999999997</v>
      </c>
      <c r="V20" s="2"/>
      <c r="W20" s="17"/>
    </row>
    <row r="21" spans="1:30" ht="39.950000000000003" customHeight="1" x14ac:dyDescent="0.25">
      <c r="A21" s="112" t="s">
        <v>36</v>
      </c>
      <c r="B21" s="20">
        <v>106</v>
      </c>
      <c r="C21" s="21">
        <v>106.3</v>
      </c>
      <c r="D21" s="21">
        <v>107.7</v>
      </c>
      <c r="E21" s="21">
        <v>21.3</v>
      </c>
      <c r="F21" s="21">
        <v>108.4</v>
      </c>
      <c r="G21" s="22">
        <v>109.6</v>
      </c>
      <c r="H21" s="69">
        <v>102.9</v>
      </c>
      <c r="I21" s="21">
        <v>104.5</v>
      </c>
      <c r="J21" s="21">
        <v>105.4</v>
      </c>
      <c r="K21" s="21">
        <v>20.100000000000001</v>
      </c>
      <c r="L21" s="21">
        <v>107.3</v>
      </c>
      <c r="M21" s="126">
        <v>105.1</v>
      </c>
      <c r="N21" s="20">
        <v>106.5</v>
      </c>
      <c r="O21" s="21">
        <v>109.5</v>
      </c>
      <c r="P21" s="21">
        <v>110.3</v>
      </c>
      <c r="Q21" s="21">
        <v>12.6</v>
      </c>
      <c r="R21" s="21">
        <v>111.2</v>
      </c>
      <c r="S21" s="22">
        <v>109.1</v>
      </c>
      <c r="T21" s="23">
        <f t="shared" si="0"/>
        <v>1663.7999999999997</v>
      </c>
      <c r="V21" s="2"/>
      <c r="W21" s="17"/>
    </row>
    <row r="22" spans="1:30" ht="39.950000000000003" customHeight="1" x14ac:dyDescent="0.25">
      <c r="A22" s="113" t="s">
        <v>37</v>
      </c>
      <c r="B22" s="20">
        <v>106</v>
      </c>
      <c r="C22" s="21">
        <v>106.3</v>
      </c>
      <c r="D22" s="21">
        <v>107.7</v>
      </c>
      <c r="E22" s="21">
        <v>21.3</v>
      </c>
      <c r="F22" s="21">
        <v>108.4</v>
      </c>
      <c r="G22" s="22">
        <v>109.6</v>
      </c>
      <c r="H22" s="69">
        <v>102.9</v>
      </c>
      <c r="I22" s="21">
        <v>104.5</v>
      </c>
      <c r="J22" s="21">
        <v>105.4</v>
      </c>
      <c r="K22" s="21">
        <v>20.100000000000001</v>
      </c>
      <c r="L22" s="21">
        <v>107.3</v>
      </c>
      <c r="M22" s="126">
        <v>105.1</v>
      </c>
      <c r="N22" s="20">
        <v>106.5</v>
      </c>
      <c r="O22" s="21">
        <v>109.5</v>
      </c>
      <c r="P22" s="21">
        <v>110.3</v>
      </c>
      <c r="Q22" s="21">
        <v>12.7</v>
      </c>
      <c r="R22" s="21">
        <v>111.2</v>
      </c>
      <c r="S22" s="22">
        <v>109.1</v>
      </c>
      <c r="T22" s="23">
        <f t="shared" si="0"/>
        <v>1663.8999999999999</v>
      </c>
      <c r="V22" s="2"/>
      <c r="W22" s="17"/>
    </row>
    <row r="23" spans="1:30" ht="39.950000000000003" customHeight="1" x14ac:dyDescent="0.25">
      <c r="A23" s="112" t="s">
        <v>38</v>
      </c>
      <c r="B23" s="20">
        <v>106</v>
      </c>
      <c r="C23" s="21">
        <v>106.3</v>
      </c>
      <c r="D23" s="21">
        <v>107.7</v>
      </c>
      <c r="E23" s="21">
        <v>21.3</v>
      </c>
      <c r="F23" s="21">
        <v>108.4</v>
      </c>
      <c r="G23" s="22">
        <v>109.6</v>
      </c>
      <c r="H23" s="69">
        <v>102.9</v>
      </c>
      <c r="I23" s="21">
        <v>104.5</v>
      </c>
      <c r="J23" s="21">
        <v>105.4</v>
      </c>
      <c r="K23" s="21">
        <v>20.100000000000001</v>
      </c>
      <c r="L23" s="21">
        <v>107.3</v>
      </c>
      <c r="M23" s="126">
        <v>105.1</v>
      </c>
      <c r="N23" s="20">
        <v>106.5</v>
      </c>
      <c r="O23" s="21">
        <v>109.5</v>
      </c>
      <c r="P23" s="21">
        <v>110.3</v>
      </c>
      <c r="Q23" s="21">
        <v>12.7</v>
      </c>
      <c r="R23" s="21">
        <v>111.2</v>
      </c>
      <c r="S23" s="22">
        <v>109.1</v>
      </c>
      <c r="T23" s="23">
        <f t="shared" si="0"/>
        <v>1663.8999999999999</v>
      </c>
      <c r="V23" s="2"/>
      <c r="W23" s="17"/>
    </row>
    <row r="24" spans="1:30" ht="39.950000000000003" customHeight="1" x14ac:dyDescent="0.25">
      <c r="A24" s="112" t="s">
        <v>33</v>
      </c>
      <c r="B24" s="20">
        <v>106</v>
      </c>
      <c r="C24" s="21">
        <v>106.3</v>
      </c>
      <c r="D24" s="21">
        <v>107.7</v>
      </c>
      <c r="E24" s="21">
        <v>21.4</v>
      </c>
      <c r="F24" s="21">
        <v>108.4</v>
      </c>
      <c r="G24" s="22">
        <v>109.6</v>
      </c>
      <c r="H24" s="69">
        <v>102.9</v>
      </c>
      <c r="I24" s="21">
        <v>104.5</v>
      </c>
      <c r="J24" s="21">
        <v>105.4</v>
      </c>
      <c r="K24" s="21">
        <v>20.2</v>
      </c>
      <c r="L24" s="21">
        <v>107.3</v>
      </c>
      <c r="M24" s="126">
        <v>105.1</v>
      </c>
      <c r="N24" s="20">
        <v>106.5</v>
      </c>
      <c r="O24" s="21">
        <v>109.5</v>
      </c>
      <c r="P24" s="21">
        <v>110.3</v>
      </c>
      <c r="Q24" s="21">
        <v>12.7</v>
      </c>
      <c r="R24" s="21">
        <v>111.2</v>
      </c>
      <c r="S24" s="22">
        <v>109.1</v>
      </c>
      <c r="T24" s="23">
        <f>SUM(B24:S24)</f>
        <v>1664.1</v>
      </c>
      <c r="V24" s="2"/>
    </row>
    <row r="25" spans="1:30" ht="41.45" customHeight="1" x14ac:dyDescent="0.25">
      <c r="A25" s="113" t="s">
        <v>10</v>
      </c>
      <c r="B25" s="264">
        <f>SUM(B18:B24)</f>
        <v>742.2</v>
      </c>
      <c r="C25" s="261">
        <f t="shared" ref="C25:E25" si="1">SUM(C18:C24)</f>
        <v>744.3</v>
      </c>
      <c r="D25" s="261">
        <f t="shared" si="1"/>
        <v>753.90000000000009</v>
      </c>
      <c r="E25" s="261">
        <f t="shared" si="1"/>
        <v>151.20000000000002</v>
      </c>
      <c r="F25" s="261">
        <f>SUM(F18:F24)</f>
        <v>759.99999999999989</v>
      </c>
      <c r="G25" s="262">
        <f t="shared" ref="G25:J25" si="2">SUM(G18:G24)</f>
        <v>767.80000000000007</v>
      </c>
      <c r="H25" s="260">
        <f t="shared" si="2"/>
        <v>720.9</v>
      </c>
      <c r="I25" s="261">
        <f t="shared" si="2"/>
        <v>733.7</v>
      </c>
      <c r="J25" s="261">
        <f t="shared" si="2"/>
        <v>737.8</v>
      </c>
      <c r="K25" s="261">
        <f>SUM(K18:K24)</f>
        <v>141.6</v>
      </c>
      <c r="L25" s="261">
        <f t="shared" ref="L25:M25" si="3">SUM(L18:L24)</f>
        <v>751.49999999999989</v>
      </c>
      <c r="M25" s="269">
        <f t="shared" si="3"/>
        <v>735.90000000000009</v>
      </c>
      <c r="N25" s="264">
        <f>SUM(N18:N24)</f>
        <v>745.5</v>
      </c>
      <c r="O25" s="261">
        <f t="shared" ref="O25:S25" si="4">SUM(O18:O24)</f>
        <v>766.5</v>
      </c>
      <c r="P25" s="261">
        <f t="shared" si="4"/>
        <v>771.89999999999986</v>
      </c>
      <c r="Q25" s="261">
        <f>SUM(Q18:Q24)</f>
        <v>90.5</v>
      </c>
      <c r="R25" s="261">
        <f t="shared" si="4"/>
        <v>778.2</v>
      </c>
      <c r="S25" s="262">
        <f t="shared" si="4"/>
        <v>764.50000000000011</v>
      </c>
      <c r="T25" s="23">
        <f t="shared" si="0"/>
        <v>11657.900000000001</v>
      </c>
    </row>
    <row r="26" spans="1:30" s="2" customFormat="1" ht="36.75" customHeight="1" thickBot="1" x14ac:dyDescent="0.3">
      <c r="A26" s="114" t="s">
        <v>12</v>
      </c>
      <c r="B26" s="257">
        <v>152.1</v>
      </c>
      <c r="C26" s="258">
        <v>152.1</v>
      </c>
      <c r="D26" s="258">
        <v>152.1</v>
      </c>
      <c r="E26" s="258">
        <v>152.1</v>
      </c>
      <c r="F26" s="258">
        <v>152.1</v>
      </c>
      <c r="G26" s="259">
        <v>152.1</v>
      </c>
      <c r="H26" s="266">
        <v>152.1</v>
      </c>
      <c r="I26" s="258">
        <v>152.1</v>
      </c>
      <c r="J26" s="258">
        <v>152.1</v>
      </c>
      <c r="K26" s="258">
        <v>152.1</v>
      </c>
      <c r="L26" s="258">
        <v>152.1</v>
      </c>
      <c r="M26" s="270">
        <v>152.1</v>
      </c>
      <c r="N26" s="257">
        <v>152.1</v>
      </c>
      <c r="O26" s="258">
        <v>152.1</v>
      </c>
      <c r="P26" s="258">
        <v>152.1</v>
      </c>
      <c r="Q26" s="258">
        <v>152.1</v>
      </c>
      <c r="R26" s="258">
        <v>152.1</v>
      </c>
      <c r="S26" s="259">
        <v>152.1</v>
      </c>
      <c r="T26" s="30">
        <f>+((T25/T27)/7)*1000</f>
        <v>152.10651983873282</v>
      </c>
    </row>
    <row r="27" spans="1:30" s="2" customFormat="1" ht="33" customHeight="1" x14ac:dyDescent="0.25">
      <c r="A27" s="115" t="s">
        <v>13</v>
      </c>
      <c r="B27" s="251">
        <v>697</v>
      </c>
      <c r="C27" s="252">
        <v>699</v>
      </c>
      <c r="D27" s="252">
        <v>708</v>
      </c>
      <c r="E27" s="252">
        <v>142</v>
      </c>
      <c r="F27" s="252">
        <v>714</v>
      </c>
      <c r="G27" s="267">
        <v>721</v>
      </c>
      <c r="H27" s="72">
        <v>677</v>
      </c>
      <c r="I27" s="32">
        <v>689</v>
      </c>
      <c r="J27" s="32">
        <v>693</v>
      </c>
      <c r="K27" s="32">
        <v>133</v>
      </c>
      <c r="L27" s="32">
        <v>706</v>
      </c>
      <c r="M27" s="129">
        <v>691</v>
      </c>
      <c r="N27" s="31">
        <v>700</v>
      </c>
      <c r="O27" s="32">
        <v>720</v>
      </c>
      <c r="P27" s="32">
        <v>725</v>
      </c>
      <c r="Q27" s="32">
        <v>85</v>
      </c>
      <c r="R27" s="32">
        <v>731</v>
      </c>
      <c r="S27" s="33">
        <v>718</v>
      </c>
      <c r="T27" s="34">
        <f>SUM(B27:S27)</f>
        <v>10949</v>
      </c>
      <c r="U27" s="2">
        <f>((T25*1000)/T27)/7</f>
        <v>152.10651983873285</v>
      </c>
    </row>
    <row r="28" spans="1:30" s="2" customFormat="1" ht="33" customHeight="1" x14ac:dyDescent="0.25">
      <c r="A28" s="116" t="s">
        <v>14</v>
      </c>
      <c r="B28" s="35">
        <f t="shared" ref="B28:S28" si="5">((B27*B26)*7/1000-B18-B19)/5</f>
        <v>105.97918</v>
      </c>
      <c r="C28" s="36">
        <f t="shared" si="5"/>
        <v>106.28506</v>
      </c>
      <c r="D28" s="36">
        <f t="shared" si="5"/>
        <v>107.68151999999998</v>
      </c>
      <c r="E28" s="36">
        <f t="shared" si="5"/>
        <v>21.317479999999996</v>
      </c>
      <c r="F28" s="36">
        <f t="shared" si="5"/>
        <v>108.43915999999999</v>
      </c>
      <c r="G28" s="37">
        <f t="shared" si="5"/>
        <v>109.56974</v>
      </c>
      <c r="H28" s="73">
        <f t="shared" si="5"/>
        <v>102.88037999999999</v>
      </c>
      <c r="I28" s="36">
        <f t="shared" si="5"/>
        <v>104.47565999999998</v>
      </c>
      <c r="J28" s="36">
        <f t="shared" si="5"/>
        <v>105.40742</v>
      </c>
      <c r="K28" s="36">
        <f t="shared" si="5"/>
        <v>20.121019999999998</v>
      </c>
      <c r="L28" s="36">
        <f t="shared" si="5"/>
        <v>107.33563999999998</v>
      </c>
      <c r="M28" s="130">
        <f t="shared" si="5"/>
        <v>105.06153999999997</v>
      </c>
      <c r="N28" s="35">
        <f t="shared" si="5"/>
        <v>106.458</v>
      </c>
      <c r="O28" s="36">
        <f t="shared" si="5"/>
        <v>109.51679999999999</v>
      </c>
      <c r="P28" s="36">
        <f t="shared" si="5"/>
        <v>110.30149999999999</v>
      </c>
      <c r="Q28" s="36">
        <f t="shared" si="5"/>
        <v>12.6599</v>
      </c>
      <c r="R28" s="36">
        <f t="shared" si="5"/>
        <v>111.21913999999997</v>
      </c>
      <c r="S28" s="37">
        <f t="shared" si="5"/>
        <v>109.09092000000001</v>
      </c>
      <c r="T28" s="38"/>
    </row>
    <row r="29" spans="1:30" ht="33.75" customHeight="1" x14ac:dyDescent="0.25">
      <c r="A29" s="117" t="s">
        <v>15</v>
      </c>
      <c r="B29" s="39">
        <f>((B27*B26)*7)/1000</f>
        <v>742.09590000000003</v>
      </c>
      <c r="C29" s="40">
        <f>((C27*C26)*7)/1000</f>
        <v>744.22529999999995</v>
      </c>
      <c r="D29" s="40">
        <f t="shared" ref="D29:S29" si="6">((D27*D26)*7)/1000</f>
        <v>753.80759999999998</v>
      </c>
      <c r="E29" s="40">
        <f t="shared" si="6"/>
        <v>151.1874</v>
      </c>
      <c r="F29" s="40">
        <f t="shared" si="6"/>
        <v>760.19579999999996</v>
      </c>
      <c r="G29" s="76">
        <f t="shared" si="6"/>
        <v>767.64869999999996</v>
      </c>
      <c r="H29" s="74">
        <f t="shared" si="6"/>
        <v>720.80190000000005</v>
      </c>
      <c r="I29" s="40">
        <f t="shared" si="6"/>
        <v>733.5782999999999</v>
      </c>
      <c r="J29" s="40">
        <f t="shared" si="6"/>
        <v>737.83709999999996</v>
      </c>
      <c r="K29" s="40">
        <f t="shared" si="6"/>
        <v>141.60509999999999</v>
      </c>
      <c r="L29" s="40">
        <f t="shared" si="6"/>
        <v>751.67819999999995</v>
      </c>
      <c r="M29" s="131">
        <f t="shared" si="6"/>
        <v>735.70769999999993</v>
      </c>
      <c r="N29" s="177">
        <f t="shared" si="6"/>
        <v>745.29</v>
      </c>
      <c r="O29" s="41">
        <f t="shared" si="6"/>
        <v>766.58399999999995</v>
      </c>
      <c r="P29" s="41">
        <f t="shared" si="6"/>
        <v>771.90750000000003</v>
      </c>
      <c r="Q29" s="41">
        <f t="shared" si="6"/>
        <v>90.499499999999998</v>
      </c>
      <c r="R29" s="41">
        <f t="shared" si="6"/>
        <v>778.2956999999999</v>
      </c>
      <c r="S29" s="42">
        <f t="shared" si="6"/>
        <v>764.45460000000003</v>
      </c>
      <c r="T29" s="43"/>
    </row>
    <row r="30" spans="1:30" ht="33.75" customHeight="1" thickBot="1" x14ac:dyDescent="0.3">
      <c r="A30" s="118" t="s">
        <v>16</v>
      </c>
      <c r="B30" s="44">
        <f>+(B25/B27)/7*1000</f>
        <v>152.12133633941383</v>
      </c>
      <c r="C30" s="45">
        <f t="shared" ref="C30:E30" si="7">+(C25/C27)/7*1000</f>
        <v>152.11526670754139</v>
      </c>
      <c r="D30" s="45">
        <f t="shared" si="7"/>
        <v>152.11864406779662</v>
      </c>
      <c r="E30" s="45">
        <f t="shared" si="7"/>
        <v>152.11267605633805</v>
      </c>
      <c r="F30" s="45">
        <f>+(F25/F27)/7*1000</f>
        <v>152.06082432973187</v>
      </c>
      <c r="G30" s="46">
        <f t="shared" ref="G30:J30" si="8">+(G25/G27)/7*1000</f>
        <v>152.12997820487419</v>
      </c>
      <c r="H30" s="75">
        <f t="shared" si="8"/>
        <v>152.12070056974045</v>
      </c>
      <c r="I30" s="45">
        <f t="shared" si="8"/>
        <v>152.12523325730874</v>
      </c>
      <c r="J30" s="45">
        <f t="shared" si="8"/>
        <v>152.09235209235209</v>
      </c>
      <c r="K30" s="45">
        <f>+(K25/K27)/7*1000</f>
        <v>152.09452201933402</v>
      </c>
      <c r="L30" s="45">
        <f t="shared" ref="L30:S30" si="9">+(L25/L27)/7*1000</f>
        <v>152.06394172399837</v>
      </c>
      <c r="M30" s="132">
        <f t="shared" si="9"/>
        <v>152.13975604713667</v>
      </c>
      <c r="N30" s="44">
        <f t="shared" si="9"/>
        <v>152.14285714285714</v>
      </c>
      <c r="O30" s="45">
        <f t="shared" si="9"/>
        <v>152.08333333333334</v>
      </c>
      <c r="P30" s="45">
        <f t="shared" si="9"/>
        <v>152.09852216748769</v>
      </c>
      <c r="Q30" s="45">
        <f t="shared" si="9"/>
        <v>152.10084033613444</v>
      </c>
      <c r="R30" s="45">
        <f t="shared" si="9"/>
        <v>152.08129763533321</v>
      </c>
      <c r="S30" s="46">
        <f t="shared" si="9"/>
        <v>152.10903302825309</v>
      </c>
      <c r="T30" s="47"/>
    </row>
    <row r="31" spans="1:30" ht="33.75" customHeight="1" x14ac:dyDescent="0.25">
      <c r="A31" s="48"/>
      <c r="B31" s="49">
        <f t="shared" ref="B31:S31" si="10">B30-B26</f>
        <v>2.1336339413835503E-2</v>
      </c>
      <c r="C31" s="49">
        <f t="shared" si="10"/>
        <v>1.5266707541400137E-2</v>
      </c>
      <c r="D31" s="49">
        <f t="shared" si="10"/>
        <v>1.864406779662886E-2</v>
      </c>
      <c r="E31" s="49">
        <f t="shared" si="10"/>
        <v>1.2676056338051467E-2</v>
      </c>
      <c r="F31" s="49">
        <f t="shared" si="10"/>
        <v>-3.9175670268122076E-2</v>
      </c>
      <c r="G31" s="49">
        <f t="shared" si="10"/>
        <v>2.9978204874197445E-2</v>
      </c>
      <c r="H31" s="49">
        <f t="shared" si="10"/>
        <v>2.0700569740455421E-2</v>
      </c>
      <c r="I31" s="49">
        <f t="shared" si="10"/>
        <v>2.5233257308741486E-2</v>
      </c>
      <c r="J31" s="49">
        <f t="shared" si="10"/>
        <v>-7.6479076479074592E-3</v>
      </c>
      <c r="K31" s="49">
        <f t="shared" si="10"/>
        <v>-5.4779806659723818E-3</v>
      </c>
      <c r="L31" s="49">
        <f t="shared" si="10"/>
        <v>-3.60582760016257E-2</v>
      </c>
      <c r="M31" s="49">
        <f t="shared" si="10"/>
        <v>3.9756047136677353E-2</v>
      </c>
      <c r="N31" s="49">
        <f t="shared" si="10"/>
        <v>4.2857142857144481E-2</v>
      </c>
      <c r="O31" s="49">
        <f t="shared" si="10"/>
        <v>-1.6666666666651508E-2</v>
      </c>
      <c r="P31" s="49">
        <f t="shared" si="10"/>
        <v>-1.4778325123074865E-3</v>
      </c>
      <c r="Q31" s="49">
        <f t="shared" si="10"/>
        <v>8.4033613444489674E-4</v>
      </c>
      <c r="R31" s="49">
        <f t="shared" si="10"/>
        <v>-1.8702364666779658E-2</v>
      </c>
      <c r="S31" s="49">
        <f t="shared" si="10"/>
        <v>9.0330282530999284E-3</v>
      </c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247">
        <v>1</v>
      </c>
      <c r="C34" s="248">
        <v>2</v>
      </c>
      <c r="D34" s="249">
        <v>3</v>
      </c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0"/>
      <c r="U36" s="50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0"/>
      <c r="U37" s="50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302"/>
      <c r="U38" s="302"/>
      <c r="V38" s="303"/>
      <c r="W38" s="2"/>
      <c r="X38" s="2"/>
      <c r="Y38" s="2"/>
      <c r="Z38" s="2"/>
    </row>
    <row r="39" spans="1:30" ht="33.75" customHeight="1" x14ac:dyDescent="0.25">
      <c r="A39" s="80" t="s">
        <v>42</v>
      </c>
      <c r="B39" s="250">
        <v>92.5</v>
      </c>
      <c r="C39" s="250">
        <v>89.8</v>
      </c>
      <c r="D39" s="250">
        <v>93.1</v>
      </c>
      <c r="E39" s="250">
        <v>0.9</v>
      </c>
      <c r="F39" s="250">
        <v>94.8</v>
      </c>
      <c r="G39" s="250">
        <v>92.6</v>
      </c>
      <c r="H39" s="89">
        <v>470</v>
      </c>
      <c r="I39" s="50"/>
      <c r="J39" s="2"/>
      <c r="K39" s="80" t="s">
        <v>42</v>
      </c>
      <c r="L39" s="250">
        <v>7.5</v>
      </c>
      <c r="M39" s="69">
        <v>7.3</v>
      </c>
      <c r="N39" s="69">
        <v>7.1</v>
      </c>
      <c r="O39" s="69">
        <v>0.4</v>
      </c>
      <c r="P39" s="69">
        <v>7.3</v>
      </c>
      <c r="Q39" s="69">
        <v>6.8</v>
      </c>
      <c r="R39" s="89">
        <v>36.4</v>
      </c>
      <c r="S39" s="50"/>
      <c r="T39" s="55"/>
      <c r="U39" s="304"/>
      <c r="V39" s="310"/>
      <c r="W39" s="2"/>
      <c r="X39" s="295"/>
      <c r="Y39" s="2"/>
      <c r="Z39" s="2"/>
      <c r="AA39" s="144"/>
      <c r="AB39" s="144"/>
      <c r="AD39" s="142"/>
    </row>
    <row r="40" spans="1:30" ht="33.75" customHeight="1" x14ac:dyDescent="0.25">
      <c r="A40" s="81" t="s">
        <v>34</v>
      </c>
      <c r="B40" s="250">
        <v>92.5</v>
      </c>
      <c r="C40" s="250">
        <v>89.8</v>
      </c>
      <c r="D40" s="250">
        <v>93.1</v>
      </c>
      <c r="E40" s="250">
        <v>0.9</v>
      </c>
      <c r="F40" s="250">
        <v>94.8</v>
      </c>
      <c r="G40" s="250">
        <v>92.6</v>
      </c>
      <c r="H40" s="89">
        <f t="shared" ref="H40:H46" si="11">SUM(B40:G40)</f>
        <v>463.69999999999993</v>
      </c>
      <c r="I40" s="50"/>
      <c r="J40" s="2"/>
      <c r="K40" s="81" t="s">
        <v>34</v>
      </c>
      <c r="L40" s="250">
        <v>7.5</v>
      </c>
      <c r="M40" s="69">
        <v>7.3</v>
      </c>
      <c r="N40" s="69">
        <v>7.1</v>
      </c>
      <c r="O40" s="69">
        <v>0.4</v>
      </c>
      <c r="P40" s="69">
        <v>7.3</v>
      </c>
      <c r="Q40" s="69">
        <v>6.8</v>
      </c>
      <c r="R40" s="89">
        <f t="shared" ref="R40:R46" si="12">SUM(L40:Q40)</f>
        <v>36.4</v>
      </c>
      <c r="S40" s="50"/>
      <c r="T40" s="55"/>
      <c r="U40" s="304"/>
      <c r="V40" s="310"/>
      <c r="W40" s="50"/>
      <c r="X40" s="50"/>
      <c r="Y40" s="50"/>
      <c r="Z40" s="50"/>
      <c r="AA40" s="50"/>
      <c r="AB40" s="50"/>
      <c r="AC40" s="50"/>
      <c r="AD40" s="142"/>
    </row>
    <row r="41" spans="1:30" ht="33.75" customHeight="1" x14ac:dyDescent="0.25">
      <c r="A41" s="80" t="s">
        <v>35</v>
      </c>
      <c r="B41" s="250">
        <v>92.7</v>
      </c>
      <c r="C41" s="250">
        <v>89.7</v>
      </c>
      <c r="D41" s="250">
        <v>93.1</v>
      </c>
      <c r="E41" s="250">
        <v>0.7</v>
      </c>
      <c r="F41" s="250">
        <v>94.8</v>
      </c>
      <c r="G41" s="250">
        <v>92.6</v>
      </c>
      <c r="H41" s="89">
        <f t="shared" si="11"/>
        <v>463.6</v>
      </c>
      <c r="I41" s="50"/>
      <c r="J41" s="2"/>
      <c r="K41" s="80" t="s">
        <v>35</v>
      </c>
      <c r="L41" s="250">
        <v>7.3</v>
      </c>
      <c r="M41" s="69">
        <v>7.2</v>
      </c>
      <c r="N41" s="69">
        <v>7</v>
      </c>
      <c r="O41" s="69">
        <v>0.3</v>
      </c>
      <c r="P41" s="69">
        <v>7.2</v>
      </c>
      <c r="Q41" s="69">
        <v>6.7</v>
      </c>
      <c r="R41" s="89">
        <f t="shared" si="12"/>
        <v>35.700000000000003</v>
      </c>
      <c r="S41" s="50"/>
      <c r="T41" s="55"/>
      <c r="U41" s="304"/>
      <c r="V41" s="310"/>
      <c r="W41" s="50"/>
      <c r="X41" s="50"/>
      <c r="Y41" s="50"/>
      <c r="Z41" s="50"/>
      <c r="AA41" s="50"/>
      <c r="AB41" s="144"/>
      <c r="AD41" s="142"/>
    </row>
    <row r="42" spans="1:30" ht="33.75" customHeight="1" x14ac:dyDescent="0.25">
      <c r="A42" s="80" t="s">
        <v>36</v>
      </c>
      <c r="B42" s="250">
        <v>92.5</v>
      </c>
      <c r="C42" s="250">
        <v>89.7</v>
      </c>
      <c r="D42" s="250">
        <v>92.9</v>
      </c>
      <c r="E42" s="250">
        <v>0.7</v>
      </c>
      <c r="F42" s="250">
        <v>94.5</v>
      </c>
      <c r="G42" s="250">
        <v>92.6</v>
      </c>
      <c r="H42" s="89">
        <f t="shared" si="11"/>
        <v>462.9</v>
      </c>
      <c r="I42" s="50"/>
      <c r="J42" s="2"/>
      <c r="K42" s="80" t="s">
        <v>36</v>
      </c>
      <c r="L42" s="250">
        <v>7.4</v>
      </c>
      <c r="M42" s="69">
        <v>7.2</v>
      </c>
      <c r="N42" s="69">
        <v>7</v>
      </c>
      <c r="O42" s="69">
        <v>0.3</v>
      </c>
      <c r="P42" s="69">
        <v>7.2</v>
      </c>
      <c r="Q42" s="69">
        <v>6.7</v>
      </c>
      <c r="R42" s="89">
        <f t="shared" si="12"/>
        <v>35.800000000000004</v>
      </c>
      <c r="S42" s="50"/>
      <c r="T42" s="55"/>
      <c r="U42" s="304"/>
      <c r="V42" s="310"/>
      <c r="W42" s="50"/>
    </row>
    <row r="43" spans="1:30" ht="33.75" customHeight="1" x14ac:dyDescent="0.25">
      <c r="A43" s="81" t="s">
        <v>37</v>
      </c>
      <c r="B43" s="250">
        <v>92.2</v>
      </c>
      <c r="C43" s="250">
        <v>89.7</v>
      </c>
      <c r="D43" s="250">
        <v>92.9</v>
      </c>
      <c r="E43" s="250">
        <v>0.5</v>
      </c>
      <c r="F43" s="250">
        <v>94.5</v>
      </c>
      <c r="G43" s="250">
        <v>92.6</v>
      </c>
      <c r="H43" s="89">
        <f t="shared" si="11"/>
        <v>462.4</v>
      </c>
      <c r="I43" s="50"/>
      <c r="J43" s="2"/>
      <c r="K43" s="81" t="s">
        <v>37</v>
      </c>
      <c r="L43" s="250">
        <v>7.4</v>
      </c>
      <c r="M43" s="69">
        <v>7.2</v>
      </c>
      <c r="N43" s="69">
        <v>7</v>
      </c>
      <c r="O43" s="69">
        <v>0.3</v>
      </c>
      <c r="P43" s="69">
        <v>7.2</v>
      </c>
      <c r="Q43" s="69">
        <v>6.8</v>
      </c>
      <c r="R43" s="89">
        <f t="shared" si="12"/>
        <v>35.9</v>
      </c>
      <c r="S43" s="50"/>
      <c r="T43" s="55"/>
      <c r="U43" s="304"/>
      <c r="V43" s="310"/>
      <c r="W43" s="295"/>
    </row>
    <row r="44" spans="1:30" ht="33.75" customHeight="1" x14ac:dyDescent="0.25">
      <c r="A44" s="80" t="s">
        <v>38</v>
      </c>
      <c r="B44" s="250">
        <v>92.2</v>
      </c>
      <c r="C44" s="250">
        <v>89.5</v>
      </c>
      <c r="D44" s="250">
        <v>92.9</v>
      </c>
      <c r="E44" s="250">
        <v>0.5</v>
      </c>
      <c r="F44" s="250">
        <v>94.5</v>
      </c>
      <c r="G44" s="250">
        <v>92.6</v>
      </c>
      <c r="H44" s="89">
        <f t="shared" si="11"/>
        <v>462.20000000000005</v>
      </c>
      <c r="I44" s="50"/>
      <c r="J44" s="2"/>
      <c r="K44" s="80" t="s">
        <v>38</v>
      </c>
      <c r="L44" s="250">
        <v>7.4</v>
      </c>
      <c r="M44" s="69">
        <v>7.2</v>
      </c>
      <c r="N44" s="69">
        <v>7</v>
      </c>
      <c r="O44" s="69">
        <v>0.3</v>
      </c>
      <c r="P44" s="69">
        <v>7.2</v>
      </c>
      <c r="Q44" s="69">
        <v>6.8</v>
      </c>
      <c r="R44" s="89">
        <f t="shared" si="12"/>
        <v>35.9</v>
      </c>
      <c r="S44" s="50"/>
      <c r="T44" s="55"/>
      <c r="U44" s="304"/>
      <c r="V44" s="310"/>
      <c r="W44" s="295"/>
    </row>
    <row r="45" spans="1:30" ht="33.75" customHeight="1" x14ac:dyDescent="0.25">
      <c r="A45" s="80" t="s">
        <v>33</v>
      </c>
      <c r="B45" s="250">
        <v>92</v>
      </c>
      <c r="C45" s="250">
        <v>89.5</v>
      </c>
      <c r="D45" s="250">
        <v>92.9</v>
      </c>
      <c r="E45" s="250">
        <v>0.3</v>
      </c>
      <c r="F45" s="250">
        <v>94.3</v>
      </c>
      <c r="G45" s="250">
        <v>92.6</v>
      </c>
      <c r="H45" s="89">
        <f t="shared" si="11"/>
        <v>461.6</v>
      </c>
      <c r="I45" s="50"/>
      <c r="J45" s="2"/>
      <c r="K45" s="80" t="s">
        <v>33</v>
      </c>
      <c r="L45" s="250">
        <v>7.4</v>
      </c>
      <c r="M45" s="69">
        <v>7.2</v>
      </c>
      <c r="N45" s="69">
        <v>7.1</v>
      </c>
      <c r="O45" s="69">
        <v>0.3</v>
      </c>
      <c r="P45" s="69">
        <v>7.3</v>
      </c>
      <c r="Q45" s="69">
        <v>6.8</v>
      </c>
      <c r="R45" s="89">
        <f t="shared" si="12"/>
        <v>36.1</v>
      </c>
      <c r="S45" s="50"/>
      <c r="T45" s="55"/>
      <c r="U45" s="304"/>
      <c r="V45" s="310"/>
      <c r="W45" s="50"/>
    </row>
    <row r="46" spans="1:30" ht="33.75" customHeight="1" x14ac:dyDescent="0.25">
      <c r="A46" s="81" t="s">
        <v>10</v>
      </c>
      <c r="B46" s="70">
        <f t="shared" ref="B46:G46" si="13">SUM(B39:B45)</f>
        <v>646.6</v>
      </c>
      <c r="C46" s="25">
        <f t="shared" si="13"/>
        <v>627.70000000000005</v>
      </c>
      <c r="D46" s="25">
        <f t="shared" si="13"/>
        <v>650.89999999999986</v>
      </c>
      <c r="E46" s="25">
        <f t="shared" si="13"/>
        <v>4.5</v>
      </c>
      <c r="F46" s="25">
        <f t="shared" si="13"/>
        <v>662.19999999999993</v>
      </c>
      <c r="G46" s="25">
        <f t="shared" si="13"/>
        <v>648.20000000000005</v>
      </c>
      <c r="H46" s="89">
        <f t="shared" si="11"/>
        <v>3240.1000000000004</v>
      </c>
      <c r="I46" s="56"/>
      <c r="K46" s="96" t="s">
        <v>10</v>
      </c>
      <c r="L46" s="70">
        <f>SUM(L39:L45)</f>
        <v>51.9</v>
      </c>
      <c r="M46" s="25">
        <f>SUM(M39:M45)</f>
        <v>50.600000000000009</v>
      </c>
      <c r="N46" s="25">
        <f>SUM(N39:N45)</f>
        <v>49.300000000000004</v>
      </c>
      <c r="O46" s="25">
        <f>SUM(O39:O45)</f>
        <v>2.2999999999999998</v>
      </c>
      <c r="P46" s="25">
        <f t="shared" ref="P46:Q46" si="14">SUM(P39:P45)</f>
        <v>50.7</v>
      </c>
      <c r="Q46" s="25">
        <f t="shared" si="14"/>
        <v>47.399999999999991</v>
      </c>
      <c r="R46" s="89">
        <f t="shared" si="12"/>
        <v>252.2</v>
      </c>
      <c r="S46" s="56"/>
      <c r="T46" s="53"/>
      <c r="U46" s="296"/>
      <c r="V46" s="296"/>
      <c r="W46" s="296"/>
    </row>
    <row r="47" spans="1:30" ht="33.75" customHeight="1" x14ac:dyDescent="0.25">
      <c r="A47" s="82" t="s">
        <v>12</v>
      </c>
      <c r="B47" s="28">
        <v>153.4</v>
      </c>
      <c r="C47" s="28">
        <v>153.4</v>
      </c>
      <c r="D47" s="28">
        <v>153.4</v>
      </c>
      <c r="E47" s="28">
        <v>153.4</v>
      </c>
      <c r="F47" s="28">
        <v>153.4</v>
      </c>
      <c r="G47" s="28">
        <v>153.4</v>
      </c>
      <c r="H47" s="90">
        <f>+((H46/H48)/7)*1000</f>
        <v>153.11658239213648</v>
      </c>
      <c r="I47" s="56"/>
      <c r="K47" s="119" t="s">
        <v>12</v>
      </c>
      <c r="L47" s="71">
        <v>161</v>
      </c>
      <c r="M47" s="28">
        <v>160.5</v>
      </c>
      <c r="N47" s="28">
        <v>156.5</v>
      </c>
      <c r="O47" s="28">
        <v>161.5</v>
      </c>
      <c r="P47" s="28">
        <v>154</v>
      </c>
      <c r="Q47" s="28">
        <v>154</v>
      </c>
      <c r="R47" s="90">
        <f>+((R46/R48)/7)*1000</f>
        <v>157.33000623830318</v>
      </c>
      <c r="S47" s="57"/>
      <c r="T47" s="50"/>
      <c r="U47" s="50"/>
    </row>
    <row r="48" spans="1:30" ht="33.75" customHeight="1" x14ac:dyDescent="0.25">
      <c r="A48" s="83" t="s">
        <v>13</v>
      </c>
      <c r="B48" s="72">
        <v>604</v>
      </c>
      <c r="C48" s="32">
        <v>585</v>
      </c>
      <c r="D48" s="32">
        <v>607</v>
      </c>
      <c r="E48" s="32">
        <v>5</v>
      </c>
      <c r="F48" s="32">
        <v>618</v>
      </c>
      <c r="G48" s="32">
        <v>604</v>
      </c>
      <c r="H48" s="91">
        <f>SUM(B48:G48)</f>
        <v>3023</v>
      </c>
      <c r="I48" s="56"/>
      <c r="J48" s="58"/>
      <c r="K48" s="83" t="s">
        <v>13</v>
      </c>
      <c r="L48" s="94">
        <v>46</v>
      </c>
      <c r="M48" s="94">
        <v>45</v>
      </c>
      <c r="N48" s="94">
        <v>45</v>
      </c>
      <c r="O48" s="94">
        <v>2</v>
      </c>
      <c r="P48" s="94">
        <v>47</v>
      </c>
      <c r="Q48" s="94">
        <v>44</v>
      </c>
      <c r="R48" s="98">
        <f>SUM(L48:Q48)</f>
        <v>229</v>
      </c>
      <c r="S48" s="59"/>
      <c r="T48" s="53"/>
      <c r="U48" s="3"/>
    </row>
    <row r="49" spans="1:43" ht="33.75" customHeight="1" x14ac:dyDescent="0.25">
      <c r="A49" s="84" t="s">
        <v>14</v>
      </c>
      <c r="B49" s="73">
        <f t="shared" ref="B49:G49" si="15">((B48*B47)*7/1000-B39-B40)/5</f>
        <v>92.715040000000016</v>
      </c>
      <c r="C49" s="36">
        <f t="shared" si="15"/>
        <v>89.714600000000004</v>
      </c>
      <c r="D49" s="36">
        <f t="shared" si="15"/>
        <v>93.119319999999988</v>
      </c>
      <c r="E49" s="36">
        <f t="shared" si="15"/>
        <v>0.71379999999999988</v>
      </c>
      <c r="F49" s="36">
        <f t="shared" si="15"/>
        <v>94.801680000000019</v>
      </c>
      <c r="G49" s="36">
        <f t="shared" si="15"/>
        <v>92.67504000000001</v>
      </c>
      <c r="H49" s="92">
        <f>((H46*1000)/H48)/7</f>
        <v>153.11658239213651</v>
      </c>
      <c r="I49" s="56"/>
      <c r="K49" s="84" t="s">
        <v>14</v>
      </c>
      <c r="L49" s="73">
        <f>((L48*L47)*7/1000-L39-L40)/5</f>
        <v>7.3683999999999994</v>
      </c>
      <c r="M49" s="36">
        <f t="shared" ref="M49:Q49" si="16">((M48*M47)*7/1000-M39-M40)/5</f>
        <v>7.1915000000000004</v>
      </c>
      <c r="N49" s="36">
        <f t="shared" si="16"/>
        <v>7.019499999999999</v>
      </c>
      <c r="O49" s="36">
        <f t="shared" si="16"/>
        <v>0.29220000000000007</v>
      </c>
      <c r="P49" s="36">
        <f t="shared" si="16"/>
        <v>7.2132000000000005</v>
      </c>
      <c r="Q49" s="36">
        <f t="shared" si="16"/>
        <v>6.7664000000000017</v>
      </c>
      <c r="R49" s="99">
        <f>((R46*1000)/R48)/7</f>
        <v>157.33000623830318</v>
      </c>
      <c r="S49" s="59"/>
      <c r="T49" s="50"/>
      <c r="U49" s="50"/>
    </row>
    <row r="50" spans="1:43" ht="33.75" customHeight="1" x14ac:dyDescent="0.25">
      <c r="A50" s="85" t="s">
        <v>15</v>
      </c>
      <c r="B50" s="74">
        <f t="shared" ref="B50:G50" si="17">((B48*B47)*7)/1000</f>
        <v>648.57520000000011</v>
      </c>
      <c r="C50" s="40">
        <f t="shared" si="17"/>
        <v>628.173</v>
      </c>
      <c r="D50" s="40">
        <f t="shared" si="17"/>
        <v>651.79660000000001</v>
      </c>
      <c r="E50" s="40">
        <f t="shared" si="17"/>
        <v>5.3689999999999998</v>
      </c>
      <c r="F50" s="40">
        <f t="shared" si="17"/>
        <v>663.60840000000007</v>
      </c>
      <c r="G50" s="40">
        <f t="shared" si="17"/>
        <v>648.57520000000011</v>
      </c>
      <c r="H50" s="76"/>
      <c r="I50" s="56"/>
      <c r="K50" s="85" t="s">
        <v>15</v>
      </c>
      <c r="L50" s="74">
        <f>((L48*L47)*7)/1000</f>
        <v>51.841999999999999</v>
      </c>
      <c r="M50" s="40">
        <f>((M48*M47)*7)/1000</f>
        <v>50.557499999999997</v>
      </c>
      <c r="N50" s="40">
        <f>((N48*N47)*7)/1000</f>
        <v>49.297499999999999</v>
      </c>
      <c r="O50" s="40">
        <f>((O48*O47)*7)/1000</f>
        <v>2.2610000000000001</v>
      </c>
      <c r="P50" s="40">
        <f t="shared" ref="P50:Q50" si="18">((P48*P47)*7)/1000</f>
        <v>50.665999999999997</v>
      </c>
      <c r="Q50" s="40">
        <f t="shared" si="18"/>
        <v>47.432000000000002</v>
      </c>
      <c r="R50" s="100"/>
    </row>
    <row r="51" spans="1:43" ht="33.75" customHeight="1" thickBot="1" x14ac:dyDescent="0.3">
      <c r="A51" s="86" t="s">
        <v>16</v>
      </c>
      <c r="B51" s="75">
        <f t="shared" ref="B51:G51" si="19">+(B46/B48)/7*1000</f>
        <v>152.93282876064333</v>
      </c>
      <c r="C51" s="45">
        <f t="shared" si="19"/>
        <v>153.28449328449329</v>
      </c>
      <c r="D51" s="45">
        <f t="shared" si="19"/>
        <v>153.18898564368084</v>
      </c>
      <c r="E51" s="45">
        <f t="shared" si="19"/>
        <v>128.57142857142858</v>
      </c>
      <c r="F51" s="45">
        <f t="shared" si="19"/>
        <v>153.07443365695792</v>
      </c>
      <c r="G51" s="45">
        <f t="shared" si="19"/>
        <v>153.31125827814571</v>
      </c>
      <c r="H51" s="93"/>
      <c r="I51" s="56"/>
      <c r="J51" s="48"/>
      <c r="K51" s="86" t="s">
        <v>16</v>
      </c>
      <c r="L51" s="75">
        <f>+(L46/L48)/7*1000</f>
        <v>161.18012422360249</v>
      </c>
      <c r="M51" s="45">
        <f>+(M46/M48)/7*1000</f>
        <v>160.63492063492066</v>
      </c>
      <c r="N51" s="45">
        <f>+(N46/N48)/7*1000</f>
        <v>156.50793650793651</v>
      </c>
      <c r="O51" s="45">
        <f>+(O46/O48)/7*1000</f>
        <v>164.28571428571428</v>
      </c>
      <c r="P51" s="45">
        <f t="shared" ref="P51:Q51" si="20">+(P46/P48)/7*1000</f>
        <v>154.10334346504561</v>
      </c>
      <c r="Q51" s="45">
        <f t="shared" si="20"/>
        <v>153.89610389610388</v>
      </c>
      <c r="R51" s="46"/>
      <c r="S51" s="49"/>
      <c r="T51" s="49"/>
      <c r="U51" s="16">
        <v>1</v>
      </c>
    </row>
    <row r="52" spans="1:43" ht="33.75" customHeight="1" x14ac:dyDescent="0.25">
      <c r="A52" s="48"/>
      <c r="B52" s="49">
        <f>B51-B47</f>
        <v>-0.4671712393566736</v>
      </c>
      <c r="C52" s="49">
        <f t="shared" ref="C52:G52" si="21">C51-C47</f>
        <v>-0.11550671550671154</v>
      </c>
      <c r="D52" s="49">
        <f t="shared" si="21"/>
        <v>-0.21101435631916843</v>
      </c>
      <c r="E52" s="49">
        <f t="shared" si="21"/>
        <v>-24.828571428571422</v>
      </c>
      <c r="F52" s="49">
        <f t="shared" si="21"/>
        <v>-0.32556634304208387</v>
      </c>
      <c r="G52" s="49">
        <f t="shared" si="21"/>
        <v>-8.8741721854290745E-2</v>
      </c>
      <c r="H52" s="48"/>
      <c r="I52" s="48"/>
      <c r="J52" s="48"/>
      <c r="K52" s="49"/>
      <c r="L52" s="49">
        <f>L51-L47</f>
        <v>0.18012422360249047</v>
      </c>
      <c r="M52" s="49">
        <f t="shared" ref="M52:Q52" si="22">M51-M47</f>
        <v>0.13492063492066109</v>
      </c>
      <c r="N52" s="49">
        <f t="shared" si="22"/>
        <v>7.936507936506132E-3</v>
      </c>
      <c r="O52" s="49">
        <f t="shared" si="22"/>
        <v>2.7857142857142776</v>
      </c>
      <c r="P52" s="49">
        <f t="shared" si="22"/>
        <v>0.10334346504561154</v>
      </c>
      <c r="Q52" s="49">
        <f t="shared" si="22"/>
        <v>-0.10389610389611903</v>
      </c>
      <c r="R52" s="178"/>
      <c r="S52" s="49"/>
      <c r="T52" s="49"/>
      <c r="U52" s="2"/>
      <c r="V52" s="2"/>
      <c r="W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</row>
    <row r="54" spans="1:43" ht="33.75" customHeight="1" thickBot="1" x14ac:dyDescent="0.3">
      <c r="A54" s="60"/>
      <c r="B54" s="335"/>
      <c r="C54" s="335"/>
      <c r="D54" s="335"/>
      <c r="E54" s="335"/>
      <c r="F54" s="335"/>
      <c r="G54" s="335"/>
      <c r="H54" s="335"/>
      <c r="I54" s="335"/>
      <c r="J54" s="384"/>
      <c r="K54" s="384"/>
      <c r="L54" s="335"/>
      <c r="M54" s="335"/>
      <c r="N54" s="335"/>
      <c r="O54" s="62"/>
      <c r="T54" s="50"/>
      <c r="U54" s="50"/>
      <c r="V54" s="2"/>
      <c r="W54" s="2"/>
      <c r="X54" s="2"/>
      <c r="Y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2"/>
      <c r="W55" s="2"/>
      <c r="X55" s="2"/>
      <c r="AB55" s="3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302"/>
      <c r="W56" s="302"/>
      <c r="X56" s="303"/>
      <c r="Y56" s="2"/>
      <c r="Z56" s="2"/>
      <c r="AB56" s="2"/>
      <c r="AC56" s="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86">
        <v>8.9</v>
      </c>
      <c r="C57" s="179">
        <v>8.6999999999999993</v>
      </c>
      <c r="D57" s="179">
        <v>8.6999999999999993</v>
      </c>
      <c r="E57" s="179">
        <v>1.8</v>
      </c>
      <c r="F57" s="179">
        <v>8.9</v>
      </c>
      <c r="G57" s="187">
        <v>8.9</v>
      </c>
      <c r="H57" s="186">
        <v>8.4</v>
      </c>
      <c r="I57" s="179">
        <v>8.6</v>
      </c>
      <c r="J57" s="179">
        <v>8.6</v>
      </c>
      <c r="K57" s="179">
        <v>1.8</v>
      </c>
      <c r="L57" s="179">
        <v>8.6999999999999993</v>
      </c>
      <c r="M57" s="187">
        <v>8.3000000000000007</v>
      </c>
      <c r="N57" s="69">
        <v>8.6999999999999993</v>
      </c>
      <c r="O57" s="21">
        <v>8.9</v>
      </c>
      <c r="P57" s="21">
        <v>8.8000000000000007</v>
      </c>
      <c r="Q57" s="21">
        <v>0.9</v>
      </c>
      <c r="R57" s="21">
        <v>8.6999999999999993</v>
      </c>
      <c r="S57" s="126">
        <v>8.5</v>
      </c>
      <c r="T57" s="158">
        <v>133.63365906623235</v>
      </c>
      <c r="U57" s="49"/>
      <c r="V57" s="55"/>
      <c r="W57" s="304"/>
      <c r="X57" s="310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186">
        <v>8.9</v>
      </c>
      <c r="C58" s="179">
        <v>8.6999999999999993</v>
      </c>
      <c r="D58" s="179">
        <v>8.6999999999999993</v>
      </c>
      <c r="E58" s="179">
        <v>1.8</v>
      </c>
      <c r="F58" s="179">
        <v>8.9</v>
      </c>
      <c r="G58" s="187">
        <v>8.9</v>
      </c>
      <c r="H58" s="186">
        <v>8.4</v>
      </c>
      <c r="I58" s="179">
        <v>8.6</v>
      </c>
      <c r="J58" s="179">
        <v>8.6</v>
      </c>
      <c r="K58" s="179">
        <v>1.8</v>
      </c>
      <c r="L58" s="179">
        <v>8.6999999999999993</v>
      </c>
      <c r="M58" s="187">
        <v>8.3000000000000007</v>
      </c>
      <c r="N58" s="69">
        <v>8.6999999999999993</v>
      </c>
      <c r="O58" s="21">
        <v>8.9</v>
      </c>
      <c r="P58" s="21">
        <v>8.8000000000000007</v>
      </c>
      <c r="Q58" s="21">
        <v>0.9</v>
      </c>
      <c r="R58" s="21">
        <v>8.6999999999999993</v>
      </c>
      <c r="S58" s="126">
        <v>8.5</v>
      </c>
      <c r="T58" s="158">
        <f t="shared" ref="T58:T63" si="23">SUM(B58:S58)</f>
        <v>134.80000000000001</v>
      </c>
      <c r="U58" s="49"/>
      <c r="V58" s="55"/>
      <c r="W58" s="304"/>
      <c r="X58" s="310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186">
        <v>8.8000000000000007</v>
      </c>
      <c r="C59" s="179">
        <v>8.6</v>
      </c>
      <c r="D59" s="179">
        <v>8.6</v>
      </c>
      <c r="E59" s="179">
        <v>1.7</v>
      </c>
      <c r="F59" s="179">
        <v>8.6999999999999993</v>
      </c>
      <c r="G59" s="187">
        <v>8.8000000000000007</v>
      </c>
      <c r="H59" s="186">
        <v>8.3000000000000007</v>
      </c>
      <c r="I59" s="179">
        <v>8.5</v>
      </c>
      <c r="J59" s="179">
        <v>8.5</v>
      </c>
      <c r="K59" s="179">
        <v>1.7</v>
      </c>
      <c r="L59" s="179">
        <v>8.6</v>
      </c>
      <c r="M59" s="187">
        <v>8.1999999999999993</v>
      </c>
      <c r="N59" s="69">
        <v>8.6</v>
      </c>
      <c r="O59" s="21">
        <v>8.8000000000000007</v>
      </c>
      <c r="P59" s="21">
        <v>8.6</v>
      </c>
      <c r="Q59" s="21">
        <v>1</v>
      </c>
      <c r="R59" s="21">
        <v>8.6</v>
      </c>
      <c r="S59" s="126">
        <v>8.4</v>
      </c>
      <c r="T59" s="158">
        <f t="shared" si="23"/>
        <v>132.99999999999997</v>
      </c>
      <c r="U59" s="49"/>
      <c r="V59" s="55"/>
      <c r="W59" s="304"/>
      <c r="X59" s="310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186">
        <v>8.8000000000000007</v>
      </c>
      <c r="C60" s="179">
        <v>8.6</v>
      </c>
      <c r="D60" s="179">
        <v>8.6999999999999993</v>
      </c>
      <c r="E60" s="179">
        <v>1.7</v>
      </c>
      <c r="F60" s="179">
        <v>8.8000000000000007</v>
      </c>
      <c r="G60" s="187">
        <v>8.8000000000000007</v>
      </c>
      <c r="H60" s="186">
        <v>8.3000000000000007</v>
      </c>
      <c r="I60" s="179">
        <v>8.6</v>
      </c>
      <c r="J60" s="179">
        <v>8.5</v>
      </c>
      <c r="K60" s="179">
        <v>1.7</v>
      </c>
      <c r="L60" s="179">
        <v>8.6</v>
      </c>
      <c r="M60" s="187">
        <v>8.3000000000000007</v>
      </c>
      <c r="N60" s="69">
        <v>8.6</v>
      </c>
      <c r="O60" s="21">
        <v>8.8000000000000007</v>
      </c>
      <c r="P60" s="21">
        <v>8.6</v>
      </c>
      <c r="Q60" s="21">
        <v>1</v>
      </c>
      <c r="R60" s="21">
        <v>8.6</v>
      </c>
      <c r="S60" s="126">
        <v>8.4</v>
      </c>
      <c r="T60" s="158">
        <f t="shared" si="23"/>
        <v>133.39999999999995</v>
      </c>
      <c r="U60" s="49"/>
      <c r="V60" s="55"/>
      <c r="W60" s="304"/>
      <c r="X60" s="310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186">
        <v>8.8000000000000007</v>
      </c>
      <c r="C61" s="179">
        <v>8.6</v>
      </c>
      <c r="D61" s="179">
        <v>8.6999999999999993</v>
      </c>
      <c r="E61" s="179">
        <v>1.7</v>
      </c>
      <c r="F61" s="179">
        <v>8.8000000000000007</v>
      </c>
      <c r="G61" s="187">
        <v>8.9</v>
      </c>
      <c r="H61" s="186">
        <v>8.3000000000000007</v>
      </c>
      <c r="I61" s="179">
        <v>8.6</v>
      </c>
      <c r="J61" s="179">
        <v>8.5</v>
      </c>
      <c r="K61" s="179">
        <v>1.7</v>
      </c>
      <c r="L61" s="179">
        <v>8.6</v>
      </c>
      <c r="M61" s="187">
        <v>8.3000000000000007</v>
      </c>
      <c r="N61" s="69">
        <v>8.6</v>
      </c>
      <c r="O61" s="21">
        <v>8.8000000000000007</v>
      </c>
      <c r="P61" s="21">
        <v>8.6</v>
      </c>
      <c r="Q61" s="21">
        <v>1</v>
      </c>
      <c r="R61" s="21">
        <v>8.6</v>
      </c>
      <c r="S61" s="126">
        <v>8.4</v>
      </c>
      <c r="T61" s="158">
        <f t="shared" si="23"/>
        <v>133.49999999999997</v>
      </c>
      <c r="U61" s="49"/>
      <c r="V61" s="55"/>
      <c r="W61" s="304"/>
      <c r="X61" s="310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86">
        <v>8.9</v>
      </c>
      <c r="C62" s="179">
        <v>8.6</v>
      </c>
      <c r="D62" s="179">
        <v>8.6999999999999993</v>
      </c>
      <c r="E62" s="179">
        <v>1.8</v>
      </c>
      <c r="F62" s="179">
        <v>8.8000000000000007</v>
      </c>
      <c r="G62" s="187">
        <v>8.9</v>
      </c>
      <c r="H62" s="186">
        <v>8.3000000000000007</v>
      </c>
      <c r="I62" s="179">
        <v>8.6</v>
      </c>
      <c r="J62" s="179">
        <v>8.5</v>
      </c>
      <c r="K62" s="179">
        <v>1.7</v>
      </c>
      <c r="L62" s="179">
        <v>8.8000000000000007</v>
      </c>
      <c r="M62" s="187">
        <v>8.3000000000000007</v>
      </c>
      <c r="N62" s="69">
        <v>8.6999999999999993</v>
      </c>
      <c r="O62" s="21">
        <v>8.9</v>
      </c>
      <c r="P62" s="21">
        <v>8.6999999999999993</v>
      </c>
      <c r="Q62" s="21">
        <v>1</v>
      </c>
      <c r="R62" s="21">
        <v>8.6</v>
      </c>
      <c r="S62" s="126">
        <v>8.4</v>
      </c>
      <c r="T62" s="158">
        <f t="shared" si="23"/>
        <v>134.19999999999999</v>
      </c>
      <c r="U62" s="49"/>
      <c r="V62" s="55"/>
      <c r="W62" s="304"/>
      <c r="X62" s="310"/>
      <c r="Y62" s="52"/>
      <c r="Z62" s="64"/>
      <c r="AA62" s="64"/>
      <c r="AB62" s="64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86">
        <v>8.9</v>
      </c>
      <c r="C63" s="179">
        <v>8.6999999999999993</v>
      </c>
      <c r="D63" s="179">
        <v>8.6999999999999993</v>
      </c>
      <c r="E63" s="179">
        <v>1.8</v>
      </c>
      <c r="F63" s="179">
        <v>8.8000000000000007</v>
      </c>
      <c r="G63" s="187">
        <v>8.9</v>
      </c>
      <c r="H63" s="186">
        <v>8.3000000000000007</v>
      </c>
      <c r="I63" s="179">
        <v>8.6</v>
      </c>
      <c r="J63" s="179">
        <v>8.5</v>
      </c>
      <c r="K63" s="179">
        <v>1.8</v>
      </c>
      <c r="L63" s="179">
        <v>8.6999999999999993</v>
      </c>
      <c r="M63" s="187">
        <v>8.3000000000000007</v>
      </c>
      <c r="N63" s="69">
        <v>8.6999999999999993</v>
      </c>
      <c r="O63" s="21">
        <v>8.9</v>
      </c>
      <c r="P63" s="21">
        <v>8.6999999999999993</v>
      </c>
      <c r="Q63" s="21">
        <v>1</v>
      </c>
      <c r="R63" s="21">
        <v>8.6</v>
      </c>
      <c r="S63" s="126">
        <v>8.5</v>
      </c>
      <c r="T63" s="158">
        <f t="shared" si="23"/>
        <v>134.40000000000003</v>
      </c>
      <c r="U63" s="49"/>
      <c r="V63" s="55"/>
      <c r="W63" s="304"/>
      <c r="X63" s="310"/>
      <c r="Y63" s="52"/>
      <c r="Z63" s="64"/>
      <c r="AA63" s="64"/>
      <c r="AB63" s="64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81" t="s">
        <v>10</v>
      </c>
      <c r="B64" s="168">
        <f t="shared" ref="B64:S64" si="24">SUM(B57:B63)</f>
        <v>62</v>
      </c>
      <c r="C64" s="169">
        <f t="shared" si="24"/>
        <v>60.5</v>
      </c>
      <c r="D64" s="169">
        <f t="shared" si="24"/>
        <v>60.800000000000011</v>
      </c>
      <c r="E64" s="169">
        <f t="shared" si="24"/>
        <v>12.3</v>
      </c>
      <c r="F64" s="169">
        <f t="shared" si="24"/>
        <v>61.699999999999989</v>
      </c>
      <c r="G64" s="170">
        <f t="shared" si="24"/>
        <v>62.1</v>
      </c>
      <c r="H64" s="168">
        <f t="shared" si="24"/>
        <v>58.3</v>
      </c>
      <c r="I64" s="169">
        <f t="shared" si="24"/>
        <v>60.1</v>
      </c>
      <c r="J64" s="169">
        <f t="shared" si="24"/>
        <v>59.7</v>
      </c>
      <c r="K64" s="169">
        <f t="shared" si="24"/>
        <v>12.2</v>
      </c>
      <c r="L64" s="169">
        <f t="shared" si="24"/>
        <v>60.7</v>
      </c>
      <c r="M64" s="170">
        <f t="shared" si="24"/>
        <v>58</v>
      </c>
      <c r="N64" s="70">
        <f t="shared" si="24"/>
        <v>60.600000000000009</v>
      </c>
      <c r="O64" s="25">
        <f t="shared" si="24"/>
        <v>62</v>
      </c>
      <c r="P64" s="25">
        <f t="shared" si="24"/>
        <v>60.800000000000011</v>
      </c>
      <c r="Q64" s="25">
        <f t="shared" si="24"/>
        <v>6.8</v>
      </c>
      <c r="R64" s="25">
        <f t="shared" si="24"/>
        <v>60.400000000000006</v>
      </c>
      <c r="S64" s="127">
        <f t="shared" si="24"/>
        <v>59.099999999999994</v>
      </c>
      <c r="T64" s="150">
        <f>SUM(B64:S64)</f>
        <v>938.10000000000014</v>
      </c>
      <c r="U64" s="49"/>
      <c r="V64" s="2"/>
      <c r="W64" s="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158</v>
      </c>
      <c r="C65" s="28">
        <v>157</v>
      </c>
      <c r="D65" s="28">
        <v>155</v>
      </c>
      <c r="E65" s="28">
        <v>159.5</v>
      </c>
      <c r="F65" s="28">
        <v>154.5</v>
      </c>
      <c r="G65" s="29">
        <v>153</v>
      </c>
      <c r="H65" s="27">
        <v>157</v>
      </c>
      <c r="I65" s="28">
        <v>156</v>
      </c>
      <c r="J65" s="28">
        <v>155</v>
      </c>
      <c r="K65" s="28">
        <v>159</v>
      </c>
      <c r="L65" s="28">
        <v>154.5</v>
      </c>
      <c r="M65" s="29">
        <v>153.5</v>
      </c>
      <c r="N65" s="71">
        <v>157.5</v>
      </c>
      <c r="O65" s="28">
        <v>155.5</v>
      </c>
      <c r="P65" s="28">
        <v>155</v>
      </c>
      <c r="Q65" s="28">
        <v>159</v>
      </c>
      <c r="R65" s="28">
        <v>154</v>
      </c>
      <c r="S65" s="128">
        <v>153.5</v>
      </c>
      <c r="T65" s="151">
        <f>+((T64/T66)/7)*1000</f>
        <v>155.4690089492874</v>
      </c>
      <c r="U65" s="49"/>
      <c r="V65" s="2"/>
      <c r="W65" s="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56</v>
      </c>
      <c r="C66" s="145">
        <v>55</v>
      </c>
      <c r="D66" s="145">
        <v>56</v>
      </c>
      <c r="E66" s="145">
        <v>11</v>
      </c>
      <c r="F66" s="145">
        <v>57</v>
      </c>
      <c r="G66" s="147">
        <v>58</v>
      </c>
      <c r="H66" s="146">
        <v>53</v>
      </c>
      <c r="I66" s="145">
        <v>55</v>
      </c>
      <c r="J66" s="145">
        <v>55</v>
      </c>
      <c r="K66" s="145">
        <v>11</v>
      </c>
      <c r="L66" s="145">
        <v>56</v>
      </c>
      <c r="M66" s="147">
        <v>54</v>
      </c>
      <c r="N66" s="94">
        <v>55</v>
      </c>
      <c r="O66" s="145">
        <v>57</v>
      </c>
      <c r="P66" s="145">
        <v>56</v>
      </c>
      <c r="Q66" s="145">
        <v>6</v>
      </c>
      <c r="R66" s="145">
        <v>56</v>
      </c>
      <c r="S66" s="148">
        <v>55</v>
      </c>
      <c r="T66" s="152">
        <f>SUM(B66:S66)</f>
        <v>862</v>
      </c>
      <c r="U66" s="49"/>
      <c r="V66" s="66"/>
      <c r="X66" s="2"/>
      <c r="Y66" s="52"/>
      <c r="Z66" s="52"/>
      <c r="AA66" s="52"/>
      <c r="AB66" s="52"/>
      <c r="AC66" s="52"/>
      <c r="AD66" s="3"/>
    </row>
    <row r="67" spans="1:41" ht="33.75" customHeight="1" x14ac:dyDescent="0.25">
      <c r="A67" s="84" t="s">
        <v>14</v>
      </c>
      <c r="B67" s="35">
        <f t="shared" ref="B67:S67" si="25">((B66*B65)*7/1000-B57-B58)/5</f>
        <v>8.8272000000000013</v>
      </c>
      <c r="C67" s="36">
        <f t="shared" si="25"/>
        <v>8.609</v>
      </c>
      <c r="D67" s="36">
        <f t="shared" si="25"/>
        <v>8.6720000000000006</v>
      </c>
      <c r="E67" s="36">
        <f t="shared" si="25"/>
        <v>1.7362999999999995</v>
      </c>
      <c r="F67" s="36">
        <f t="shared" si="25"/>
        <v>8.7690999999999999</v>
      </c>
      <c r="G67" s="37">
        <f t="shared" si="25"/>
        <v>8.8636000000000017</v>
      </c>
      <c r="H67" s="35">
        <f t="shared" si="25"/>
        <v>8.2894000000000005</v>
      </c>
      <c r="I67" s="36">
        <f t="shared" si="25"/>
        <v>8.5719999999999992</v>
      </c>
      <c r="J67" s="36">
        <f t="shared" si="25"/>
        <v>8.4949999999999992</v>
      </c>
      <c r="K67" s="36">
        <f t="shared" si="25"/>
        <v>1.7285999999999997</v>
      </c>
      <c r="L67" s="36">
        <f t="shared" si="25"/>
        <v>8.6327999999999996</v>
      </c>
      <c r="M67" s="37">
        <f t="shared" si="25"/>
        <v>8.2846000000000011</v>
      </c>
      <c r="N67" s="73">
        <f t="shared" si="25"/>
        <v>8.6474999999999991</v>
      </c>
      <c r="O67" s="36">
        <f t="shared" si="25"/>
        <v>8.8489000000000004</v>
      </c>
      <c r="P67" s="36">
        <f t="shared" si="25"/>
        <v>8.6319999999999997</v>
      </c>
      <c r="Q67" s="36">
        <f t="shared" si="25"/>
        <v>0.9755999999999998</v>
      </c>
      <c r="R67" s="36">
        <f t="shared" si="25"/>
        <v>8.5936000000000003</v>
      </c>
      <c r="S67" s="130">
        <f t="shared" si="25"/>
        <v>8.4194999999999993</v>
      </c>
      <c r="T67" s="153">
        <f>((T64*1000)/T66)/7</f>
        <v>155.4690089492874</v>
      </c>
      <c r="X67" s="52"/>
      <c r="Y67" s="52"/>
      <c r="Z67" s="52"/>
      <c r="AA67" s="52"/>
      <c r="AB67" s="52"/>
      <c r="AC67" s="52"/>
      <c r="AD67" s="3"/>
    </row>
    <row r="68" spans="1:41" ht="33.75" customHeight="1" x14ac:dyDescent="0.25">
      <c r="A68" s="85" t="s">
        <v>15</v>
      </c>
      <c r="B68" s="39">
        <f t="shared" ref="B68:M68" si="26">((B66*B65)*7)/1000</f>
        <v>61.936</v>
      </c>
      <c r="C68" s="40">
        <f t="shared" si="26"/>
        <v>60.445</v>
      </c>
      <c r="D68" s="40">
        <f t="shared" si="26"/>
        <v>60.76</v>
      </c>
      <c r="E68" s="40">
        <f t="shared" si="26"/>
        <v>12.281499999999999</v>
      </c>
      <c r="F68" s="40">
        <f t="shared" si="26"/>
        <v>61.645499999999998</v>
      </c>
      <c r="G68" s="76">
        <f t="shared" si="26"/>
        <v>62.118000000000002</v>
      </c>
      <c r="H68" s="39">
        <f t="shared" si="26"/>
        <v>58.247</v>
      </c>
      <c r="I68" s="40">
        <f t="shared" si="26"/>
        <v>60.06</v>
      </c>
      <c r="J68" s="40">
        <f t="shared" si="26"/>
        <v>59.674999999999997</v>
      </c>
      <c r="K68" s="40">
        <f t="shared" si="26"/>
        <v>12.243</v>
      </c>
      <c r="L68" s="40">
        <f t="shared" si="26"/>
        <v>60.564</v>
      </c>
      <c r="M68" s="76">
        <f t="shared" si="26"/>
        <v>58.023000000000003</v>
      </c>
      <c r="N68" s="74">
        <f>((N66*N65)*7)/1000</f>
        <v>60.637500000000003</v>
      </c>
      <c r="O68" s="40">
        <f>((O66*O65)*7)/1000</f>
        <v>62.044499999999999</v>
      </c>
      <c r="P68" s="40">
        <f>((P66*P65)*7)/1000</f>
        <v>60.76</v>
      </c>
      <c r="Q68" s="40">
        <f>((Q66*Q65)*7)/1000</f>
        <v>6.6779999999999999</v>
      </c>
      <c r="R68" s="40">
        <f t="shared" ref="R68:S68" si="27">((R66*R65)*7)/1000</f>
        <v>60.368000000000002</v>
      </c>
      <c r="S68" s="131">
        <f t="shared" si="27"/>
        <v>59.097499999999997</v>
      </c>
      <c r="T68" s="85"/>
      <c r="U68" s="48"/>
      <c r="Z68" s="3"/>
      <c r="AA68" s="3"/>
      <c r="AB68" s="3"/>
      <c r="AC68" s="3"/>
      <c r="AD68" s="3"/>
    </row>
    <row r="69" spans="1:41" ht="33.75" customHeight="1" thickBot="1" x14ac:dyDescent="0.3">
      <c r="A69" s="86" t="s">
        <v>16</v>
      </c>
      <c r="B69" s="44">
        <f t="shared" ref="B69:M69" si="28">+(B64/B66)/7*1000</f>
        <v>158.16326530612247</v>
      </c>
      <c r="C69" s="45">
        <f t="shared" si="28"/>
        <v>157.14285714285717</v>
      </c>
      <c r="D69" s="45">
        <f t="shared" si="28"/>
        <v>155.10204081632656</v>
      </c>
      <c r="E69" s="45">
        <f t="shared" si="28"/>
        <v>159.74025974025975</v>
      </c>
      <c r="F69" s="45">
        <f t="shared" si="28"/>
        <v>154.63659147869672</v>
      </c>
      <c r="G69" s="46">
        <f t="shared" si="28"/>
        <v>152.95566502463058</v>
      </c>
      <c r="H69" s="44">
        <f t="shared" si="28"/>
        <v>157.14285714285711</v>
      </c>
      <c r="I69" s="45">
        <f t="shared" si="28"/>
        <v>156.10389610389612</v>
      </c>
      <c r="J69" s="45">
        <f t="shared" si="28"/>
        <v>155.06493506493507</v>
      </c>
      <c r="K69" s="45">
        <f t="shared" si="28"/>
        <v>158.44155844155844</v>
      </c>
      <c r="L69" s="45">
        <f t="shared" si="28"/>
        <v>154.84693877551024</v>
      </c>
      <c r="M69" s="46">
        <f t="shared" si="28"/>
        <v>153.43915343915347</v>
      </c>
      <c r="N69" s="75">
        <f>+(N64/N66)/7*1000</f>
        <v>157.40259740259742</v>
      </c>
      <c r="O69" s="45">
        <f>+(O64/O66)/7*1000</f>
        <v>155.38847117794489</v>
      </c>
      <c r="P69" s="45">
        <f>+(P64/P66)/7*1000</f>
        <v>155.10204081632656</v>
      </c>
      <c r="Q69" s="45">
        <f>+(Q64/Q66)/7*1000</f>
        <v>161.90476190476193</v>
      </c>
      <c r="R69" s="45">
        <f t="shared" ref="R69:S69" si="29">+(R64/R66)/7*1000</f>
        <v>154.08163265306123</v>
      </c>
      <c r="S69" s="132">
        <f t="shared" si="29"/>
        <v>153.50649350649351</v>
      </c>
      <c r="T69" s="154"/>
      <c r="Z69" s="3"/>
      <c r="AA69" s="3"/>
      <c r="AB69" s="3"/>
      <c r="AC69" s="3"/>
      <c r="AD69" s="3"/>
    </row>
    <row r="70" spans="1:41" ht="33.75" customHeight="1" x14ac:dyDescent="0.25">
      <c r="B70" s="49">
        <f t="shared" ref="B70:S70" si="30">B69-B65</f>
        <v>0.1632653061224687</v>
      </c>
      <c r="C70" s="49">
        <f t="shared" si="30"/>
        <v>0.14285714285716722</v>
      </c>
      <c r="D70" s="49">
        <f t="shared" si="30"/>
        <v>0.10204081632656425</v>
      </c>
      <c r="E70" s="49">
        <f t="shared" si="30"/>
        <v>0.24025974025974506</v>
      </c>
      <c r="F70" s="49">
        <f t="shared" si="30"/>
        <v>0.13659147869671528</v>
      </c>
      <c r="G70" s="49">
        <f t="shared" si="30"/>
        <v>-4.4334975369423546E-2</v>
      </c>
      <c r="H70" s="49">
        <f t="shared" si="30"/>
        <v>0.14285714285711038</v>
      </c>
      <c r="I70" s="49">
        <f t="shared" si="30"/>
        <v>0.10389610389611903</v>
      </c>
      <c r="J70" s="49">
        <f t="shared" si="30"/>
        <v>6.4935064935070841E-2</v>
      </c>
      <c r="K70" s="49">
        <f t="shared" si="30"/>
        <v>-0.55844155844155807</v>
      </c>
      <c r="L70" s="49">
        <f t="shared" si="30"/>
        <v>0.34693877551023888</v>
      </c>
      <c r="M70" s="49">
        <f t="shared" si="30"/>
        <v>-6.0846560846528064E-2</v>
      </c>
      <c r="N70" s="49">
        <f t="shared" si="30"/>
        <v>-9.740259740257784E-2</v>
      </c>
      <c r="O70" s="49">
        <f t="shared" si="30"/>
        <v>-0.1115288220551065</v>
      </c>
      <c r="P70" s="49">
        <f t="shared" si="30"/>
        <v>0.10204081632656425</v>
      </c>
      <c r="Q70" s="49">
        <f t="shared" si="30"/>
        <v>2.9047619047619264</v>
      </c>
      <c r="R70" s="49">
        <f t="shared" si="30"/>
        <v>8.163265306123435E-2</v>
      </c>
      <c r="S70" s="49">
        <f t="shared" si="30"/>
        <v>6.4935064935127684E-3</v>
      </c>
    </row>
    <row r="71" spans="1:41" s="183" customFormat="1" ht="33.75" customHeight="1" x14ac:dyDescent="0.25">
      <c r="B71" s="294"/>
      <c r="C71" s="294"/>
      <c r="D71" s="294"/>
      <c r="E71" s="294"/>
      <c r="F71" s="294"/>
      <c r="G71" s="294"/>
      <c r="H71" s="294"/>
      <c r="I71" s="294"/>
      <c r="J71" s="294"/>
      <c r="K71" s="294"/>
      <c r="L71" s="294"/>
      <c r="M71" s="294"/>
      <c r="N71" s="294"/>
      <c r="O71" s="294"/>
      <c r="P71" s="294"/>
      <c r="Q71" s="294"/>
      <c r="R71" s="294"/>
      <c r="S71" s="294"/>
      <c r="X71" s="16"/>
      <c r="Y71" s="16"/>
      <c r="Z71" s="16"/>
      <c r="AA71" s="16"/>
      <c r="AB71" s="16"/>
      <c r="AC71" s="16"/>
    </row>
    <row r="72" spans="1:41" s="182" customFormat="1" ht="33.75" customHeight="1" x14ac:dyDescent="0.25">
      <c r="B72" s="185"/>
      <c r="C72" s="185"/>
      <c r="F72" s="16"/>
      <c r="G72" s="16"/>
      <c r="H72" s="16"/>
      <c r="I72" s="16"/>
      <c r="J72" s="16"/>
      <c r="K72" s="16"/>
    </row>
    <row r="73" spans="1:41" s="182" customFormat="1" ht="33.75" customHeight="1" x14ac:dyDescent="0.25">
      <c r="B73" s="185"/>
      <c r="F73" s="16"/>
      <c r="G73" s="16"/>
      <c r="H73" s="16"/>
      <c r="I73" s="16"/>
      <c r="J73" s="16"/>
      <c r="K73" s="16"/>
    </row>
    <row r="74" spans="1:41" ht="33.75" customHeight="1" x14ac:dyDescent="0.25">
      <c r="A74" s="52"/>
      <c r="B74" s="185"/>
      <c r="C74" s="185"/>
      <c r="F74" s="183"/>
      <c r="G74" s="183"/>
      <c r="H74" s="183"/>
      <c r="I74" s="183"/>
      <c r="J74" s="183"/>
      <c r="K74" s="183"/>
    </row>
    <row r="75" spans="1:41" ht="33.75" customHeight="1" x14ac:dyDescent="0.25">
      <c r="A75" s="52"/>
      <c r="B75" s="185"/>
      <c r="F75" s="183"/>
      <c r="G75" s="183"/>
      <c r="H75" s="183"/>
      <c r="I75" s="183"/>
      <c r="J75" s="183"/>
      <c r="K75" s="183"/>
    </row>
    <row r="76" spans="1:41" ht="33.75" customHeight="1" x14ac:dyDescent="0.25">
      <c r="A76" s="52"/>
      <c r="B76" s="185"/>
      <c r="C76" s="185"/>
      <c r="F76" s="182"/>
      <c r="G76" s="182"/>
      <c r="H76" s="182"/>
      <c r="I76" s="182"/>
      <c r="J76" s="182"/>
      <c r="K76" s="182"/>
    </row>
    <row r="77" spans="1:41" ht="33.75" customHeight="1" x14ac:dyDescent="0.25">
      <c r="A77" s="52"/>
      <c r="B77" s="185"/>
    </row>
    <row r="78" spans="1:41" ht="33.75" customHeight="1" x14ac:dyDescent="0.25">
      <c r="A78" s="52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182"/>
    </row>
    <row r="79" spans="1:41" ht="33.75" customHeight="1" x14ac:dyDescent="0.25">
      <c r="A79" s="52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182"/>
    </row>
    <row r="80" spans="1:41" ht="33.75" customHeight="1" x14ac:dyDescent="0.25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182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4">
    <mergeCell ref="B15:G15"/>
    <mergeCell ref="H15:M15"/>
    <mergeCell ref="N15:S15"/>
    <mergeCell ref="A3:C3"/>
    <mergeCell ref="E9:G9"/>
    <mergeCell ref="R9:S9"/>
    <mergeCell ref="K11:L11"/>
    <mergeCell ref="R11:T11"/>
    <mergeCell ref="B36:H36"/>
    <mergeCell ref="L36:R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40"/>
  <sheetViews>
    <sheetView topLeftCell="A22" zoomScale="30" zoomScaleNormal="30" workbookViewId="0">
      <selection activeCell="B32" sqref="B32:B33"/>
    </sheetView>
  </sheetViews>
  <sheetFormatPr baseColWidth="10" defaultRowHeight="15" x14ac:dyDescent="0.25"/>
  <cols>
    <col min="1" max="1" width="52.42578125" style="16" bestFit="1" customWidth="1"/>
    <col min="2" max="10" width="22.85546875" style="16" customWidth="1"/>
    <col min="11" max="11" width="32.85546875" style="16" customWidth="1"/>
    <col min="12" max="19" width="22.85546875" style="16" customWidth="1"/>
    <col min="20" max="20" width="27.85546875" style="16" customWidth="1"/>
    <col min="21" max="22" width="35.42578125" style="16" bestFit="1" customWidth="1"/>
    <col min="23" max="23" width="32.28515625" style="16" bestFit="1" customWidth="1"/>
    <col min="24" max="24" width="20.140625" style="16" bestFit="1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342"/>
      <c r="E3" s="342"/>
      <c r="F3" s="342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2"/>
      <c r="Z3" s="2"/>
      <c r="AA3" s="2"/>
      <c r="AB3" s="2"/>
      <c r="AC3" s="2"/>
      <c r="AD3" s="3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42" t="s">
        <v>1</v>
      </c>
      <c r="B9" s="342"/>
      <c r="C9" s="342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 t="s">
        <v>102</v>
      </c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42"/>
      <c r="B10" s="342"/>
      <c r="C10" s="3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42" t="s">
        <v>4</v>
      </c>
      <c r="B11" s="342"/>
      <c r="C11" s="342"/>
      <c r="D11" s="1"/>
      <c r="E11" s="343">
        <v>3</v>
      </c>
      <c r="F11" s="1"/>
      <c r="G11" s="1"/>
      <c r="H11" s="1"/>
      <c r="I11" s="1"/>
      <c r="J11" s="1"/>
      <c r="K11" s="378" t="s">
        <v>121</v>
      </c>
      <c r="L11" s="378"/>
      <c r="M11" s="344"/>
      <c r="N11" s="344"/>
      <c r="O11" s="1"/>
      <c r="P11" s="1"/>
      <c r="Q11" s="1" t="s">
        <v>6</v>
      </c>
      <c r="R11" s="378" t="s">
        <v>120</v>
      </c>
      <c r="S11" s="378"/>
      <c r="T11" s="378"/>
      <c r="U11" s="344"/>
      <c r="V11" s="344"/>
      <c r="W11" s="344"/>
      <c r="X11" s="344"/>
      <c r="Y11" s="1"/>
      <c r="Z11" s="1"/>
      <c r="AA11" s="1"/>
      <c r="AB11" s="1"/>
      <c r="AC11" s="1"/>
      <c r="AD11" s="1"/>
    </row>
    <row r="12" spans="1:30" s="3" customFormat="1" ht="26.25" x14ac:dyDescent="0.25">
      <c r="A12" s="342"/>
      <c r="B12" s="342"/>
      <c r="C12" s="342"/>
      <c r="D12" s="1"/>
      <c r="E12" s="1"/>
      <c r="F12" s="1"/>
      <c r="G12" s="1"/>
      <c r="H12" s="1"/>
      <c r="I12" s="1"/>
      <c r="J12" s="1"/>
      <c r="K12" s="344"/>
      <c r="L12" s="344"/>
      <c r="M12" s="344"/>
      <c r="N12" s="344"/>
      <c r="O12" s="1"/>
      <c r="P12" s="1"/>
      <c r="Q12" s="1"/>
      <c r="R12" s="1"/>
      <c r="S12" s="344"/>
      <c r="T12" s="344"/>
      <c r="U12" s="344"/>
      <c r="V12" s="344"/>
      <c r="W12" s="344"/>
      <c r="X12" s="344"/>
      <c r="Y12" s="344"/>
      <c r="Z12" s="344"/>
      <c r="AA12" s="344"/>
      <c r="AB12" s="344"/>
      <c r="AC12" s="344"/>
      <c r="AD12" s="1"/>
    </row>
    <row r="13" spans="1:30" s="3" customFormat="1" ht="26.25" x14ac:dyDescent="0.25">
      <c r="A13" s="342"/>
      <c r="B13" s="342"/>
      <c r="C13" s="342"/>
      <c r="D13" s="342"/>
      <c r="E13" s="342"/>
      <c r="F13" s="342"/>
      <c r="G13" s="342"/>
      <c r="H13" s="342"/>
      <c r="I13" s="342"/>
      <c r="J13" s="342"/>
      <c r="K13" s="342"/>
      <c r="L13" s="344"/>
      <c r="M13" s="344"/>
      <c r="N13" s="344"/>
      <c r="O13" s="344"/>
      <c r="P13" s="344"/>
      <c r="Q13" s="344"/>
      <c r="R13" s="344"/>
      <c r="S13" s="344"/>
      <c r="T13" s="344"/>
      <c r="U13" s="344"/>
      <c r="V13" s="344"/>
      <c r="W13" s="1"/>
      <c r="X13" s="1"/>
      <c r="Y13" s="1"/>
    </row>
    <row r="14" spans="1:30" s="3" customFormat="1" ht="27" thickBot="1" x14ac:dyDescent="0.3">
      <c r="A14" s="342"/>
      <c r="B14" s="7"/>
      <c r="C14" s="7"/>
      <c r="D14" s="8"/>
      <c r="E14" s="8"/>
      <c r="F14" s="8"/>
      <c r="G14" s="8"/>
      <c r="H14" s="8"/>
      <c r="I14" s="1"/>
      <c r="J14" s="1"/>
      <c r="K14" s="344"/>
      <c r="L14" s="344"/>
      <c r="M14" s="344"/>
      <c r="N14" s="344"/>
      <c r="O14" s="344"/>
      <c r="P14" s="344"/>
      <c r="Q14" s="344"/>
      <c r="R14" s="344"/>
      <c r="S14" s="344"/>
      <c r="T14" s="344"/>
      <c r="U14" s="344"/>
      <c r="V14" s="344"/>
      <c r="W14" s="344"/>
      <c r="X14" s="1"/>
      <c r="Y14" s="1"/>
      <c r="Z14" s="1"/>
    </row>
    <row r="15" spans="1:30" s="10" customFormat="1" ht="36" thickBot="1" x14ac:dyDescent="0.3">
      <c r="A15" s="109" t="s">
        <v>7</v>
      </c>
      <c r="B15" s="400" t="s">
        <v>8</v>
      </c>
      <c r="C15" s="401"/>
      <c r="D15" s="401"/>
      <c r="E15" s="401"/>
      <c r="F15" s="401"/>
      <c r="G15" s="401"/>
      <c r="H15" s="402" t="s">
        <v>45</v>
      </c>
      <c r="I15" s="403"/>
      <c r="J15" s="403"/>
      <c r="K15" s="403"/>
      <c r="L15" s="403"/>
      <c r="M15" s="404"/>
      <c r="N15" s="405" t="s">
        <v>44</v>
      </c>
      <c r="O15" s="406"/>
      <c r="P15" s="406"/>
      <c r="Q15" s="406"/>
      <c r="R15" s="406"/>
      <c r="S15" s="407"/>
      <c r="T15" s="346"/>
    </row>
    <row r="16" spans="1:30" ht="39.950000000000003" customHeight="1" x14ac:dyDescent="0.25">
      <c r="A16" s="110" t="s">
        <v>9</v>
      </c>
      <c r="B16" s="253"/>
      <c r="C16" s="254"/>
      <c r="D16" s="254"/>
      <c r="E16" s="254"/>
      <c r="F16" s="255"/>
      <c r="G16" s="256"/>
      <c r="H16" s="265"/>
      <c r="I16" s="254"/>
      <c r="J16" s="254"/>
      <c r="K16" s="255"/>
      <c r="L16" s="254"/>
      <c r="M16" s="268"/>
      <c r="N16" s="263"/>
      <c r="O16" s="254"/>
      <c r="P16" s="254"/>
      <c r="Q16" s="254"/>
      <c r="R16" s="254"/>
      <c r="S16" s="256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9">
        <v>6</v>
      </c>
      <c r="H17" s="68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106</v>
      </c>
      <c r="C18" s="21">
        <v>106.3</v>
      </c>
      <c r="D18" s="21">
        <v>107.7</v>
      </c>
      <c r="E18" s="21">
        <v>21.4</v>
      </c>
      <c r="F18" s="21">
        <v>108.4</v>
      </c>
      <c r="G18" s="22">
        <v>109.6</v>
      </c>
      <c r="H18" s="69">
        <v>102.9</v>
      </c>
      <c r="I18" s="21">
        <v>104.5</v>
      </c>
      <c r="J18" s="21">
        <v>105.4</v>
      </c>
      <c r="K18" s="21">
        <v>20.2</v>
      </c>
      <c r="L18" s="21">
        <v>107.3</v>
      </c>
      <c r="M18" s="126">
        <v>105.1</v>
      </c>
      <c r="N18" s="20">
        <v>106.5</v>
      </c>
      <c r="O18" s="21">
        <v>109.5</v>
      </c>
      <c r="P18" s="21">
        <v>110.3</v>
      </c>
      <c r="Q18" s="21">
        <v>12.7</v>
      </c>
      <c r="R18" s="21">
        <v>111.2</v>
      </c>
      <c r="S18" s="22">
        <v>109.1</v>
      </c>
      <c r="T18" s="23">
        <f t="shared" ref="T18:T25" si="0">SUM(B18:S18)</f>
        <v>1664.1</v>
      </c>
      <c r="V18" s="2"/>
      <c r="W18" s="17"/>
    </row>
    <row r="19" spans="1:30" ht="39.950000000000003" customHeight="1" x14ac:dyDescent="0.25">
      <c r="A19" s="113" t="s">
        <v>34</v>
      </c>
      <c r="B19" s="20">
        <v>106</v>
      </c>
      <c r="C19" s="21">
        <v>106.3</v>
      </c>
      <c r="D19" s="21">
        <v>107.7</v>
      </c>
      <c r="E19" s="21">
        <v>21.4</v>
      </c>
      <c r="F19" s="21">
        <v>108.4</v>
      </c>
      <c r="G19" s="22">
        <v>109.6</v>
      </c>
      <c r="H19" s="69">
        <v>102.9</v>
      </c>
      <c r="I19" s="21">
        <v>104.5</v>
      </c>
      <c r="J19" s="21">
        <v>105.4</v>
      </c>
      <c r="K19" s="21">
        <v>20.2</v>
      </c>
      <c r="L19" s="21">
        <v>107.3</v>
      </c>
      <c r="M19" s="126">
        <v>105.1</v>
      </c>
      <c r="N19" s="20">
        <v>106.5</v>
      </c>
      <c r="O19" s="21">
        <v>109.5</v>
      </c>
      <c r="P19" s="21">
        <v>110.3</v>
      </c>
      <c r="Q19" s="21">
        <v>12.7</v>
      </c>
      <c r="R19" s="21">
        <v>111.2</v>
      </c>
      <c r="S19" s="22">
        <v>109.1</v>
      </c>
      <c r="T19" s="23">
        <f t="shared" si="0"/>
        <v>1664.1</v>
      </c>
      <c r="U19" s="182"/>
      <c r="V19" s="2"/>
      <c r="W19" s="17"/>
    </row>
    <row r="20" spans="1:30" ht="39.75" customHeight="1" x14ac:dyDescent="0.25">
      <c r="A20" s="112" t="s">
        <v>35</v>
      </c>
      <c r="B20" s="20">
        <v>105.2</v>
      </c>
      <c r="C20" s="21">
        <v>105.5</v>
      </c>
      <c r="D20" s="21">
        <v>107.7</v>
      </c>
      <c r="E20" s="21">
        <v>21.4</v>
      </c>
      <c r="F20" s="21">
        <v>107.2</v>
      </c>
      <c r="G20" s="22">
        <v>109.7</v>
      </c>
      <c r="H20" s="69">
        <v>102.8</v>
      </c>
      <c r="I20" s="21">
        <v>104.7</v>
      </c>
      <c r="J20" s="21">
        <v>105</v>
      </c>
      <c r="K20" s="21">
        <v>19.8</v>
      </c>
      <c r="L20" s="21">
        <v>107.2</v>
      </c>
      <c r="M20" s="126">
        <v>104.7</v>
      </c>
      <c r="N20" s="20">
        <v>106.5</v>
      </c>
      <c r="O20" s="21">
        <v>108.7</v>
      </c>
      <c r="P20" s="21">
        <v>109.8</v>
      </c>
      <c r="Q20" s="21">
        <v>12.3</v>
      </c>
      <c r="R20" s="21">
        <v>110.8</v>
      </c>
      <c r="S20" s="22">
        <v>108.8</v>
      </c>
      <c r="T20" s="23">
        <f>SUM(B20:S20)</f>
        <v>1657.7999999999997</v>
      </c>
      <c r="V20" s="2"/>
      <c r="W20" s="17"/>
    </row>
    <row r="21" spans="1:30" ht="39.950000000000003" customHeight="1" x14ac:dyDescent="0.25">
      <c r="A21" s="112" t="s">
        <v>36</v>
      </c>
      <c r="B21" s="20">
        <v>105.2</v>
      </c>
      <c r="C21" s="21">
        <v>105.5</v>
      </c>
      <c r="D21" s="21">
        <v>107.7</v>
      </c>
      <c r="E21" s="21">
        <v>21.4</v>
      </c>
      <c r="F21" s="21">
        <v>107.2</v>
      </c>
      <c r="G21" s="22">
        <v>109.7</v>
      </c>
      <c r="H21" s="69">
        <v>102.8</v>
      </c>
      <c r="I21" s="21">
        <v>104.7</v>
      </c>
      <c r="J21" s="21">
        <v>105</v>
      </c>
      <c r="K21" s="21">
        <v>19.8</v>
      </c>
      <c r="L21" s="21">
        <v>107.2</v>
      </c>
      <c r="M21" s="126">
        <v>104.7</v>
      </c>
      <c r="N21" s="20">
        <v>106.5</v>
      </c>
      <c r="O21" s="21">
        <v>108.7</v>
      </c>
      <c r="P21" s="21">
        <v>109.8</v>
      </c>
      <c r="Q21" s="21">
        <v>12.4</v>
      </c>
      <c r="R21" s="21">
        <v>110.8</v>
      </c>
      <c r="S21" s="22">
        <v>108.8</v>
      </c>
      <c r="T21" s="23">
        <f t="shared" si="0"/>
        <v>1657.8999999999999</v>
      </c>
      <c r="V21" s="2"/>
      <c r="W21" s="17"/>
    </row>
    <row r="22" spans="1:30" ht="39.950000000000003" customHeight="1" x14ac:dyDescent="0.25">
      <c r="A22" s="113" t="s">
        <v>37</v>
      </c>
      <c r="B22" s="20">
        <v>105.2</v>
      </c>
      <c r="C22" s="21">
        <v>105.5</v>
      </c>
      <c r="D22" s="21">
        <v>107.7</v>
      </c>
      <c r="E22" s="21">
        <v>21.5</v>
      </c>
      <c r="F22" s="21">
        <v>107.2</v>
      </c>
      <c r="G22" s="22">
        <v>109.7</v>
      </c>
      <c r="H22" s="69">
        <v>102.8</v>
      </c>
      <c r="I22" s="21">
        <v>104.7</v>
      </c>
      <c r="J22" s="21">
        <v>105</v>
      </c>
      <c r="K22" s="21">
        <v>19.8</v>
      </c>
      <c r="L22" s="21">
        <v>107.2</v>
      </c>
      <c r="M22" s="126">
        <v>104.7</v>
      </c>
      <c r="N22" s="20">
        <v>106.5</v>
      </c>
      <c r="O22" s="21">
        <v>108.7</v>
      </c>
      <c r="P22" s="21">
        <v>109.8</v>
      </c>
      <c r="Q22" s="21">
        <v>12.4</v>
      </c>
      <c r="R22" s="21">
        <v>110.8</v>
      </c>
      <c r="S22" s="22">
        <v>108.8</v>
      </c>
      <c r="T22" s="23">
        <f>SUM(B22:S22)</f>
        <v>1658</v>
      </c>
      <c r="V22" s="2"/>
      <c r="W22" s="17"/>
    </row>
    <row r="23" spans="1:30" ht="39.950000000000003" customHeight="1" x14ac:dyDescent="0.25">
      <c r="A23" s="112" t="s">
        <v>38</v>
      </c>
      <c r="B23" s="20">
        <v>105.2</v>
      </c>
      <c r="C23" s="21">
        <v>105.5</v>
      </c>
      <c r="D23" s="21">
        <v>107.7</v>
      </c>
      <c r="E23" s="21">
        <v>21.5</v>
      </c>
      <c r="F23" s="21">
        <v>107.2</v>
      </c>
      <c r="G23" s="22">
        <v>109.7</v>
      </c>
      <c r="H23" s="69">
        <v>102.8</v>
      </c>
      <c r="I23" s="21">
        <v>104.7</v>
      </c>
      <c r="J23" s="21">
        <v>105</v>
      </c>
      <c r="K23" s="21">
        <v>19.8</v>
      </c>
      <c r="L23" s="21">
        <v>107.2</v>
      </c>
      <c r="M23" s="126">
        <v>104.7</v>
      </c>
      <c r="N23" s="20">
        <v>106.5</v>
      </c>
      <c r="O23" s="21">
        <v>108.7</v>
      </c>
      <c r="P23" s="21">
        <v>109.8</v>
      </c>
      <c r="Q23" s="21">
        <v>12.4</v>
      </c>
      <c r="R23" s="21">
        <v>110.8</v>
      </c>
      <c r="S23" s="22">
        <v>108.8</v>
      </c>
      <c r="T23" s="23">
        <f t="shared" si="0"/>
        <v>1658</v>
      </c>
      <c r="V23" s="2"/>
      <c r="W23" s="17"/>
    </row>
    <row r="24" spans="1:30" ht="39.950000000000003" customHeight="1" x14ac:dyDescent="0.25">
      <c r="A24" s="112" t="s">
        <v>33</v>
      </c>
      <c r="B24" s="20">
        <v>105.2</v>
      </c>
      <c r="C24" s="21">
        <v>105.5</v>
      </c>
      <c r="D24" s="21">
        <v>107.7</v>
      </c>
      <c r="E24" s="21">
        <v>21.5</v>
      </c>
      <c r="F24" s="21">
        <v>107.2</v>
      </c>
      <c r="G24" s="22">
        <v>109.7</v>
      </c>
      <c r="H24" s="69">
        <v>102.8</v>
      </c>
      <c r="I24" s="21">
        <v>104.7</v>
      </c>
      <c r="J24" s="21">
        <v>105</v>
      </c>
      <c r="K24" s="21">
        <v>19.899999999999999</v>
      </c>
      <c r="L24" s="21">
        <v>107.2</v>
      </c>
      <c r="M24" s="126">
        <v>104.7</v>
      </c>
      <c r="N24" s="20">
        <v>106.5</v>
      </c>
      <c r="O24" s="21">
        <v>108.7</v>
      </c>
      <c r="P24" s="21">
        <v>109.8</v>
      </c>
      <c r="Q24" s="21">
        <v>12.4</v>
      </c>
      <c r="R24" s="21">
        <v>110.8</v>
      </c>
      <c r="S24" s="22">
        <v>108.8</v>
      </c>
      <c r="T24" s="23">
        <f>SUM(B24:S24)</f>
        <v>1658.1</v>
      </c>
      <c r="V24" s="2"/>
    </row>
    <row r="25" spans="1:30" ht="41.45" customHeight="1" x14ac:dyDescent="0.25">
      <c r="A25" s="113" t="s">
        <v>10</v>
      </c>
      <c r="B25" s="264">
        <f>SUM(B18:B24)</f>
        <v>738.00000000000011</v>
      </c>
      <c r="C25" s="261">
        <f t="shared" ref="C25:E25" si="1">SUM(C18:C24)</f>
        <v>740.1</v>
      </c>
      <c r="D25" s="261">
        <f t="shared" si="1"/>
        <v>753.90000000000009</v>
      </c>
      <c r="E25" s="261">
        <f t="shared" si="1"/>
        <v>150.1</v>
      </c>
      <c r="F25" s="261">
        <f>SUM(F18:F24)</f>
        <v>752.80000000000007</v>
      </c>
      <c r="G25" s="262">
        <f t="shared" ref="G25:J25" si="2">SUM(G18:G24)</f>
        <v>767.7</v>
      </c>
      <c r="H25" s="260">
        <f t="shared" si="2"/>
        <v>719.8</v>
      </c>
      <c r="I25" s="261">
        <f t="shared" si="2"/>
        <v>732.50000000000011</v>
      </c>
      <c r="J25" s="261">
        <f t="shared" si="2"/>
        <v>735.8</v>
      </c>
      <c r="K25" s="261">
        <f>SUM(K18:K24)</f>
        <v>139.5</v>
      </c>
      <c r="L25" s="261">
        <f t="shared" ref="L25:M25" si="3">SUM(L18:L24)</f>
        <v>750.60000000000014</v>
      </c>
      <c r="M25" s="269">
        <f t="shared" si="3"/>
        <v>733.7</v>
      </c>
      <c r="N25" s="264">
        <f>SUM(N18:N24)</f>
        <v>745.5</v>
      </c>
      <c r="O25" s="261">
        <f t="shared" ref="O25:S25" si="4">SUM(O18:O24)</f>
        <v>762.50000000000011</v>
      </c>
      <c r="P25" s="261">
        <f t="shared" si="4"/>
        <v>769.59999999999991</v>
      </c>
      <c r="Q25" s="261">
        <f>SUM(Q18:Q24)</f>
        <v>87.300000000000011</v>
      </c>
      <c r="R25" s="261">
        <f t="shared" si="4"/>
        <v>776.39999999999986</v>
      </c>
      <c r="S25" s="262">
        <f t="shared" si="4"/>
        <v>762.19999999999993</v>
      </c>
      <c r="T25" s="23">
        <f t="shared" si="0"/>
        <v>11618</v>
      </c>
    </row>
    <row r="26" spans="1:30" s="2" customFormat="1" ht="36.75" customHeight="1" thickBot="1" x14ac:dyDescent="0.3">
      <c r="A26" s="114" t="s">
        <v>12</v>
      </c>
      <c r="B26" s="257">
        <v>152.1</v>
      </c>
      <c r="C26" s="258">
        <v>152.1</v>
      </c>
      <c r="D26" s="258">
        <v>152.1</v>
      </c>
      <c r="E26" s="258">
        <v>152.1</v>
      </c>
      <c r="F26" s="258">
        <v>152.1</v>
      </c>
      <c r="G26" s="259">
        <v>152.1</v>
      </c>
      <c r="H26" s="266">
        <v>152.1</v>
      </c>
      <c r="I26" s="258">
        <v>152.1</v>
      </c>
      <c r="J26" s="258">
        <v>152.1</v>
      </c>
      <c r="K26" s="258">
        <v>152.1</v>
      </c>
      <c r="L26" s="258">
        <v>152.1</v>
      </c>
      <c r="M26" s="270">
        <v>152.1</v>
      </c>
      <c r="N26" s="257">
        <v>152.1</v>
      </c>
      <c r="O26" s="258">
        <v>152.1</v>
      </c>
      <c r="P26" s="258">
        <v>152.1</v>
      </c>
      <c r="Q26" s="258">
        <v>152.1</v>
      </c>
      <c r="R26" s="258">
        <v>152.1</v>
      </c>
      <c r="S26" s="259">
        <v>152.1</v>
      </c>
      <c r="T26" s="30">
        <f>+((T25/T27)/7)*1000</f>
        <v>152.11385626562969</v>
      </c>
    </row>
    <row r="27" spans="1:30" s="2" customFormat="1" ht="33" customHeight="1" x14ac:dyDescent="0.25">
      <c r="A27" s="115" t="s">
        <v>13</v>
      </c>
      <c r="B27" s="251">
        <v>693</v>
      </c>
      <c r="C27" s="252">
        <v>695</v>
      </c>
      <c r="D27" s="252">
        <v>708</v>
      </c>
      <c r="E27" s="252">
        <v>141</v>
      </c>
      <c r="F27" s="252">
        <v>707</v>
      </c>
      <c r="G27" s="267">
        <v>721</v>
      </c>
      <c r="H27" s="72">
        <v>676</v>
      </c>
      <c r="I27" s="32">
        <v>688</v>
      </c>
      <c r="J27" s="32">
        <v>691</v>
      </c>
      <c r="K27" s="32">
        <v>131</v>
      </c>
      <c r="L27" s="32">
        <v>705</v>
      </c>
      <c r="M27" s="129">
        <v>689</v>
      </c>
      <c r="N27" s="31">
        <v>700</v>
      </c>
      <c r="O27" s="32">
        <v>716</v>
      </c>
      <c r="P27" s="32">
        <v>723</v>
      </c>
      <c r="Q27" s="32">
        <v>82</v>
      </c>
      <c r="R27" s="32">
        <v>729</v>
      </c>
      <c r="S27" s="33">
        <v>716</v>
      </c>
      <c r="T27" s="34">
        <f>SUM(B27:S27)</f>
        <v>10911</v>
      </c>
      <c r="U27" s="2">
        <f>((T25*1000)/T27)/7</f>
        <v>152.11385626562969</v>
      </c>
    </row>
    <row r="28" spans="1:30" s="2" customFormat="1" ht="33" customHeight="1" x14ac:dyDescent="0.25">
      <c r="A28" s="116" t="s">
        <v>14</v>
      </c>
      <c r="B28" s="35">
        <f t="shared" ref="B28:S28" si="5">((B27*B26)*7/1000-B18-B19)/5</f>
        <v>105.16741999999999</v>
      </c>
      <c r="C28" s="36">
        <f t="shared" si="5"/>
        <v>105.47330000000002</v>
      </c>
      <c r="D28" s="36">
        <f t="shared" si="5"/>
        <v>107.68151999999998</v>
      </c>
      <c r="E28" s="36">
        <f t="shared" si="5"/>
        <v>21.464539999999992</v>
      </c>
      <c r="F28" s="36">
        <f t="shared" si="5"/>
        <v>107.18858000000003</v>
      </c>
      <c r="G28" s="37">
        <f t="shared" si="5"/>
        <v>109.68973999999999</v>
      </c>
      <c r="H28" s="73">
        <f t="shared" si="5"/>
        <v>102.78743999999999</v>
      </c>
      <c r="I28" s="36">
        <f t="shared" si="5"/>
        <v>104.70272</v>
      </c>
      <c r="J28" s="36">
        <f t="shared" si="5"/>
        <v>104.98154</v>
      </c>
      <c r="K28" s="36">
        <f t="shared" si="5"/>
        <v>19.815139999999996</v>
      </c>
      <c r="L28" s="36">
        <f t="shared" si="5"/>
        <v>107.20270000000002</v>
      </c>
      <c r="M28" s="130">
        <f t="shared" si="5"/>
        <v>104.67565999999997</v>
      </c>
      <c r="N28" s="35">
        <f t="shared" si="5"/>
        <v>106.458</v>
      </c>
      <c r="O28" s="36">
        <f t="shared" si="5"/>
        <v>108.66504</v>
      </c>
      <c r="P28" s="36">
        <f t="shared" si="5"/>
        <v>109.83562000000002</v>
      </c>
      <c r="Q28" s="36">
        <f t="shared" si="5"/>
        <v>12.381079999999997</v>
      </c>
      <c r="R28" s="36">
        <f t="shared" si="5"/>
        <v>110.75325999999998</v>
      </c>
      <c r="S28" s="37">
        <f t="shared" si="5"/>
        <v>108.82503999999999</v>
      </c>
      <c r="T28" s="38"/>
    </row>
    <row r="29" spans="1:30" ht="33.75" customHeight="1" x14ac:dyDescent="0.25">
      <c r="A29" s="117" t="s">
        <v>15</v>
      </c>
      <c r="B29" s="39">
        <f>((B27*B26)*7)/1000</f>
        <v>737.83709999999996</v>
      </c>
      <c r="C29" s="40">
        <f>((C27*C26)*7)/1000</f>
        <v>739.9665</v>
      </c>
      <c r="D29" s="40">
        <f t="shared" ref="D29:S29" si="6">((D27*D26)*7)/1000</f>
        <v>753.80759999999998</v>
      </c>
      <c r="E29" s="40">
        <f t="shared" si="6"/>
        <v>150.12269999999998</v>
      </c>
      <c r="F29" s="40">
        <f t="shared" si="6"/>
        <v>752.74290000000008</v>
      </c>
      <c r="G29" s="76">
        <f t="shared" si="6"/>
        <v>767.64869999999996</v>
      </c>
      <c r="H29" s="74">
        <f t="shared" si="6"/>
        <v>719.73719999999992</v>
      </c>
      <c r="I29" s="40">
        <f t="shared" si="6"/>
        <v>732.5136</v>
      </c>
      <c r="J29" s="40">
        <f t="shared" si="6"/>
        <v>735.70769999999993</v>
      </c>
      <c r="K29" s="40">
        <f t="shared" si="6"/>
        <v>139.47569999999999</v>
      </c>
      <c r="L29" s="40">
        <f t="shared" si="6"/>
        <v>750.61350000000004</v>
      </c>
      <c r="M29" s="131">
        <f t="shared" si="6"/>
        <v>733.5782999999999</v>
      </c>
      <c r="N29" s="177">
        <f t="shared" si="6"/>
        <v>745.29</v>
      </c>
      <c r="O29" s="41">
        <f t="shared" si="6"/>
        <v>762.3252</v>
      </c>
      <c r="P29" s="41">
        <f t="shared" si="6"/>
        <v>769.77809999999999</v>
      </c>
      <c r="Q29" s="41">
        <f t="shared" si="6"/>
        <v>87.305399999999992</v>
      </c>
      <c r="R29" s="41">
        <f t="shared" si="6"/>
        <v>776.16629999999998</v>
      </c>
      <c r="S29" s="42">
        <f t="shared" si="6"/>
        <v>762.3252</v>
      </c>
      <c r="T29" s="43"/>
    </row>
    <row r="30" spans="1:30" ht="33.75" customHeight="1" thickBot="1" x14ac:dyDescent="0.3">
      <c r="A30" s="118" t="s">
        <v>16</v>
      </c>
      <c r="B30" s="44">
        <f>+(B25/B27)/7*1000</f>
        <v>152.13358070500928</v>
      </c>
      <c r="C30" s="45">
        <f t="shared" ref="C30:E30" si="7">+(C25/C27)/7*1000</f>
        <v>152.12744090441933</v>
      </c>
      <c r="D30" s="45">
        <f t="shared" si="7"/>
        <v>152.11864406779662</v>
      </c>
      <c r="E30" s="45">
        <f t="shared" si="7"/>
        <v>152.07700101317121</v>
      </c>
      <c r="F30" s="45">
        <f>+(F25/F27)/7*1000</f>
        <v>152.11153768438069</v>
      </c>
      <c r="G30" s="46">
        <f t="shared" ref="G30:J30" si="8">+(G25/G27)/7*1000</f>
        <v>152.11016445413117</v>
      </c>
      <c r="H30" s="75">
        <f t="shared" si="8"/>
        <v>152.11327134404056</v>
      </c>
      <c r="I30" s="45">
        <f t="shared" si="8"/>
        <v>152.09717607973425</v>
      </c>
      <c r="J30" s="45">
        <f t="shared" si="8"/>
        <v>152.11908207566674</v>
      </c>
      <c r="K30" s="45">
        <f>+(K25/K27)/7*1000</f>
        <v>152.12649945474374</v>
      </c>
      <c r="L30" s="45">
        <f t="shared" ref="L30:S30" si="9">+(L25/L27)/7*1000</f>
        <v>152.09726443768997</v>
      </c>
      <c r="M30" s="132">
        <f t="shared" si="9"/>
        <v>152.12523325730874</v>
      </c>
      <c r="N30" s="44">
        <f t="shared" si="9"/>
        <v>152.14285714285714</v>
      </c>
      <c r="O30" s="45">
        <f t="shared" si="9"/>
        <v>152.13487629688748</v>
      </c>
      <c r="P30" s="45">
        <f t="shared" si="9"/>
        <v>152.06480932622009</v>
      </c>
      <c r="Q30" s="45">
        <f t="shared" si="9"/>
        <v>152.0905923344948</v>
      </c>
      <c r="R30" s="45">
        <f t="shared" si="9"/>
        <v>152.14579659024102</v>
      </c>
      <c r="S30" s="46">
        <f t="shared" si="9"/>
        <v>152.0750199521149</v>
      </c>
      <c r="T30" s="47"/>
    </row>
    <row r="31" spans="1:30" ht="33.75" customHeight="1" x14ac:dyDescent="0.25">
      <c r="A31" s="48"/>
      <c r="B31" s="49">
        <f t="shared" ref="B31:S31" si="10">B30-B26</f>
        <v>3.3580705009285339E-2</v>
      </c>
      <c r="C31" s="49">
        <f t="shared" si="10"/>
        <v>2.7440904419336221E-2</v>
      </c>
      <c r="D31" s="49">
        <f t="shared" si="10"/>
        <v>1.864406779662886E-2</v>
      </c>
      <c r="E31" s="49">
        <f t="shared" si="10"/>
        <v>-2.2998986828781653E-2</v>
      </c>
      <c r="F31" s="49">
        <f t="shared" si="10"/>
        <v>1.1537684380698465E-2</v>
      </c>
      <c r="G31" s="49">
        <f t="shared" si="10"/>
        <v>1.0164454131171397E-2</v>
      </c>
      <c r="H31" s="49">
        <f t="shared" si="10"/>
        <v>1.3271344040560962E-2</v>
      </c>
      <c r="I31" s="49">
        <f t="shared" si="10"/>
        <v>-2.8239202657402984E-3</v>
      </c>
      <c r="J31" s="49">
        <f t="shared" si="10"/>
        <v>1.9082075666744913E-2</v>
      </c>
      <c r="K31" s="49">
        <f t="shared" si="10"/>
        <v>2.649945474374249E-2</v>
      </c>
      <c r="L31" s="49">
        <f t="shared" si="10"/>
        <v>-2.7355623100220328E-3</v>
      </c>
      <c r="M31" s="49">
        <f t="shared" si="10"/>
        <v>2.5233257308741486E-2</v>
      </c>
      <c r="N31" s="49">
        <f t="shared" si="10"/>
        <v>4.2857142857144481E-2</v>
      </c>
      <c r="O31" s="49">
        <f t="shared" si="10"/>
        <v>3.4876296887489389E-2</v>
      </c>
      <c r="P31" s="49">
        <f t="shared" si="10"/>
        <v>-3.5190673779908366E-2</v>
      </c>
      <c r="Q31" s="49">
        <f t="shared" si="10"/>
        <v>-9.4076655051935631E-3</v>
      </c>
      <c r="R31" s="49">
        <f t="shared" si="10"/>
        <v>4.5796590241025115E-2</v>
      </c>
      <c r="S31" s="49">
        <f t="shared" si="10"/>
        <v>-2.4980047885094336E-2</v>
      </c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247">
        <v>1</v>
      </c>
      <c r="C34" s="248">
        <v>2</v>
      </c>
      <c r="D34" s="249">
        <v>3</v>
      </c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0"/>
      <c r="U36" s="50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0"/>
      <c r="U37" s="50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302"/>
      <c r="U38" s="302"/>
      <c r="V38" s="303"/>
      <c r="W38" s="2"/>
      <c r="X38" s="2"/>
      <c r="Y38" s="2"/>
      <c r="Z38" s="2"/>
    </row>
    <row r="39" spans="1:30" ht="33.75" customHeight="1" x14ac:dyDescent="0.25">
      <c r="A39" s="80" t="s">
        <v>42</v>
      </c>
      <c r="B39" s="250">
        <v>92</v>
      </c>
      <c r="C39" s="250">
        <v>89.5</v>
      </c>
      <c r="D39" s="250">
        <v>86.8</v>
      </c>
      <c r="E39" s="250">
        <v>0.8</v>
      </c>
      <c r="F39" s="250">
        <v>91.1</v>
      </c>
      <c r="G39" s="250">
        <v>92.6</v>
      </c>
      <c r="H39" s="89">
        <f t="shared" ref="H39:H46" si="11">SUM(B39:G39)</f>
        <v>452.80000000000007</v>
      </c>
      <c r="I39" s="50"/>
      <c r="J39" s="2"/>
      <c r="K39" s="80" t="s">
        <v>42</v>
      </c>
      <c r="L39" s="250">
        <v>7.4</v>
      </c>
      <c r="M39" s="69">
        <v>7.2</v>
      </c>
      <c r="N39" s="69">
        <v>7.1</v>
      </c>
      <c r="O39" s="69">
        <v>0.3</v>
      </c>
      <c r="P39" s="69">
        <v>7.3</v>
      </c>
      <c r="Q39" s="69">
        <v>6.8</v>
      </c>
      <c r="R39" s="89">
        <f t="shared" ref="R39:R46" si="12">SUM(L39:Q39)</f>
        <v>36.1</v>
      </c>
      <c r="S39" s="50"/>
      <c r="T39" s="55"/>
      <c r="U39" s="304"/>
      <c r="V39" s="310"/>
      <c r="W39" s="2"/>
      <c r="X39" s="295"/>
      <c r="Y39" s="2"/>
      <c r="Z39" s="2"/>
      <c r="AA39" s="144"/>
      <c r="AB39" s="144"/>
      <c r="AD39" s="142"/>
    </row>
    <row r="40" spans="1:30" ht="33.75" customHeight="1" x14ac:dyDescent="0.25">
      <c r="A40" s="81" t="s">
        <v>34</v>
      </c>
      <c r="B40" s="250">
        <v>92</v>
      </c>
      <c r="C40" s="250">
        <v>89.5</v>
      </c>
      <c r="D40" s="250">
        <v>86.8</v>
      </c>
      <c r="E40" s="250">
        <v>0.8</v>
      </c>
      <c r="F40" s="250">
        <v>91.1</v>
      </c>
      <c r="G40" s="250">
        <v>92.6</v>
      </c>
      <c r="H40" s="89">
        <f t="shared" si="11"/>
        <v>452.80000000000007</v>
      </c>
      <c r="I40" s="50"/>
      <c r="J40" s="2"/>
      <c r="K40" s="81" t="s">
        <v>34</v>
      </c>
      <c r="L40" s="250">
        <v>7.4</v>
      </c>
      <c r="M40" s="69">
        <v>7.2</v>
      </c>
      <c r="N40" s="69">
        <v>7.1</v>
      </c>
      <c r="O40" s="69">
        <v>0.3</v>
      </c>
      <c r="P40" s="69">
        <v>7.3</v>
      </c>
      <c r="Q40" s="69">
        <v>6.8</v>
      </c>
      <c r="R40" s="89">
        <f t="shared" si="12"/>
        <v>36.1</v>
      </c>
      <c r="S40" s="50"/>
      <c r="T40" s="55"/>
      <c r="U40" s="304"/>
      <c r="V40" s="310"/>
      <c r="W40" s="50"/>
      <c r="X40" s="50"/>
      <c r="Y40" s="50"/>
      <c r="Z40" s="50"/>
      <c r="AA40" s="50"/>
      <c r="AB40" s="50"/>
      <c r="AC40" s="50"/>
      <c r="AD40" s="142"/>
    </row>
    <row r="41" spans="1:30" ht="33.75" customHeight="1" x14ac:dyDescent="0.25">
      <c r="A41" s="80" t="s">
        <v>35</v>
      </c>
      <c r="B41" s="250">
        <v>92</v>
      </c>
      <c r="C41" s="250">
        <v>89.6</v>
      </c>
      <c r="D41" s="250">
        <v>89.2</v>
      </c>
      <c r="E41" s="250">
        <v>7.8</v>
      </c>
      <c r="F41" s="250">
        <v>92.4</v>
      </c>
      <c r="G41" s="250">
        <v>92.7</v>
      </c>
      <c r="H41" s="89">
        <f t="shared" si="11"/>
        <v>463.7</v>
      </c>
      <c r="I41" s="50"/>
      <c r="J41" s="2"/>
      <c r="K41" s="80" t="s">
        <v>35</v>
      </c>
      <c r="L41" s="250">
        <v>7.4</v>
      </c>
      <c r="M41" s="69">
        <v>7.2</v>
      </c>
      <c r="N41" s="69">
        <v>7</v>
      </c>
      <c r="O41" s="69">
        <v>0.3</v>
      </c>
      <c r="P41" s="69">
        <v>7.2</v>
      </c>
      <c r="Q41" s="69">
        <v>6.7</v>
      </c>
      <c r="R41" s="89">
        <f t="shared" si="12"/>
        <v>35.800000000000004</v>
      </c>
      <c r="S41" s="50"/>
      <c r="T41" s="55"/>
      <c r="U41" s="304"/>
      <c r="V41" s="310"/>
      <c r="W41" s="50"/>
      <c r="X41" s="50"/>
      <c r="Y41" s="50"/>
      <c r="Z41" s="50"/>
      <c r="AA41" s="50"/>
      <c r="AB41" s="144"/>
      <c r="AD41" s="142"/>
    </row>
    <row r="42" spans="1:30" ht="33.75" customHeight="1" x14ac:dyDescent="0.25">
      <c r="A42" s="80" t="s">
        <v>36</v>
      </c>
      <c r="B42" s="250">
        <v>91.9</v>
      </c>
      <c r="C42" s="250">
        <v>89.1</v>
      </c>
      <c r="D42" s="250">
        <v>89.2</v>
      </c>
      <c r="E42" s="250">
        <v>7.2</v>
      </c>
      <c r="F42" s="250">
        <v>92.4</v>
      </c>
      <c r="G42" s="250">
        <v>92.7</v>
      </c>
      <c r="H42" s="89">
        <f t="shared" si="11"/>
        <v>462.49999999999994</v>
      </c>
      <c r="I42" s="50"/>
      <c r="J42" s="2"/>
      <c r="K42" s="80" t="s">
        <v>36</v>
      </c>
      <c r="L42" s="250">
        <v>7.4</v>
      </c>
      <c r="M42" s="69">
        <v>7.2</v>
      </c>
      <c r="N42" s="69">
        <v>7</v>
      </c>
      <c r="O42" s="69">
        <v>0.3</v>
      </c>
      <c r="P42" s="69">
        <v>7.2</v>
      </c>
      <c r="Q42" s="69">
        <v>6.8</v>
      </c>
      <c r="R42" s="89">
        <f t="shared" si="12"/>
        <v>35.9</v>
      </c>
      <c r="S42" s="50"/>
      <c r="T42" s="55"/>
      <c r="U42" s="304"/>
      <c r="V42" s="310"/>
      <c r="W42" s="50"/>
    </row>
    <row r="43" spans="1:30" ht="33.75" customHeight="1" x14ac:dyDescent="0.25">
      <c r="A43" s="81" t="s">
        <v>37</v>
      </c>
      <c r="B43" s="250">
        <v>91.9</v>
      </c>
      <c r="C43" s="250">
        <v>88.9</v>
      </c>
      <c r="D43" s="250">
        <v>89.2</v>
      </c>
      <c r="E43" s="250">
        <v>7.2</v>
      </c>
      <c r="F43" s="250">
        <v>92.2</v>
      </c>
      <c r="G43" s="250">
        <v>92.7</v>
      </c>
      <c r="H43" s="89">
        <f t="shared" si="11"/>
        <v>462.09999999999997</v>
      </c>
      <c r="I43" s="50"/>
      <c r="J43" s="2"/>
      <c r="K43" s="81" t="s">
        <v>37</v>
      </c>
      <c r="L43" s="250">
        <v>7.4</v>
      </c>
      <c r="M43" s="69">
        <v>7.2</v>
      </c>
      <c r="N43" s="69">
        <v>7</v>
      </c>
      <c r="O43" s="69">
        <v>0.3</v>
      </c>
      <c r="P43" s="69">
        <v>7.2</v>
      </c>
      <c r="Q43" s="69">
        <v>6.8</v>
      </c>
      <c r="R43" s="89">
        <f t="shared" si="12"/>
        <v>35.9</v>
      </c>
      <c r="S43" s="50"/>
      <c r="T43" s="55"/>
      <c r="U43" s="304"/>
      <c r="V43" s="310"/>
      <c r="W43" s="295"/>
    </row>
    <row r="44" spans="1:30" ht="33.75" customHeight="1" x14ac:dyDescent="0.25">
      <c r="A44" s="80" t="s">
        <v>38</v>
      </c>
      <c r="B44" s="250">
        <v>91.9</v>
      </c>
      <c r="C44" s="250">
        <v>88.9</v>
      </c>
      <c r="D44" s="250">
        <v>89</v>
      </c>
      <c r="E44" s="250">
        <v>7.1</v>
      </c>
      <c r="F44" s="250">
        <v>92.2</v>
      </c>
      <c r="G44" s="250">
        <v>92.7</v>
      </c>
      <c r="H44" s="89">
        <f t="shared" si="11"/>
        <v>461.8</v>
      </c>
      <c r="I44" s="50"/>
      <c r="J44" s="2"/>
      <c r="K44" s="80" t="s">
        <v>38</v>
      </c>
      <c r="L44" s="250">
        <v>7.4</v>
      </c>
      <c r="M44" s="69">
        <v>7.3</v>
      </c>
      <c r="N44" s="69">
        <v>7</v>
      </c>
      <c r="O44" s="69">
        <v>0.4</v>
      </c>
      <c r="P44" s="69">
        <v>7.2</v>
      </c>
      <c r="Q44" s="69">
        <v>6.8</v>
      </c>
      <c r="R44" s="89">
        <f t="shared" si="12"/>
        <v>36.099999999999994</v>
      </c>
      <c r="S44" s="50"/>
      <c r="T44" s="55"/>
      <c r="U44" s="304"/>
      <c r="V44" s="310"/>
      <c r="W44" s="295"/>
    </row>
    <row r="45" spans="1:30" ht="33.75" customHeight="1" x14ac:dyDescent="0.25">
      <c r="A45" s="80" t="s">
        <v>33</v>
      </c>
      <c r="B45" s="250">
        <v>91.6</v>
      </c>
      <c r="C45" s="250">
        <v>88.9</v>
      </c>
      <c r="D45" s="250">
        <v>89</v>
      </c>
      <c r="E45" s="250">
        <v>6.9</v>
      </c>
      <c r="F45" s="250">
        <v>92.2</v>
      </c>
      <c r="G45" s="250">
        <v>92.7</v>
      </c>
      <c r="H45" s="89">
        <f t="shared" si="11"/>
        <v>461.29999999999995</v>
      </c>
      <c r="I45" s="50"/>
      <c r="J45" s="2"/>
      <c r="K45" s="80" t="s">
        <v>33</v>
      </c>
      <c r="L45" s="250">
        <v>7.5</v>
      </c>
      <c r="M45" s="69">
        <v>7.3</v>
      </c>
      <c r="N45" s="69">
        <v>7.1</v>
      </c>
      <c r="O45" s="69">
        <v>0.4</v>
      </c>
      <c r="P45" s="69">
        <v>7.3</v>
      </c>
      <c r="Q45" s="69">
        <v>6.8</v>
      </c>
      <c r="R45" s="89">
        <f t="shared" si="12"/>
        <v>36.4</v>
      </c>
      <c r="S45" s="50"/>
      <c r="T45" s="55"/>
      <c r="U45" s="304"/>
      <c r="V45" s="310"/>
      <c r="W45" s="50"/>
    </row>
    <row r="46" spans="1:30" ht="33.75" customHeight="1" x14ac:dyDescent="0.25">
      <c r="A46" s="81" t="s">
        <v>10</v>
      </c>
      <c r="B46" s="70">
        <f t="shared" ref="B46:G46" si="13">SUM(B39:B45)</f>
        <v>643.29999999999995</v>
      </c>
      <c r="C46" s="25">
        <f t="shared" si="13"/>
        <v>624.4</v>
      </c>
      <c r="D46" s="25">
        <f t="shared" si="13"/>
        <v>619.20000000000005</v>
      </c>
      <c r="E46" s="25">
        <f t="shared" si="13"/>
        <v>37.799999999999997</v>
      </c>
      <c r="F46" s="25">
        <f t="shared" si="13"/>
        <v>643.6</v>
      </c>
      <c r="G46" s="25">
        <f t="shared" si="13"/>
        <v>648.70000000000005</v>
      </c>
      <c r="H46" s="89">
        <f t="shared" si="11"/>
        <v>3217</v>
      </c>
      <c r="I46" s="56"/>
      <c r="K46" s="96" t="s">
        <v>10</v>
      </c>
      <c r="L46" s="70">
        <f>SUM(L39:L45)</f>
        <v>51.9</v>
      </c>
      <c r="M46" s="25">
        <f>SUM(M39:M45)</f>
        <v>50.599999999999994</v>
      </c>
      <c r="N46" s="25">
        <f>SUM(N39:N45)</f>
        <v>49.300000000000004</v>
      </c>
      <c r="O46" s="25">
        <f>SUM(O39:O45)</f>
        <v>2.2999999999999998</v>
      </c>
      <c r="P46" s="25">
        <f t="shared" ref="P46:Q46" si="14">SUM(P39:P45)</f>
        <v>50.7</v>
      </c>
      <c r="Q46" s="25">
        <f t="shared" si="14"/>
        <v>47.499999999999993</v>
      </c>
      <c r="R46" s="89">
        <f t="shared" si="12"/>
        <v>252.3</v>
      </c>
      <c r="S46" s="56"/>
      <c r="T46" s="53"/>
      <c r="U46" s="296"/>
      <c r="V46" s="296"/>
      <c r="W46" s="296"/>
    </row>
    <row r="47" spans="1:30" ht="33.75" customHeight="1" x14ac:dyDescent="0.25">
      <c r="A47" s="82" t="s">
        <v>12</v>
      </c>
      <c r="B47" s="28">
        <v>153.4</v>
      </c>
      <c r="C47" s="28">
        <v>153.4</v>
      </c>
      <c r="D47" s="28">
        <v>153.4</v>
      </c>
      <c r="E47" s="28">
        <v>153.4</v>
      </c>
      <c r="F47" s="28">
        <v>153.4</v>
      </c>
      <c r="G47" s="28">
        <v>153.4</v>
      </c>
      <c r="H47" s="90">
        <f>+((H46/H48)/7)*1000</f>
        <v>153.03743875172447</v>
      </c>
      <c r="I47" s="56"/>
      <c r="K47" s="119" t="s">
        <v>12</v>
      </c>
      <c r="L47" s="71">
        <v>161</v>
      </c>
      <c r="M47" s="28">
        <v>160.5</v>
      </c>
      <c r="N47" s="28">
        <v>156.5</v>
      </c>
      <c r="O47" s="28">
        <v>161.5</v>
      </c>
      <c r="P47" s="28">
        <v>154</v>
      </c>
      <c r="Q47" s="28">
        <v>154</v>
      </c>
      <c r="R47" s="90">
        <f>+((R46/R48)/7)*1000</f>
        <v>157.39238927011854</v>
      </c>
      <c r="S47" s="57"/>
      <c r="T47" s="50"/>
      <c r="U47" s="50"/>
    </row>
    <row r="48" spans="1:30" ht="33.75" customHeight="1" x14ac:dyDescent="0.25">
      <c r="A48" s="83" t="s">
        <v>13</v>
      </c>
      <c r="B48" s="72">
        <v>600</v>
      </c>
      <c r="C48" s="32">
        <v>584</v>
      </c>
      <c r="D48" s="32">
        <v>577</v>
      </c>
      <c r="E48" s="32">
        <v>38</v>
      </c>
      <c r="F48" s="32">
        <v>600</v>
      </c>
      <c r="G48" s="32">
        <v>604</v>
      </c>
      <c r="H48" s="91">
        <f>SUM(B48:G48)</f>
        <v>3003</v>
      </c>
      <c r="I48" s="56"/>
      <c r="J48" s="58"/>
      <c r="K48" s="83" t="s">
        <v>13</v>
      </c>
      <c r="L48" s="94">
        <v>46</v>
      </c>
      <c r="M48" s="94">
        <v>45</v>
      </c>
      <c r="N48" s="94">
        <v>45</v>
      </c>
      <c r="O48" s="94">
        <v>2</v>
      </c>
      <c r="P48" s="94">
        <v>47</v>
      </c>
      <c r="Q48" s="94">
        <v>44</v>
      </c>
      <c r="R48" s="98">
        <f>SUM(L48:Q48)</f>
        <v>229</v>
      </c>
      <c r="S48" s="59"/>
      <c r="T48" s="53"/>
      <c r="U48" s="3"/>
    </row>
    <row r="49" spans="1:43" ht="33.75" customHeight="1" x14ac:dyDescent="0.25">
      <c r="A49" s="84" t="s">
        <v>14</v>
      </c>
      <c r="B49" s="73">
        <f t="shared" ref="B49:G49" si="15">((B48*B47)*7/1000-B39-B40)/5</f>
        <v>92.055999999999997</v>
      </c>
      <c r="C49" s="36">
        <f t="shared" si="15"/>
        <v>89.619840000000025</v>
      </c>
      <c r="D49" s="36">
        <f t="shared" si="15"/>
        <v>89.196519999999992</v>
      </c>
      <c r="E49" s="36">
        <f t="shared" si="15"/>
        <v>7.8408800000000012</v>
      </c>
      <c r="F49" s="36">
        <f t="shared" si="15"/>
        <v>92.415999999999983</v>
      </c>
      <c r="G49" s="36">
        <f t="shared" si="15"/>
        <v>92.67504000000001</v>
      </c>
      <c r="H49" s="92">
        <f>((H46*1000)/H48)/7</f>
        <v>153.03743875172447</v>
      </c>
      <c r="I49" s="56"/>
      <c r="K49" s="84" t="s">
        <v>14</v>
      </c>
      <c r="L49" s="73">
        <f>((L48*L47)*7/1000-L39-L40)/5</f>
        <v>7.4084000000000003</v>
      </c>
      <c r="M49" s="36">
        <f t="shared" ref="M49:Q49" si="16">((M48*M47)*7/1000-M39-M40)/5</f>
        <v>7.2314999999999987</v>
      </c>
      <c r="N49" s="36">
        <f t="shared" si="16"/>
        <v>7.019499999999999</v>
      </c>
      <c r="O49" s="36">
        <f t="shared" si="16"/>
        <v>0.3322</v>
      </c>
      <c r="P49" s="36">
        <f t="shared" si="16"/>
        <v>7.2132000000000005</v>
      </c>
      <c r="Q49" s="36">
        <f t="shared" si="16"/>
        <v>6.7664000000000017</v>
      </c>
      <c r="R49" s="99">
        <f>((R46*1000)/R48)/7</f>
        <v>157.39238927011851</v>
      </c>
      <c r="S49" s="59"/>
      <c r="T49" s="50"/>
      <c r="U49" s="50"/>
    </row>
    <row r="50" spans="1:43" ht="33.75" customHeight="1" x14ac:dyDescent="0.25">
      <c r="A50" s="85" t="s">
        <v>15</v>
      </c>
      <c r="B50" s="74">
        <f t="shared" ref="B50:G50" si="17">((B48*B47)*7)/1000</f>
        <v>644.28</v>
      </c>
      <c r="C50" s="40">
        <f t="shared" si="17"/>
        <v>627.09920000000011</v>
      </c>
      <c r="D50" s="40">
        <f t="shared" si="17"/>
        <v>619.58259999999996</v>
      </c>
      <c r="E50" s="40">
        <f t="shared" si="17"/>
        <v>40.804400000000001</v>
      </c>
      <c r="F50" s="40">
        <f t="shared" si="17"/>
        <v>644.28</v>
      </c>
      <c r="G50" s="40">
        <f t="shared" si="17"/>
        <v>648.57520000000011</v>
      </c>
      <c r="H50" s="76"/>
      <c r="I50" s="56"/>
      <c r="K50" s="85" t="s">
        <v>15</v>
      </c>
      <c r="L50" s="74">
        <f>((L48*L47)*7)/1000</f>
        <v>51.841999999999999</v>
      </c>
      <c r="M50" s="40">
        <f>((M48*M47)*7)/1000</f>
        <v>50.557499999999997</v>
      </c>
      <c r="N50" s="40">
        <f>((N48*N47)*7)/1000</f>
        <v>49.297499999999999</v>
      </c>
      <c r="O50" s="40">
        <f>((O48*O47)*7)/1000</f>
        <v>2.2610000000000001</v>
      </c>
      <c r="P50" s="40">
        <f t="shared" ref="P50:Q50" si="18">((P48*P47)*7)/1000</f>
        <v>50.665999999999997</v>
      </c>
      <c r="Q50" s="40">
        <f t="shared" si="18"/>
        <v>47.432000000000002</v>
      </c>
      <c r="R50" s="100"/>
    </row>
    <row r="51" spans="1:43" ht="33.75" customHeight="1" thickBot="1" x14ac:dyDescent="0.3">
      <c r="A51" s="86" t="s">
        <v>16</v>
      </c>
      <c r="B51" s="75">
        <f t="shared" ref="B51:G51" si="19">+(B46/B48)/7*1000</f>
        <v>153.16666666666666</v>
      </c>
      <c r="C51" s="45">
        <f t="shared" si="19"/>
        <v>152.73972602739724</v>
      </c>
      <c r="D51" s="45">
        <f t="shared" si="19"/>
        <v>153.30527358256995</v>
      </c>
      <c r="E51" s="45">
        <f t="shared" si="19"/>
        <v>142.10526315789471</v>
      </c>
      <c r="F51" s="45">
        <f t="shared" si="19"/>
        <v>153.23809523809524</v>
      </c>
      <c r="G51" s="45">
        <f t="shared" si="19"/>
        <v>153.4295175023652</v>
      </c>
      <c r="H51" s="93"/>
      <c r="I51" s="56"/>
      <c r="J51" s="48"/>
      <c r="K51" s="86" t="s">
        <v>16</v>
      </c>
      <c r="L51" s="75">
        <f>+(L46/L48)/7*1000</f>
        <v>161.18012422360249</v>
      </c>
      <c r="M51" s="45">
        <f>+(M46/M48)/7*1000</f>
        <v>160.63492063492063</v>
      </c>
      <c r="N51" s="45">
        <f>+(N46/N48)/7*1000</f>
        <v>156.50793650793651</v>
      </c>
      <c r="O51" s="45">
        <f>+(O46/O48)/7*1000</f>
        <v>164.28571428571428</v>
      </c>
      <c r="P51" s="45">
        <f t="shared" ref="P51:Q51" si="20">+(P46/P48)/7*1000</f>
        <v>154.10334346504561</v>
      </c>
      <c r="Q51" s="45">
        <f t="shared" si="20"/>
        <v>154.22077922077921</v>
      </c>
      <c r="R51" s="46"/>
      <c r="S51" s="49"/>
      <c r="T51" s="49"/>
      <c r="U51" s="16">
        <v>1</v>
      </c>
    </row>
    <row r="52" spans="1:43" ht="33.75" customHeight="1" x14ac:dyDescent="0.25">
      <c r="A52" s="48"/>
      <c r="B52" s="49">
        <f>B51-B47</f>
        <v>-0.23333333333334849</v>
      </c>
      <c r="C52" s="49">
        <f t="shared" ref="C52:G52" si="21">C51-C47</f>
        <v>-0.66027397260276643</v>
      </c>
      <c r="D52" s="49">
        <f t="shared" si="21"/>
        <v>-9.4726417430052834E-2</v>
      </c>
      <c r="E52" s="49">
        <f t="shared" si="21"/>
        <v>-11.294736842105294</v>
      </c>
      <c r="F52" s="49">
        <f t="shared" si="21"/>
        <v>-0.16190476190476488</v>
      </c>
      <c r="G52" s="49">
        <f t="shared" si="21"/>
        <v>2.9517502365195014E-2</v>
      </c>
      <c r="H52" s="48"/>
      <c r="I52" s="48"/>
      <c r="J52" s="48"/>
      <c r="K52" s="49"/>
      <c r="L52" s="49">
        <f>L51-L47</f>
        <v>0.18012422360249047</v>
      </c>
      <c r="M52" s="49">
        <f t="shared" ref="M52:Q52" si="22">M51-M47</f>
        <v>0.13492063492063266</v>
      </c>
      <c r="N52" s="49">
        <f t="shared" si="22"/>
        <v>7.936507936506132E-3</v>
      </c>
      <c r="O52" s="49">
        <f t="shared" si="22"/>
        <v>2.7857142857142776</v>
      </c>
      <c r="P52" s="49">
        <f t="shared" si="22"/>
        <v>0.10334346504561154</v>
      </c>
      <c r="Q52" s="49">
        <f t="shared" si="22"/>
        <v>0.22077922077920675</v>
      </c>
      <c r="R52" s="178"/>
      <c r="S52" s="49"/>
      <c r="T52" s="49"/>
      <c r="U52" s="2"/>
      <c r="V52" s="2"/>
      <c r="W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</row>
    <row r="54" spans="1:43" ht="33.75" customHeight="1" thickBot="1" x14ac:dyDescent="0.3">
      <c r="A54" s="60"/>
      <c r="B54" s="345"/>
      <c r="C54" s="345"/>
      <c r="D54" s="345"/>
      <c r="E54" s="345"/>
      <c r="F54" s="345"/>
      <c r="G54" s="345"/>
      <c r="H54" s="345"/>
      <c r="I54" s="345"/>
      <c r="J54" s="384"/>
      <c r="K54" s="384"/>
      <c r="L54" s="345"/>
      <c r="M54" s="345"/>
      <c r="N54" s="345"/>
      <c r="O54" s="62"/>
      <c r="T54" s="50"/>
      <c r="U54" s="50"/>
      <c r="V54" s="2"/>
      <c r="W54" s="2"/>
      <c r="X54" s="2"/>
      <c r="Y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2"/>
      <c r="W55" s="2"/>
      <c r="X55" s="2"/>
      <c r="AB55" s="3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302"/>
      <c r="W56" s="302"/>
      <c r="X56" s="303"/>
      <c r="Y56" s="2"/>
      <c r="Z56" s="2"/>
      <c r="AB56" s="2"/>
      <c r="AC56" s="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86">
        <v>8.9</v>
      </c>
      <c r="C57" s="179">
        <v>8.6999999999999993</v>
      </c>
      <c r="D57" s="179">
        <v>8.6999999999999993</v>
      </c>
      <c r="E57" s="179">
        <v>1.8</v>
      </c>
      <c r="F57" s="179">
        <v>8.8000000000000007</v>
      </c>
      <c r="G57" s="187">
        <v>8.9</v>
      </c>
      <c r="H57" s="186">
        <v>8.3000000000000007</v>
      </c>
      <c r="I57" s="179">
        <v>8.6</v>
      </c>
      <c r="J57" s="179">
        <v>8.5</v>
      </c>
      <c r="K57" s="179">
        <v>1.8</v>
      </c>
      <c r="L57" s="179">
        <v>8.6999999999999993</v>
      </c>
      <c r="M57" s="187">
        <v>8.3000000000000007</v>
      </c>
      <c r="N57" s="69">
        <v>8.6999999999999993</v>
      </c>
      <c r="O57" s="21">
        <v>8.9</v>
      </c>
      <c r="P57" s="21">
        <v>8.6999999999999993</v>
      </c>
      <c r="Q57" s="21">
        <v>1</v>
      </c>
      <c r="R57" s="21">
        <v>8.6</v>
      </c>
      <c r="S57" s="126">
        <v>8.5</v>
      </c>
      <c r="T57" s="158">
        <f t="shared" ref="T57:T63" si="23">SUM(B57:S57)</f>
        <v>134.40000000000003</v>
      </c>
      <c r="U57" s="49"/>
      <c r="V57" s="55"/>
      <c r="W57" s="304"/>
      <c r="X57" s="310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186">
        <v>8.9</v>
      </c>
      <c r="C58" s="179">
        <v>8.6999999999999993</v>
      </c>
      <c r="D58" s="179">
        <v>8.6999999999999993</v>
      </c>
      <c r="E58" s="179">
        <v>1.8</v>
      </c>
      <c r="F58" s="179">
        <v>8.8000000000000007</v>
      </c>
      <c r="G58" s="187">
        <v>8.9</v>
      </c>
      <c r="H58" s="186">
        <v>8.3000000000000007</v>
      </c>
      <c r="I58" s="179">
        <v>8.6</v>
      </c>
      <c r="J58" s="179">
        <v>8.5</v>
      </c>
      <c r="K58" s="179">
        <v>1.8</v>
      </c>
      <c r="L58" s="179">
        <v>8.6999999999999993</v>
      </c>
      <c r="M58" s="187">
        <v>8.3000000000000007</v>
      </c>
      <c r="N58" s="69">
        <v>8.6999999999999993</v>
      </c>
      <c r="O58" s="21">
        <v>8.9</v>
      </c>
      <c r="P58" s="21">
        <v>8.6999999999999993</v>
      </c>
      <c r="Q58" s="21">
        <v>1</v>
      </c>
      <c r="R58" s="21">
        <v>8.6</v>
      </c>
      <c r="S58" s="126">
        <v>8.5</v>
      </c>
      <c r="T58" s="158">
        <f t="shared" si="23"/>
        <v>134.40000000000003</v>
      </c>
      <c r="U58" s="49"/>
      <c r="V58" s="55"/>
      <c r="W58" s="304"/>
      <c r="X58" s="310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186">
        <v>8.8000000000000007</v>
      </c>
      <c r="C59" s="179">
        <v>8.6</v>
      </c>
      <c r="D59" s="179">
        <v>8.6</v>
      </c>
      <c r="E59" s="179">
        <v>1.7</v>
      </c>
      <c r="F59" s="179">
        <v>8.8000000000000007</v>
      </c>
      <c r="G59" s="187">
        <v>8.8000000000000007</v>
      </c>
      <c r="H59" s="186">
        <v>8.3000000000000007</v>
      </c>
      <c r="I59" s="179">
        <v>8.5</v>
      </c>
      <c r="J59" s="179">
        <v>8.5</v>
      </c>
      <c r="K59" s="179">
        <v>1.7</v>
      </c>
      <c r="L59" s="179">
        <v>8.6</v>
      </c>
      <c r="M59" s="187">
        <v>8.1999999999999993</v>
      </c>
      <c r="N59" s="69">
        <v>8.6</v>
      </c>
      <c r="O59" s="21">
        <v>8.8000000000000007</v>
      </c>
      <c r="P59" s="21">
        <v>8.6</v>
      </c>
      <c r="Q59" s="21">
        <v>0.9</v>
      </c>
      <c r="R59" s="21">
        <v>8.6</v>
      </c>
      <c r="S59" s="126">
        <v>8.4</v>
      </c>
      <c r="T59" s="158">
        <f t="shared" si="23"/>
        <v>132.99999999999997</v>
      </c>
      <c r="U59" s="49"/>
      <c r="V59" s="55"/>
      <c r="W59" s="304"/>
      <c r="X59" s="310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186">
        <v>8.8000000000000007</v>
      </c>
      <c r="C60" s="179">
        <v>8.6</v>
      </c>
      <c r="D60" s="179">
        <v>8.6999999999999993</v>
      </c>
      <c r="E60" s="179">
        <v>1.7</v>
      </c>
      <c r="F60" s="179">
        <v>8.8000000000000007</v>
      </c>
      <c r="G60" s="187">
        <v>8.8000000000000007</v>
      </c>
      <c r="H60" s="186">
        <v>8.3000000000000007</v>
      </c>
      <c r="I60" s="179">
        <v>8.4</v>
      </c>
      <c r="J60" s="179">
        <v>8.5</v>
      </c>
      <c r="K60" s="179">
        <v>1.7</v>
      </c>
      <c r="L60" s="179">
        <v>8.6</v>
      </c>
      <c r="M60" s="187">
        <v>8.3000000000000007</v>
      </c>
      <c r="N60" s="69">
        <v>8.6</v>
      </c>
      <c r="O60" s="21">
        <v>8.8000000000000007</v>
      </c>
      <c r="P60" s="21">
        <v>8.6999999999999993</v>
      </c>
      <c r="Q60" s="21">
        <v>0.9</v>
      </c>
      <c r="R60" s="21">
        <v>8.6</v>
      </c>
      <c r="S60" s="126">
        <v>8.4</v>
      </c>
      <c r="T60" s="158">
        <f t="shared" si="23"/>
        <v>133.19999999999999</v>
      </c>
      <c r="U60" s="49"/>
      <c r="V60" s="55"/>
      <c r="W60" s="304"/>
      <c r="X60" s="310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186">
        <v>8.8000000000000007</v>
      </c>
      <c r="C61" s="179">
        <v>8.6</v>
      </c>
      <c r="D61" s="179">
        <v>8.6999999999999993</v>
      </c>
      <c r="E61" s="179">
        <v>1.7</v>
      </c>
      <c r="F61" s="179">
        <v>8.8000000000000007</v>
      </c>
      <c r="G61" s="187">
        <v>8.9</v>
      </c>
      <c r="H61" s="186">
        <v>8.3000000000000007</v>
      </c>
      <c r="I61" s="179">
        <v>8.4</v>
      </c>
      <c r="J61" s="179">
        <v>8.5</v>
      </c>
      <c r="K61" s="179">
        <v>1.7</v>
      </c>
      <c r="L61" s="179">
        <v>8.6</v>
      </c>
      <c r="M61" s="187">
        <v>8.3000000000000007</v>
      </c>
      <c r="N61" s="69">
        <v>8.6999999999999993</v>
      </c>
      <c r="O61" s="21">
        <v>8.9</v>
      </c>
      <c r="P61" s="21">
        <v>8.6999999999999993</v>
      </c>
      <c r="Q61" s="21">
        <v>0.9</v>
      </c>
      <c r="R61" s="21">
        <v>8.6</v>
      </c>
      <c r="S61" s="126">
        <v>8.4</v>
      </c>
      <c r="T61" s="158">
        <f t="shared" si="23"/>
        <v>133.5</v>
      </c>
      <c r="U61" s="49"/>
      <c r="V61" s="55"/>
      <c r="W61" s="304"/>
      <c r="X61" s="310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86">
        <v>8.9</v>
      </c>
      <c r="C62" s="179">
        <v>8.6</v>
      </c>
      <c r="D62" s="179">
        <v>8.6999999999999993</v>
      </c>
      <c r="E62" s="179">
        <v>1.8</v>
      </c>
      <c r="F62" s="179">
        <v>8.8000000000000007</v>
      </c>
      <c r="G62" s="187">
        <v>8.9</v>
      </c>
      <c r="H62" s="186">
        <v>8.4</v>
      </c>
      <c r="I62" s="179">
        <v>8.4</v>
      </c>
      <c r="J62" s="179">
        <v>8.6</v>
      </c>
      <c r="K62" s="179">
        <v>1.8</v>
      </c>
      <c r="L62" s="179">
        <v>8.6999999999999993</v>
      </c>
      <c r="M62" s="187">
        <v>8.3000000000000007</v>
      </c>
      <c r="N62" s="69">
        <v>8.6999999999999993</v>
      </c>
      <c r="O62" s="21">
        <v>8.9</v>
      </c>
      <c r="P62" s="21">
        <v>8.6999999999999993</v>
      </c>
      <c r="Q62" s="21">
        <v>1</v>
      </c>
      <c r="R62" s="21">
        <v>8.6999999999999993</v>
      </c>
      <c r="S62" s="126">
        <v>8.4</v>
      </c>
      <c r="T62" s="158">
        <f t="shared" si="23"/>
        <v>134.30000000000001</v>
      </c>
      <c r="U62" s="49"/>
      <c r="V62" s="55"/>
      <c r="W62" s="304"/>
      <c r="X62" s="310"/>
      <c r="Y62" s="52"/>
      <c r="Z62" s="64"/>
      <c r="AA62" s="64"/>
      <c r="AB62" s="64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86">
        <v>8.9</v>
      </c>
      <c r="C63" s="179">
        <v>8.6999999999999993</v>
      </c>
      <c r="D63" s="179">
        <v>8.6999999999999993</v>
      </c>
      <c r="E63" s="179">
        <v>1.8</v>
      </c>
      <c r="F63" s="179">
        <v>8.9</v>
      </c>
      <c r="G63" s="187">
        <v>8.9</v>
      </c>
      <c r="H63" s="186">
        <v>8.4</v>
      </c>
      <c r="I63" s="179">
        <v>8.4</v>
      </c>
      <c r="J63" s="179">
        <v>8.6</v>
      </c>
      <c r="K63" s="179">
        <v>1.8</v>
      </c>
      <c r="L63" s="179">
        <v>8.6999999999999993</v>
      </c>
      <c r="M63" s="187">
        <v>8.3000000000000007</v>
      </c>
      <c r="N63" s="69">
        <v>8.6999999999999993</v>
      </c>
      <c r="O63" s="21">
        <v>8.9</v>
      </c>
      <c r="P63" s="21">
        <v>8.6999999999999993</v>
      </c>
      <c r="Q63" s="21">
        <v>1</v>
      </c>
      <c r="R63" s="21">
        <v>8.6999999999999993</v>
      </c>
      <c r="S63" s="126">
        <v>8.5</v>
      </c>
      <c r="T63" s="158">
        <f t="shared" si="23"/>
        <v>134.60000000000002</v>
      </c>
      <c r="U63" s="49"/>
      <c r="V63" s="55"/>
      <c r="W63" s="304"/>
      <c r="X63" s="310"/>
      <c r="Y63" s="52"/>
      <c r="Z63" s="64"/>
      <c r="AA63" s="64"/>
      <c r="AB63" s="64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81" t="s">
        <v>10</v>
      </c>
      <c r="B64" s="168">
        <f t="shared" ref="B64:S64" si="24">SUM(B57:B63)</f>
        <v>62</v>
      </c>
      <c r="C64" s="169">
        <f t="shared" si="24"/>
        <v>60.5</v>
      </c>
      <c r="D64" s="169">
        <f t="shared" si="24"/>
        <v>60.800000000000011</v>
      </c>
      <c r="E64" s="169">
        <f t="shared" si="24"/>
        <v>12.3</v>
      </c>
      <c r="F64" s="169">
        <f t="shared" si="24"/>
        <v>61.699999999999996</v>
      </c>
      <c r="G64" s="170">
        <f t="shared" si="24"/>
        <v>62.1</v>
      </c>
      <c r="H64" s="168">
        <f t="shared" si="24"/>
        <v>58.3</v>
      </c>
      <c r="I64" s="169">
        <f t="shared" si="24"/>
        <v>59.3</v>
      </c>
      <c r="J64" s="169">
        <f t="shared" si="24"/>
        <v>59.7</v>
      </c>
      <c r="K64" s="169">
        <f t="shared" si="24"/>
        <v>12.3</v>
      </c>
      <c r="L64" s="169">
        <f t="shared" si="24"/>
        <v>60.600000000000009</v>
      </c>
      <c r="M64" s="170">
        <f t="shared" si="24"/>
        <v>58</v>
      </c>
      <c r="N64" s="70">
        <f t="shared" si="24"/>
        <v>60.7</v>
      </c>
      <c r="O64" s="25">
        <f t="shared" si="24"/>
        <v>62.1</v>
      </c>
      <c r="P64" s="25">
        <f t="shared" si="24"/>
        <v>60.800000000000011</v>
      </c>
      <c r="Q64" s="25">
        <f t="shared" si="24"/>
        <v>6.7</v>
      </c>
      <c r="R64" s="25">
        <f t="shared" si="24"/>
        <v>60.400000000000006</v>
      </c>
      <c r="S64" s="127">
        <f t="shared" si="24"/>
        <v>59.099999999999994</v>
      </c>
      <c r="T64" s="150">
        <f>SUM(B64:S64)</f>
        <v>937.40000000000009</v>
      </c>
      <c r="U64" s="49"/>
      <c r="V64" s="2"/>
      <c r="W64" s="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158</v>
      </c>
      <c r="C65" s="28">
        <v>157</v>
      </c>
      <c r="D65" s="28">
        <v>155</v>
      </c>
      <c r="E65" s="28">
        <v>159.5</v>
      </c>
      <c r="F65" s="28">
        <v>154.5</v>
      </c>
      <c r="G65" s="29">
        <v>153</v>
      </c>
      <c r="H65" s="27">
        <v>157</v>
      </c>
      <c r="I65" s="28">
        <v>156</v>
      </c>
      <c r="J65" s="28">
        <v>155</v>
      </c>
      <c r="K65" s="28">
        <v>159</v>
      </c>
      <c r="L65" s="28">
        <v>154.5</v>
      </c>
      <c r="M65" s="29">
        <v>153.5</v>
      </c>
      <c r="N65" s="71">
        <v>157.5</v>
      </c>
      <c r="O65" s="28">
        <v>155.5</v>
      </c>
      <c r="P65" s="28">
        <v>155</v>
      </c>
      <c r="Q65" s="28">
        <v>159</v>
      </c>
      <c r="R65" s="28">
        <v>154</v>
      </c>
      <c r="S65" s="128">
        <v>153.5</v>
      </c>
      <c r="T65" s="151">
        <f>+((T64/T66)/7)*1000</f>
        <v>155.35299966854492</v>
      </c>
      <c r="U65" s="49"/>
      <c r="V65" s="2"/>
      <c r="W65" s="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56</v>
      </c>
      <c r="C66" s="145">
        <v>55</v>
      </c>
      <c r="D66" s="145">
        <v>56</v>
      </c>
      <c r="E66" s="145">
        <v>11</v>
      </c>
      <c r="F66" s="145">
        <v>57</v>
      </c>
      <c r="G66" s="147">
        <v>58</v>
      </c>
      <c r="H66" s="146">
        <v>53</v>
      </c>
      <c r="I66" s="145">
        <v>55</v>
      </c>
      <c r="J66" s="145">
        <v>55</v>
      </c>
      <c r="K66" s="145">
        <v>11</v>
      </c>
      <c r="L66" s="145">
        <v>56</v>
      </c>
      <c r="M66" s="147">
        <v>54</v>
      </c>
      <c r="N66" s="94">
        <v>55</v>
      </c>
      <c r="O66" s="145">
        <v>57</v>
      </c>
      <c r="P66" s="145">
        <v>56</v>
      </c>
      <c r="Q66" s="145">
        <v>6</v>
      </c>
      <c r="R66" s="145">
        <v>56</v>
      </c>
      <c r="S66" s="148">
        <v>55</v>
      </c>
      <c r="T66" s="152">
        <f>SUM(B66:S66)</f>
        <v>862</v>
      </c>
      <c r="U66" s="49"/>
      <c r="V66" s="66"/>
      <c r="X66" s="2"/>
      <c r="Y66" s="52"/>
      <c r="Z66" s="52"/>
      <c r="AA66" s="52"/>
      <c r="AB66" s="52"/>
      <c r="AC66" s="52"/>
      <c r="AD66" s="3"/>
    </row>
    <row r="67" spans="1:41" ht="33.75" customHeight="1" x14ac:dyDescent="0.25">
      <c r="A67" s="84" t="s">
        <v>14</v>
      </c>
      <c r="B67" s="35">
        <f t="shared" ref="B67:S67" si="25">((B66*B65)*7/1000-B57-B58)/5</f>
        <v>8.8272000000000013</v>
      </c>
      <c r="C67" s="36">
        <f t="shared" si="25"/>
        <v>8.609</v>
      </c>
      <c r="D67" s="36">
        <f t="shared" si="25"/>
        <v>8.6720000000000006</v>
      </c>
      <c r="E67" s="36">
        <f t="shared" si="25"/>
        <v>1.7362999999999995</v>
      </c>
      <c r="F67" s="36">
        <f t="shared" si="25"/>
        <v>8.8091000000000008</v>
      </c>
      <c r="G67" s="37">
        <f t="shared" si="25"/>
        <v>8.8636000000000017</v>
      </c>
      <c r="H67" s="35">
        <f t="shared" si="25"/>
        <v>8.3294000000000015</v>
      </c>
      <c r="I67" s="36">
        <f t="shared" si="25"/>
        <v>8.5719999999999992</v>
      </c>
      <c r="J67" s="36">
        <f t="shared" si="25"/>
        <v>8.5350000000000001</v>
      </c>
      <c r="K67" s="36">
        <f t="shared" si="25"/>
        <v>1.7285999999999997</v>
      </c>
      <c r="L67" s="36">
        <f t="shared" si="25"/>
        <v>8.6327999999999996</v>
      </c>
      <c r="M67" s="37">
        <f t="shared" si="25"/>
        <v>8.2846000000000011</v>
      </c>
      <c r="N67" s="73">
        <f t="shared" si="25"/>
        <v>8.6474999999999991</v>
      </c>
      <c r="O67" s="36">
        <f t="shared" si="25"/>
        <v>8.8489000000000004</v>
      </c>
      <c r="P67" s="36">
        <f t="shared" si="25"/>
        <v>8.6720000000000006</v>
      </c>
      <c r="Q67" s="36">
        <f t="shared" si="25"/>
        <v>0.93559999999999999</v>
      </c>
      <c r="R67" s="36">
        <f t="shared" si="25"/>
        <v>8.6335999999999995</v>
      </c>
      <c r="S67" s="130">
        <f t="shared" si="25"/>
        <v>8.4194999999999993</v>
      </c>
      <c r="T67" s="153">
        <f>((T64*1000)/T66)/7</f>
        <v>155.35299966854492</v>
      </c>
      <c r="X67" s="52"/>
      <c r="Y67" s="52"/>
      <c r="Z67" s="52"/>
      <c r="AA67" s="52"/>
      <c r="AB67" s="52"/>
      <c r="AC67" s="52"/>
      <c r="AD67" s="3"/>
    </row>
    <row r="68" spans="1:41" ht="33.75" customHeight="1" x14ac:dyDescent="0.25">
      <c r="A68" s="85" t="s">
        <v>15</v>
      </c>
      <c r="B68" s="39">
        <f t="shared" ref="B68:M68" si="26">((B66*B65)*7)/1000</f>
        <v>61.936</v>
      </c>
      <c r="C68" s="40">
        <f t="shared" si="26"/>
        <v>60.445</v>
      </c>
      <c r="D68" s="40">
        <f t="shared" si="26"/>
        <v>60.76</v>
      </c>
      <c r="E68" s="40">
        <f t="shared" si="26"/>
        <v>12.281499999999999</v>
      </c>
      <c r="F68" s="40">
        <f t="shared" si="26"/>
        <v>61.645499999999998</v>
      </c>
      <c r="G68" s="76">
        <f t="shared" si="26"/>
        <v>62.118000000000002</v>
      </c>
      <c r="H68" s="39">
        <f t="shared" si="26"/>
        <v>58.247</v>
      </c>
      <c r="I68" s="40">
        <f t="shared" si="26"/>
        <v>60.06</v>
      </c>
      <c r="J68" s="40">
        <f t="shared" si="26"/>
        <v>59.674999999999997</v>
      </c>
      <c r="K68" s="40">
        <f t="shared" si="26"/>
        <v>12.243</v>
      </c>
      <c r="L68" s="40">
        <f t="shared" si="26"/>
        <v>60.564</v>
      </c>
      <c r="M68" s="76">
        <f t="shared" si="26"/>
        <v>58.023000000000003</v>
      </c>
      <c r="N68" s="74">
        <f>((N66*N65)*7)/1000</f>
        <v>60.637500000000003</v>
      </c>
      <c r="O68" s="40">
        <f>((O66*O65)*7)/1000</f>
        <v>62.044499999999999</v>
      </c>
      <c r="P68" s="40">
        <f>((P66*P65)*7)/1000</f>
        <v>60.76</v>
      </c>
      <c r="Q68" s="40">
        <f>((Q66*Q65)*7)/1000</f>
        <v>6.6779999999999999</v>
      </c>
      <c r="R68" s="40">
        <f t="shared" ref="R68:S68" si="27">((R66*R65)*7)/1000</f>
        <v>60.368000000000002</v>
      </c>
      <c r="S68" s="131">
        <f t="shared" si="27"/>
        <v>59.097499999999997</v>
      </c>
      <c r="T68" s="85"/>
      <c r="U68" s="48"/>
      <c r="Z68" s="3"/>
      <c r="AA68" s="3"/>
      <c r="AB68" s="3"/>
      <c r="AC68" s="3"/>
      <c r="AD68" s="3"/>
    </row>
    <row r="69" spans="1:41" ht="33.75" customHeight="1" thickBot="1" x14ac:dyDescent="0.3">
      <c r="A69" s="86" t="s">
        <v>16</v>
      </c>
      <c r="B69" s="44">
        <f t="shared" ref="B69:M69" si="28">+(B64/B66)/7*1000</f>
        <v>158.16326530612247</v>
      </c>
      <c r="C69" s="45">
        <f t="shared" si="28"/>
        <v>157.14285714285717</v>
      </c>
      <c r="D69" s="45">
        <f t="shared" si="28"/>
        <v>155.10204081632656</v>
      </c>
      <c r="E69" s="45">
        <f t="shared" si="28"/>
        <v>159.74025974025975</v>
      </c>
      <c r="F69" s="45">
        <f t="shared" si="28"/>
        <v>154.63659147869674</v>
      </c>
      <c r="G69" s="46">
        <f t="shared" si="28"/>
        <v>152.95566502463058</v>
      </c>
      <c r="H69" s="44">
        <f t="shared" si="28"/>
        <v>157.14285714285711</v>
      </c>
      <c r="I69" s="45">
        <f t="shared" si="28"/>
        <v>154.02597402597402</v>
      </c>
      <c r="J69" s="45">
        <f t="shared" si="28"/>
        <v>155.06493506493507</v>
      </c>
      <c r="K69" s="45">
        <f t="shared" si="28"/>
        <v>159.74025974025975</v>
      </c>
      <c r="L69" s="45">
        <f t="shared" si="28"/>
        <v>154.59183673469391</v>
      </c>
      <c r="M69" s="46">
        <f t="shared" si="28"/>
        <v>153.43915343915347</v>
      </c>
      <c r="N69" s="75">
        <f>+(N64/N66)/7*1000</f>
        <v>157.66233766233768</v>
      </c>
      <c r="O69" s="45">
        <f>+(O64/O66)/7*1000</f>
        <v>155.63909774436092</v>
      </c>
      <c r="P69" s="45">
        <f>+(P64/P66)/7*1000</f>
        <v>155.10204081632656</v>
      </c>
      <c r="Q69" s="45">
        <f>+(Q64/Q66)/7*1000</f>
        <v>159.52380952380955</v>
      </c>
      <c r="R69" s="45">
        <f t="shared" ref="R69:S69" si="29">+(R64/R66)/7*1000</f>
        <v>154.08163265306123</v>
      </c>
      <c r="S69" s="132">
        <f t="shared" si="29"/>
        <v>153.50649350649351</v>
      </c>
      <c r="T69" s="154"/>
      <c r="Z69" s="3"/>
      <c r="AA69" s="3"/>
      <c r="AB69" s="3"/>
      <c r="AC69" s="3"/>
      <c r="AD69" s="3"/>
    </row>
    <row r="70" spans="1:41" ht="33.75" customHeight="1" x14ac:dyDescent="0.25">
      <c r="B70" s="49">
        <f>B69-B65</f>
        <v>0.1632653061224687</v>
      </c>
      <c r="C70" s="49">
        <f t="shared" ref="C70:S70" si="30">C69-C65</f>
        <v>0.14285714285716722</v>
      </c>
      <c r="D70" s="49">
        <f t="shared" si="30"/>
        <v>0.10204081632656425</v>
      </c>
      <c r="E70" s="49">
        <f t="shared" si="30"/>
        <v>0.24025974025974506</v>
      </c>
      <c r="F70" s="49">
        <f t="shared" si="30"/>
        <v>0.13659147869674371</v>
      </c>
      <c r="G70" s="49">
        <f t="shared" si="30"/>
        <v>-4.4334975369423546E-2</v>
      </c>
      <c r="H70" s="49">
        <f t="shared" si="30"/>
        <v>0.14285714285711038</v>
      </c>
      <c r="I70" s="49">
        <f t="shared" si="30"/>
        <v>-1.9740259740259773</v>
      </c>
      <c r="J70" s="49">
        <f t="shared" si="30"/>
        <v>6.4935064935070841E-2</v>
      </c>
      <c r="K70" s="49">
        <f t="shared" si="30"/>
        <v>0.74025974025974506</v>
      </c>
      <c r="L70" s="49">
        <f t="shared" si="30"/>
        <v>9.1836734693913513E-2</v>
      </c>
      <c r="M70" s="49">
        <f t="shared" si="30"/>
        <v>-6.0846560846528064E-2</v>
      </c>
      <c r="N70" s="49">
        <f t="shared" si="30"/>
        <v>0.1623376623376771</v>
      </c>
      <c r="O70" s="49">
        <f t="shared" si="30"/>
        <v>0.13909774436092448</v>
      </c>
      <c r="P70" s="49">
        <f t="shared" si="30"/>
        <v>0.10204081632656425</v>
      </c>
      <c r="Q70" s="49">
        <f t="shared" si="30"/>
        <v>0.52380952380954682</v>
      </c>
      <c r="R70" s="49">
        <f t="shared" si="30"/>
        <v>8.163265306123435E-2</v>
      </c>
      <c r="S70" s="49">
        <f t="shared" si="30"/>
        <v>6.4935064935127684E-3</v>
      </c>
    </row>
    <row r="71" spans="1:41" s="183" customFormat="1" ht="33.75" customHeight="1" x14ac:dyDescent="0.25">
      <c r="B71" s="294"/>
      <c r="C71" s="294"/>
      <c r="D71" s="294"/>
      <c r="E71" s="294"/>
      <c r="F71" s="294"/>
      <c r="G71" s="294"/>
      <c r="H71" s="294"/>
      <c r="I71" s="294"/>
      <c r="J71" s="294"/>
      <c r="K71" s="294"/>
      <c r="L71" s="294"/>
      <c r="M71" s="294"/>
      <c r="N71" s="294"/>
      <c r="O71" s="294"/>
      <c r="P71" s="294"/>
      <c r="Q71" s="294"/>
      <c r="R71" s="294"/>
      <c r="S71" s="294"/>
      <c r="X71" s="16"/>
      <c r="Y71" s="16"/>
      <c r="Z71" s="16"/>
      <c r="AA71" s="16"/>
      <c r="AB71" s="16"/>
      <c r="AC71" s="16"/>
    </row>
    <row r="72" spans="1:41" s="182" customFormat="1" ht="33.75" customHeight="1" x14ac:dyDescent="0.25">
      <c r="B72" s="185"/>
      <c r="C72" s="185"/>
      <c r="F72" s="16"/>
      <c r="G72" s="16"/>
      <c r="H72" s="16"/>
      <c r="I72" s="16"/>
      <c r="J72" s="16"/>
      <c r="K72" s="16"/>
    </row>
    <row r="73" spans="1:41" s="182" customFormat="1" ht="33.75" customHeight="1" x14ac:dyDescent="0.25">
      <c r="B73" s="185"/>
      <c r="F73" s="16"/>
      <c r="G73" s="16"/>
      <c r="H73" s="16"/>
      <c r="I73" s="16"/>
      <c r="J73" s="16"/>
      <c r="K73" s="16"/>
    </row>
    <row r="74" spans="1:41" ht="33.75" customHeight="1" x14ac:dyDescent="0.25">
      <c r="A74" s="52"/>
      <c r="B74" s="185"/>
      <c r="C74" s="185"/>
      <c r="F74" s="183"/>
      <c r="G74" s="183"/>
      <c r="H74" s="183"/>
      <c r="I74" s="183"/>
      <c r="J74" s="183"/>
      <c r="K74" s="183"/>
    </row>
    <row r="75" spans="1:41" ht="33.75" customHeight="1" x14ac:dyDescent="0.25">
      <c r="A75" s="52"/>
      <c r="B75" s="185"/>
      <c r="F75" s="183"/>
      <c r="G75" s="183"/>
      <c r="H75" s="183"/>
      <c r="I75" s="183"/>
      <c r="J75" s="183"/>
      <c r="K75" s="183"/>
    </row>
    <row r="76" spans="1:41" ht="33.75" customHeight="1" x14ac:dyDescent="0.25">
      <c r="A76" s="52"/>
      <c r="B76" s="185"/>
      <c r="C76" s="185"/>
      <c r="F76" s="182"/>
      <c r="G76" s="182"/>
      <c r="H76" s="182"/>
      <c r="I76" s="182"/>
      <c r="J76" s="182"/>
      <c r="K76" s="182"/>
    </row>
    <row r="77" spans="1:41" ht="33.75" customHeight="1" x14ac:dyDescent="0.25">
      <c r="A77" s="52"/>
      <c r="B77" s="185"/>
    </row>
    <row r="78" spans="1:41" ht="33.75" customHeight="1" x14ac:dyDescent="0.25">
      <c r="A78" s="52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182"/>
    </row>
    <row r="79" spans="1:41" ht="33.75" customHeight="1" x14ac:dyDescent="0.25">
      <c r="A79" s="52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182"/>
    </row>
    <row r="80" spans="1:41" ht="33.75" customHeight="1" x14ac:dyDescent="0.25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182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4">
    <mergeCell ref="B15:G15"/>
    <mergeCell ref="H15:M15"/>
    <mergeCell ref="N15:S15"/>
    <mergeCell ref="A3:C3"/>
    <mergeCell ref="E9:G9"/>
    <mergeCell ref="R9:S9"/>
    <mergeCell ref="K11:L11"/>
    <mergeCell ref="R11:T11"/>
    <mergeCell ref="B36:H36"/>
    <mergeCell ref="L36:R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40"/>
  <sheetViews>
    <sheetView topLeftCell="A13" zoomScale="30" zoomScaleNormal="30" workbookViewId="0">
      <selection activeCell="B18" sqref="B18:S24"/>
    </sheetView>
  </sheetViews>
  <sheetFormatPr baseColWidth="10" defaultRowHeight="15" x14ac:dyDescent="0.25"/>
  <cols>
    <col min="1" max="1" width="52.42578125" style="16" bestFit="1" customWidth="1"/>
    <col min="2" max="10" width="22.85546875" style="16" customWidth="1"/>
    <col min="11" max="11" width="32.85546875" style="16" customWidth="1"/>
    <col min="12" max="19" width="22.85546875" style="16" customWidth="1"/>
    <col min="20" max="20" width="27.85546875" style="16" customWidth="1"/>
    <col min="21" max="22" width="35.42578125" style="16" bestFit="1" customWidth="1"/>
    <col min="23" max="23" width="32.28515625" style="16" bestFit="1" customWidth="1"/>
    <col min="24" max="24" width="20.140625" style="16" bestFit="1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350"/>
      <c r="T3" s="350"/>
      <c r="U3" s="350"/>
      <c r="V3" s="350"/>
      <c r="W3" s="350"/>
      <c r="X3" s="350"/>
      <c r="Y3" s="2"/>
      <c r="Z3" s="2"/>
      <c r="AA3" s="2"/>
      <c r="AB3" s="2"/>
      <c r="AC3" s="2"/>
      <c r="AD3" s="3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50" t="s">
        <v>1</v>
      </c>
      <c r="B9" s="350"/>
      <c r="C9" s="350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 t="s">
        <v>102</v>
      </c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50"/>
      <c r="B10" s="350"/>
      <c r="C10" s="3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50" t="s">
        <v>4</v>
      </c>
      <c r="B11" s="350"/>
      <c r="C11" s="350"/>
      <c r="D11" s="1"/>
      <c r="E11" s="347">
        <v>3</v>
      </c>
      <c r="F11" s="1"/>
      <c r="G11" s="1"/>
      <c r="H11" s="1"/>
      <c r="I11" s="1"/>
      <c r="J11" s="1"/>
      <c r="K11" s="378" t="s">
        <v>122</v>
      </c>
      <c r="L11" s="378"/>
      <c r="M11" s="348"/>
      <c r="N11" s="348"/>
      <c r="O11" s="1"/>
      <c r="P11" s="1"/>
      <c r="Q11" s="1" t="s">
        <v>6</v>
      </c>
      <c r="R11" s="378" t="s">
        <v>123</v>
      </c>
      <c r="S11" s="378"/>
      <c r="T11" s="378"/>
      <c r="U11" s="348"/>
      <c r="V11" s="348"/>
      <c r="W11" s="348"/>
      <c r="X11" s="348"/>
      <c r="Y11" s="1"/>
      <c r="Z11" s="1"/>
      <c r="AA11" s="1"/>
      <c r="AB11" s="1"/>
      <c r="AC11" s="1"/>
      <c r="AD11" s="1"/>
    </row>
    <row r="12" spans="1:30" s="3" customFormat="1" ht="26.25" x14ac:dyDescent="0.25">
      <c r="A12" s="350"/>
      <c r="B12" s="350"/>
      <c r="C12" s="350"/>
      <c r="D12" s="1"/>
      <c r="E12" s="1"/>
      <c r="F12" s="1"/>
      <c r="G12" s="1"/>
      <c r="H12" s="1"/>
      <c r="I12" s="1"/>
      <c r="J12" s="1"/>
      <c r="K12" s="348"/>
      <c r="L12" s="348"/>
      <c r="M12" s="348"/>
      <c r="N12" s="348"/>
      <c r="O12" s="1"/>
      <c r="P12" s="1"/>
      <c r="Q12" s="1"/>
      <c r="R12" s="1"/>
      <c r="S12" s="348"/>
      <c r="T12" s="348"/>
      <c r="U12" s="348"/>
      <c r="V12" s="348"/>
      <c r="W12" s="348"/>
      <c r="X12" s="348"/>
      <c r="Y12" s="348"/>
      <c r="Z12" s="348"/>
      <c r="AA12" s="348"/>
      <c r="AB12" s="348"/>
      <c r="AC12" s="348"/>
      <c r="AD12" s="1"/>
    </row>
    <row r="13" spans="1:30" s="3" customFormat="1" ht="26.25" x14ac:dyDescent="0.25">
      <c r="A13" s="350"/>
      <c r="B13" s="350"/>
      <c r="C13" s="350"/>
      <c r="D13" s="350"/>
      <c r="E13" s="350"/>
      <c r="F13" s="350"/>
      <c r="G13" s="350"/>
      <c r="H13" s="350"/>
      <c r="I13" s="350"/>
      <c r="J13" s="350"/>
      <c r="K13" s="350"/>
      <c r="L13" s="348"/>
      <c r="M13" s="348"/>
      <c r="N13" s="348"/>
      <c r="O13" s="348"/>
      <c r="P13" s="348"/>
      <c r="Q13" s="348"/>
      <c r="R13" s="348"/>
      <c r="S13" s="348"/>
      <c r="T13" s="348"/>
      <c r="U13" s="348"/>
      <c r="V13" s="348"/>
      <c r="W13" s="1"/>
      <c r="X13" s="1"/>
      <c r="Y13" s="1"/>
    </row>
    <row r="14" spans="1:30" s="3" customFormat="1" ht="27" thickBot="1" x14ac:dyDescent="0.3">
      <c r="A14" s="350"/>
      <c r="B14" s="7"/>
      <c r="C14" s="7"/>
      <c r="D14" s="8"/>
      <c r="E14" s="8"/>
      <c r="F14" s="8"/>
      <c r="G14" s="8"/>
      <c r="H14" s="8"/>
      <c r="I14" s="1"/>
      <c r="J14" s="1"/>
      <c r="K14" s="348"/>
      <c r="L14" s="348"/>
      <c r="M14" s="348"/>
      <c r="N14" s="348"/>
      <c r="O14" s="348"/>
      <c r="P14" s="348"/>
      <c r="Q14" s="348"/>
      <c r="R14" s="348"/>
      <c r="S14" s="348"/>
      <c r="T14" s="348"/>
      <c r="U14" s="348"/>
      <c r="V14" s="348"/>
      <c r="W14" s="348"/>
      <c r="X14" s="1"/>
      <c r="Y14" s="1"/>
      <c r="Z14" s="1"/>
    </row>
    <row r="15" spans="1:30" s="10" customFormat="1" ht="36" thickBot="1" x14ac:dyDescent="0.3">
      <c r="A15" s="109" t="s">
        <v>7</v>
      </c>
      <c r="B15" s="400" t="s">
        <v>8</v>
      </c>
      <c r="C15" s="401"/>
      <c r="D15" s="401"/>
      <c r="E15" s="401"/>
      <c r="F15" s="401"/>
      <c r="G15" s="401"/>
      <c r="H15" s="402" t="s">
        <v>45</v>
      </c>
      <c r="I15" s="403"/>
      <c r="J15" s="403"/>
      <c r="K15" s="403"/>
      <c r="L15" s="403"/>
      <c r="M15" s="404"/>
      <c r="N15" s="405" t="s">
        <v>44</v>
      </c>
      <c r="O15" s="406"/>
      <c r="P15" s="406"/>
      <c r="Q15" s="406"/>
      <c r="R15" s="406"/>
      <c r="S15" s="407"/>
      <c r="T15" s="351"/>
    </row>
    <row r="16" spans="1:30" ht="39.950000000000003" customHeight="1" x14ac:dyDescent="0.25">
      <c r="A16" s="110" t="s">
        <v>9</v>
      </c>
      <c r="B16" s="253"/>
      <c r="C16" s="254"/>
      <c r="D16" s="254"/>
      <c r="E16" s="254"/>
      <c r="F16" s="255"/>
      <c r="G16" s="256"/>
      <c r="H16" s="265"/>
      <c r="I16" s="254"/>
      <c r="J16" s="254"/>
      <c r="K16" s="255"/>
      <c r="L16" s="254"/>
      <c r="M16" s="268"/>
      <c r="N16" s="263"/>
      <c r="O16" s="254"/>
      <c r="P16" s="254"/>
      <c r="Q16" s="254"/>
      <c r="R16" s="254"/>
      <c r="S16" s="256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9">
        <v>6</v>
      </c>
      <c r="H17" s="68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105.2</v>
      </c>
      <c r="C18" s="21">
        <v>105.5</v>
      </c>
      <c r="D18" s="21">
        <v>107.7</v>
      </c>
      <c r="E18" s="21">
        <v>21.5</v>
      </c>
      <c r="F18" s="21">
        <v>107.2</v>
      </c>
      <c r="G18" s="22">
        <v>109.7</v>
      </c>
      <c r="H18" s="69">
        <v>102.8</v>
      </c>
      <c r="I18" s="21">
        <v>104.7</v>
      </c>
      <c r="J18" s="21">
        <v>105</v>
      </c>
      <c r="K18" s="21">
        <v>19.899999999999999</v>
      </c>
      <c r="L18" s="21">
        <v>107.2</v>
      </c>
      <c r="M18" s="126">
        <v>104.7</v>
      </c>
      <c r="N18" s="20">
        <v>106.5</v>
      </c>
      <c r="O18" s="21">
        <v>108.7</v>
      </c>
      <c r="P18" s="21">
        <v>109.8</v>
      </c>
      <c r="Q18" s="21">
        <v>12.4</v>
      </c>
      <c r="R18" s="21">
        <v>110.8</v>
      </c>
      <c r="S18" s="22">
        <v>108.8</v>
      </c>
      <c r="T18" s="23">
        <f t="shared" ref="T18:T25" si="0">SUM(B18:S18)</f>
        <v>1658.1</v>
      </c>
      <c r="V18" s="2"/>
      <c r="W18" s="17"/>
    </row>
    <row r="19" spans="1:30" ht="39.950000000000003" customHeight="1" x14ac:dyDescent="0.25">
      <c r="A19" s="113" t="s">
        <v>34</v>
      </c>
      <c r="B19" s="20">
        <v>105.2</v>
      </c>
      <c r="C19" s="21">
        <v>105.5</v>
      </c>
      <c r="D19" s="21">
        <v>107.7</v>
      </c>
      <c r="E19" s="21">
        <v>21.5</v>
      </c>
      <c r="F19" s="21">
        <v>107.2</v>
      </c>
      <c r="G19" s="22">
        <v>109.7</v>
      </c>
      <c r="H19" s="69">
        <v>102.8</v>
      </c>
      <c r="I19" s="21">
        <v>104.7</v>
      </c>
      <c r="J19" s="21">
        <v>105</v>
      </c>
      <c r="K19" s="21">
        <v>19.899999999999999</v>
      </c>
      <c r="L19" s="21">
        <v>107.2</v>
      </c>
      <c r="M19" s="126">
        <v>104.7</v>
      </c>
      <c r="N19" s="20">
        <v>106.5</v>
      </c>
      <c r="O19" s="21">
        <v>108.7</v>
      </c>
      <c r="P19" s="21">
        <v>109.8</v>
      </c>
      <c r="Q19" s="21">
        <v>12.4</v>
      </c>
      <c r="R19" s="21">
        <v>110.8</v>
      </c>
      <c r="S19" s="22">
        <v>108.8</v>
      </c>
      <c r="T19" s="23">
        <f t="shared" si="0"/>
        <v>1658.1</v>
      </c>
      <c r="U19" s="182"/>
      <c r="V19" s="2"/>
      <c r="W19" s="17"/>
    </row>
    <row r="20" spans="1:30" ht="39.75" customHeight="1" x14ac:dyDescent="0.25">
      <c r="A20" s="112" t="s">
        <v>35</v>
      </c>
      <c r="B20" s="20">
        <v>104.8</v>
      </c>
      <c r="C20" s="21">
        <v>105.6</v>
      </c>
      <c r="D20" s="21">
        <v>106.6</v>
      </c>
      <c r="E20" s="21">
        <v>20.8</v>
      </c>
      <c r="F20" s="21">
        <v>107.5</v>
      </c>
      <c r="G20" s="22">
        <v>109.4</v>
      </c>
      <c r="H20" s="69">
        <v>102.6</v>
      </c>
      <c r="I20" s="21">
        <v>103.3</v>
      </c>
      <c r="J20" s="21">
        <v>104.9</v>
      </c>
      <c r="K20" s="21">
        <v>19.5</v>
      </c>
      <c r="L20" s="21">
        <v>106.4</v>
      </c>
      <c r="M20" s="126">
        <v>104.6</v>
      </c>
      <c r="N20" s="20">
        <v>104.8</v>
      </c>
      <c r="O20" s="21">
        <v>107.9</v>
      </c>
      <c r="P20" s="21">
        <v>109.8</v>
      </c>
      <c r="Q20" s="21">
        <v>11.9</v>
      </c>
      <c r="R20" s="21">
        <v>110.7</v>
      </c>
      <c r="S20" s="22">
        <v>108.3</v>
      </c>
      <c r="T20" s="23">
        <f>SUM(B20:S20)</f>
        <v>1649.4</v>
      </c>
      <c r="V20" s="2"/>
      <c r="W20" s="17"/>
    </row>
    <row r="21" spans="1:30" ht="39.950000000000003" customHeight="1" x14ac:dyDescent="0.25">
      <c r="A21" s="112" t="s">
        <v>36</v>
      </c>
      <c r="B21" s="20">
        <v>104.8</v>
      </c>
      <c r="C21" s="21">
        <v>105.6</v>
      </c>
      <c r="D21" s="21">
        <v>106.6</v>
      </c>
      <c r="E21" s="21">
        <v>20.7</v>
      </c>
      <c r="F21" s="21">
        <v>107.5</v>
      </c>
      <c r="G21" s="22">
        <v>109.4</v>
      </c>
      <c r="H21" s="69">
        <v>102.6</v>
      </c>
      <c r="I21" s="21">
        <v>103.3</v>
      </c>
      <c r="J21" s="21">
        <v>104.9</v>
      </c>
      <c r="K21" s="21">
        <v>19.5</v>
      </c>
      <c r="L21" s="21">
        <v>106.4</v>
      </c>
      <c r="M21" s="126">
        <v>104.6</v>
      </c>
      <c r="N21" s="20">
        <v>104.8</v>
      </c>
      <c r="O21" s="21">
        <v>107.9</v>
      </c>
      <c r="P21" s="21">
        <v>109.8</v>
      </c>
      <c r="Q21" s="21">
        <v>11.8</v>
      </c>
      <c r="R21" s="21">
        <v>110.7</v>
      </c>
      <c r="S21" s="22">
        <v>108.3</v>
      </c>
      <c r="T21" s="23">
        <f t="shared" si="0"/>
        <v>1649.1999999999998</v>
      </c>
      <c r="V21" s="2"/>
      <c r="W21" s="17"/>
    </row>
    <row r="22" spans="1:30" ht="39.950000000000003" customHeight="1" x14ac:dyDescent="0.25">
      <c r="A22" s="113" t="s">
        <v>37</v>
      </c>
      <c r="B22" s="20">
        <v>104.8</v>
      </c>
      <c r="C22" s="21">
        <v>105.6</v>
      </c>
      <c r="D22" s="21">
        <v>106.6</v>
      </c>
      <c r="E22" s="21">
        <v>20.8</v>
      </c>
      <c r="F22" s="21">
        <v>107.5</v>
      </c>
      <c r="G22" s="22">
        <v>109.4</v>
      </c>
      <c r="H22" s="69">
        <v>102.6</v>
      </c>
      <c r="I22" s="21">
        <v>103.3</v>
      </c>
      <c r="J22" s="21">
        <v>104.9</v>
      </c>
      <c r="K22" s="21">
        <v>19.5</v>
      </c>
      <c r="L22" s="21">
        <v>106.4</v>
      </c>
      <c r="M22" s="126">
        <v>104.6</v>
      </c>
      <c r="N22" s="20">
        <v>104.8</v>
      </c>
      <c r="O22" s="21">
        <v>107.9</v>
      </c>
      <c r="P22" s="21">
        <v>109.8</v>
      </c>
      <c r="Q22" s="21">
        <v>11.8</v>
      </c>
      <c r="R22" s="21">
        <v>110.7</v>
      </c>
      <c r="S22" s="22">
        <v>108.3</v>
      </c>
      <c r="T22" s="23">
        <f>SUM(B22:S22)</f>
        <v>1649.3</v>
      </c>
      <c r="V22" s="2"/>
      <c r="W22" s="17"/>
    </row>
    <row r="23" spans="1:30" ht="39.950000000000003" customHeight="1" x14ac:dyDescent="0.25">
      <c r="A23" s="112" t="s">
        <v>38</v>
      </c>
      <c r="B23" s="20">
        <v>104.8</v>
      </c>
      <c r="C23" s="21">
        <v>105.6</v>
      </c>
      <c r="D23" s="21">
        <v>106.6</v>
      </c>
      <c r="E23" s="21">
        <v>20.8</v>
      </c>
      <c r="F23" s="21">
        <v>107.5</v>
      </c>
      <c r="G23" s="22">
        <v>109.4</v>
      </c>
      <c r="H23" s="69">
        <v>102.6</v>
      </c>
      <c r="I23" s="21">
        <v>103.3</v>
      </c>
      <c r="J23" s="21">
        <v>104.9</v>
      </c>
      <c r="K23" s="21">
        <v>19.5</v>
      </c>
      <c r="L23" s="21">
        <v>106.4</v>
      </c>
      <c r="M23" s="126">
        <v>104.6</v>
      </c>
      <c r="N23" s="20">
        <v>104.8</v>
      </c>
      <c r="O23" s="21">
        <v>107.9</v>
      </c>
      <c r="P23" s="21">
        <v>109.8</v>
      </c>
      <c r="Q23" s="21">
        <v>11.9</v>
      </c>
      <c r="R23" s="21">
        <v>110.7</v>
      </c>
      <c r="S23" s="22">
        <v>108.3</v>
      </c>
      <c r="T23" s="23">
        <f t="shared" si="0"/>
        <v>1649.4</v>
      </c>
      <c r="V23" s="2"/>
      <c r="W23" s="17"/>
    </row>
    <row r="24" spans="1:30" ht="39.950000000000003" customHeight="1" x14ac:dyDescent="0.25">
      <c r="A24" s="112" t="s">
        <v>33</v>
      </c>
      <c r="B24" s="20">
        <v>104.9</v>
      </c>
      <c r="C24" s="21">
        <v>105.6</v>
      </c>
      <c r="D24" s="21">
        <v>106.6</v>
      </c>
      <c r="E24" s="21">
        <v>20.8</v>
      </c>
      <c r="F24" s="21">
        <v>107.5</v>
      </c>
      <c r="G24" s="22">
        <v>109.4</v>
      </c>
      <c r="H24" s="69">
        <v>102.6</v>
      </c>
      <c r="I24" s="21">
        <v>103.3</v>
      </c>
      <c r="J24" s="21">
        <v>104.9</v>
      </c>
      <c r="K24" s="21">
        <v>19.600000000000001</v>
      </c>
      <c r="L24" s="21">
        <v>106.4</v>
      </c>
      <c r="M24" s="126">
        <v>104.6</v>
      </c>
      <c r="N24" s="20">
        <v>104.8</v>
      </c>
      <c r="O24" s="21">
        <v>107.9</v>
      </c>
      <c r="P24" s="21">
        <v>109.8</v>
      </c>
      <c r="Q24" s="21">
        <v>11.9</v>
      </c>
      <c r="R24" s="21">
        <v>110.7</v>
      </c>
      <c r="S24" s="22">
        <v>108.3</v>
      </c>
      <c r="T24" s="23">
        <f>SUM(B24:S24)</f>
        <v>1649.6000000000001</v>
      </c>
      <c r="V24" s="2"/>
    </row>
    <row r="25" spans="1:30" ht="41.45" customHeight="1" x14ac:dyDescent="0.25">
      <c r="A25" s="113" t="s">
        <v>10</v>
      </c>
      <c r="B25" s="264">
        <f>SUM(B18:B24)</f>
        <v>734.49999999999989</v>
      </c>
      <c r="C25" s="261">
        <f t="shared" ref="C25:E25" si="1">SUM(C18:C24)</f>
        <v>739.00000000000011</v>
      </c>
      <c r="D25" s="261">
        <f t="shared" si="1"/>
        <v>748.40000000000009</v>
      </c>
      <c r="E25" s="261">
        <f t="shared" si="1"/>
        <v>146.9</v>
      </c>
      <c r="F25" s="261">
        <f>SUM(F18:F24)</f>
        <v>751.9</v>
      </c>
      <c r="G25" s="262">
        <f t="shared" ref="G25:J25" si="2">SUM(G18:G24)</f>
        <v>766.4</v>
      </c>
      <c r="H25" s="260">
        <f t="shared" si="2"/>
        <v>718.6</v>
      </c>
      <c r="I25" s="261">
        <f t="shared" si="2"/>
        <v>725.89999999999986</v>
      </c>
      <c r="J25" s="261">
        <f t="shared" si="2"/>
        <v>734.49999999999989</v>
      </c>
      <c r="K25" s="261">
        <f>SUM(K18:K24)</f>
        <v>137.4</v>
      </c>
      <c r="L25" s="261">
        <f t="shared" ref="L25:M25" si="3">SUM(L18:L24)</f>
        <v>746.4</v>
      </c>
      <c r="M25" s="269">
        <f t="shared" si="3"/>
        <v>732.40000000000009</v>
      </c>
      <c r="N25" s="264">
        <f>SUM(N18:N24)</f>
        <v>736.99999999999989</v>
      </c>
      <c r="O25" s="261">
        <f t="shared" ref="O25:S25" si="4">SUM(O18:O24)</f>
        <v>756.9</v>
      </c>
      <c r="P25" s="261">
        <f t="shared" si="4"/>
        <v>768.59999999999991</v>
      </c>
      <c r="Q25" s="261">
        <f>SUM(Q18:Q24)</f>
        <v>84.100000000000009</v>
      </c>
      <c r="R25" s="261">
        <f t="shared" si="4"/>
        <v>775.10000000000014</v>
      </c>
      <c r="S25" s="262">
        <f t="shared" si="4"/>
        <v>759.09999999999991</v>
      </c>
      <c r="T25" s="23">
        <f t="shared" si="0"/>
        <v>11563.1</v>
      </c>
    </row>
    <row r="26" spans="1:30" s="2" customFormat="1" ht="36.75" customHeight="1" thickBot="1" x14ac:dyDescent="0.3">
      <c r="A26" s="114" t="s">
        <v>12</v>
      </c>
      <c r="B26" s="257">
        <v>152.1</v>
      </c>
      <c r="C26" s="258">
        <v>152.1</v>
      </c>
      <c r="D26" s="258">
        <v>152.1</v>
      </c>
      <c r="E26" s="258">
        <v>152.1</v>
      </c>
      <c r="F26" s="258">
        <v>152.1</v>
      </c>
      <c r="G26" s="259">
        <v>152.1</v>
      </c>
      <c r="H26" s="266">
        <v>152.1</v>
      </c>
      <c r="I26" s="258">
        <v>152.1</v>
      </c>
      <c r="J26" s="258">
        <v>152.1</v>
      </c>
      <c r="K26" s="258">
        <v>152.1</v>
      </c>
      <c r="L26" s="258">
        <v>152.1</v>
      </c>
      <c r="M26" s="270">
        <v>152.1</v>
      </c>
      <c r="N26" s="257">
        <v>152.1</v>
      </c>
      <c r="O26" s="258">
        <v>152.1</v>
      </c>
      <c r="P26" s="258">
        <v>152.1</v>
      </c>
      <c r="Q26" s="258">
        <v>152.1</v>
      </c>
      <c r="R26" s="258">
        <v>152.1</v>
      </c>
      <c r="S26" s="259">
        <v>152.1</v>
      </c>
      <c r="T26" s="30">
        <f>+((T25/T27)/7)*1000</f>
        <v>152.09201994028436</v>
      </c>
    </row>
    <row r="27" spans="1:30" s="2" customFormat="1" ht="33" customHeight="1" x14ac:dyDescent="0.25">
      <c r="A27" s="115" t="s">
        <v>13</v>
      </c>
      <c r="B27" s="251">
        <v>690</v>
      </c>
      <c r="C27" s="252">
        <v>694</v>
      </c>
      <c r="D27" s="252">
        <v>703</v>
      </c>
      <c r="E27" s="252">
        <v>138</v>
      </c>
      <c r="F27" s="252">
        <v>706</v>
      </c>
      <c r="G27" s="267">
        <v>720</v>
      </c>
      <c r="H27" s="72">
        <v>675</v>
      </c>
      <c r="I27" s="32">
        <v>682</v>
      </c>
      <c r="J27" s="32">
        <v>690</v>
      </c>
      <c r="K27" s="32">
        <v>129</v>
      </c>
      <c r="L27" s="32">
        <v>701</v>
      </c>
      <c r="M27" s="129">
        <v>688</v>
      </c>
      <c r="N27" s="31">
        <v>692</v>
      </c>
      <c r="O27" s="32">
        <v>711</v>
      </c>
      <c r="P27" s="32">
        <v>722</v>
      </c>
      <c r="Q27" s="32">
        <v>79</v>
      </c>
      <c r="R27" s="32">
        <v>728</v>
      </c>
      <c r="S27" s="33">
        <v>713</v>
      </c>
      <c r="T27" s="34">
        <f>SUM(B27:S27)</f>
        <v>10861</v>
      </c>
      <c r="U27" s="2">
        <f>((T25*1000)/T27)/7</f>
        <v>152.09201994028439</v>
      </c>
    </row>
    <row r="28" spans="1:30" s="2" customFormat="1" ht="33" customHeight="1" x14ac:dyDescent="0.25">
      <c r="A28" s="116" t="s">
        <v>14</v>
      </c>
      <c r="B28" s="35">
        <f t="shared" ref="B28:S28" si="5">((B27*B26)*7/1000-B18-B19)/5</f>
        <v>104.84859999999999</v>
      </c>
      <c r="C28" s="36">
        <f t="shared" si="5"/>
        <v>105.58036</v>
      </c>
      <c r="D28" s="36">
        <f t="shared" si="5"/>
        <v>106.61681999999999</v>
      </c>
      <c r="E28" s="36">
        <f t="shared" si="5"/>
        <v>20.785720000000005</v>
      </c>
      <c r="F28" s="36">
        <f t="shared" si="5"/>
        <v>107.45563999999997</v>
      </c>
      <c r="G28" s="37">
        <f t="shared" si="5"/>
        <v>109.43679999999998</v>
      </c>
      <c r="H28" s="73">
        <f t="shared" si="5"/>
        <v>102.61450000000002</v>
      </c>
      <c r="I28" s="36">
        <f t="shared" si="5"/>
        <v>103.34507999999998</v>
      </c>
      <c r="J28" s="36">
        <f t="shared" si="5"/>
        <v>104.9286</v>
      </c>
      <c r="K28" s="36">
        <f t="shared" si="5"/>
        <v>19.509259999999994</v>
      </c>
      <c r="L28" s="36">
        <f t="shared" si="5"/>
        <v>106.39093999999997</v>
      </c>
      <c r="M28" s="130">
        <f t="shared" si="5"/>
        <v>104.62271999999999</v>
      </c>
      <c r="N28" s="35">
        <f t="shared" si="5"/>
        <v>104.75448000000002</v>
      </c>
      <c r="O28" s="36">
        <f t="shared" si="5"/>
        <v>107.92033999999997</v>
      </c>
      <c r="P28" s="36">
        <f t="shared" si="5"/>
        <v>109.82268000000002</v>
      </c>
      <c r="Q28" s="36">
        <f t="shared" si="5"/>
        <v>11.862259999999999</v>
      </c>
      <c r="R28" s="36">
        <f t="shared" si="5"/>
        <v>110.70032</v>
      </c>
      <c r="S28" s="37">
        <f t="shared" si="5"/>
        <v>108.30622000000001</v>
      </c>
      <c r="T28" s="38"/>
    </row>
    <row r="29" spans="1:30" ht="33.75" customHeight="1" x14ac:dyDescent="0.25">
      <c r="A29" s="117" t="s">
        <v>15</v>
      </c>
      <c r="B29" s="39">
        <f>((B27*B26)*7)/1000</f>
        <v>734.64300000000003</v>
      </c>
      <c r="C29" s="40">
        <f>((C27*C26)*7)/1000</f>
        <v>738.90179999999998</v>
      </c>
      <c r="D29" s="40">
        <f t="shared" ref="D29:S29" si="6">((D27*D26)*7)/1000</f>
        <v>748.48410000000001</v>
      </c>
      <c r="E29" s="40">
        <f t="shared" si="6"/>
        <v>146.92860000000002</v>
      </c>
      <c r="F29" s="40">
        <f t="shared" si="6"/>
        <v>751.67819999999995</v>
      </c>
      <c r="G29" s="76">
        <f t="shared" si="6"/>
        <v>766.58399999999995</v>
      </c>
      <c r="H29" s="74">
        <f t="shared" si="6"/>
        <v>718.67250000000001</v>
      </c>
      <c r="I29" s="40">
        <f t="shared" si="6"/>
        <v>726.12540000000001</v>
      </c>
      <c r="J29" s="40">
        <f t="shared" si="6"/>
        <v>734.64300000000003</v>
      </c>
      <c r="K29" s="40">
        <f t="shared" si="6"/>
        <v>137.34629999999999</v>
      </c>
      <c r="L29" s="40">
        <f t="shared" si="6"/>
        <v>746.35469999999998</v>
      </c>
      <c r="M29" s="131">
        <f t="shared" si="6"/>
        <v>732.5136</v>
      </c>
      <c r="N29" s="177">
        <f t="shared" si="6"/>
        <v>736.77240000000006</v>
      </c>
      <c r="O29" s="41">
        <f t="shared" si="6"/>
        <v>757.00169999999991</v>
      </c>
      <c r="P29" s="41">
        <f t="shared" si="6"/>
        <v>768.71339999999998</v>
      </c>
      <c r="Q29" s="41">
        <f t="shared" si="6"/>
        <v>84.1113</v>
      </c>
      <c r="R29" s="41">
        <f t="shared" si="6"/>
        <v>775.10159999999996</v>
      </c>
      <c r="S29" s="42">
        <f t="shared" si="6"/>
        <v>759.13109999999995</v>
      </c>
      <c r="T29" s="43"/>
    </row>
    <row r="30" spans="1:30" ht="33.75" customHeight="1" thickBot="1" x14ac:dyDescent="0.3">
      <c r="A30" s="118" t="s">
        <v>16</v>
      </c>
      <c r="B30" s="44">
        <f>+(B25/B27)/7*1000</f>
        <v>152.07039337474117</v>
      </c>
      <c r="C30" s="45">
        <f t="shared" ref="C30:E30" si="7">+(C25/C27)/7*1000</f>
        <v>152.12021407986828</v>
      </c>
      <c r="D30" s="45">
        <f t="shared" si="7"/>
        <v>152.08290997764684</v>
      </c>
      <c r="E30" s="45">
        <f t="shared" si="7"/>
        <v>152.0703933747412</v>
      </c>
      <c r="F30" s="45">
        <f>+(F25/F27)/7*1000</f>
        <v>152.14488061513558</v>
      </c>
      <c r="G30" s="46">
        <f t="shared" ref="G30:J30" si="8">+(G25/G27)/7*1000</f>
        <v>152.06349206349205</v>
      </c>
      <c r="H30" s="75">
        <f t="shared" si="8"/>
        <v>152.08465608465607</v>
      </c>
      <c r="I30" s="45">
        <f t="shared" si="8"/>
        <v>152.05278592375365</v>
      </c>
      <c r="J30" s="45">
        <f t="shared" si="8"/>
        <v>152.07039337474117</v>
      </c>
      <c r="K30" s="45">
        <f>+(K25/K27)/7*1000</f>
        <v>152.1594684385382</v>
      </c>
      <c r="L30" s="45">
        <f t="shared" ref="L30:S30" si="9">+(L25/L27)/7*1000</f>
        <v>152.10923170980232</v>
      </c>
      <c r="M30" s="132">
        <f t="shared" si="9"/>
        <v>152.0764119601329</v>
      </c>
      <c r="N30" s="44">
        <f t="shared" si="9"/>
        <v>152.14698596201484</v>
      </c>
      <c r="O30" s="45">
        <f t="shared" si="9"/>
        <v>152.07956600361663</v>
      </c>
      <c r="P30" s="45">
        <f t="shared" si="9"/>
        <v>152.07756232686978</v>
      </c>
      <c r="Q30" s="45">
        <f t="shared" si="9"/>
        <v>152.07956600361666</v>
      </c>
      <c r="R30" s="45">
        <f t="shared" si="9"/>
        <v>152.09968602825748</v>
      </c>
      <c r="S30" s="46">
        <f t="shared" si="9"/>
        <v>152.09376878381084</v>
      </c>
      <c r="T30" s="47"/>
    </row>
    <row r="31" spans="1:30" ht="33.75" customHeight="1" x14ac:dyDescent="0.25">
      <c r="A31" s="48"/>
      <c r="B31" s="49">
        <f t="shared" ref="B31:S31" si="10">B30-B26</f>
        <v>-2.960662525882185E-2</v>
      </c>
      <c r="C31" s="49">
        <f t="shared" si="10"/>
        <v>2.0214079868281942E-2</v>
      </c>
      <c r="D31" s="49">
        <f t="shared" si="10"/>
        <v>-1.7090022353158929E-2</v>
      </c>
      <c r="E31" s="49">
        <f t="shared" si="10"/>
        <v>-2.9606625258793429E-2</v>
      </c>
      <c r="F31" s="49">
        <f t="shared" si="10"/>
        <v>4.4880615135582502E-2</v>
      </c>
      <c r="G31" s="49">
        <f t="shared" si="10"/>
        <v>-3.650793650794526E-2</v>
      </c>
      <c r="H31" s="49">
        <f t="shared" si="10"/>
        <v>-1.5343915343919434E-2</v>
      </c>
      <c r="I31" s="49">
        <f t="shared" si="10"/>
        <v>-4.7214076246348213E-2</v>
      </c>
      <c r="J31" s="49">
        <f t="shared" si="10"/>
        <v>-2.960662525882185E-2</v>
      </c>
      <c r="K31" s="49">
        <f t="shared" si="10"/>
        <v>5.9468438538203827E-2</v>
      </c>
      <c r="L31" s="49">
        <f t="shared" si="10"/>
        <v>9.2317098023215749E-3</v>
      </c>
      <c r="M31" s="49">
        <f t="shared" si="10"/>
        <v>-2.3588039867092903E-2</v>
      </c>
      <c r="N31" s="49">
        <f t="shared" si="10"/>
        <v>4.6985962014844063E-2</v>
      </c>
      <c r="O31" s="49">
        <f t="shared" si="10"/>
        <v>-2.0433996383360409E-2</v>
      </c>
      <c r="P31" s="49">
        <f t="shared" si="10"/>
        <v>-2.2437673130212943E-2</v>
      </c>
      <c r="Q31" s="49">
        <f t="shared" si="10"/>
        <v>-2.0433996383331987E-2</v>
      </c>
      <c r="R31" s="49">
        <f t="shared" si="10"/>
        <v>-3.1397174251424076E-4</v>
      </c>
      <c r="S31" s="49">
        <f t="shared" si="10"/>
        <v>-6.2312161891497908E-3</v>
      </c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>
        <v>44.4</v>
      </c>
      <c r="C32" s="49">
        <v>44.4</v>
      </c>
      <c r="D32" s="49">
        <v>44.4</v>
      </c>
      <c r="E32" s="49">
        <v>44.4</v>
      </c>
      <c r="F32" s="49">
        <v>44.4</v>
      </c>
      <c r="G32" s="49">
        <v>44.4</v>
      </c>
      <c r="H32" s="49">
        <v>44.4</v>
      </c>
      <c r="I32" s="49">
        <v>44.4</v>
      </c>
      <c r="J32" s="49">
        <v>44.4</v>
      </c>
      <c r="K32" s="49">
        <v>44.4</v>
      </c>
      <c r="L32" s="49">
        <v>44.4</v>
      </c>
      <c r="M32" s="49">
        <v>44.4</v>
      </c>
      <c r="N32" s="49">
        <v>44.4</v>
      </c>
      <c r="O32" s="49">
        <v>44.4</v>
      </c>
      <c r="P32" s="49">
        <v>44.4</v>
      </c>
      <c r="Q32" s="49">
        <v>44.4</v>
      </c>
      <c r="R32" s="49">
        <v>44.4</v>
      </c>
      <c r="S32" s="49">
        <v>44.4</v>
      </c>
      <c r="T32" s="49">
        <f>SUM(B32:S32)</f>
        <v>799.1999999999997</v>
      </c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>
        <f>B32/7</f>
        <v>6.3428571428571425</v>
      </c>
      <c r="C33" s="49">
        <f t="shared" ref="C33:S33" si="11">C32/7</f>
        <v>6.3428571428571425</v>
      </c>
      <c r="D33" s="49">
        <f t="shared" si="11"/>
        <v>6.3428571428571425</v>
      </c>
      <c r="E33" s="49">
        <f t="shared" si="11"/>
        <v>6.3428571428571425</v>
      </c>
      <c r="F33" s="49">
        <f t="shared" si="11"/>
        <v>6.3428571428571425</v>
      </c>
      <c r="G33" s="49">
        <f t="shared" si="11"/>
        <v>6.3428571428571425</v>
      </c>
      <c r="H33" s="49">
        <f t="shared" si="11"/>
        <v>6.3428571428571425</v>
      </c>
      <c r="I33" s="49">
        <f t="shared" si="11"/>
        <v>6.3428571428571425</v>
      </c>
      <c r="J33" s="49">
        <f t="shared" si="11"/>
        <v>6.3428571428571425</v>
      </c>
      <c r="K33" s="49">
        <f t="shared" si="11"/>
        <v>6.3428571428571425</v>
      </c>
      <c r="L33" s="49">
        <f t="shared" si="11"/>
        <v>6.3428571428571425</v>
      </c>
      <c r="M33" s="49">
        <f t="shared" si="11"/>
        <v>6.3428571428571425</v>
      </c>
      <c r="N33" s="49">
        <f t="shared" si="11"/>
        <v>6.3428571428571425</v>
      </c>
      <c r="O33" s="49">
        <f t="shared" si="11"/>
        <v>6.3428571428571425</v>
      </c>
      <c r="P33" s="49">
        <f t="shared" si="11"/>
        <v>6.3428571428571425</v>
      </c>
      <c r="Q33" s="49">
        <f t="shared" si="11"/>
        <v>6.3428571428571425</v>
      </c>
      <c r="R33" s="49">
        <f t="shared" si="11"/>
        <v>6.3428571428571425</v>
      </c>
      <c r="S33" s="49">
        <f t="shared" si="11"/>
        <v>6.3428571428571425</v>
      </c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247">
        <v>1</v>
      </c>
      <c r="C34" s="248">
        <v>2</v>
      </c>
      <c r="D34" s="249">
        <v>3</v>
      </c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0"/>
      <c r="U36" s="50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0"/>
      <c r="U37" s="50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302"/>
      <c r="U38" s="302"/>
      <c r="V38" s="303"/>
      <c r="W38" s="2"/>
      <c r="X38" s="2"/>
      <c r="Y38" s="2"/>
      <c r="Z38" s="2"/>
    </row>
    <row r="39" spans="1:30" ht="33.75" customHeight="1" x14ac:dyDescent="0.25">
      <c r="A39" s="80" t="s">
        <v>42</v>
      </c>
      <c r="B39" s="250">
        <v>91.6</v>
      </c>
      <c r="C39" s="250">
        <v>88.9</v>
      </c>
      <c r="D39" s="250">
        <v>89</v>
      </c>
      <c r="E39" s="250">
        <v>6.9</v>
      </c>
      <c r="F39" s="250">
        <v>92.2</v>
      </c>
      <c r="G39" s="250">
        <v>92.7</v>
      </c>
      <c r="H39" s="89">
        <f t="shared" ref="H39:H46" si="12">SUM(B39:G39)</f>
        <v>461.29999999999995</v>
      </c>
      <c r="I39" s="50"/>
      <c r="J39" s="2"/>
      <c r="K39" s="80" t="s">
        <v>42</v>
      </c>
      <c r="L39" s="250">
        <v>7.5</v>
      </c>
      <c r="M39" s="69">
        <v>7.3</v>
      </c>
      <c r="N39" s="69">
        <v>7.1</v>
      </c>
      <c r="O39" s="69">
        <v>0.4</v>
      </c>
      <c r="P39" s="69">
        <v>7.3</v>
      </c>
      <c r="Q39" s="69">
        <v>6.8</v>
      </c>
      <c r="R39" s="89">
        <f t="shared" ref="R39:R46" si="13">SUM(L39:Q39)</f>
        <v>36.4</v>
      </c>
      <c r="S39" s="50"/>
      <c r="T39" s="55"/>
      <c r="U39" s="304"/>
      <c r="V39" s="310"/>
      <c r="W39" s="2"/>
      <c r="X39" s="295"/>
      <c r="Y39" s="2"/>
      <c r="Z39" s="2"/>
      <c r="AA39" s="144"/>
      <c r="AB39" s="144"/>
      <c r="AD39" s="142"/>
    </row>
    <row r="40" spans="1:30" ht="33.75" customHeight="1" x14ac:dyDescent="0.25">
      <c r="A40" s="81" t="s">
        <v>34</v>
      </c>
      <c r="B40" s="250">
        <v>91.6</v>
      </c>
      <c r="C40" s="250">
        <v>88.9</v>
      </c>
      <c r="D40" s="250">
        <v>89</v>
      </c>
      <c r="E40" s="250">
        <v>6.9</v>
      </c>
      <c r="F40" s="250">
        <v>92.2</v>
      </c>
      <c r="G40" s="250">
        <v>92.7</v>
      </c>
      <c r="H40" s="89">
        <f t="shared" si="12"/>
        <v>461.29999999999995</v>
      </c>
      <c r="I40" s="50"/>
      <c r="J40" s="2"/>
      <c r="K40" s="81" t="s">
        <v>34</v>
      </c>
      <c r="L40" s="250">
        <v>7.5</v>
      </c>
      <c r="M40" s="69">
        <v>7.3</v>
      </c>
      <c r="N40" s="69">
        <v>7.1</v>
      </c>
      <c r="O40" s="69">
        <v>0.4</v>
      </c>
      <c r="P40" s="69">
        <v>7.3</v>
      </c>
      <c r="Q40" s="69">
        <v>6.8</v>
      </c>
      <c r="R40" s="89">
        <f t="shared" si="13"/>
        <v>36.4</v>
      </c>
      <c r="S40" s="50"/>
      <c r="T40" s="55"/>
      <c r="U40" s="304"/>
      <c r="V40" s="310"/>
      <c r="W40" s="50"/>
      <c r="X40" s="50"/>
      <c r="Y40" s="50"/>
      <c r="Z40" s="50"/>
      <c r="AA40" s="50"/>
      <c r="AB40" s="50"/>
      <c r="AC40" s="50"/>
      <c r="AD40" s="142"/>
    </row>
    <row r="41" spans="1:30" ht="33.75" customHeight="1" x14ac:dyDescent="0.25">
      <c r="A41" s="80" t="s">
        <v>35</v>
      </c>
      <c r="B41" s="250">
        <v>91.8</v>
      </c>
      <c r="C41" s="250">
        <v>89</v>
      </c>
      <c r="D41" s="250">
        <v>88.1</v>
      </c>
      <c r="E41" s="250">
        <v>4.0999999999999996</v>
      </c>
      <c r="F41" s="250">
        <v>91.8</v>
      </c>
      <c r="G41" s="250">
        <v>92.6</v>
      </c>
      <c r="H41" s="89">
        <f t="shared" si="12"/>
        <v>457.4</v>
      </c>
      <c r="I41" s="50"/>
      <c r="J41" s="2"/>
      <c r="K41" s="80" t="s">
        <v>35</v>
      </c>
      <c r="L41" s="250">
        <v>7.4</v>
      </c>
      <c r="M41" s="69">
        <v>7.2</v>
      </c>
      <c r="N41" s="69">
        <v>7</v>
      </c>
      <c r="O41" s="69">
        <v>0.3</v>
      </c>
      <c r="P41" s="69">
        <v>7.2</v>
      </c>
      <c r="Q41" s="69">
        <v>6.8</v>
      </c>
      <c r="R41" s="89">
        <f t="shared" si="13"/>
        <v>35.9</v>
      </c>
      <c r="S41" s="50"/>
      <c r="T41" s="55"/>
      <c r="U41" s="304"/>
      <c r="V41" s="310"/>
      <c r="W41" s="50"/>
      <c r="X41" s="50"/>
      <c r="Y41" s="50"/>
      <c r="Z41" s="50"/>
      <c r="AA41" s="50"/>
      <c r="AB41" s="144"/>
      <c r="AD41" s="142"/>
    </row>
    <row r="42" spans="1:30" ht="33.75" customHeight="1" x14ac:dyDescent="0.25">
      <c r="A42" s="80" t="s">
        <v>36</v>
      </c>
      <c r="B42" s="250">
        <v>91.3</v>
      </c>
      <c r="C42" s="250">
        <v>89</v>
      </c>
      <c r="D42" s="250">
        <v>87.9</v>
      </c>
      <c r="E42" s="250">
        <v>3.9</v>
      </c>
      <c r="F42" s="250">
        <v>91.6</v>
      </c>
      <c r="G42" s="250">
        <v>92.3</v>
      </c>
      <c r="H42" s="89">
        <f t="shared" si="12"/>
        <v>456.00000000000006</v>
      </c>
      <c r="I42" s="50"/>
      <c r="J42" s="2"/>
      <c r="K42" s="80" t="s">
        <v>36</v>
      </c>
      <c r="L42" s="250">
        <v>7.3</v>
      </c>
      <c r="M42" s="69">
        <v>7.2</v>
      </c>
      <c r="N42" s="69">
        <v>7</v>
      </c>
      <c r="O42" s="69">
        <v>0.3</v>
      </c>
      <c r="P42" s="69">
        <v>7.2</v>
      </c>
      <c r="Q42" s="69">
        <v>6.7</v>
      </c>
      <c r="R42" s="89">
        <f t="shared" si="13"/>
        <v>35.700000000000003</v>
      </c>
      <c r="S42" s="50"/>
      <c r="T42" s="55"/>
      <c r="U42" s="304"/>
      <c r="V42" s="310"/>
      <c r="W42" s="50"/>
    </row>
    <row r="43" spans="1:30" ht="33.75" customHeight="1" x14ac:dyDescent="0.25">
      <c r="A43" s="81" t="s">
        <v>37</v>
      </c>
      <c r="B43" s="250">
        <v>91.3</v>
      </c>
      <c r="C43" s="250">
        <v>88.8</v>
      </c>
      <c r="D43" s="250">
        <v>87.9</v>
      </c>
      <c r="E43" s="250">
        <v>3.7</v>
      </c>
      <c r="F43" s="250">
        <v>91.6</v>
      </c>
      <c r="G43" s="250">
        <v>92.3</v>
      </c>
      <c r="H43" s="89">
        <f t="shared" si="12"/>
        <v>455.59999999999997</v>
      </c>
      <c r="I43" s="50"/>
      <c r="J43" s="2"/>
      <c r="K43" s="81" t="s">
        <v>37</v>
      </c>
      <c r="L43" s="250">
        <v>7.4</v>
      </c>
      <c r="M43" s="69">
        <v>7.2</v>
      </c>
      <c r="N43" s="69">
        <v>7</v>
      </c>
      <c r="O43" s="69">
        <v>0.3</v>
      </c>
      <c r="P43" s="69">
        <v>7.2</v>
      </c>
      <c r="Q43" s="69">
        <v>6.7</v>
      </c>
      <c r="R43" s="89">
        <f t="shared" si="13"/>
        <v>35.800000000000004</v>
      </c>
      <c r="S43" s="50"/>
      <c r="T43" s="55"/>
      <c r="U43" s="304"/>
      <c r="V43" s="310"/>
      <c r="W43" s="295"/>
    </row>
    <row r="44" spans="1:30" ht="33.75" customHeight="1" x14ac:dyDescent="0.25">
      <c r="A44" s="80" t="s">
        <v>38</v>
      </c>
      <c r="B44" s="250">
        <v>90.8</v>
      </c>
      <c r="C44" s="250">
        <v>88.6</v>
      </c>
      <c r="D44" s="250">
        <v>87.9</v>
      </c>
      <c r="E44" s="250">
        <v>3.7</v>
      </c>
      <c r="F44" s="250">
        <v>91.1</v>
      </c>
      <c r="G44" s="250">
        <v>92.1</v>
      </c>
      <c r="H44" s="89">
        <f t="shared" si="12"/>
        <v>454.19999999999993</v>
      </c>
      <c r="I44" s="50"/>
      <c r="J44" s="2"/>
      <c r="K44" s="80" t="s">
        <v>38</v>
      </c>
      <c r="L44" s="250">
        <v>7.4</v>
      </c>
      <c r="M44" s="69">
        <v>7.2</v>
      </c>
      <c r="N44" s="69">
        <v>7</v>
      </c>
      <c r="O44" s="69">
        <v>0.3</v>
      </c>
      <c r="P44" s="69">
        <v>7.2</v>
      </c>
      <c r="Q44" s="69">
        <v>6.8</v>
      </c>
      <c r="R44" s="89">
        <f t="shared" si="13"/>
        <v>35.9</v>
      </c>
      <c r="S44" s="50"/>
      <c r="T44" s="55"/>
      <c r="U44" s="304"/>
      <c r="V44" s="310"/>
      <c r="W44" s="295"/>
    </row>
    <row r="45" spans="1:30" ht="33.75" customHeight="1" x14ac:dyDescent="0.25">
      <c r="A45" s="80" t="s">
        <v>33</v>
      </c>
      <c r="B45" s="250">
        <v>90.8</v>
      </c>
      <c r="C45" s="250">
        <v>88.4</v>
      </c>
      <c r="D45" s="250">
        <v>87.7</v>
      </c>
      <c r="E45" s="250">
        <v>3.6</v>
      </c>
      <c r="F45" s="250">
        <v>90.9</v>
      </c>
      <c r="G45" s="250">
        <v>92.1</v>
      </c>
      <c r="H45" s="89">
        <f t="shared" si="12"/>
        <v>453.5</v>
      </c>
      <c r="I45" s="50"/>
      <c r="J45" s="2"/>
      <c r="K45" s="80" t="s">
        <v>33</v>
      </c>
      <c r="L45" s="250">
        <v>7.4</v>
      </c>
      <c r="M45" s="69">
        <v>7.2</v>
      </c>
      <c r="N45" s="69">
        <v>7.1</v>
      </c>
      <c r="O45" s="69">
        <v>0.3</v>
      </c>
      <c r="P45" s="69">
        <v>7.3</v>
      </c>
      <c r="Q45" s="69">
        <v>6.8</v>
      </c>
      <c r="R45" s="89">
        <f t="shared" si="13"/>
        <v>36.1</v>
      </c>
      <c r="S45" s="50"/>
      <c r="T45" s="55"/>
      <c r="U45" s="304"/>
      <c r="V45" s="310"/>
      <c r="W45" s="50"/>
    </row>
    <row r="46" spans="1:30" ht="33.75" customHeight="1" x14ac:dyDescent="0.25">
      <c r="A46" s="81" t="s">
        <v>10</v>
      </c>
      <c r="B46" s="70">
        <f t="shared" ref="B46:G46" si="14">SUM(B39:B45)</f>
        <v>639.19999999999993</v>
      </c>
      <c r="C46" s="25">
        <f t="shared" si="14"/>
        <v>621.6</v>
      </c>
      <c r="D46" s="25">
        <f t="shared" si="14"/>
        <v>617.5</v>
      </c>
      <c r="E46" s="25">
        <f t="shared" si="14"/>
        <v>32.799999999999997</v>
      </c>
      <c r="F46" s="25">
        <f t="shared" si="14"/>
        <v>641.4</v>
      </c>
      <c r="G46" s="25">
        <f t="shared" si="14"/>
        <v>646.80000000000007</v>
      </c>
      <c r="H46" s="89">
        <f t="shared" si="12"/>
        <v>3199.3</v>
      </c>
      <c r="I46" s="56"/>
      <c r="K46" s="96" t="s">
        <v>10</v>
      </c>
      <c r="L46" s="70">
        <f>SUM(L39:L45)</f>
        <v>51.9</v>
      </c>
      <c r="M46" s="25">
        <f>SUM(M39:M45)</f>
        <v>50.600000000000009</v>
      </c>
      <c r="N46" s="25">
        <f>SUM(N39:N45)</f>
        <v>49.300000000000004</v>
      </c>
      <c r="O46" s="25">
        <f>SUM(O39:O45)</f>
        <v>2.2999999999999998</v>
      </c>
      <c r="P46" s="25">
        <f t="shared" ref="P46:Q46" si="15">SUM(P39:P45)</f>
        <v>50.7</v>
      </c>
      <c r="Q46" s="25">
        <f t="shared" si="15"/>
        <v>47.399999999999991</v>
      </c>
      <c r="R46" s="89">
        <f t="shared" si="13"/>
        <v>252.2</v>
      </c>
      <c r="S46" s="56"/>
      <c r="T46" s="53"/>
      <c r="U46" s="296"/>
      <c r="V46" s="296"/>
      <c r="W46" s="296"/>
    </row>
    <row r="47" spans="1:30" ht="33.75" customHeight="1" x14ac:dyDescent="0.25">
      <c r="A47" s="82" t="s">
        <v>12</v>
      </c>
      <c r="B47" s="28">
        <v>153.4</v>
      </c>
      <c r="C47" s="28">
        <v>153.4</v>
      </c>
      <c r="D47" s="28">
        <v>153.4</v>
      </c>
      <c r="E47" s="28">
        <v>153.4</v>
      </c>
      <c r="F47" s="28">
        <v>153.4</v>
      </c>
      <c r="G47" s="28">
        <v>153.4</v>
      </c>
      <c r="H47" s="90">
        <f>+((H46/H48)/7)*1000</f>
        <v>152.90828275103954</v>
      </c>
      <c r="I47" s="56"/>
      <c r="K47" s="119" t="s">
        <v>12</v>
      </c>
      <c r="L47" s="71">
        <v>161</v>
      </c>
      <c r="M47" s="28">
        <v>160.5</v>
      </c>
      <c r="N47" s="28">
        <v>156.5</v>
      </c>
      <c r="O47" s="28">
        <v>161.5</v>
      </c>
      <c r="P47" s="28">
        <v>154</v>
      </c>
      <c r="Q47" s="28">
        <v>154</v>
      </c>
      <c r="R47" s="90">
        <f>+((R46/R48)/7)*1000</f>
        <v>157.33000623830318</v>
      </c>
      <c r="S47" s="57"/>
      <c r="T47" s="50"/>
      <c r="U47" s="50"/>
    </row>
    <row r="48" spans="1:30" ht="33.75" customHeight="1" x14ac:dyDescent="0.25">
      <c r="A48" s="83" t="s">
        <v>13</v>
      </c>
      <c r="B48" s="72">
        <v>598</v>
      </c>
      <c r="C48" s="32">
        <v>580</v>
      </c>
      <c r="D48" s="32">
        <v>576</v>
      </c>
      <c r="E48" s="32">
        <v>32</v>
      </c>
      <c r="F48" s="32">
        <v>599</v>
      </c>
      <c r="G48" s="32">
        <v>604</v>
      </c>
      <c r="H48" s="91">
        <f>SUM(B48:G48)</f>
        <v>2989</v>
      </c>
      <c r="I48" s="56"/>
      <c r="J48" s="58"/>
      <c r="K48" s="83" t="s">
        <v>13</v>
      </c>
      <c r="L48" s="94">
        <v>46</v>
      </c>
      <c r="M48" s="94">
        <v>45</v>
      </c>
      <c r="N48" s="94">
        <v>45</v>
      </c>
      <c r="O48" s="94">
        <v>2</v>
      </c>
      <c r="P48" s="94">
        <v>47</v>
      </c>
      <c r="Q48" s="94">
        <v>44</v>
      </c>
      <c r="R48" s="98">
        <f>SUM(L48:Q48)</f>
        <v>229</v>
      </c>
      <c r="S48" s="59"/>
      <c r="T48" s="53"/>
      <c r="U48" s="3"/>
    </row>
    <row r="49" spans="1:43" ht="33.75" customHeight="1" x14ac:dyDescent="0.25">
      <c r="A49" s="84" t="s">
        <v>14</v>
      </c>
      <c r="B49" s="73">
        <f t="shared" ref="B49:G49" si="16">((B48*B47)*7/1000-B39-B40)/5</f>
        <v>91.786480000000012</v>
      </c>
      <c r="C49" s="36">
        <f t="shared" si="16"/>
        <v>89.000799999999998</v>
      </c>
      <c r="D49" s="36">
        <f t="shared" si="16"/>
        <v>88.101760000000013</v>
      </c>
      <c r="E49" s="36">
        <f t="shared" si="16"/>
        <v>4.1123199999999995</v>
      </c>
      <c r="F49" s="36">
        <f t="shared" si="16"/>
        <v>91.761240000000015</v>
      </c>
      <c r="G49" s="36">
        <f t="shared" si="16"/>
        <v>92.635040000000018</v>
      </c>
      <c r="H49" s="92">
        <f>((H46*1000)/H48)/7</f>
        <v>152.90828275103951</v>
      </c>
      <c r="I49" s="56"/>
      <c r="K49" s="84" t="s">
        <v>14</v>
      </c>
      <c r="L49" s="73">
        <f>((L48*L47)*7/1000-L39-L40)/5</f>
        <v>7.3683999999999994</v>
      </c>
      <c r="M49" s="36">
        <f t="shared" ref="M49:Q49" si="17">((M48*M47)*7/1000-M39-M40)/5</f>
        <v>7.1915000000000004</v>
      </c>
      <c r="N49" s="36">
        <f t="shared" si="17"/>
        <v>7.019499999999999</v>
      </c>
      <c r="O49" s="36">
        <f t="shared" si="17"/>
        <v>0.29220000000000007</v>
      </c>
      <c r="P49" s="36">
        <f t="shared" si="17"/>
        <v>7.2132000000000005</v>
      </c>
      <c r="Q49" s="36">
        <f t="shared" si="17"/>
        <v>6.7664000000000017</v>
      </c>
      <c r="R49" s="99">
        <f>((R46*1000)/R48)/7</f>
        <v>157.33000623830318</v>
      </c>
      <c r="S49" s="59"/>
      <c r="T49" s="50"/>
      <c r="U49" s="50"/>
    </row>
    <row r="50" spans="1:43" ht="33.75" customHeight="1" x14ac:dyDescent="0.25">
      <c r="A50" s="85" t="s">
        <v>15</v>
      </c>
      <c r="B50" s="74">
        <f t="shared" ref="B50:G50" si="18">((B48*B47)*7)/1000</f>
        <v>642.13240000000008</v>
      </c>
      <c r="C50" s="40">
        <f t="shared" si="18"/>
        <v>622.80399999999997</v>
      </c>
      <c r="D50" s="40">
        <f t="shared" si="18"/>
        <v>618.50880000000006</v>
      </c>
      <c r="E50" s="40">
        <f t="shared" si="18"/>
        <v>34.361599999999996</v>
      </c>
      <c r="F50" s="40">
        <f t="shared" si="18"/>
        <v>643.20620000000008</v>
      </c>
      <c r="G50" s="40">
        <f t="shared" si="18"/>
        <v>648.57520000000011</v>
      </c>
      <c r="H50" s="76"/>
      <c r="I50" s="56"/>
      <c r="K50" s="85" t="s">
        <v>15</v>
      </c>
      <c r="L50" s="74">
        <f>((L48*L47)*7)/1000</f>
        <v>51.841999999999999</v>
      </c>
      <c r="M50" s="40">
        <f>((M48*M47)*7)/1000</f>
        <v>50.557499999999997</v>
      </c>
      <c r="N50" s="40">
        <f>((N48*N47)*7)/1000</f>
        <v>49.297499999999999</v>
      </c>
      <c r="O50" s="40">
        <f>((O48*O47)*7)/1000</f>
        <v>2.2610000000000001</v>
      </c>
      <c r="P50" s="40">
        <f t="shared" ref="P50:Q50" si="19">((P48*P47)*7)/1000</f>
        <v>50.665999999999997</v>
      </c>
      <c r="Q50" s="40">
        <f t="shared" si="19"/>
        <v>47.432000000000002</v>
      </c>
      <c r="R50" s="100"/>
    </row>
    <row r="51" spans="1:43" ht="33.75" customHeight="1" thickBot="1" x14ac:dyDescent="0.3">
      <c r="A51" s="86" t="s">
        <v>16</v>
      </c>
      <c r="B51" s="75">
        <f t="shared" ref="B51:G51" si="20">+(B46/B48)/7*1000</f>
        <v>152.69947443860485</v>
      </c>
      <c r="C51" s="45">
        <f t="shared" si="20"/>
        <v>153.10344827586206</v>
      </c>
      <c r="D51" s="45">
        <f t="shared" si="20"/>
        <v>153.1498015873016</v>
      </c>
      <c r="E51" s="45">
        <f t="shared" si="20"/>
        <v>146.42857142857142</v>
      </c>
      <c r="F51" s="45">
        <f t="shared" si="20"/>
        <v>152.96923443834962</v>
      </c>
      <c r="G51" s="45">
        <f t="shared" si="20"/>
        <v>152.98013245033113</v>
      </c>
      <c r="H51" s="93"/>
      <c r="I51" s="56"/>
      <c r="J51" s="48"/>
      <c r="K51" s="86" t="s">
        <v>16</v>
      </c>
      <c r="L51" s="75">
        <f>+(L46/L48)/7*1000</f>
        <v>161.18012422360249</v>
      </c>
      <c r="M51" s="45">
        <f>+(M46/M48)/7*1000</f>
        <v>160.63492063492066</v>
      </c>
      <c r="N51" s="45">
        <f>+(N46/N48)/7*1000</f>
        <v>156.50793650793651</v>
      </c>
      <c r="O51" s="45">
        <f>+(O46/O48)/7*1000</f>
        <v>164.28571428571428</v>
      </c>
      <c r="P51" s="45">
        <f t="shared" ref="P51:Q51" si="21">+(P46/P48)/7*1000</f>
        <v>154.10334346504561</v>
      </c>
      <c r="Q51" s="45">
        <f t="shared" si="21"/>
        <v>153.89610389610388</v>
      </c>
      <c r="R51" s="46"/>
      <c r="S51" s="49"/>
      <c r="T51" s="49"/>
      <c r="U51" s="16">
        <v>1</v>
      </c>
    </row>
    <row r="52" spans="1:43" ht="33.75" customHeight="1" x14ac:dyDescent="0.25">
      <c r="A52" s="48"/>
      <c r="B52" s="49">
        <f>B51-B47</f>
        <v>-0.70052556139515332</v>
      </c>
      <c r="C52" s="49">
        <f t="shared" ref="C52:G52" si="22">C51-C47</f>
        <v>-0.29655172413794162</v>
      </c>
      <c r="D52" s="49">
        <f t="shared" si="22"/>
        <v>-0.25019841269840981</v>
      </c>
      <c r="E52" s="49">
        <f t="shared" si="22"/>
        <v>-6.9714285714285893</v>
      </c>
      <c r="F52" s="49">
        <f t="shared" si="22"/>
        <v>-0.43076556165038937</v>
      </c>
      <c r="G52" s="49">
        <f t="shared" si="22"/>
        <v>-0.41986754966887929</v>
      </c>
      <c r="H52" s="48"/>
      <c r="I52" s="48"/>
      <c r="J52" s="48"/>
      <c r="K52" s="49"/>
      <c r="L52" s="49">
        <f>L51-L47</f>
        <v>0.18012422360249047</v>
      </c>
      <c r="M52" s="49">
        <f t="shared" ref="M52:Q52" si="23">M51-M47</f>
        <v>0.13492063492066109</v>
      </c>
      <c r="N52" s="49">
        <f t="shared" si="23"/>
        <v>7.936507936506132E-3</v>
      </c>
      <c r="O52" s="49">
        <f t="shared" si="23"/>
        <v>2.7857142857142776</v>
      </c>
      <c r="P52" s="49">
        <f t="shared" si="23"/>
        <v>0.10334346504561154</v>
      </c>
      <c r="Q52" s="49">
        <f t="shared" si="23"/>
        <v>-0.10389610389611903</v>
      </c>
      <c r="R52" s="178"/>
      <c r="S52" s="49"/>
      <c r="T52" s="49"/>
      <c r="U52" s="2"/>
      <c r="V52" s="2"/>
      <c r="W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</row>
    <row r="54" spans="1:43" ht="33.75" customHeight="1" thickBot="1" x14ac:dyDescent="0.3">
      <c r="A54" s="60"/>
      <c r="B54" s="349"/>
      <c r="C54" s="349"/>
      <c r="D54" s="349"/>
      <c r="E54" s="349"/>
      <c r="F54" s="349"/>
      <c r="G54" s="349"/>
      <c r="H54" s="349"/>
      <c r="I54" s="349"/>
      <c r="J54" s="384"/>
      <c r="K54" s="384"/>
      <c r="L54" s="349"/>
      <c r="M54" s="349"/>
      <c r="N54" s="349"/>
      <c r="O54" s="62"/>
      <c r="T54" s="50"/>
      <c r="U54" s="50"/>
      <c r="V54" s="2"/>
      <c r="W54" s="2"/>
      <c r="X54" s="2"/>
      <c r="Y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2"/>
      <c r="W55" s="2"/>
      <c r="X55" s="2"/>
      <c r="AB55" s="3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302"/>
      <c r="W56" s="302"/>
      <c r="X56" s="303"/>
      <c r="Y56" s="2"/>
      <c r="Z56" s="2"/>
      <c r="AB56" s="2"/>
      <c r="AC56" s="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86">
        <v>8.9</v>
      </c>
      <c r="C57" s="179">
        <v>8.6999999999999993</v>
      </c>
      <c r="D57" s="179">
        <v>8.6999999999999993</v>
      </c>
      <c r="E57" s="179">
        <v>1.8</v>
      </c>
      <c r="F57" s="179">
        <v>8.9</v>
      </c>
      <c r="G57" s="187">
        <v>8.9</v>
      </c>
      <c r="H57" s="186">
        <v>8.4</v>
      </c>
      <c r="I57" s="179">
        <v>8.4</v>
      </c>
      <c r="J57" s="179">
        <v>8.6</v>
      </c>
      <c r="K57" s="179">
        <v>1.8</v>
      </c>
      <c r="L57" s="179">
        <v>8.6999999999999993</v>
      </c>
      <c r="M57" s="187">
        <v>8.3000000000000007</v>
      </c>
      <c r="N57" s="69">
        <v>8.6999999999999993</v>
      </c>
      <c r="O57" s="21">
        <v>8.9</v>
      </c>
      <c r="P57" s="21">
        <v>8.6999999999999993</v>
      </c>
      <c r="Q57" s="21">
        <v>1</v>
      </c>
      <c r="R57" s="21">
        <v>8.6999999999999993</v>
      </c>
      <c r="S57" s="126">
        <v>8.5</v>
      </c>
      <c r="T57" s="158">
        <f t="shared" ref="T57:T63" si="24">SUM(B57:S57)</f>
        <v>134.60000000000002</v>
      </c>
      <c r="U57" s="49"/>
      <c r="V57" s="55"/>
      <c r="W57" s="304"/>
      <c r="X57" s="310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186">
        <v>8.9</v>
      </c>
      <c r="C58" s="179">
        <v>8.6999999999999993</v>
      </c>
      <c r="D58" s="179">
        <v>8.6999999999999993</v>
      </c>
      <c r="E58" s="179">
        <v>1.8</v>
      </c>
      <c r="F58" s="179">
        <v>8.9</v>
      </c>
      <c r="G58" s="187">
        <v>8.9</v>
      </c>
      <c r="H58" s="186">
        <v>8.4</v>
      </c>
      <c r="I58" s="179">
        <v>8.4</v>
      </c>
      <c r="J58" s="179">
        <v>8.6</v>
      </c>
      <c r="K58" s="179">
        <v>1.8</v>
      </c>
      <c r="L58" s="179">
        <v>8.6999999999999993</v>
      </c>
      <c r="M58" s="187">
        <v>8.3000000000000007</v>
      </c>
      <c r="N58" s="69">
        <v>8.6999999999999993</v>
      </c>
      <c r="O58" s="21">
        <v>8.9</v>
      </c>
      <c r="P58" s="21">
        <v>8.6999999999999993</v>
      </c>
      <c r="Q58" s="21">
        <v>1</v>
      </c>
      <c r="R58" s="21">
        <v>8.6999999999999993</v>
      </c>
      <c r="S58" s="126">
        <v>8.5</v>
      </c>
      <c r="T58" s="158">
        <f t="shared" si="24"/>
        <v>134.60000000000002</v>
      </c>
      <c r="U58" s="49"/>
      <c r="V58" s="55"/>
      <c r="W58" s="304"/>
      <c r="X58" s="310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186">
        <v>8.8000000000000007</v>
      </c>
      <c r="C59" s="179">
        <v>8.6</v>
      </c>
      <c r="D59" s="179">
        <v>8.6999999999999993</v>
      </c>
      <c r="E59" s="179">
        <v>1.7</v>
      </c>
      <c r="F59" s="179">
        <v>8.8000000000000007</v>
      </c>
      <c r="G59" s="187">
        <v>8.9</v>
      </c>
      <c r="H59" s="186">
        <v>8.3000000000000007</v>
      </c>
      <c r="I59" s="179">
        <v>8.4</v>
      </c>
      <c r="J59" s="179">
        <v>8.5</v>
      </c>
      <c r="K59" s="179">
        <v>1.7</v>
      </c>
      <c r="L59" s="179">
        <v>8.6</v>
      </c>
      <c r="M59" s="187">
        <v>8.3000000000000007</v>
      </c>
      <c r="N59" s="69">
        <v>8.6</v>
      </c>
      <c r="O59" s="21">
        <v>8.8000000000000007</v>
      </c>
      <c r="P59" s="21">
        <v>8.6999999999999993</v>
      </c>
      <c r="Q59" s="21">
        <v>0.9</v>
      </c>
      <c r="R59" s="21">
        <v>8.6</v>
      </c>
      <c r="S59" s="126">
        <v>8.4</v>
      </c>
      <c r="T59" s="158">
        <f t="shared" si="24"/>
        <v>133.29999999999998</v>
      </c>
      <c r="U59" s="49"/>
      <c r="V59" s="55"/>
      <c r="W59" s="304"/>
      <c r="X59" s="310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186">
        <v>8.8000000000000007</v>
      </c>
      <c r="C60" s="179">
        <v>8.6</v>
      </c>
      <c r="D60" s="179">
        <v>8.6</v>
      </c>
      <c r="E60" s="179">
        <v>1.7</v>
      </c>
      <c r="F60" s="179">
        <v>8.6999999999999993</v>
      </c>
      <c r="G60" s="187">
        <v>8.8000000000000007</v>
      </c>
      <c r="H60" s="186">
        <v>8.3000000000000007</v>
      </c>
      <c r="I60" s="179">
        <v>8.4</v>
      </c>
      <c r="J60" s="179">
        <v>8.5</v>
      </c>
      <c r="K60" s="179">
        <v>1.7</v>
      </c>
      <c r="L60" s="179">
        <v>8.6</v>
      </c>
      <c r="M60" s="187">
        <v>8.3000000000000007</v>
      </c>
      <c r="N60" s="69">
        <v>8.6</v>
      </c>
      <c r="O60" s="21">
        <v>8.8000000000000007</v>
      </c>
      <c r="P60" s="21">
        <v>8.6</v>
      </c>
      <c r="Q60" s="21">
        <v>0.9</v>
      </c>
      <c r="R60" s="21">
        <v>8.6</v>
      </c>
      <c r="S60" s="126">
        <v>8.4</v>
      </c>
      <c r="T60" s="158">
        <f t="shared" si="24"/>
        <v>132.89999999999998</v>
      </c>
      <c r="U60" s="49"/>
      <c r="V60" s="55"/>
      <c r="W60" s="304"/>
      <c r="X60" s="310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186">
        <v>8.8000000000000007</v>
      </c>
      <c r="C61" s="179">
        <v>8.6</v>
      </c>
      <c r="D61" s="179">
        <v>8.6999999999999993</v>
      </c>
      <c r="E61" s="179">
        <v>1.7</v>
      </c>
      <c r="F61" s="179">
        <v>8.8000000000000007</v>
      </c>
      <c r="G61" s="187">
        <v>8.8000000000000007</v>
      </c>
      <c r="H61" s="186">
        <v>8.3000000000000007</v>
      </c>
      <c r="I61" s="179">
        <v>8.4</v>
      </c>
      <c r="J61" s="179">
        <v>8.5</v>
      </c>
      <c r="K61" s="179">
        <v>1.7</v>
      </c>
      <c r="L61" s="179">
        <v>8.6</v>
      </c>
      <c r="M61" s="187">
        <v>8.3000000000000007</v>
      </c>
      <c r="N61" s="69">
        <v>8.6999999999999993</v>
      </c>
      <c r="O61" s="21">
        <v>8.9</v>
      </c>
      <c r="P61" s="21">
        <v>8.6999999999999993</v>
      </c>
      <c r="Q61" s="21">
        <v>0.9</v>
      </c>
      <c r="R61" s="21">
        <v>8.6</v>
      </c>
      <c r="S61" s="126">
        <v>8.4</v>
      </c>
      <c r="T61" s="158">
        <f t="shared" si="24"/>
        <v>133.4</v>
      </c>
      <c r="U61" s="49"/>
      <c r="V61" s="55"/>
      <c r="W61" s="304"/>
      <c r="X61" s="310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86">
        <v>8.9</v>
      </c>
      <c r="C62" s="179">
        <v>8.6</v>
      </c>
      <c r="D62" s="179">
        <v>8.6999999999999993</v>
      </c>
      <c r="E62" s="179">
        <v>1.8</v>
      </c>
      <c r="F62" s="179">
        <v>8.8000000000000007</v>
      </c>
      <c r="G62" s="187">
        <v>8.9</v>
      </c>
      <c r="H62" s="186">
        <v>8.3000000000000007</v>
      </c>
      <c r="I62" s="179">
        <v>8.5</v>
      </c>
      <c r="J62" s="179">
        <v>8.5</v>
      </c>
      <c r="K62" s="179">
        <v>1.8</v>
      </c>
      <c r="L62" s="179">
        <v>8.6999999999999993</v>
      </c>
      <c r="M62" s="187">
        <v>8.3000000000000007</v>
      </c>
      <c r="N62" s="69">
        <v>8.6999999999999993</v>
      </c>
      <c r="O62" s="21">
        <v>8.9</v>
      </c>
      <c r="P62" s="21">
        <v>8.6999999999999993</v>
      </c>
      <c r="Q62" s="21">
        <v>1</v>
      </c>
      <c r="R62" s="21">
        <v>8.6</v>
      </c>
      <c r="S62" s="126">
        <v>8.4</v>
      </c>
      <c r="T62" s="158">
        <f t="shared" si="24"/>
        <v>134.1</v>
      </c>
      <c r="U62" s="49"/>
      <c r="V62" s="55"/>
      <c r="W62" s="304"/>
      <c r="X62" s="310"/>
      <c r="Y62" s="52"/>
      <c r="Z62" s="64"/>
      <c r="AA62" s="64"/>
      <c r="AB62" s="64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86">
        <v>8.9</v>
      </c>
      <c r="C63" s="179">
        <v>8.6</v>
      </c>
      <c r="D63" s="179">
        <v>8.6999999999999993</v>
      </c>
      <c r="E63" s="179">
        <v>1.8</v>
      </c>
      <c r="F63" s="179">
        <v>8.8000000000000007</v>
      </c>
      <c r="G63" s="187">
        <v>8.9</v>
      </c>
      <c r="H63" s="186">
        <v>8.3000000000000007</v>
      </c>
      <c r="I63" s="179">
        <v>8.5</v>
      </c>
      <c r="J63" s="179">
        <v>8.5</v>
      </c>
      <c r="K63" s="179">
        <v>1.8</v>
      </c>
      <c r="L63" s="179">
        <v>8.6999999999999993</v>
      </c>
      <c r="M63" s="187">
        <v>8.3000000000000007</v>
      </c>
      <c r="N63" s="69">
        <v>8.6999999999999993</v>
      </c>
      <c r="O63" s="21">
        <v>8.9</v>
      </c>
      <c r="P63" s="21">
        <v>8.6999999999999993</v>
      </c>
      <c r="Q63" s="21">
        <v>1</v>
      </c>
      <c r="R63" s="21">
        <v>8.6</v>
      </c>
      <c r="S63" s="126">
        <v>8.5</v>
      </c>
      <c r="T63" s="158">
        <f t="shared" si="24"/>
        <v>134.19999999999999</v>
      </c>
      <c r="U63" s="49"/>
      <c r="V63" s="55"/>
      <c r="W63" s="304"/>
      <c r="X63" s="310"/>
      <c r="Y63" s="52"/>
      <c r="Z63" s="64"/>
      <c r="AA63" s="64"/>
      <c r="AB63" s="64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81" t="s">
        <v>10</v>
      </c>
      <c r="B64" s="168">
        <f t="shared" ref="B64:S64" si="25">SUM(B57:B63)</f>
        <v>62</v>
      </c>
      <c r="C64" s="169">
        <f t="shared" si="25"/>
        <v>60.400000000000006</v>
      </c>
      <c r="D64" s="169">
        <f t="shared" si="25"/>
        <v>60.8</v>
      </c>
      <c r="E64" s="169">
        <f t="shared" si="25"/>
        <v>12.3</v>
      </c>
      <c r="F64" s="169">
        <f t="shared" si="25"/>
        <v>61.699999999999989</v>
      </c>
      <c r="G64" s="170">
        <f t="shared" si="25"/>
        <v>62.099999999999994</v>
      </c>
      <c r="H64" s="168">
        <f t="shared" si="25"/>
        <v>58.3</v>
      </c>
      <c r="I64" s="169">
        <f t="shared" si="25"/>
        <v>59</v>
      </c>
      <c r="J64" s="169">
        <f t="shared" si="25"/>
        <v>59.7</v>
      </c>
      <c r="K64" s="169">
        <f t="shared" si="25"/>
        <v>12.3</v>
      </c>
      <c r="L64" s="169">
        <f t="shared" si="25"/>
        <v>60.600000000000009</v>
      </c>
      <c r="M64" s="170">
        <f t="shared" si="25"/>
        <v>58.099999999999994</v>
      </c>
      <c r="N64" s="70">
        <f t="shared" si="25"/>
        <v>60.7</v>
      </c>
      <c r="O64" s="25">
        <f t="shared" si="25"/>
        <v>62.1</v>
      </c>
      <c r="P64" s="25">
        <f t="shared" si="25"/>
        <v>60.8</v>
      </c>
      <c r="Q64" s="25">
        <f t="shared" si="25"/>
        <v>6.7</v>
      </c>
      <c r="R64" s="25">
        <f t="shared" si="25"/>
        <v>60.400000000000006</v>
      </c>
      <c r="S64" s="127">
        <f t="shared" si="25"/>
        <v>59.099999999999994</v>
      </c>
      <c r="T64" s="150">
        <f>SUM(B64:S64)</f>
        <v>937.1</v>
      </c>
      <c r="U64" s="49"/>
      <c r="V64" s="2"/>
      <c r="W64" s="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158</v>
      </c>
      <c r="C65" s="28">
        <v>157</v>
      </c>
      <c r="D65" s="28">
        <v>155</v>
      </c>
      <c r="E65" s="28">
        <v>159.5</v>
      </c>
      <c r="F65" s="28">
        <v>154.5</v>
      </c>
      <c r="G65" s="29">
        <v>153</v>
      </c>
      <c r="H65" s="27">
        <v>157</v>
      </c>
      <c r="I65" s="28">
        <v>156</v>
      </c>
      <c r="J65" s="28">
        <v>155</v>
      </c>
      <c r="K65" s="28">
        <v>159</v>
      </c>
      <c r="L65" s="28">
        <v>154.5</v>
      </c>
      <c r="M65" s="29">
        <v>153.5</v>
      </c>
      <c r="N65" s="71">
        <v>157.5</v>
      </c>
      <c r="O65" s="28">
        <v>155.5</v>
      </c>
      <c r="P65" s="28">
        <v>155</v>
      </c>
      <c r="Q65" s="28">
        <v>159</v>
      </c>
      <c r="R65" s="28">
        <v>154</v>
      </c>
      <c r="S65" s="128">
        <v>153.5</v>
      </c>
      <c r="T65" s="151">
        <f>+((T64/T66)/7)*1000</f>
        <v>155.4836568773851</v>
      </c>
      <c r="U65" s="49"/>
      <c r="V65" s="2"/>
      <c r="W65" s="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56</v>
      </c>
      <c r="C66" s="145">
        <v>55</v>
      </c>
      <c r="D66" s="145">
        <v>56</v>
      </c>
      <c r="E66" s="145">
        <v>11</v>
      </c>
      <c r="F66" s="145">
        <v>57</v>
      </c>
      <c r="G66" s="147">
        <v>58</v>
      </c>
      <c r="H66" s="146">
        <v>53</v>
      </c>
      <c r="I66" s="145">
        <v>54</v>
      </c>
      <c r="J66" s="145">
        <v>55</v>
      </c>
      <c r="K66" s="145">
        <v>11</v>
      </c>
      <c r="L66" s="145">
        <v>56</v>
      </c>
      <c r="M66" s="147">
        <v>54</v>
      </c>
      <c r="N66" s="94">
        <v>55</v>
      </c>
      <c r="O66" s="145">
        <v>57</v>
      </c>
      <c r="P66" s="145">
        <v>56</v>
      </c>
      <c r="Q66" s="145">
        <v>6</v>
      </c>
      <c r="R66" s="145">
        <v>56</v>
      </c>
      <c r="S66" s="148">
        <v>55</v>
      </c>
      <c r="T66" s="152">
        <f>SUM(B66:S66)</f>
        <v>861</v>
      </c>
      <c r="U66" s="49"/>
      <c r="V66" s="66"/>
      <c r="X66" s="2"/>
      <c r="Y66" s="52"/>
      <c r="Z66" s="52"/>
      <c r="AA66" s="52"/>
      <c r="AB66" s="52"/>
      <c r="AC66" s="52"/>
      <c r="AD66" s="3"/>
    </row>
    <row r="67" spans="1:41" ht="33.75" customHeight="1" x14ac:dyDescent="0.25">
      <c r="A67" s="84" t="s">
        <v>14</v>
      </c>
      <c r="B67" s="35">
        <f t="shared" ref="B67:S67" si="26">((B66*B65)*7/1000-B57-B58)/5</f>
        <v>8.8272000000000013</v>
      </c>
      <c r="C67" s="36">
        <f t="shared" si="26"/>
        <v>8.609</v>
      </c>
      <c r="D67" s="36">
        <f t="shared" si="26"/>
        <v>8.6720000000000006</v>
      </c>
      <c r="E67" s="36">
        <f t="shared" si="26"/>
        <v>1.7362999999999995</v>
      </c>
      <c r="F67" s="36">
        <f t="shared" si="26"/>
        <v>8.7690999999999999</v>
      </c>
      <c r="G67" s="37">
        <f t="shared" si="26"/>
        <v>8.8636000000000017</v>
      </c>
      <c r="H67" s="35">
        <f t="shared" si="26"/>
        <v>8.2894000000000005</v>
      </c>
      <c r="I67" s="36">
        <f t="shared" si="26"/>
        <v>8.433600000000002</v>
      </c>
      <c r="J67" s="36">
        <f t="shared" si="26"/>
        <v>8.4949999999999992</v>
      </c>
      <c r="K67" s="36">
        <f t="shared" si="26"/>
        <v>1.7285999999999997</v>
      </c>
      <c r="L67" s="36">
        <f t="shared" si="26"/>
        <v>8.6327999999999996</v>
      </c>
      <c r="M67" s="37">
        <f t="shared" si="26"/>
        <v>8.2846000000000011</v>
      </c>
      <c r="N67" s="73">
        <f t="shared" si="26"/>
        <v>8.6474999999999991</v>
      </c>
      <c r="O67" s="36">
        <f t="shared" si="26"/>
        <v>8.8489000000000004</v>
      </c>
      <c r="P67" s="36">
        <f t="shared" si="26"/>
        <v>8.6720000000000006</v>
      </c>
      <c r="Q67" s="36">
        <f t="shared" si="26"/>
        <v>0.93559999999999999</v>
      </c>
      <c r="R67" s="36">
        <f t="shared" si="26"/>
        <v>8.5936000000000003</v>
      </c>
      <c r="S67" s="130">
        <f t="shared" si="26"/>
        <v>8.4194999999999993</v>
      </c>
      <c r="T67" s="153">
        <f>((T64*1000)/T66)/7</f>
        <v>155.4836568773851</v>
      </c>
      <c r="X67" s="52"/>
      <c r="Y67" s="52"/>
      <c r="Z67" s="52"/>
      <c r="AA67" s="52"/>
      <c r="AB67" s="52"/>
      <c r="AC67" s="52"/>
      <c r="AD67" s="3"/>
    </row>
    <row r="68" spans="1:41" ht="33.75" customHeight="1" x14ac:dyDescent="0.25">
      <c r="A68" s="85" t="s">
        <v>15</v>
      </c>
      <c r="B68" s="39">
        <f t="shared" ref="B68:M68" si="27">((B66*B65)*7)/1000</f>
        <v>61.936</v>
      </c>
      <c r="C68" s="40">
        <f t="shared" si="27"/>
        <v>60.445</v>
      </c>
      <c r="D68" s="40">
        <f t="shared" si="27"/>
        <v>60.76</v>
      </c>
      <c r="E68" s="40">
        <f t="shared" si="27"/>
        <v>12.281499999999999</v>
      </c>
      <c r="F68" s="40">
        <f t="shared" si="27"/>
        <v>61.645499999999998</v>
      </c>
      <c r="G68" s="76">
        <f t="shared" si="27"/>
        <v>62.118000000000002</v>
      </c>
      <c r="H68" s="39">
        <f t="shared" si="27"/>
        <v>58.247</v>
      </c>
      <c r="I68" s="40">
        <f t="shared" si="27"/>
        <v>58.968000000000004</v>
      </c>
      <c r="J68" s="40">
        <f t="shared" si="27"/>
        <v>59.674999999999997</v>
      </c>
      <c r="K68" s="40">
        <f t="shared" si="27"/>
        <v>12.243</v>
      </c>
      <c r="L68" s="40">
        <f t="shared" si="27"/>
        <v>60.564</v>
      </c>
      <c r="M68" s="76">
        <f t="shared" si="27"/>
        <v>58.023000000000003</v>
      </c>
      <c r="N68" s="74">
        <f>((N66*N65)*7)/1000</f>
        <v>60.637500000000003</v>
      </c>
      <c r="O68" s="40">
        <f>((O66*O65)*7)/1000</f>
        <v>62.044499999999999</v>
      </c>
      <c r="P68" s="40">
        <f>((P66*P65)*7)/1000</f>
        <v>60.76</v>
      </c>
      <c r="Q68" s="40">
        <f>((Q66*Q65)*7)/1000</f>
        <v>6.6779999999999999</v>
      </c>
      <c r="R68" s="40">
        <f t="shared" ref="R68:S68" si="28">((R66*R65)*7)/1000</f>
        <v>60.368000000000002</v>
      </c>
      <c r="S68" s="131">
        <f t="shared" si="28"/>
        <v>59.097499999999997</v>
      </c>
      <c r="T68" s="85"/>
      <c r="U68" s="48"/>
      <c r="Z68" s="3"/>
      <c r="AA68" s="3"/>
      <c r="AB68" s="3"/>
      <c r="AC68" s="3"/>
      <c r="AD68" s="3"/>
    </row>
    <row r="69" spans="1:41" ht="33.75" customHeight="1" thickBot="1" x14ac:dyDescent="0.3">
      <c r="A69" s="86" t="s">
        <v>16</v>
      </c>
      <c r="B69" s="44">
        <f t="shared" ref="B69:M69" si="29">+(B64/B66)/7*1000</f>
        <v>158.16326530612247</v>
      </c>
      <c r="C69" s="45">
        <f t="shared" si="29"/>
        <v>156.88311688311691</v>
      </c>
      <c r="D69" s="45">
        <f t="shared" si="29"/>
        <v>155.10204081632654</v>
      </c>
      <c r="E69" s="45">
        <f t="shared" si="29"/>
        <v>159.74025974025975</v>
      </c>
      <c r="F69" s="45">
        <f t="shared" si="29"/>
        <v>154.63659147869672</v>
      </c>
      <c r="G69" s="46">
        <f t="shared" si="29"/>
        <v>152.95566502463052</v>
      </c>
      <c r="H69" s="44">
        <f t="shared" si="29"/>
        <v>157.14285714285711</v>
      </c>
      <c r="I69" s="45">
        <f t="shared" si="29"/>
        <v>156.08465608465607</v>
      </c>
      <c r="J69" s="45">
        <f t="shared" si="29"/>
        <v>155.06493506493507</v>
      </c>
      <c r="K69" s="45">
        <f t="shared" si="29"/>
        <v>159.74025974025975</v>
      </c>
      <c r="L69" s="45">
        <f t="shared" si="29"/>
        <v>154.59183673469391</v>
      </c>
      <c r="M69" s="46">
        <f t="shared" si="29"/>
        <v>153.70370370370367</v>
      </c>
      <c r="N69" s="75">
        <f>+(N64/N66)/7*1000</f>
        <v>157.66233766233768</v>
      </c>
      <c r="O69" s="45">
        <f>+(O64/O66)/7*1000</f>
        <v>155.63909774436092</v>
      </c>
      <c r="P69" s="45">
        <f>+(P64/P66)/7*1000</f>
        <v>155.10204081632654</v>
      </c>
      <c r="Q69" s="45">
        <f>+(Q64/Q66)/7*1000</f>
        <v>159.52380952380955</v>
      </c>
      <c r="R69" s="45">
        <f t="shared" ref="R69:S69" si="30">+(R64/R66)/7*1000</f>
        <v>154.08163265306123</v>
      </c>
      <c r="S69" s="132">
        <f t="shared" si="30"/>
        <v>153.50649350649351</v>
      </c>
      <c r="T69" s="154"/>
      <c r="Z69" s="3"/>
      <c r="AA69" s="3"/>
      <c r="AB69" s="3"/>
      <c r="AC69" s="3"/>
      <c r="AD69" s="3"/>
    </row>
    <row r="70" spans="1:41" ht="33.75" customHeight="1" x14ac:dyDescent="0.25">
      <c r="B70" s="49">
        <f>B69-B65</f>
        <v>0.1632653061224687</v>
      </c>
      <c r="C70" s="49">
        <f t="shared" ref="C70:S70" si="31">C69-C65</f>
        <v>-0.11688311688308772</v>
      </c>
      <c r="D70" s="49">
        <f t="shared" si="31"/>
        <v>0.10204081632653583</v>
      </c>
      <c r="E70" s="49">
        <f t="shared" si="31"/>
        <v>0.24025974025974506</v>
      </c>
      <c r="F70" s="49">
        <f t="shared" si="31"/>
        <v>0.13659147869671528</v>
      </c>
      <c r="G70" s="49">
        <f t="shared" si="31"/>
        <v>-4.4334975369480389E-2</v>
      </c>
      <c r="H70" s="49">
        <f t="shared" si="31"/>
        <v>0.14285714285711038</v>
      </c>
      <c r="I70" s="49">
        <f t="shared" si="31"/>
        <v>8.4656084656074881E-2</v>
      </c>
      <c r="J70" s="49">
        <f t="shared" si="31"/>
        <v>6.4935064935070841E-2</v>
      </c>
      <c r="K70" s="49">
        <f t="shared" si="31"/>
        <v>0.74025974025974506</v>
      </c>
      <c r="L70" s="49">
        <f t="shared" si="31"/>
        <v>9.1836734693913513E-2</v>
      </c>
      <c r="M70" s="49">
        <f t="shared" si="31"/>
        <v>0.20370370370366686</v>
      </c>
      <c r="N70" s="49">
        <f t="shared" si="31"/>
        <v>0.1623376623376771</v>
      </c>
      <c r="O70" s="49">
        <f t="shared" si="31"/>
        <v>0.13909774436092448</v>
      </c>
      <c r="P70" s="49">
        <f t="shared" si="31"/>
        <v>0.10204081632653583</v>
      </c>
      <c r="Q70" s="49">
        <f t="shared" si="31"/>
        <v>0.52380952380954682</v>
      </c>
      <c r="R70" s="49">
        <f t="shared" si="31"/>
        <v>8.163265306123435E-2</v>
      </c>
      <c r="S70" s="49">
        <f t="shared" si="31"/>
        <v>6.4935064935127684E-3</v>
      </c>
    </row>
    <row r="71" spans="1:41" s="183" customFormat="1" ht="33.75" customHeight="1" x14ac:dyDescent="0.25">
      <c r="B71" s="294"/>
      <c r="C71" s="294"/>
      <c r="D71" s="294"/>
      <c r="E71" s="294"/>
      <c r="F71" s="294"/>
      <c r="G71" s="294"/>
      <c r="H71" s="294"/>
      <c r="I71" s="294"/>
      <c r="J71" s="294"/>
      <c r="K71" s="294"/>
      <c r="L71" s="294"/>
      <c r="M71" s="294"/>
      <c r="N71" s="294"/>
      <c r="O71" s="294"/>
      <c r="P71" s="294"/>
      <c r="Q71" s="294"/>
      <c r="R71" s="294"/>
      <c r="S71" s="294"/>
      <c r="X71" s="16"/>
      <c r="Y71" s="16"/>
      <c r="Z71" s="16"/>
      <c r="AA71" s="16"/>
      <c r="AB71" s="16"/>
      <c r="AC71" s="16"/>
    </row>
    <row r="72" spans="1:41" s="182" customFormat="1" ht="33.75" customHeight="1" x14ac:dyDescent="0.25">
      <c r="B72" s="185"/>
      <c r="C72" s="185"/>
      <c r="F72" s="16"/>
      <c r="G72" s="16"/>
      <c r="H72" s="16"/>
      <c r="I72" s="16"/>
      <c r="J72" s="16"/>
      <c r="K72" s="16"/>
    </row>
    <row r="73" spans="1:41" s="182" customFormat="1" ht="33.75" customHeight="1" x14ac:dyDescent="0.25">
      <c r="B73" s="185"/>
      <c r="F73" s="16"/>
      <c r="G73" s="16"/>
      <c r="H73" s="16"/>
      <c r="I73" s="16"/>
      <c r="J73" s="16"/>
      <c r="K73" s="16"/>
    </row>
    <row r="74" spans="1:41" ht="33.75" customHeight="1" x14ac:dyDescent="0.25">
      <c r="A74" s="52"/>
      <c r="B74" s="185"/>
      <c r="C74" s="185"/>
      <c r="F74" s="183"/>
      <c r="G74" s="183"/>
      <c r="H74" s="183"/>
      <c r="I74" s="183"/>
      <c r="J74" s="183"/>
      <c r="K74" s="183"/>
    </row>
    <row r="75" spans="1:41" ht="33.75" customHeight="1" x14ac:dyDescent="0.25">
      <c r="A75" s="52"/>
      <c r="B75" s="185"/>
      <c r="F75" s="183"/>
      <c r="G75" s="183"/>
      <c r="H75" s="183"/>
      <c r="I75" s="183"/>
      <c r="J75" s="183"/>
      <c r="K75" s="183"/>
    </row>
    <row r="76" spans="1:41" ht="33.75" customHeight="1" x14ac:dyDescent="0.25">
      <c r="A76" s="52"/>
      <c r="B76" s="185"/>
      <c r="C76" s="185"/>
      <c r="F76" s="182"/>
      <c r="G76" s="182"/>
      <c r="H76" s="182"/>
      <c r="I76" s="182"/>
      <c r="J76" s="182"/>
      <c r="K76" s="182"/>
    </row>
    <row r="77" spans="1:41" ht="33.75" customHeight="1" x14ac:dyDescent="0.25">
      <c r="A77" s="52"/>
      <c r="B77" s="185"/>
    </row>
    <row r="78" spans="1:41" ht="33.75" customHeight="1" x14ac:dyDescent="0.25">
      <c r="A78" s="52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182"/>
    </row>
    <row r="79" spans="1:41" ht="33.75" customHeight="1" x14ac:dyDescent="0.25">
      <c r="A79" s="52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182"/>
    </row>
    <row r="80" spans="1:41" ht="33.75" customHeight="1" x14ac:dyDescent="0.25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182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4">
    <mergeCell ref="B36:H36"/>
    <mergeCell ref="L36:R36"/>
    <mergeCell ref="J54:K54"/>
    <mergeCell ref="B55:G55"/>
    <mergeCell ref="H55:M55"/>
    <mergeCell ref="N55:S55"/>
    <mergeCell ref="B15:G15"/>
    <mergeCell ref="H15:M15"/>
    <mergeCell ref="N15:S15"/>
    <mergeCell ref="A3:C3"/>
    <mergeCell ref="E9:G9"/>
    <mergeCell ref="R9:S9"/>
    <mergeCell ref="K11:L11"/>
    <mergeCell ref="R11:T11"/>
  </mergeCells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40"/>
  <sheetViews>
    <sheetView topLeftCell="A31" zoomScale="30" zoomScaleNormal="30" workbookViewId="0">
      <selection activeCell="B66" sqref="B66:S66"/>
    </sheetView>
  </sheetViews>
  <sheetFormatPr baseColWidth="10" defaultRowHeight="15" x14ac:dyDescent="0.25"/>
  <cols>
    <col min="1" max="1" width="52.42578125" style="16" bestFit="1" customWidth="1"/>
    <col min="2" max="10" width="22.85546875" style="16" customWidth="1"/>
    <col min="11" max="11" width="32.85546875" style="16" customWidth="1"/>
    <col min="12" max="19" width="22.85546875" style="16" customWidth="1"/>
    <col min="20" max="20" width="27.85546875" style="16" customWidth="1"/>
    <col min="21" max="22" width="35.42578125" style="16" bestFit="1" customWidth="1"/>
    <col min="23" max="23" width="32.28515625" style="16" bestFit="1" customWidth="1"/>
    <col min="24" max="24" width="20.140625" style="16" bestFit="1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355"/>
      <c r="E3" s="355"/>
      <c r="F3" s="355"/>
      <c r="G3" s="355"/>
      <c r="H3" s="355"/>
      <c r="I3" s="355"/>
      <c r="J3" s="355"/>
      <c r="K3" s="355"/>
      <c r="L3" s="355"/>
      <c r="M3" s="355"/>
      <c r="N3" s="355"/>
      <c r="O3" s="355"/>
      <c r="P3" s="355"/>
      <c r="Q3" s="355"/>
      <c r="R3" s="355"/>
      <c r="S3" s="355"/>
      <c r="T3" s="355"/>
      <c r="U3" s="355"/>
      <c r="V3" s="355"/>
      <c r="W3" s="355"/>
      <c r="X3" s="355"/>
      <c r="Y3" s="2"/>
      <c r="Z3" s="2"/>
      <c r="AA3" s="2"/>
      <c r="AB3" s="2"/>
      <c r="AC3" s="2"/>
      <c r="AD3" s="35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55" t="s">
        <v>1</v>
      </c>
      <c r="B9" s="355"/>
      <c r="C9" s="355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 t="s">
        <v>102</v>
      </c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55"/>
      <c r="B10" s="355"/>
      <c r="C10" s="35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55" t="s">
        <v>4</v>
      </c>
      <c r="B11" s="355"/>
      <c r="C11" s="355"/>
      <c r="D11" s="1"/>
      <c r="E11" s="352">
        <v>3</v>
      </c>
      <c r="F11" s="1"/>
      <c r="G11" s="1"/>
      <c r="H11" s="1"/>
      <c r="I11" s="1"/>
      <c r="J11" s="1"/>
      <c r="K11" s="378" t="s">
        <v>122</v>
      </c>
      <c r="L11" s="378"/>
      <c r="M11" s="353"/>
      <c r="N11" s="353"/>
      <c r="O11" s="1"/>
      <c r="P11" s="1"/>
      <c r="Q11" s="1" t="s">
        <v>6</v>
      </c>
      <c r="R11" s="378" t="s">
        <v>123</v>
      </c>
      <c r="S11" s="378"/>
      <c r="T11" s="378"/>
      <c r="U11" s="353"/>
      <c r="V11" s="353"/>
      <c r="W11" s="353"/>
      <c r="X11" s="353"/>
      <c r="Y11" s="1"/>
      <c r="Z11" s="1"/>
      <c r="AA11" s="1"/>
      <c r="AB11" s="1"/>
      <c r="AC11" s="1"/>
      <c r="AD11" s="1"/>
    </row>
    <row r="12" spans="1:30" s="3" customFormat="1" ht="26.25" x14ac:dyDescent="0.25">
      <c r="A12" s="355"/>
      <c r="B12" s="355"/>
      <c r="C12" s="355"/>
      <c r="D12" s="1"/>
      <c r="E12" s="1"/>
      <c r="F12" s="1"/>
      <c r="G12" s="1"/>
      <c r="H12" s="1"/>
      <c r="I12" s="1"/>
      <c r="J12" s="1"/>
      <c r="K12" s="353"/>
      <c r="L12" s="353"/>
      <c r="M12" s="353"/>
      <c r="N12" s="353"/>
      <c r="O12" s="1"/>
      <c r="P12" s="1"/>
      <c r="Q12" s="1"/>
      <c r="R12" s="1"/>
      <c r="S12" s="353"/>
      <c r="T12" s="353"/>
      <c r="U12" s="353"/>
      <c r="V12" s="353"/>
      <c r="W12" s="353"/>
      <c r="X12" s="353"/>
      <c r="Y12" s="353"/>
      <c r="Z12" s="353"/>
      <c r="AA12" s="353"/>
      <c r="AB12" s="353"/>
      <c r="AC12" s="353"/>
      <c r="AD12" s="1"/>
    </row>
    <row r="13" spans="1:30" s="3" customFormat="1" ht="26.25" x14ac:dyDescent="0.25">
      <c r="A13" s="355"/>
      <c r="B13" s="355"/>
      <c r="C13" s="355"/>
      <c r="D13" s="355"/>
      <c r="E13" s="355"/>
      <c r="F13" s="355"/>
      <c r="G13" s="355"/>
      <c r="H13" s="355"/>
      <c r="I13" s="355"/>
      <c r="J13" s="355"/>
      <c r="K13" s="355"/>
      <c r="L13" s="353"/>
      <c r="M13" s="353"/>
      <c r="N13" s="353"/>
      <c r="O13" s="353"/>
      <c r="P13" s="353"/>
      <c r="Q13" s="353"/>
      <c r="R13" s="353"/>
      <c r="S13" s="353"/>
      <c r="T13" s="353"/>
      <c r="U13" s="353"/>
      <c r="V13" s="353"/>
      <c r="W13" s="1"/>
      <c r="X13" s="1"/>
      <c r="Y13" s="1"/>
    </row>
    <row r="14" spans="1:30" s="3" customFormat="1" ht="27" thickBot="1" x14ac:dyDescent="0.3">
      <c r="A14" s="355"/>
      <c r="B14" s="7"/>
      <c r="C14" s="7"/>
      <c r="D14" s="8"/>
      <c r="E14" s="8"/>
      <c r="F14" s="8"/>
      <c r="G14" s="8"/>
      <c r="H14" s="8"/>
      <c r="I14" s="1"/>
      <c r="J14" s="1"/>
      <c r="K14" s="353"/>
      <c r="L14" s="353"/>
      <c r="M14" s="353"/>
      <c r="N14" s="353"/>
      <c r="O14" s="353"/>
      <c r="P14" s="353"/>
      <c r="Q14" s="353"/>
      <c r="R14" s="353"/>
      <c r="S14" s="353"/>
      <c r="T14" s="353"/>
      <c r="U14" s="353"/>
      <c r="V14" s="353"/>
      <c r="W14" s="353"/>
      <c r="X14" s="1"/>
      <c r="Y14" s="1"/>
      <c r="Z14" s="1"/>
    </row>
    <row r="15" spans="1:30" s="10" customFormat="1" ht="36" thickBot="1" x14ac:dyDescent="0.3">
      <c r="A15" s="109" t="s">
        <v>7</v>
      </c>
      <c r="B15" s="400" t="s">
        <v>8</v>
      </c>
      <c r="C15" s="401"/>
      <c r="D15" s="401"/>
      <c r="E15" s="401"/>
      <c r="F15" s="401"/>
      <c r="G15" s="401"/>
      <c r="H15" s="402" t="s">
        <v>45</v>
      </c>
      <c r="I15" s="403"/>
      <c r="J15" s="403"/>
      <c r="K15" s="403"/>
      <c r="L15" s="403"/>
      <c r="M15" s="404"/>
      <c r="N15" s="405" t="s">
        <v>44</v>
      </c>
      <c r="O15" s="406"/>
      <c r="P15" s="406"/>
      <c r="Q15" s="406"/>
      <c r="R15" s="406"/>
      <c r="S15" s="407"/>
      <c r="T15" s="356"/>
    </row>
    <row r="16" spans="1:30" ht="39.950000000000003" customHeight="1" x14ac:dyDescent="0.25">
      <c r="A16" s="110" t="s">
        <v>9</v>
      </c>
      <c r="B16" s="253"/>
      <c r="C16" s="254"/>
      <c r="D16" s="254"/>
      <c r="E16" s="254"/>
      <c r="F16" s="255"/>
      <c r="G16" s="256"/>
      <c r="H16" s="265"/>
      <c r="I16" s="254"/>
      <c r="J16" s="254"/>
      <c r="K16" s="255"/>
      <c r="L16" s="254"/>
      <c r="M16" s="268"/>
      <c r="N16" s="263"/>
      <c r="O16" s="254"/>
      <c r="P16" s="254"/>
      <c r="Q16" s="254"/>
      <c r="R16" s="254"/>
      <c r="S16" s="256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9">
        <v>6</v>
      </c>
      <c r="H17" s="68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>
        <v>104.9</v>
      </c>
      <c r="C18" s="21">
        <v>105.6</v>
      </c>
      <c r="D18" s="21">
        <v>106.6</v>
      </c>
      <c r="E18" s="21">
        <v>20.8</v>
      </c>
      <c r="F18" s="21">
        <v>107.5</v>
      </c>
      <c r="G18" s="22">
        <v>109.4</v>
      </c>
      <c r="H18" s="69">
        <v>102.6</v>
      </c>
      <c r="I18" s="21">
        <v>103.3</v>
      </c>
      <c r="J18" s="21">
        <v>104.9</v>
      </c>
      <c r="K18" s="21">
        <v>19.600000000000001</v>
      </c>
      <c r="L18" s="21">
        <v>106.4</v>
      </c>
      <c r="M18" s="126">
        <v>104.6</v>
      </c>
      <c r="N18" s="20">
        <v>104.8</v>
      </c>
      <c r="O18" s="21">
        <v>107.9</v>
      </c>
      <c r="P18" s="21">
        <v>109.8</v>
      </c>
      <c r="Q18" s="21">
        <v>11.9</v>
      </c>
      <c r="R18" s="21">
        <v>110.7</v>
      </c>
      <c r="S18" s="22">
        <v>108.3</v>
      </c>
      <c r="T18" s="23">
        <f t="shared" ref="T18:T25" si="0">SUM(B18:S18)</f>
        <v>1649.6000000000001</v>
      </c>
      <c r="V18" s="2"/>
      <c r="W18" s="17"/>
    </row>
    <row r="19" spans="1:30" ht="39.950000000000003" customHeight="1" x14ac:dyDescent="0.25">
      <c r="A19" s="113" t="s">
        <v>34</v>
      </c>
      <c r="B19" s="20">
        <v>104.9</v>
      </c>
      <c r="C19" s="21">
        <v>105.6</v>
      </c>
      <c r="D19" s="21">
        <v>106.6</v>
      </c>
      <c r="E19" s="21">
        <v>20.8</v>
      </c>
      <c r="F19" s="21">
        <v>107.5</v>
      </c>
      <c r="G19" s="22">
        <v>109.4</v>
      </c>
      <c r="H19" s="69">
        <v>102.6</v>
      </c>
      <c r="I19" s="21">
        <v>103.3</v>
      </c>
      <c r="J19" s="21">
        <v>104.9</v>
      </c>
      <c r="K19" s="21">
        <v>19.600000000000001</v>
      </c>
      <c r="L19" s="21">
        <v>106.4</v>
      </c>
      <c r="M19" s="126">
        <v>104.6</v>
      </c>
      <c r="N19" s="20">
        <v>104.8</v>
      </c>
      <c r="O19" s="21">
        <v>107.9</v>
      </c>
      <c r="P19" s="21">
        <v>109.8</v>
      </c>
      <c r="Q19" s="21">
        <v>11.9</v>
      </c>
      <c r="R19" s="21">
        <v>110.7</v>
      </c>
      <c r="S19" s="22">
        <v>108.3</v>
      </c>
      <c r="T19" s="23">
        <f t="shared" si="0"/>
        <v>1649.6000000000001</v>
      </c>
      <c r="U19" s="182"/>
      <c r="V19" s="2"/>
      <c r="W19" s="17"/>
    </row>
    <row r="20" spans="1:30" ht="39.75" customHeight="1" x14ac:dyDescent="0.25">
      <c r="A20" s="112" t="s">
        <v>35</v>
      </c>
      <c r="B20" s="20">
        <v>104.5</v>
      </c>
      <c r="C20" s="21">
        <v>104.7</v>
      </c>
      <c r="D20" s="21">
        <v>107.1</v>
      </c>
      <c r="E20" s="21">
        <v>21.1</v>
      </c>
      <c r="F20" s="21">
        <v>106.7</v>
      </c>
      <c r="G20" s="22">
        <v>108.5</v>
      </c>
      <c r="H20" s="69">
        <v>102.3</v>
      </c>
      <c r="I20" s="21">
        <v>103.1</v>
      </c>
      <c r="J20" s="21">
        <v>104.8</v>
      </c>
      <c r="K20" s="21">
        <v>19</v>
      </c>
      <c r="L20" s="21">
        <v>106.1</v>
      </c>
      <c r="M20" s="126">
        <v>104.7</v>
      </c>
      <c r="N20" s="20">
        <v>105.2</v>
      </c>
      <c r="O20" s="21">
        <v>107.4</v>
      </c>
      <c r="P20" s="21">
        <v>109.4</v>
      </c>
      <c r="Q20" s="21">
        <v>11.2</v>
      </c>
      <c r="R20" s="21">
        <v>110.5</v>
      </c>
      <c r="S20" s="22">
        <v>108.6</v>
      </c>
      <c r="T20" s="23">
        <f>SUM(B20:S20)</f>
        <v>1644.9</v>
      </c>
      <c r="V20" s="2"/>
      <c r="W20" s="17"/>
    </row>
    <row r="21" spans="1:30" ht="39.950000000000003" customHeight="1" x14ac:dyDescent="0.25">
      <c r="A21" s="112" t="s">
        <v>36</v>
      </c>
      <c r="B21" s="20">
        <v>104.5</v>
      </c>
      <c r="C21" s="21">
        <v>104.7</v>
      </c>
      <c r="D21" s="21">
        <v>107.1</v>
      </c>
      <c r="E21" s="21">
        <v>21.1</v>
      </c>
      <c r="F21" s="21">
        <v>106.7</v>
      </c>
      <c r="G21" s="22">
        <v>108.5</v>
      </c>
      <c r="H21" s="69">
        <v>102.3</v>
      </c>
      <c r="I21" s="21">
        <v>103.1</v>
      </c>
      <c r="J21" s="21">
        <v>104.8</v>
      </c>
      <c r="K21" s="21">
        <v>19</v>
      </c>
      <c r="L21" s="21">
        <v>106.1</v>
      </c>
      <c r="M21" s="126">
        <v>104.7</v>
      </c>
      <c r="N21" s="20">
        <v>105.2</v>
      </c>
      <c r="O21" s="21">
        <v>107.4</v>
      </c>
      <c r="P21" s="21">
        <v>109.4</v>
      </c>
      <c r="Q21" s="21">
        <v>11.2</v>
      </c>
      <c r="R21" s="21">
        <v>110.5</v>
      </c>
      <c r="S21" s="22">
        <v>108.2</v>
      </c>
      <c r="T21" s="23">
        <f t="shared" si="0"/>
        <v>1644.5000000000002</v>
      </c>
      <c r="V21" s="2"/>
      <c r="W21" s="17"/>
    </row>
    <row r="22" spans="1:30" ht="39.950000000000003" customHeight="1" x14ac:dyDescent="0.25">
      <c r="A22" s="113" t="s">
        <v>37</v>
      </c>
      <c r="B22" s="20">
        <v>104.5</v>
      </c>
      <c r="C22" s="21">
        <v>104.7</v>
      </c>
      <c r="D22" s="21">
        <v>107.1</v>
      </c>
      <c r="E22" s="21">
        <v>21.1</v>
      </c>
      <c r="F22" s="21">
        <v>106.7</v>
      </c>
      <c r="G22" s="22">
        <v>108.5</v>
      </c>
      <c r="H22" s="69">
        <v>102.3</v>
      </c>
      <c r="I22" s="21">
        <v>103.1</v>
      </c>
      <c r="J22" s="21">
        <v>104.8</v>
      </c>
      <c r="K22" s="21">
        <v>19</v>
      </c>
      <c r="L22" s="21">
        <v>106.1</v>
      </c>
      <c r="M22" s="126">
        <v>104.7</v>
      </c>
      <c r="N22" s="20">
        <v>105.2</v>
      </c>
      <c r="O22" s="21">
        <v>107.4</v>
      </c>
      <c r="P22" s="21">
        <v>109.4</v>
      </c>
      <c r="Q22" s="21">
        <v>11.2</v>
      </c>
      <c r="R22" s="21">
        <v>110.5</v>
      </c>
      <c r="S22" s="22">
        <v>108.3</v>
      </c>
      <c r="T22" s="23">
        <f>SUM(B22:S22)</f>
        <v>1644.6000000000001</v>
      </c>
      <c r="V22" s="2"/>
      <c r="W22" s="17"/>
    </row>
    <row r="23" spans="1:30" ht="39.950000000000003" customHeight="1" x14ac:dyDescent="0.25">
      <c r="A23" s="112" t="s">
        <v>38</v>
      </c>
      <c r="B23" s="20">
        <v>104.5</v>
      </c>
      <c r="C23" s="21">
        <v>104.7</v>
      </c>
      <c r="D23" s="21">
        <v>107.1</v>
      </c>
      <c r="E23" s="21">
        <v>21</v>
      </c>
      <c r="F23" s="21">
        <v>106.7</v>
      </c>
      <c r="G23" s="22">
        <v>108.5</v>
      </c>
      <c r="H23" s="69">
        <v>102.3</v>
      </c>
      <c r="I23" s="21">
        <v>103.1</v>
      </c>
      <c r="J23" s="21">
        <v>104.8</v>
      </c>
      <c r="K23" s="21">
        <v>19</v>
      </c>
      <c r="L23" s="21">
        <v>106.1</v>
      </c>
      <c r="M23" s="126">
        <v>104.7</v>
      </c>
      <c r="N23" s="20">
        <v>105.2</v>
      </c>
      <c r="O23" s="21">
        <v>107.4</v>
      </c>
      <c r="P23" s="21">
        <v>109.4</v>
      </c>
      <c r="Q23" s="21">
        <v>11.2</v>
      </c>
      <c r="R23" s="21">
        <v>110.5</v>
      </c>
      <c r="S23" s="22">
        <v>108.3</v>
      </c>
      <c r="T23" s="23">
        <f t="shared" si="0"/>
        <v>1644.5000000000002</v>
      </c>
      <c r="V23" s="2"/>
      <c r="W23" s="17"/>
    </row>
    <row r="24" spans="1:30" ht="39.950000000000003" customHeight="1" x14ac:dyDescent="0.25">
      <c r="A24" s="112" t="s">
        <v>33</v>
      </c>
      <c r="B24" s="20">
        <v>104.5</v>
      </c>
      <c r="C24" s="21">
        <v>104.7</v>
      </c>
      <c r="D24" s="21">
        <v>107.1</v>
      </c>
      <c r="E24" s="21">
        <v>21</v>
      </c>
      <c r="F24" s="21">
        <v>106.7</v>
      </c>
      <c r="G24" s="22">
        <v>108.5</v>
      </c>
      <c r="H24" s="69">
        <v>102.3</v>
      </c>
      <c r="I24" s="21">
        <v>103.1</v>
      </c>
      <c r="J24" s="21">
        <v>104.8</v>
      </c>
      <c r="K24" s="21">
        <v>19</v>
      </c>
      <c r="L24" s="21">
        <v>106.1</v>
      </c>
      <c r="M24" s="126">
        <v>104.7</v>
      </c>
      <c r="N24" s="20">
        <v>105.2</v>
      </c>
      <c r="O24" s="21">
        <v>107.4</v>
      </c>
      <c r="P24" s="21">
        <v>109.4</v>
      </c>
      <c r="Q24" s="21">
        <v>11.2</v>
      </c>
      <c r="R24" s="21">
        <v>110.5</v>
      </c>
      <c r="S24" s="22">
        <v>108.3</v>
      </c>
      <c r="T24" s="23">
        <f>SUM(B24:S24)</f>
        <v>1644.5000000000002</v>
      </c>
      <c r="V24" s="2"/>
    </row>
    <row r="25" spans="1:30" ht="41.45" customHeight="1" x14ac:dyDescent="0.25">
      <c r="A25" s="113" t="s">
        <v>10</v>
      </c>
      <c r="B25" s="264">
        <f>SUM(B18:B24)</f>
        <v>732.3</v>
      </c>
      <c r="C25" s="261">
        <f t="shared" ref="C25:E25" si="1">SUM(C18:C24)</f>
        <v>734.7</v>
      </c>
      <c r="D25" s="261">
        <f t="shared" si="1"/>
        <v>748.7</v>
      </c>
      <c r="E25" s="261">
        <f t="shared" si="1"/>
        <v>146.9</v>
      </c>
      <c r="F25" s="261">
        <f>SUM(F18:F24)</f>
        <v>748.50000000000011</v>
      </c>
      <c r="G25" s="262">
        <f t="shared" ref="G25:J25" si="2">SUM(G18:G24)</f>
        <v>761.3</v>
      </c>
      <c r="H25" s="260">
        <f t="shared" si="2"/>
        <v>716.69999999999993</v>
      </c>
      <c r="I25" s="261">
        <f t="shared" si="2"/>
        <v>722.1</v>
      </c>
      <c r="J25" s="261">
        <f t="shared" si="2"/>
        <v>733.8</v>
      </c>
      <c r="K25" s="261">
        <f>SUM(K18:K24)</f>
        <v>134.19999999999999</v>
      </c>
      <c r="L25" s="261">
        <f t="shared" ref="L25:M25" si="3">SUM(L18:L24)</f>
        <v>743.30000000000007</v>
      </c>
      <c r="M25" s="269">
        <f t="shared" si="3"/>
        <v>732.7</v>
      </c>
      <c r="N25" s="264">
        <f>SUM(N18:N24)</f>
        <v>735.60000000000014</v>
      </c>
      <c r="O25" s="261">
        <f t="shared" ref="O25:S25" si="4">SUM(O18:O24)</f>
        <v>752.8</v>
      </c>
      <c r="P25" s="261">
        <f t="shared" si="4"/>
        <v>766.59999999999991</v>
      </c>
      <c r="Q25" s="261">
        <f>SUM(Q18:Q24)</f>
        <v>79.800000000000011</v>
      </c>
      <c r="R25" s="261">
        <f t="shared" si="4"/>
        <v>773.9</v>
      </c>
      <c r="S25" s="262">
        <f t="shared" si="4"/>
        <v>758.29999999999984</v>
      </c>
      <c r="T25" s="23">
        <f t="shared" si="0"/>
        <v>11522.199999999997</v>
      </c>
    </row>
    <row r="26" spans="1:30" s="2" customFormat="1" ht="36.75" customHeight="1" thickBot="1" x14ac:dyDescent="0.3">
      <c r="A26" s="114" t="s">
        <v>12</v>
      </c>
      <c r="B26" s="257">
        <v>152.1</v>
      </c>
      <c r="C26" s="258">
        <v>152.1</v>
      </c>
      <c r="D26" s="258">
        <v>152.1</v>
      </c>
      <c r="E26" s="258">
        <v>152.1</v>
      </c>
      <c r="F26" s="258">
        <v>152.1</v>
      </c>
      <c r="G26" s="259">
        <v>152.1</v>
      </c>
      <c r="H26" s="266">
        <v>152.1</v>
      </c>
      <c r="I26" s="258">
        <v>152.1</v>
      </c>
      <c r="J26" s="258">
        <v>152.1</v>
      </c>
      <c r="K26" s="258">
        <v>152.1</v>
      </c>
      <c r="L26" s="258">
        <v>152.1</v>
      </c>
      <c r="M26" s="270">
        <v>152.1</v>
      </c>
      <c r="N26" s="257">
        <v>152.1</v>
      </c>
      <c r="O26" s="258">
        <v>152.1</v>
      </c>
      <c r="P26" s="258">
        <v>152.1</v>
      </c>
      <c r="Q26" s="258">
        <v>152.1</v>
      </c>
      <c r="R26" s="258">
        <v>152.1</v>
      </c>
      <c r="S26" s="259">
        <v>152.1</v>
      </c>
      <c r="T26" s="30">
        <f>+((T25/T27)/7)*1000</f>
        <v>152.11427515281127</v>
      </c>
    </row>
    <row r="27" spans="1:30" s="2" customFormat="1" ht="33" customHeight="1" x14ac:dyDescent="0.25">
      <c r="A27" s="115" t="s">
        <v>13</v>
      </c>
      <c r="B27" s="251">
        <v>688</v>
      </c>
      <c r="C27" s="252">
        <v>690</v>
      </c>
      <c r="D27" s="252">
        <v>703</v>
      </c>
      <c r="E27" s="252">
        <v>138</v>
      </c>
      <c r="F27" s="252">
        <v>703</v>
      </c>
      <c r="G27" s="267">
        <v>715</v>
      </c>
      <c r="H27" s="72">
        <v>673</v>
      </c>
      <c r="I27" s="32">
        <v>678</v>
      </c>
      <c r="J27" s="32">
        <v>689</v>
      </c>
      <c r="K27" s="32">
        <v>126</v>
      </c>
      <c r="L27" s="32">
        <v>698</v>
      </c>
      <c r="M27" s="129">
        <v>688</v>
      </c>
      <c r="N27" s="31">
        <v>691</v>
      </c>
      <c r="O27" s="32">
        <v>707</v>
      </c>
      <c r="P27" s="32">
        <v>720</v>
      </c>
      <c r="Q27" s="32">
        <v>75</v>
      </c>
      <c r="R27" s="32">
        <v>727</v>
      </c>
      <c r="S27" s="33">
        <v>712</v>
      </c>
      <c r="T27" s="34">
        <f>SUM(B27:S27)</f>
        <v>10821</v>
      </c>
      <c r="U27" s="2">
        <f>((T25*1000)/T27)/7</f>
        <v>152.1142751528113</v>
      </c>
    </row>
    <row r="28" spans="1:30" s="2" customFormat="1" ht="33" customHeight="1" x14ac:dyDescent="0.25">
      <c r="A28" s="116" t="s">
        <v>14</v>
      </c>
      <c r="B28" s="35">
        <f t="shared" ref="B28:S28" si="5">((B27*B26)*7/1000-B18-B19)/5</f>
        <v>104.54272</v>
      </c>
      <c r="C28" s="36">
        <f t="shared" si="5"/>
        <v>104.68859999999999</v>
      </c>
      <c r="D28" s="36">
        <f t="shared" si="5"/>
        <v>107.05681999999999</v>
      </c>
      <c r="E28" s="36">
        <f t="shared" si="5"/>
        <v>21.065720000000006</v>
      </c>
      <c r="F28" s="36">
        <f t="shared" si="5"/>
        <v>106.69682</v>
      </c>
      <c r="G28" s="37">
        <f t="shared" si="5"/>
        <v>108.49210000000001</v>
      </c>
      <c r="H28" s="73">
        <f t="shared" si="5"/>
        <v>102.26861999999998</v>
      </c>
      <c r="I28" s="36">
        <f t="shared" si="5"/>
        <v>103.05332000000001</v>
      </c>
      <c r="J28" s="36">
        <f t="shared" si="5"/>
        <v>104.75565999999999</v>
      </c>
      <c r="K28" s="36">
        <f t="shared" si="5"/>
        <v>18.99044</v>
      </c>
      <c r="L28" s="36">
        <f t="shared" si="5"/>
        <v>106.07212</v>
      </c>
      <c r="M28" s="130">
        <f t="shared" si="5"/>
        <v>104.66271999999999</v>
      </c>
      <c r="N28" s="35">
        <f t="shared" si="5"/>
        <v>105.22154</v>
      </c>
      <c r="O28" s="36">
        <f t="shared" si="5"/>
        <v>107.38858000000002</v>
      </c>
      <c r="P28" s="36">
        <f t="shared" si="5"/>
        <v>109.39680000000001</v>
      </c>
      <c r="Q28" s="36">
        <f t="shared" si="5"/>
        <v>11.2105</v>
      </c>
      <c r="R28" s="36">
        <f t="shared" si="5"/>
        <v>110.52737999999999</v>
      </c>
      <c r="S28" s="37">
        <f t="shared" si="5"/>
        <v>108.29328000000002</v>
      </c>
      <c r="T28" s="38"/>
    </row>
    <row r="29" spans="1:30" ht="33.75" customHeight="1" x14ac:dyDescent="0.25">
      <c r="A29" s="117" t="s">
        <v>15</v>
      </c>
      <c r="B29" s="39">
        <f>((B27*B26)*7)/1000</f>
        <v>732.5136</v>
      </c>
      <c r="C29" s="40">
        <f>((C27*C26)*7)/1000</f>
        <v>734.64300000000003</v>
      </c>
      <c r="D29" s="40">
        <f t="shared" ref="D29:S29" si="6">((D27*D26)*7)/1000</f>
        <v>748.48410000000001</v>
      </c>
      <c r="E29" s="40">
        <f t="shared" si="6"/>
        <v>146.92860000000002</v>
      </c>
      <c r="F29" s="40">
        <f t="shared" si="6"/>
        <v>748.48410000000001</v>
      </c>
      <c r="G29" s="76">
        <f t="shared" si="6"/>
        <v>761.26049999999998</v>
      </c>
      <c r="H29" s="74">
        <f t="shared" si="6"/>
        <v>716.54309999999998</v>
      </c>
      <c r="I29" s="40">
        <f t="shared" si="6"/>
        <v>721.86659999999995</v>
      </c>
      <c r="J29" s="40">
        <f t="shared" si="6"/>
        <v>733.5782999999999</v>
      </c>
      <c r="K29" s="40">
        <f t="shared" si="6"/>
        <v>134.15219999999999</v>
      </c>
      <c r="L29" s="40">
        <f t="shared" si="6"/>
        <v>743.16059999999993</v>
      </c>
      <c r="M29" s="131">
        <f t="shared" si="6"/>
        <v>732.5136</v>
      </c>
      <c r="N29" s="177">
        <f t="shared" si="6"/>
        <v>735.70769999999993</v>
      </c>
      <c r="O29" s="41">
        <f t="shared" si="6"/>
        <v>752.74290000000008</v>
      </c>
      <c r="P29" s="41">
        <f t="shared" si="6"/>
        <v>766.58399999999995</v>
      </c>
      <c r="Q29" s="41">
        <f t="shared" si="6"/>
        <v>79.852500000000006</v>
      </c>
      <c r="R29" s="41">
        <f t="shared" si="6"/>
        <v>774.03690000000006</v>
      </c>
      <c r="S29" s="42">
        <f t="shared" si="6"/>
        <v>758.06640000000004</v>
      </c>
      <c r="T29" s="43"/>
    </row>
    <row r="30" spans="1:30" ht="33.75" customHeight="1" thickBot="1" x14ac:dyDescent="0.3">
      <c r="A30" s="118" t="s">
        <v>16</v>
      </c>
      <c r="B30" s="44">
        <f>+(B25/B27)/7*1000</f>
        <v>152.05564784053155</v>
      </c>
      <c r="C30" s="45">
        <f t="shared" ref="C30:E30" si="7">+(C25/C27)/7*1000</f>
        <v>152.11180124223603</v>
      </c>
      <c r="D30" s="45">
        <f t="shared" si="7"/>
        <v>152.14387319650479</v>
      </c>
      <c r="E30" s="45">
        <f t="shared" si="7"/>
        <v>152.0703933747412</v>
      </c>
      <c r="F30" s="45">
        <f>+(F25/F27)/7*1000</f>
        <v>152.10323105059948</v>
      </c>
      <c r="G30" s="46">
        <f t="shared" ref="G30:J30" si="8">+(G25/G27)/7*1000</f>
        <v>152.10789210789207</v>
      </c>
      <c r="H30" s="75">
        <f t="shared" si="8"/>
        <v>152.13330503077901</v>
      </c>
      <c r="I30" s="45">
        <f t="shared" si="8"/>
        <v>152.14917825537296</v>
      </c>
      <c r="J30" s="45">
        <f t="shared" si="8"/>
        <v>152.14596724030685</v>
      </c>
      <c r="K30" s="45">
        <f>+(K25/K27)/7*1000</f>
        <v>152.15419501133786</v>
      </c>
      <c r="L30" s="45">
        <f t="shared" ref="L30:S30" si="9">+(L25/L27)/7*1000</f>
        <v>152.12853049529269</v>
      </c>
      <c r="M30" s="132">
        <f t="shared" si="9"/>
        <v>152.1387043189369</v>
      </c>
      <c r="N30" s="44">
        <f t="shared" si="9"/>
        <v>152.0777341327269</v>
      </c>
      <c r="O30" s="45">
        <f t="shared" si="9"/>
        <v>152.11153768438069</v>
      </c>
      <c r="P30" s="45">
        <f t="shared" si="9"/>
        <v>152.10317460317461</v>
      </c>
      <c r="Q30" s="45">
        <f t="shared" si="9"/>
        <v>152</v>
      </c>
      <c r="R30" s="45">
        <f t="shared" si="9"/>
        <v>152.07309884063667</v>
      </c>
      <c r="S30" s="46">
        <f t="shared" si="9"/>
        <v>152.14686998394862</v>
      </c>
      <c r="T30" s="47"/>
    </row>
    <row r="31" spans="1:30" ht="33.75" customHeight="1" x14ac:dyDescent="0.25">
      <c r="A31" s="48"/>
      <c r="B31" s="49">
        <f t="shared" ref="B31:S31" si="10">B30-B26</f>
        <v>-4.4352159468445507E-2</v>
      </c>
      <c r="C31" s="49">
        <f t="shared" si="10"/>
        <v>1.1801242236032294E-2</v>
      </c>
      <c r="D31" s="49">
        <f t="shared" si="10"/>
        <v>4.3873196504790712E-2</v>
      </c>
      <c r="E31" s="49">
        <f t="shared" si="10"/>
        <v>-2.9606625258793429E-2</v>
      </c>
      <c r="F31" s="49">
        <f t="shared" si="10"/>
        <v>3.2310505994814775E-3</v>
      </c>
      <c r="G31" s="49">
        <f t="shared" si="10"/>
        <v>7.8921078920757282E-3</v>
      </c>
      <c r="H31" s="49">
        <f t="shared" si="10"/>
        <v>3.3305030779018807E-2</v>
      </c>
      <c r="I31" s="49">
        <f t="shared" si="10"/>
        <v>4.9178255372964941E-2</v>
      </c>
      <c r="J31" s="49">
        <f t="shared" si="10"/>
        <v>4.5967240306850954E-2</v>
      </c>
      <c r="K31" s="49">
        <f t="shared" si="10"/>
        <v>5.4195011337867527E-2</v>
      </c>
      <c r="L31" s="49">
        <f t="shared" si="10"/>
        <v>2.8530495292699243E-2</v>
      </c>
      <c r="M31" s="49">
        <f t="shared" si="10"/>
        <v>3.8704318936908066E-2</v>
      </c>
      <c r="N31" s="49">
        <f t="shared" si="10"/>
        <v>-2.2265867273091544E-2</v>
      </c>
      <c r="O31" s="49">
        <f t="shared" si="10"/>
        <v>1.1537684380698465E-2</v>
      </c>
      <c r="P31" s="49">
        <f t="shared" si="10"/>
        <v>3.1746031746138215E-3</v>
      </c>
      <c r="Q31" s="49">
        <f t="shared" si="10"/>
        <v>-9.9999999999994316E-2</v>
      </c>
      <c r="R31" s="49">
        <f t="shared" si="10"/>
        <v>-2.6901159363319493E-2</v>
      </c>
      <c r="S31" s="49">
        <f t="shared" si="10"/>
        <v>4.6869983948624849E-2</v>
      </c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>
        <v>44.4</v>
      </c>
      <c r="C32" s="49">
        <v>44.4</v>
      </c>
      <c r="D32" s="49">
        <v>44.4</v>
      </c>
      <c r="E32" s="49">
        <v>44.4</v>
      </c>
      <c r="F32" s="49">
        <v>44.4</v>
      </c>
      <c r="G32" s="49">
        <v>44.4</v>
      </c>
      <c r="H32" s="49">
        <v>44.4</v>
      </c>
      <c r="I32" s="49">
        <v>44.4</v>
      </c>
      <c r="J32" s="49">
        <v>44.4</v>
      </c>
      <c r="K32" s="49">
        <v>44.4</v>
      </c>
      <c r="L32" s="49">
        <v>44.4</v>
      </c>
      <c r="M32" s="49">
        <v>44.4</v>
      </c>
      <c r="N32" s="49">
        <v>44.4</v>
      </c>
      <c r="O32" s="49">
        <v>44.4</v>
      </c>
      <c r="P32" s="49">
        <v>44.4</v>
      </c>
      <c r="Q32" s="49">
        <v>44.4</v>
      </c>
      <c r="R32" s="49">
        <v>44.4</v>
      </c>
      <c r="S32" s="49">
        <v>44.4</v>
      </c>
      <c r="T32" s="49">
        <f>SUM(B32:S32)</f>
        <v>799.1999999999997</v>
      </c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>
        <f>B32/7</f>
        <v>6.3428571428571425</v>
      </c>
      <c r="C33" s="49">
        <f t="shared" ref="C33:S33" si="11">C32/7</f>
        <v>6.3428571428571425</v>
      </c>
      <c r="D33" s="49">
        <f t="shared" si="11"/>
        <v>6.3428571428571425</v>
      </c>
      <c r="E33" s="49">
        <f t="shared" si="11"/>
        <v>6.3428571428571425</v>
      </c>
      <c r="F33" s="49">
        <f t="shared" si="11"/>
        <v>6.3428571428571425</v>
      </c>
      <c r="G33" s="49">
        <f t="shared" si="11"/>
        <v>6.3428571428571425</v>
      </c>
      <c r="H33" s="49">
        <f t="shared" si="11"/>
        <v>6.3428571428571425</v>
      </c>
      <c r="I33" s="49">
        <f t="shared" si="11"/>
        <v>6.3428571428571425</v>
      </c>
      <c r="J33" s="49">
        <f t="shared" si="11"/>
        <v>6.3428571428571425</v>
      </c>
      <c r="K33" s="49">
        <f t="shared" si="11"/>
        <v>6.3428571428571425</v>
      </c>
      <c r="L33" s="49">
        <f t="shared" si="11"/>
        <v>6.3428571428571425</v>
      </c>
      <c r="M33" s="49">
        <f t="shared" si="11"/>
        <v>6.3428571428571425</v>
      </c>
      <c r="N33" s="49">
        <f t="shared" si="11"/>
        <v>6.3428571428571425</v>
      </c>
      <c r="O33" s="49">
        <f t="shared" si="11"/>
        <v>6.3428571428571425</v>
      </c>
      <c r="P33" s="49">
        <f t="shared" si="11"/>
        <v>6.3428571428571425</v>
      </c>
      <c r="Q33" s="49">
        <f t="shared" si="11"/>
        <v>6.3428571428571425</v>
      </c>
      <c r="R33" s="49">
        <f t="shared" si="11"/>
        <v>6.3428571428571425</v>
      </c>
      <c r="S33" s="49">
        <f t="shared" si="11"/>
        <v>6.3428571428571425</v>
      </c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247">
        <v>1</v>
      </c>
      <c r="C34" s="248">
        <v>2</v>
      </c>
      <c r="D34" s="249">
        <v>3</v>
      </c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0"/>
      <c r="U36" s="50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0"/>
      <c r="U37" s="50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302"/>
      <c r="U38" s="302"/>
      <c r="V38" s="303"/>
      <c r="W38" s="2"/>
      <c r="X38" s="2"/>
      <c r="Y38" s="2"/>
      <c r="Z38" s="2"/>
    </row>
    <row r="39" spans="1:30" ht="33.75" customHeight="1" x14ac:dyDescent="0.25">
      <c r="A39" s="80" t="s">
        <v>42</v>
      </c>
      <c r="B39" s="250">
        <v>90.6</v>
      </c>
      <c r="C39" s="250">
        <v>88.1</v>
      </c>
      <c r="D39" s="250">
        <v>87.5</v>
      </c>
      <c r="E39" s="250">
        <v>3.4</v>
      </c>
      <c r="F39" s="250">
        <v>90.7</v>
      </c>
      <c r="G39" s="250">
        <v>92.1</v>
      </c>
      <c r="H39" s="89">
        <f t="shared" ref="H39:H46" si="12">SUM(B39:G39)</f>
        <v>452.4</v>
      </c>
      <c r="I39" s="50"/>
      <c r="J39" s="2"/>
      <c r="K39" s="80" t="s">
        <v>42</v>
      </c>
      <c r="L39" s="250">
        <v>7.4</v>
      </c>
      <c r="M39" s="69">
        <v>7.2</v>
      </c>
      <c r="N39" s="69">
        <v>7.1</v>
      </c>
      <c r="O39" s="69">
        <v>0.3</v>
      </c>
      <c r="P39" s="69">
        <v>7.3</v>
      </c>
      <c r="Q39" s="69">
        <v>6.8</v>
      </c>
      <c r="R39" s="89">
        <f t="shared" ref="R39:R46" si="13">SUM(L39:Q39)</f>
        <v>36.1</v>
      </c>
      <c r="S39" s="50"/>
      <c r="T39" s="55"/>
      <c r="U39" s="304"/>
      <c r="V39" s="310"/>
      <c r="W39" s="2"/>
      <c r="X39" s="295"/>
      <c r="Y39" s="2"/>
      <c r="Z39" s="2"/>
      <c r="AA39" s="144"/>
      <c r="AB39" s="144"/>
      <c r="AD39" s="142"/>
    </row>
    <row r="40" spans="1:30" ht="33.75" customHeight="1" x14ac:dyDescent="0.25">
      <c r="A40" s="81" t="s">
        <v>34</v>
      </c>
      <c r="B40" s="250">
        <v>90.6</v>
      </c>
      <c r="C40" s="250">
        <v>88.1</v>
      </c>
      <c r="D40" s="250">
        <v>87.5</v>
      </c>
      <c r="E40" s="250">
        <v>3.4</v>
      </c>
      <c r="F40" s="250">
        <v>90.7</v>
      </c>
      <c r="G40" s="250">
        <v>92.1</v>
      </c>
      <c r="H40" s="89">
        <f t="shared" si="12"/>
        <v>452.4</v>
      </c>
      <c r="I40" s="50"/>
      <c r="J40" s="2"/>
      <c r="K40" s="81" t="s">
        <v>34</v>
      </c>
      <c r="L40" s="250">
        <v>7.4</v>
      </c>
      <c r="M40" s="69">
        <v>7.2</v>
      </c>
      <c r="N40" s="69">
        <v>7.1</v>
      </c>
      <c r="O40" s="69">
        <v>0.3</v>
      </c>
      <c r="P40" s="69">
        <v>7.3</v>
      </c>
      <c r="Q40" s="69">
        <v>6.8</v>
      </c>
      <c r="R40" s="89">
        <f t="shared" si="13"/>
        <v>36.1</v>
      </c>
      <c r="S40" s="50"/>
      <c r="T40" s="55"/>
      <c r="U40" s="304"/>
      <c r="V40" s="310"/>
      <c r="W40" s="50"/>
      <c r="X40" s="50"/>
      <c r="Y40" s="50"/>
      <c r="Z40" s="50"/>
      <c r="AA40" s="50"/>
      <c r="AB40" s="50"/>
      <c r="AC40" s="50"/>
      <c r="AD40" s="142"/>
    </row>
    <row r="41" spans="1:30" ht="33.75" customHeight="1" x14ac:dyDescent="0.25">
      <c r="A41" s="80" t="s">
        <v>35</v>
      </c>
      <c r="B41" s="250">
        <v>90.7</v>
      </c>
      <c r="C41" s="250">
        <v>88.2</v>
      </c>
      <c r="D41" s="250">
        <v>88.1</v>
      </c>
      <c r="E41" s="250">
        <v>4.7</v>
      </c>
      <c r="F41" s="250">
        <v>91.3</v>
      </c>
      <c r="G41" s="250">
        <v>92.2</v>
      </c>
      <c r="H41" s="89">
        <f t="shared" si="12"/>
        <v>455.2</v>
      </c>
      <c r="I41" s="50"/>
      <c r="J41" s="2"/>
      <c r="K41" s="80" t="s">
        <v>35</v>
      </c>
      <c r="L41" s="250">
        <v>7.4</v>
      </c>
      <c r="M41" s="69">
        <v>7.2</v>
      </c>
      <c r="N41" s="69">
        <v>7</v>
      </c>
      <c r="O41" s="69">
        <v>0.3</v>
      </c>
      <c r="P41" s="69">
        <v>7.2</v>
      </c>
      <c r="Q41" s="69">
        <v>6.8</v>
      </c>
      <c r="R41" s="89">
        <f t="shared" si="13"/>
        <v>35.9</v>
      </c>
      <c r="S41" s="50"/>
      <c r="T41" s="55"/>
      <c r="U41" s="304"/>
      <c r="V41" s="310"/>
      <c r="W41" s="50"/>
      <c r="X41" s="50"/>
      <c r="Y41" s="50"/>
      <c r="Z41" s="50"/>
      <c r="AA41" s="50"/>
      <c r="AB41" s="144"/>
      <c r="AD41" s="142"/>
    </row>
    <row r="42" spans="1:30" ht="33.75" customHeight="1" x14ac:dyDescent="0.25">
      <c r="A42" s="80" t="s">
        <v>36</v>
      </c>
      <c r="B42" s="250">
        <v>90.7</v>
      </c>
      <c r="C42" s="250">
        <v>88.2</v>
      </c>
      <c r="D42" s="250">
        <v>88</v>
      </c>
      <c r="E42" s="250">
        <v>4.5999999999999996</v>
      </c>
      <c r="F42" s="250">
        <v>91.3</v>
      </c>
      <c r="G42" s="250">
        <v>92.2</v>
      </c>
      <c r="H42" s="89">
        <f t="shared" si="12"/>
        <v>455</v>
      </c>
      <c r="I42" s="50"/>
      <c r="J42" s="2"/>
      <c r="K42" s="80" t="s">
        <v>36</v>
      </c>
      <c r="L42" s="250">
        <v>7.4</v>
      </c>
      <c r="M42" s="69">
        <v>7.2</v>
      </c>
      <c r="N42" s="69">
        <v>7</v>
      </c>
      <c r="O42" s="69">
        <v>0.3</v>
      </c>
      <c r="P42" s="69">
        <v>7.2</v>
      </c>
      <c r="Q42" s="69">
        <v>6.7</v>
      </c>
      <c r="R42" s="89">
        <f t="shared" si="13"/>
        <v>35.800000000000004</v>
      </c>
      <c r="S42" s="50"/>
      <c r="T42" s="55"/>
      <c r="U42" s="304"/>
      <c r="V42" s="310"/>
      <c r="W42" s="50"/>
    </row>
    <row r="43" spans="1:30" ht="33.75" customHeight="1" x14ac:dyDescent="0.25">
      <c r="A43" s="81" t="s">
        <v>37</v>
      </c>
      <c r="B43" s="250">
        <v>90.7</v>
      </c>
      <c r="C43" s="250">
        <v>88.2</v>
      </c>
      <c r="D43" s="250">
        <v>88.1</v>
      </c>
      <c r="E43" s="250">
        <v>4.5999999999999996</v>
      </c>
      <c r="F43" s="250">
        <v>91.3</v>
      </c>
      <c r="G43" s="250">
        <v>92.2</v>
      </c>
      <c r="H43" s="89">
        <f t="shared" si="12"/>
        <v>455.1</v>
      </c>
      <c r="I43" s="50"/>
      <c r="J43" s="2"/>
      <c r="K43" s="81" t="s">
        <v>37</v>
      </c>
      <c r="L43" s="250">
        <v>7.4</v>
      </c>
      <c r="M43" s="69">
        <v>7.2</v>
      </c>
      <c r="N43" s="69">
        <v>7</v>
      </c>
      <c r="O43" s="69">
        <v>0.3</v>
      </c>
      <c r="P43" s="69">
        <v>7.2</v>
      </c>
      <c r="Q43" s="69">
        <v>6.8</v>
      </c>
      <c r="R43" s="89">
        <f t="shared" si="13"/>
        <v>35.9</v>
      </c>
      <c r="S43" s="50"/>
      <c r="T43" s="55"/>
      <c r="U43" s="304"/>
      <c r="V43" s="310"/>
      <c r="W43" s="295"/>
    </row>
    <row r="44" spans="1:30" ht="33.75" customHeight="1" x14ac:dyDescent="0.25">
      <c r="A44" s="80" t="s">
        <v>38</v>
      </c>
      <c r="B44" s="250">
        <v>90.7</v>
      </c>
      <c r="C44" s="250">
        <v>88.2</v>
      </c>
      <c r="D44" s="250">
        <v>88.1</v>
      </c>
      <c r="E44" s="250">
        <v>4.7</v>
      </c>
      <c r="F44" s="250">
        <v>91.3</v>
      </c>
      <c r="G44" s="250">
        <v>92.2</v>
      </c>
      <c r="H44" s="89">
        <f t="shared" si="12"/>
        <v>455.2</v>
      </c>
      <c r="I44" s="50"/>
      <c r="J44" s="2"/>
      <c r="K44" s="80" t="s">
        <v>38</v>
      </c>
      <c r="L44" s="250">
        <v>7.4</v>
      </c>
      <c r="M44" s="69">
        <v>7.3</v>
      </c>
      <c r="N44" s="69">
        <v>7</v>
      </c>
      <c r="O44" s="69">
        <v>0.4</v>
      </c>
      <c r="P44" s="69">
        <v>7.2</v>
      </c>
      <c r="Q44" s="69">
        <v>6.8</v>
      </c>
      <c r="R44" s="89">
        <f t="shared" si="13"/>
        <v>36.099999999999994</v>
      </c>
      <c r="S44" s="50"/>
      <c r="T44" s="55"/>
      <c r="U44" s="304"/>
      <c r="V44" s="310"/>
      <c r="W44" s="295"/>
    </row>
    <row r="45" spans="1:30" ht="33.75" customHeight="1" x14ac:dyDescent="0.25">
      <c r="A45" s="80" t="s">
        <v>33</v>
      </c>
      <c r="B45" s="250">
        <v>90.7</v>
      </c>
      <c r="C45" s="250">
        <v>88.3</v>
      </c>
      <c r="D45" s="250">
        <v>88.1</v>
      </c>
      <c r="E45" s="250">
        <v>4.7</v>
      </c>
      <c r="F45" s="250">
        <v>91.3</v>
      </c>
      <c r="G45" s="250">
        <v>92.2</v>
      </c>
      <c r="H45" s="89">
        <f t="shared" si="12"/>
        <v>455.3</v>
      </c>
      <c r="I45" s="50"/>
      <c r="J45" s="2"/>
      <c r="K45" s="80" t="s">
        <v>33</v>
      </c>
      <c r="L45" s="250">
        <v>7.5</v>
      </c>
      <c r="M45" s="69">
        <v>7.3</v>
      </c>
      <c r="N45" s="69">
        <v>7.1</v>
      </c>
      <c r="O45" s="69">
        <v>0.4</v>
      </c>
      <c r="P45" s="69">
        <v>7.3</v>
      </c>
      <c r="Q45" s="69">
        <v>6.8</v>
      </c>
      <c r="R45" s="89">
        <f t="shared" si="13"/>
        <v>36.4</v>
      </c>
      <c r="S45" s="50"/>
      <c r="T45" s="55"/>
      <c r="U45" s="304"/>
      <c r="V45" s="310"/>
      <c r="W45" s="50"/>
    </row>
    <row r="46" spans="1:30" ht="33.75" customHeight="1" x14ac:dyDescent="0.25">
      <c r="A46" s="81" t="s">
        <v>10</v>
      </c>
      <c r="B46" s="70">
        <f t="shared" ref="B46:G46" si="14">SUM(B39:B45)</f>
        <v>634.70000000000005</v>
      </c>
      <c r="C46" s="25">
        <f t="shared" si="14"/>
        <v>617.29999999999995</v>
      </c>
      <c r="D46" s="25">
        <f t="shared" si="14"/>
        <v>615.40000000000009</v>
      </c>
      <c r="E46" s="25">
        <f t="shared" si="14"/>
        <v>30.1</v>
      </c>
      <c r="F46" s="25">
        <f t="shared" si="14"/>
        <v>637.9</v>
      </c>
      <c r="G46" s="25">
        <f t="shared" si="14"/>
        <v>645.20000000000005</v>
      </c>
      <c r="H46" s="89">
        <f t="shared" si="12"/>
        <v>3180.6000000000004</v>
      </c>
      <c r="I46" s="56"/>
      <c r="K46" s="96" t="s">
        <v>10</v>
      </c>
      <c r="L46" s="70">
        <f>SUM(L39:L45)</f>
        <v>51.9</v>
      </c>
      <c r="M46" s="25">
        <f>SUM(M39:M45)</f>
        <v>50.599999999999994</v>
      </c>
      <c r="N46" s="25">
        <f>SUM(N39:N45)</f>
        <v>49.300000000000004</v>
      </c>
      <c r="O46" s="25">
        <f>SUM(O39:O45)</f>
        <v>2.2999999999999998</v>
      </c>
      <c r="P46" s="25">
        <f t="shared" ref="P46:Q46" si="15">SUM(P39:P45)</f>
        <v>50.7</v>
      </c>
      <c r="Q46" s="25">
        <f t="shared" si="15"/>
        <v>47.499999999999993</v>
      </c>
      <c r="R46" s="89">
        <f t="shared" si="13"/>
        <v>252.3</v>
      </c>
      <c r="S46" s="56"/>
      <c r="T46" s="53"/>
      <c r="U46" s="296"/>
      <c r="V46" s="296"/>
      <c r="W46" s="296"/>
    </row>
    <row r="47" spans="1:30" ht="33.75" customHeight="1" x14ac:dyDescent="0.25">
      <c r="A47" s="82" t="s">
        <v>12</v>
      </c>
      <c r="B47" s="28">
        <v>153.4</v>
      </c>
      <c r="C47" s="28">
        <v>153.4</v>
      </c>
      <c r="D47" s="28">
        <v>153.4</v>
      </c>
      <c r="E47" s="28">
        <v>153.4</v>
      </c>
      <c r="F47" s="28">
        <v>153.4</v>
      </c>
      <c r="G47" s="28">
        <v>153.4</v>
      </c>
      <c r="H47" s="90">
        <f>+((H46/H48)/7)*1000</f>
        <v>153.40021221182602</v>
      </c>
      <c r="I47" s="56"/>
      <c r="K47" s="119" t="s">
        <v>12</v>
      </c>
      <c r="L47" s="71">
        <v>161</v>
      </c>
      <c r="M47" s="28">
        <v>160.5</v>
      </c>
      <c r="N47" s="28">
        <v>156.5</v>
      </c>
      <c r="O47" s="28">
        <v>161.5</v>
      </c>
      <c r="P47" s="28">
        <v>154</v>
      </c>
      <c r="Q47" s="28">
        <v>154</v>
      </c>
      <c r="R47" s="90">
        <f>+((R46/R48)/7)*1000</f>
        <v>157.39238927011854</v>
      </c>
      <c r="S47" s="57"/>
      <c r="T47" s="50"/>
      <c r="U47" s="50"/>
    </row>
    <row r="48" spans="1:30" ht="33.75" customHeight="1" x14ac:dyDescent="0.25">
      <c r="A48" s="83" t="s">
        <v>13</v>
      </c>
      <c r="B48" s="72">
        <v>591</v>
      </c>
      <c r="C48" s="32">
        <v>575</v>
      </c>
      <c r="D48" s="32">
        <v>573</v>
      </c>
      <c r="E48" s="32">
        <v>28</v>
      </c>
      <c r="F48" s="32">
        <v>594</v>
      </c>
      <c r="G48" s="32">
        <v>601</v>
      </c>
      <c r="H48" s="91">
        <f>SUM(B48:G48)</f>
        <v>2962</v>
      </c>
      <c r="I48" s="56"/>
      <c r="J48" s="58"/>
      <c r="K48" s="83" t="s">
        <v>13</v>
      </c>
      <c r="L48" s="94">
        <v>46</v>
      </c>
      <c r="M48" s="94">
        <v>45</v>
      </c>
      <c r="N48" s="94">
        <v>45</v>
      </c>
      <c r="O48" s="94">
        <v>2</v>
      </c>
      <c r="P48" s="94">
        <v>47</v>
      </c>
      <c r="Q48" s="94">
        <v>44</v>
      </c>
      <c r="R48" s="98">
        <f>SUM(L48:Q48)</f>
        <v>229</v>
      </c>
      <c r="S48" s="59"/>
      <c r="T48" s="53"/>
      <c r="U48" s="3"/>
    </row>
    <row r="49" spans="1:43" ht="33.75" customHeight="1" x14ac:dyDescent="0.25">
      <c r="A49" s="84" t="s">
        <v>14</v>
      </c>
      <c r="B49" s="73">
        <f t="shared" ref="B49:G49" si="16">((B48*B47)*7/1000-B39-B40)/5</f>
        <v>90.683160000000001</v>
      </c>
      <c r="C49" s="36">
        <f t="shared" si="16"/>
        <v>88.246999999999986</v>
      </c>
      <c r="D49" s="36">
        <f t="shared" si="16"/>
        <v>88.057480000000012</v>
      </c>
      <c r="E49" s="36">
        <f t="shared" si="16"/>
        <v>4.6532800000000005</v>
      </c>
      <c r="F49" s="36">
        <f t="shared" si="16"/>
        <v>91.287440000000004</v>
      </c>
      <c r="G49" s="36">
        <f t="shared" si="16"/>
        <v>92.230760000000004</v>
      </c>
      <c r="H49" s="92">
        <f>((H46*1000)/H48)/7</f>
        <v>153.40021221182602</v>
      </c>
      <c r="I49" s="56"/>
      <c r="K49" s="84" t="s">
        <v>14</v>
      </c>
      <c r="L49" s="73">
        <f>((L48*L47)*7/1000-L39-L40)/5</f>
        <v>7.4084000000000003</v>
      </c>
      <c r="M49" s="36">
        <f t="shared" ref="M49:Q49" si="17">((M48*M47)*7/1000-M39-M40)/5</f>
        <v>7.2314999999999987</v>
      </c>
      <c r="N49" s="36">
        <f t="shared" si="17"/>
        <v>7.019499999999999</v>
      </c>
      <c r="O49" s="36">
        <f t="shared" si="17"/>
        <v>0.3322</v>
      </c>
      <c r="P49" s="36">
        <f t="shared" si="17"/>
        <v>7.2132000000000005</v>
      </c>
      <c r="Q49" s="36">
        <f t="shared" si="17"/>
        <v>6.7664000000000017</v>
      </c>
      <c r="R49" s="99">
        <f>((R46*1000)/R48)/7</f>
        <v>157.39238927011851</v>
      </c>
      <c r="S49" s="59"/>
      <c r="T49" s="50"/>
      <c r="U49" s="50"/>
    </row>
    <row r="50" spans="1:43" ht="33.75" customHeight="1" x14ac:dyDescent="0.25">
      <c r="A50" s="85" t="s">
        <v>15</v>
      </c>
      <c r="B50" s="74">
        <f t="shared" ref="B50:G50" si="18">((B48*B47)*7)/1000</f>
        <v>634.61580000000004</v>
      </c>
      <c r="C50" s="40">
        <f t="shared" si="18"/>
        <v>617.43499999999995</v>
      </c>
      <c r="D50" s="40">
        <f t="shared" si="18"/>
        <v>615.28740000000005</v>
      </c>
      <c r="E50" s="40">
        <f t="shared" si="18"/>
        <v>30.066399999999998</v>
      </c>
      <c r="F50" s="40">
        <f t="shared" si="18"/>
        <v>637.83720000000005</v>
      </c>
      <c r="G50" s="40">
        <f t="shared" si="18"/>
        <v>645.35380000000009</v>
      </c>
      <c r="H50" s="76"/>
      <c r="I50" s="56"/>
      <c r="K50" s="85" t="s">
        <v>15</v>
      </c>
      <c r="L50" s="74">
        <f>((L48*L47)*7)/1000</f>
        <v>51.841999999999999</v>
      </c>
      <c r="M50" s="40">
        <f>((M48*M47)*7)/1000</f>
        <v>50.557499999999997</v>
      </c>
      <c r="N50" s="40">
        <f>((N48*N47)*7)/1000</f>
        <v>49.297499999999999</v>
      </c>
      <c r="O50" s="40">
        <f>((O48*O47)*7)/1000</f>
        <v>2.2610000000000001</v>
      </c>
      <c r="P50" s="40">
        <f t="shared" ref="P50:Q50" si="19">((P48*P47)*7)/1000</f>
        <v>50.665999999999997</v>
      </c>
      <c r="Q50" s="40">
        <f t="shared" si="19"/>
        <v>47.432000000000002</v>
      </c>
      <c r="R50" s="100"/>
    </row>
    <row r="51" spans="1:43" ht="33.75" customHeight="1" thickBot="1" x14ac:dyDescent="0.3">
      <c r="A51" s="86" t="s">
        <v>16</v>
      </c>
      <c r="B51" s="75">
        <f>+(B46/B48)/7*1000</f>
        <v>153.42035291273871</v>
      </c>
      <c r="C51" s="45">
        <f t="shared" ref="C51:G51" si="20">+(C46/C48)/7*1000</f>
        <v>153.36645962732916</v>
      </c>
      <c r="D51" s="45">
        <f t="shared" si="20"/>
        <v>153.42807279980056</v>
      </c>
      <c r="E51" s="45">
        <f t="shared" si="20"/>
        <v>153.57142857142856</v>
      </c>
      <c r="F51" s="45">
        <f t="shared" si="20"/>
        <v>153.41510341510343</v>
      </c>
      <c r="G51" s="45">
        <f t="shared" si="20"/>
        <v>153.36344188257667</v>
      </c>
      <c r="H51" s="93"/>
      <c r="I51" s="56"/>
      <c r="J51" s="48"/>
      <c r="K51" s="86" t="s">
        <v>16</v>
      </c>
      <c r="L51" s="75">
        <f>+(L46/L48)/7*1000</f>
        <v>161.18012422360249</v>
      </c>
      <c r="M51" s="45">
        <f>+(M46/M48)/7*1000</f>
        <v>160.63492063492063</v>
      </c>
      <c r="N51" s="45">
        <f>+(N46/N48)/7*1000</f>
        <v>156.50793650793651</v>
      </c>
      <c r="O51" s="45">
        <f>+(O46/O48)/7*1000</f>
        <v>164.28571428571428</v>
      </c>
      <c r="P51" s="45">
        <f t="shared" ref="P51:Q51" si="21">+(P46/P48)/7*1000</f>
        <v>154.10334346504561</v>
      </c>
      <c r="Q51" s="45">
        <f t="shared" si="21"/>
        <v>154.22077922077921</v>
      </c>
      <c r="R51" s="46"/>
      <c r="S51" s="49"/>
      <c r="T51" s="49"/>
      <c r="U51" s="16">
        <v>1</v>
      </c>
    </row>
    <row r="52" spans="1:43" ht="33.75" customHeight="1" x14ac:dyDescent="0.25">
      <c r="A52" s="48"/>
      <c r="B52" s="49">
        <f>B51-B47</f>
        <v>2.0352912738701434E-2</v>
      </c>
      <c r="C52" s="49">
        <f t="shared" ref="C52:G52" si="22">C51-C47</f>
        <v>-3.3540372670842089E-2</v>
      </c>
      <c r="D52" s="49">
        <f t="shared" si="22"/>
        <v>2.8072799800554549E-2</v>
      </c>
      <c r="E52" s="49">
        <f t="shared" si="22"/>
        <v>0.1714285714285495</v>
      </c>
      <c r="F52" s="49">
        <f t="shared" si="22"/>
        <v>1.5103415103425277E-2</v>
      </c>
      <c r="G52" s="49">
        <f t="shared" si="22"/>
        <v>-3.6558117423339809E-2</v>
      </c>
      <c r="H52" s="48"/>
      <c r="I52" s="48"/>
      <c r="J52" s="48"/>
      <c r="K52" s="49"/>
      <c r="L52" s="49">
        <f>L51-L47</f>
        <v>0.18012422360249047</v>
      </c>
      <c r="M52" s="49">
        <f t="shared" ref="M52:Q52" si="23">M51-M47</f>
        <v>0.13492063492063266</v>
      </c>
      <c r="N52" s="49">
        <f t="shared" si="23"/>
        <v>7.936507936506132E-3</v>
      </c>
      <c r="O52" s="49">
        <f t="shared" si="23"/>
        <v>2.7857142857142776</v>
      </c>
      <c r="P52" s="49">
        <f t="shared" si="23"/>
        <v>0.10334346504561154</v>
      </c>
      <c r="Q52" s="49">
        <f t="shared" si="23"/>
        <v>0.22077922077920675</v>
      </c>
      <c r="R52" s="178"/>
      <c r="S52" s="49"/>
      <c r="T52" s="49"/>
      <c r="U52" s="2"/>
      <c r="V52" s="2"/>
      <c r="W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</row>
    <row r="54" spans="1:43" ht="33.75" customHeight="1" thickBot="1" x14ac:dyDescent="0.3">
      <c r="A54" s="60"/>
      <c r="B54" s="354"/>
      <c r="C54" s="354"/>
      <c r="D54" s="354"/>
      <c r="E54" s="354"/>
      <c r="F54" s="354"/>
      <c r="G54" s="354"/>
      <c r="H54" s="354"/>
      <c r="I54" s="354"/>
      <c r="J54" s="384"/>
      <c r="K54" s="384"/>
      <c r="L54" s="354"/>
      <c r="M54" s="354"/>
      <c r="N54" s="354"/>
      <c r="O54" s="62"/>
      <c r="T54" s="50"/>
      <c r="U54" s="50"/>
      <c r="V54" s="2"/>
      <c r="W54" s="2"/>
      <c r="X54" s="2"/>
      <c r="Y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2"/>
      <c r="W55" s="2"/>
      <c r="X55" s="2"/>
      <c r="AB55" s="3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302"/>
      <c r="W56" s="302"/>
      <c r="X56" s="303"/>
      <c r="Y56" s="2"/>
      <c r="Z56" s="2"/>
      <c r="AB56" s="2"/>
      <c r="AC56" s="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86">
        <v>8.9</v>
      </c>
      <c r="C57" s="179">
        <v>8.6</v>
      </c>
      <c r="D57" s="179">
        <v>8.6999999999999993</v>
      </c>
      <c r="E57" s="179">
        <v>1.8</v>
      </c>
      <c r="F57" s="179">
        <v>8.8000000000000007</v>
      </c>
      <c r="G57" s="187">
        <v>8.9</v>
      </c>
      <c r="H57" s="186">
        <v>8.3000000000000007</v>
      </c>
      <c r="I57" s="179">
        <v>8.5</v>
      </c>
      <c r="J57" s="179">
        <v>8.5</v>
      </c>
      <c r="K57" s="179">
        <v>1.8</v>
      </c>
      <c r="L57" s="179">
        <v>8.6999999999999993</v>
      </c>
      <c r="M57" s="187">
        <v>8.3000000000000007</v>
      </c>
      <c r="N57" s="69">
        <v>8.6999999999999993</v>
      </c>
      <c r="O57" s="21">
        <v>8.9</v>
      </c>
      <c r="P57" s="21">
        <v>8.6999999999999993</v>
      </c>
      <c r="Q57" s="21">
        <v>1</v>
      </c>
      <c r="R57" s="21">
        <v>8.6</v>
      </c>
      <c r="S57" s="126">
        <v>8.5</v>
      </c>
      <c r="T57" s="158">
        <f t="shared" ref="T57:T63" si="24">SUM(B57:S57)</f>
        <v>134.19999999999999</v>
      </c>
      <c r="U57" s="49"/>
      <c r="V57" s="55"/>
      <c r="W57" s="304"/>
      <c r="X57" s="310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186">
        <v>8.9</v>
      </c>
      <c r="C58" s="179">
        <v>8.6</v>
      </c>
      <c r="D58" s="179">
        <v>8.6999999999999993</v>
      </c>
      <c r="E58" s="179">
        <v>1.8</v>
      </c>
      <c r="F58" s="179">
        <v>8.8000000000000007</v>
      </c>
      <c r="G58" s="187">
        <v>8.9</v>
      </c>
      <c r="H58" s="186">
        <v>8.3000000000000007</v>
      </c>
      <c r="I58" s="179">
        <v>8.5</v>
      </c>
      <c r="J58" s="179">
        <v>8.5</v>
      </c>
      <c r="K58" s="179">
        <v>1.8</v>
      </c>
      <c r="L58" s="179">
        <v>8.6999999999999993</v>
      </c>
      <c r="M58" s="187">
        <v>8.3000000000000007</v>
      </c>
      <c r="N58" s="69">
        <v>8.6999999999999993</v>
      </c>
      <c r="O58" s="21">
        <v>8.9</v>
      </c>
      <c r="P58" s="21">
        <v>8.6999999999999993</v>
      </c>
      <c r="Q58" s="21">
        <v>1</v>
      </c>
      <c r="R58" s="21">
        <v>8.6</v>
      </c>
      <c r="S58" s="126">
        <v>8.5</v>
      </c>
      <c r="T58" s="158">
        <f t="shared" si="24"/>
        <v>134.19999999999999</v>
      </c>
      <c r="U58" s="49"/>
      <c r="V58" s="55"/>
      <c r="W58" s="304"/>
      <c r="X58" s="310"/>
      <c r="Y58" s="52"/>
      <c r="Z58" s="64"/>
      <c r="AA58" s="64"/>
      <c r="AB58" s="64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186">
        <v>8.8000000000000007</v>
      </c>
      <c r="C59" s="179">
        <v>8.6</v>
      </c>
      <c r="D59" s="179">
        <v>8.6999999999999993</v>
      </c>
      <c r="E59" s="179">
        <v>1.7</v>
      </c>
      <c r="F59" s="179">
        <v>8.8000000000000007</v>
      </c>
      <c r="G59" s="187">
        <v>8.9</v>
      </c>
      <c r="H59" s="186">
        <v>8.3000000000000007</v>
      </c>
      <c r="I59" s="179">
        <v>8.4</v>
      </c>
      <c r="J59" s="179">
        <v>8.5</v>
      </c>
      <c r="K59" s="179">
        <v>1.7</v>
      </c>
      <c r="L59" s="179">
        <v>8.6</v>
      </c>
      <c r="M59" s="187">
        <v>8.3000000000000007</v>
      </c>
      <c r="N59" s="69">
        <v>8.6</v>
      </c>
      <c r="O59" s="21">
        <v>8.8000000000000007</v>
      </c>
      <c r="P59" s="21">
        <v>8.6999999999999993</v>
      </c>
      <c r="Q59" s="21">
        <v>0.9</v>
      </c>
      <c r="R59" s="21">
        <v>8.6</v>
      </c>
      <c r="S59" s="126">
        <v>8.4</v>
      </c>
      <c r="T59" s="158">
        <f t="shared" si="24"/>
        <v>133.29999999999998</v>
      </c>
      <c r="U59" s="49"/>
      <c r="V59" s="55"/>
      <c r="W59" s="304"/>
      <c r="X59" s="310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186">
        <v>8.8000000000000007</v>
      </c>
      <c r="C60" s="179">
        <v>8.6</v>
      </c>
      <c r="D60" s="179">
        <v>8.6</v>
      </c>
      <c r="E60" s="179">
        <v>1.7</v>
      </c>
      <c r="F60" s="179">
        <v>8.8000000000000007</v>
      </c>
      <c r="G60" s="187">
        <v>8.8000000000000007</v>
      </c>
      <c r="H60" s="186">
        <v>8.3000000000000007</v>
      </c>
      <c r="I60" s="179">
        <v>8.4</v>
      </c>
      <c r="J60" s="179">
        <v>8.5</v>
      </c>
      <c r="K60" s="179">
        <v>1.7</v>
      </c>
      <c r="L60" s="179">
        <v>8.6</v>
      </c>
      <c r="M60" s="187">
        <v>8.1999999999999993</v>
      </c>
      <c r="N60" s="69">
        <v>8.6</v>
      </c>
      <c r="O60" s="21">
        <v>8.8000000000000007</v>
      </c>
      <c r="P60" s="21">
        <v>8.6</v>
      </c>
      <c r="Q60" s="21">
        <v>0.9</v>
      </c>
      <c r="R60" s="21">
        <v>8.6</v>
      </c>
      <c r="S60" s="126">
        <v>8.4</v>
      </c>
      <c r="T60" s="158">
        <f t="shared" si="24"/>
        <v>132.89999999999998</v>
      </c>
      <c r="U60" s="49"/>
      <c r="V60" s="55"/>
      <c r="W60" s="304"/>
      <c r="X60" s="310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186">
        <v>8.8000000000000007</v>
      </c>
      <c r="C61" s="179">
        <v>8.6999999999999993</v>
      </c>
      <c r="D61" s="179">
        <v>8.6999999999999993</v>
      </c>
      <c r="E61" s="179">
        <v>1.7</v>
      </c>
      <c r="F61" s="179">
        <v>8.8000000000000007</v>
      </c>
      <c r="G61" s="187">
        <v>8.8000000000000007</v>
      </c>
      <c r="H61" s="186">
        <v>8.3000000000000007</v>
      </c>
      <c r="I61" s="179">
        <v>8.4</v>
      </c>
      <c r="J61" s="179">
        <v>8.5</v>
      </c>
      <c r="K61" s="179">
        <v>1.7</v>
      </c>
      <c r="L61" s="179">
        <v>8.6</v>
      </c>
      <c r="M61" s="187">
        <v>8.3000000000000007</v>
      </c>
      <c r="N61" s="69">
        <v>8.6999999999999993</v>
      </c>
      <c r="O61" s="21">
        <v>8.9</v>
      </c>
      <c r="P61" s="21">
        <v>8.6999999999999993</v>
      </c>
      <c r="Q61" s="21">
        <v>0.9</v>
      </c>
      <c r="R61" s="21">
        <v>8.6</v>
      </c>
      <c r="S61" s="126">
        <v>8.4</v>
      </c>
      <c r="T61" s="158">
        <f t="shared" si="24"/>
        <v>133.5</v>
      </c>
      <c r="U61" s="49"/>
      <c r="V61" s="55"/>
      <c r="W61" s="304"/>
      <c r="X61" s="310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86">
        <v>8.9</v>
      </c>
      <c r="C62" s="179">
        <v>8.6999999999999993</v>
      </c>
      <c r="D62" s="179">
        <v>8.6999999999999993</v>
      </c>
      <c r="E62" s="179">
        <v>1.8</v>
      </c>
      <c r="F62" s="179">
        <v>8.8000000000000007</v>
      </c>
      <c r="G62" s="187">
        <v>8.9</v>
      </c>
      <c r="H62" s="186">
        <v>8.4</v>
      </c>
      <c r="I62" s="179">
        <v>8.4</v>
      </c>
      <c r="J62" s="179">
        <v>8.6</v>
      </c>
      <c r="K62" s="179">
        <v>1.8</v>
      </c>
      <c r="L62" s="179">
        <v>8.6999999999999993</v>
      </c>
      <c r="M62" s="187">
        <v>8.3000000000000007</v>
      </c>
      <c r="N62" s="69">
        <v>8.6999999999999993</v>
      </c>
      <c r="O62" s="21">
        <v>8.9</v>
      </c>
      <c r="P62" s="21">
        <v>8.6999999999999993</v>
      </c>
      <c r="Q62" s="21">
        <v>1</v>
      </c>
      <c r="R62" s="21">
        <v>8.6999999999999993</v>
      </c>
      <c r="S62" s="126">
        <v>8.4</v>
      </c>
      <c r="T62" s="158">
        <f t="shared" si="24"/>
        <v>134.4</v>
      </c>
      <c r="U62" s="49"/>
      <c r="V62" s="55"/>
      <c r="W62" s="304"/>
      <c r="X62" s="310"/>
      <c r="Y62" s="52"/>
      <c r="Z62" s="64"/>
      <c r="AA62" s="64"/>
      <c r="AB62" s="64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86">
        <v>8.9</v>
      </c>
      <c r="C63" s="179">
        <v>8.6999999999999993</v>
      </c>
      <c r="D63" s="179">
        <v>8.6999999999999993</v>
      </c>
      <c r="E63" s="179">
        <v>1.8</v>
      </c>
      <c r="F63" s="179">
        <v>8.9</v>
      </c>
      <c r="G63" s="187">
        <v>8.9</v>
      </c>
      <c r="H63" s="186">
        <v>8.4</v>
      </c>
      <c r="I63" s="179">
        <v>8.4</v>
      </c>
      <c r="J63" s="179">
        <v>8.6</v>
      </c>
      <c r="K63" s="179">
        <v>1.8</v>
      </c>
      <c r="L63" s="179">
        <v>8.6999999999999993</v>
      </c>
      <c r="M63" s="187">
        <v>8.3000000000000007</v>
      </c>
      <c r="N63" s="69">
        <v>8.6999999999999993</v>
      </c>
      <c r="O63" s="21">
        <v>8.9</v>
      </c>
      <c r="P63" s="21">
        <v>8.6999999999999993</v>
      </c>
      <c r="Q63" s="21">
        <v>1</v>
      </c>
      <c r="R63" s="21">
        <v>8.6999999999999993</v>
      </c>
      <c r="S63" s="126">
        <v>8.5</v>
      </c>
      <c r="T63" s="158">
        <f t="shared" si="24"/>
        <v>134.60000000000002</v>
      </c>
      <c r="U63" s="49"/>
      <c r="V63" s="55"/>
      <c r="W63" s="304"/>
      <c r="X63" s="310"/>
      <c r="Y63" s="52"/>
      <c r="Z63" s="64"/>
      <c r="AA63" s="64"/>
      <c r="AB63" s="64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81" t="s">
        <v>10</v>
      </c>
      <c r="B64" s="70">
        <f t="shared" ref="B64:S64" si="25">SUM(B57:B63)</f>
        <v>62</v>
      </c>
      <c r="C64" s="70">
        <f t="shared" si="25"/>
        <v>60.5</v>
      </c>
      <c r="D64" s="70">
        <f t="shared" si="25"/>
        <v>60.8</v>
      </c>
      <c r="E64" s="70">
        <f t="shared" si="25"/>
        <v>12.3</v>
      </c>
      <c r="F64" s="70">
        <f t="shared" si="25"/>
        <v>61.699999999999996</v>
      </c>
      <c r="G64" s="70">
        <f t="shared" si="25"/>
        <v>62.099999999999994</v>
      </c>
      <c r="H64" s="70">
        <f t="shared" si="25"/>
        <v>58.3</v>
      </c>
      <c r="I64" s="70">
        <f t="shared" si="25"/>
        <v>58.999999999999993</v>
      </c>
      <c r="J64" s="70">
        <f t="shared" si="25"/>
        <v>59.7</v>
      </c>
      <c r="K64" s="70">
        <f t="shared" si="25"/>
        <v>12.3</v>
      </c>
      <c r="L64" s="70">
        <f t="shared" si="25"/>
        <v>60.600000000000009</v>
      </c>
      <c r="M64" s="70">
        <f t="shared" si="25"/>
        <v>58</v>
      </c>
      <c r="N64" s="70">
        <f t="shared" si="25"/>
        <v>60.7</v>
      </c>
      <c r="O64" s="70">
        <f t="shared" si="25"/>
        <v>62.1</v>
      </c>
      <c r="P64" s="70">
        <f t="shared" si="25"/>
        <v>60.8</v>
      </c>
      <c r="Q64" s="70">
        <f t="shared" si="25"/>
        <v>6.7</v>
      </c>
      <c r="R64" s="70">
        <f t="shared" si="25"/>
        <v>60.400000000000006</v>
      </c>
      <c r="S64" s="70">
        <f t="shared" si="25"/>
        <v>59.099999999999994</v>
      </c>
      <c r="T64" s="150">
        <f>SUM(B64:S64)</f>
        <v>937.1</v>
      </c>
      <c r="U64" s="49"/>
      <c r="V64" s="2"/>
      <c r="W64" s="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158</v>
      </c>
      <c r="C65" s="28">
        <v>157</v>
      </c>
      <c r="D65" s="28">
        <v>155</v>
      </c>
      <c r="E65" s="28">
        <v>159.5</v>
      </c>
      <c r="F65" s="28">
        <v>154.5</v>
      </c>
      <c r="G65" s="29">
        <v>153</v>
      </c>
      <c r="H65" s="27">
        <v>157</v>
      </c>
      <c r="I65" s="28">
        <v>156</v>
      </c>
      <c r="J65" s="28">
        <v>155</v>
      </c>
      <c r="K65" s="28">
        <v>159</v>
      </c>
      <c r="L65" s="28">
        <v>154.5</v>
      </c>
      <c r="M65" s="29">
        <v>153.5</v>
      </c>
      <c r="N65" s="71">
        <v>157.5</v>
      </c>
      <c r="O65" s="28">
        <v>155.5</v>
      </c>
      <c r="P65" s="28">
        <v>155</v>
      </c>
      <c r="Q65" s="28">
        <v>159</v>
      </c>
      <c r="R65" s="28">
        <v>154</v>
      </c>
      <c r="S65" s="128">
        <v>153.5</v>
      </c>
      <c r="T65" s="151">
        <f>+((T64/T66)/7)*1000</f>
        <v>155.4836568773851</v>
      </c>
      <c r="U65" s="49"/>
      <c r="V65" s="2"/>
      <c r="W65" s="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56</v>
      </c>
      <c r="C66" s="145">
        <v>55</v>
      </c>
      <c r="D66" s="145">
        <v>56</v>
      </c>
      <c r="E66" s="145">
        <v>11</v>
      </c>
      <c r="F66" s="145">
        <v>57</v>
      </c>
      <c r="G66" s="147">
        <v>58</v>
      </c>
      <c r="H66" s="146">
        <v>53</v>
      </c>
      <c r="I66" s="145">
        <v>54</v>
      </c>
      <c r="J66" s="145">
        <v>55</v>
      </c>
      <c r="K66" s="145">
        <v>11</v>
      </c>
      <c r="L66" s="145">
        <v>56</v>
      </c>
      <c r="M66" s="147">
        <v>54</v>
      </c>
      <c r="N66" s="94">
        <v>55</v>
      </c>
      <c r="O66" s="145">
        <v>57</v>
      </c>
      <c r="P66" s="145">
        <v>56</v>
      </c>
      <c r="Q66" s="145">
        <v>6</v>
      </c>
      <c r="R66" s="145">
        <v>56</v>
      </c>
      <c r="S66" s="148">
        <v>55</v>
      </c>
      <c r="T66" s="152">
        <f>SUM(B66:S66)</f>
        <v>861</v>
      </c>
      <c r="U66" s="49"/>
      <c r="V66" s="66"/>
      <c r="X66" s="2"/>
      <c r="Y66" s="52"/>
      <c r="Z66" s="52"/>
      <c r="AA66" s="52"/>
      <c r="AB66" s="52"/>
      <c r="AC66" s="52"/>
      <c r="AD66" s="3"/>
    </row>
    <row r="67" spans="1:41" ht="33.75" customHeight="1" x14ac:dyDescent="0.25">
      <c r="A67" s="84" t="s">
        <v>14</v>
      </c>
      <c r="B67" s="35">
        <f t="shared" ref="B67:S67" si="26">((B66*B65)*7/1000-B57-B58)/5</f>
        <v>8.8272000000000013</v>
      </c>
      <c r="C67" s="36">
        <f t="shared" si="26"/>
        <v>8.6489999999999991</v>
      </c>
      <c r="D67" s="36">
        <f t="shared" si="26"/>
        <v>8.6720000000000006</v>
      </c>
      <c r="E67" s="36">
        <f t="shared" si="26"/>
        <v>1.7362999999999995</v>
      </c>
      <c r="F67" s="36">
        <f t="shared" si="26"/>
        <v>8.8091000000000008</v>
      </c>
      <c r="G67" s="37">
        <f t="shared" si="26"/>
        <v>8.8636000000000017</v>
      </c>
      <c r="H67" s="35">
        <f t="shared" si="26"/>
        <v>8.3294000000000015</v>
      </c>
      <c r="I67" s="36">
        <f t="shared" si="26"/>
        <v>8.3936000000000011</v>
      </c>
      <c r="J67" s="36">
        <f t="shared" si="26"/>
        <v>8.5350000000000001</v>
      </c>
      <c r="K67" s="36">
        <f t="shared" si="26"/>
        <v>1.7285999999999997</v>
      </c>
      <c r="L67" s="36">
        <f t="shared" si="26"/>
        <v>8.6327999999999996</v>
      </c>
      <c r="M67" s="37">
        <f t="shared" si="26"/>
        <v>8.2846000000000011</v>
      </c>
      <c r="N67" s="73">
        <f t="shared" si="26"/>
        <v>8.6474999999999991</v>
      </c>
      <c r="O67" s="36">
        <f t="shared" si="26"/>
        <v>8.8489000000000004</v>
      </c>
      <c r="P67" s="36">
        <f t="shared" si="26"/>
        <v>8.6720000000000006</v>
      </c>
      <c r="Q67" s="36">
        <f t="shared" si="26"/>
        <v>0.93559999999999999</v>
      </c>
      <c r="R67" s="36">
        <f t="shared" si="26"/>
        <v>8.6335999999999995</v>
      </c>
      <c r="S67" s="130">
        <f t="shared" si="26"/>
        <v>8.4194999999999993</v>
      </c>
      <c r="T67" s="153">
        <f>((T64*1000)/T66)/7</f>
        <v>155.4836568773851</v>
      </c>
      <c r="X67" s="52"/>
      <c r="Y67" s="52"/>
      <c r="Z67" s="52"/>
      <c r="AA67" s="52"/>
      <c r="AB67" s="52"/>
      <c r="AC67" s="52"/>
      <c r="AD67" s="3"/>
    </row>
    <row r="68" spans="1:41" ht="33.75" customHeight="1" x14ac:dyDescent="0.25">
      <c r="A68" s="85" t="s">
        <v>15</v>
      </c>
      <c r="B68" s="39">
        <f t="shared" ref="B68:M68" si="27">((B66*B65)*7)/1000</f>
        <v>61.936</v>
      </c>
      <c r="C68" s="40">
        <f t="shared" si="27"/>
        <v>60.445</v>
      </c>
      <c r="D68" s="40">
        <f t="shared" si="27"/>
        <v>60.76</v>
      </c>
      <c r="E68" s="40">
        <f t="shared" si="27"/>
        <v>12.281499999999999</v>
      </c>
      <c r="F68" s="40">
        <f t="shared" si="27"/>
        <v>61.645499999999998</v>
      </c>
      <c r="G68" s="76">
        <f t="shared" si="27"/>
        <v>62.118000000000002</v>
      </c>
      <c r="H68" s="39">
        <f t="shared" si="27"/>
        <v>58.247</v>
      </c>
      <c r="I68" s="40">
        <f t="shared" si="27"/>
        <v>58.968000000000004</v>
      </c>
      <c r="J68" s="40">
        <f t="shared" si="27"/>
        <v>59.674999999999997</v>
      </c>
      <c r="K68" s="40">
        <f t="shared" si="27"/>
        <v>12.243</v>
      </c>
      <c r="L68" s="40">
        <f t="shared" si="27"/>
        <v>60.564</v>
      </c>
      <c r="M68" s="76">
        <f t="shared" si="27"/>
        <v>58.023000000000003</v>
      </c>
      <c r="N68" s="74">
        <f>((N66*N65)*7)/1000</f>
        <v>60.637500000000003</v>
      </c>
      <c r="O68" s="40">
        <f>((O66*O65)*7)/1000</f>
        <v>62.044499999999999</v>
      </c>
      <c r="P68" s="40">
        <f>((P66*P65)*7)/1000</f>
        <v>60.76</v>
      </c>
      <c r="Q68" s="40">
        <f>((Q66*Q65)*7)/1000</f>
        <v>6.6779999999999999</v>
      </c>
      <c r="R68" s="40">
        <f t="shared" ref="R68:S68" si="28">((R66*R65)*7)/1000</f>
        <v>60.368000000000002</v>
      </c>
      <c r="S68" s="131">
        <f t="shared" si="28"/>
        <v>59.097499999999997</v>
      </c>
      <c r="T68" s="85"/>
      <c r="U68" s="48"/>
      <c r="Z68" s="3"/>
      <c r="AA68" s="3"/>
      <c r="AB68" s="3"/>
      <c r="AC68" s="3"/>
      <c r="AD68" s="3"/>
    </row>
    <row r="69" spans="1:41" ht="33.75" customHeight="1" thickBot="1" x14ac:dyDescent="0.3">
      <c r="A69" s="86" t="s">
        <v>16</v>
      </c>
      <c r="B69" s="44">
        <f t="shared" ref="B69:M69" si="29">+(B64/B66)/7*1000</f>
        <v>158.16326530612247</v>
      </c>
      <c r="C69" s="45">
        <f t="shared" si="29"/>
        <v>157.14285714285717</v>
      </c>
      <c r="D69" s="45">
        <f t="shared" si="29"/>
        <v>155.10204081632654</v>
      </c>
      <c r="E69" s="45">
        <f t="shared" si="29"/>
        <v>159.74025974025975</v>
      </c>
      <c r="F69" s="45">
        <f t="shared" si="29"/>
        <v>154.63659147869674</v>
      </c>
      <c r="G69" s="46">
        <f t="shared" si="29"/>
        <v>152.95566502463052</v>
      </c>
      <c r="H69" s="44">
        <f t="shared" si="29"/>
        <v>157.14285714285711</v>
      </c>
      <c r="I69" s="45">
        <f t="shared" si="29"/>
        <v>156.08465608465607</v>
      </c>
      <c r="J69" s="45">
        <f t="shared" si="29"/>
        <v>155.06493506493507</v>
      </c>
      <c r="K69" s="45">
        <f t="shared" si="29"/>
        <v>159.74025974025975</v>
      </c>
      <c r="L69" s="45">
        <f t="shared" si="29"/>
        <v>154.59183673469391</v>
      </c>
      <c r="M69" s="46">
        <f t="shared" si="29"/>
        <v>153.43915343915347</v>
      </c>
      <c r="N69" s="75">
        <f>+(N64/N66)/7*1000</f>
        <v>157.66233766233768</v>
      </c>
      <c r="O69" s="45">
        <f>+(O64/O66)/7*1000</f>
        <v>155.63909774436092</v>
      </c>
      <c r="P69" s="45">
        <f>+(P64/P66)/7*1000</f>
        <v>155.10204081632654</v>
      </c>
      <c r="Q69" s="45">
        <f>+(Q64/Q66)/7*1000</f>
        <v>159.52380952380955</v>
      </c>
      <c r="R69" s="45">
        <f t="shared" ref="R69:S69" si="30">+(R64/R66)/7*1000</f>
        <v>154.08163265306123</v>
      </c>
      <c r="S69" s="132">
        <f t="shared" si="30"/>
        <v>153.50649350649351</v>
      </c>
      <c r="T69" s="154"/>
      <c r="Z69" s="3"/>
      <c r="AA69" s="3"/>
      <c r="AB69" s="3"/>
      <c r="AC69" s="3"/>
      <c r="AD69" s="3"/>
    </row>
    <row r="70" spans="1:41" ht="33.75" customHeight="1" x14ac:dyDescent="0.25">
      <c r="B70" s="49">
        <f>B69-B65</f>
        <v>0.1632653061224687</v>
      </c>
      <c r="C70" s="49">
        <f t="shared" ref="C70:S70" si="31">C69-C65</f>
        <v>0.14285714285716722</v>
      </c>
      <c r="D70" s="49">
        <f t="shared" si="31"/>
        <v>0.10204081632653583</v>
      </c>
      <c r="E70" s="49">
        <f t="shared" si="31"/>
        <v>0.24025974025974506</v>
      </c>
      <c r="F70" s="49">
        <f t="shared" si="31"/>
        <v>0.13659147869674371</v>
      </c>
      <c r="G70" s="49">
        <f t="shared" si="31"/>
        <v>-4.4334975369480389E-2</v>
      </c>
      <c r="H70" s="49">
        <f t="shared" si="31"/>
        <v>0.14285714285711038</v>
      </c>
      <c r="I70" s="49">
        <f t="shared" si="31"/>
        <v>8.4656084656074881E-2</v>
      </c>
      <c r="J70" s="49">
        <f t="shared" si="31"/>
        <v>6.4935064935070841E-2</v>
      </c>
      <c r="K70" s="49">
        <f t="shared" si="31"/>
        <v>0.74025974025974506</v>
      </c>
      <c r="L70" s="49">
        <f t="shared" si="31"/>
        <v>9.1836734693913513E-2</v>
      </c>
      <c r="M70" s="49">
        <f t="shared" si="31"/>
        <v>-6.0846560846528064E-2</v>
      </c>
      <c r="N70" s="49">
        <f t="shared" si="31"/>
        <v>0.1623376623376771</v>
      </c>
      <c r="O70" s="49">
        <f t="shared" si="31"/>
        <v>0.13909774436092448</v>
      </c>
      <c r="P70" s="49">
        <f t="shared" si="31"/>
        <v>0.10204081632653583</v>
      </c>
      <c r="Q70" s="49">
        <f t="shared" si="31"/>
        <v>0.52380952380954682</v>
      </c>
      <c r="R70" s="49">
        <f t="shared" si="31"/>
        <v>8.163265306123435E-2</v>
      </c>
      <c r="S70" s="49">
        <f t="shared" si="31"/>
        <v>6.4935064935127684E-3</v>
      </c>
    </row>
    <row r="71" spans="1:41" s="183" customFormat="1" ht="33.75" customHeight="1" x14ac:dyDescent="0.25">
      <c r="B71" s="294"/>
      <c r="C71" s="294"/>
      <c r="D71" s="294"/>
      <c r="E71" s="294"/>
      <c r="F71" s="294"/>
      <c r="G71" s="294"/>
      <c r="H71" s="294"/>
      <c r="I71" s="294"/>
      <c r="J71" s="294"/>
      <c r="K71" s="294"/>
      <c r="L71" s="294"/>
      <c r="M71" s="294"/>
      <c r="N71" s="294"/>
      <c r="O71" s="294"/>
      <c r="P71" s="294"/>
      <c r="Q71" s="294"/>
      <c r="R71" s="294"/>
      <c r="S71" s="294"/>
      <c r="X71" s="16"/>
      <c r="Y71" s="16"/>
      <c r="Z71" s="16"/>
      <c r="AA71" s="16"/>
      <c r="AB71" s="16"/>
      <c r="AC71" s="16"/>
    </row>
    <row r="72" spans="1:41" s="182" customFormat="1" ht="33.75" customHeight="1" x14ac:dyDescent="0.25">
      <c r="B72" s="185"/>
      <c r="C72" s="185"/>
      <c r="F72" s="16"/>
      <c r="G72" s="16"/>
      <c r="H72" s="16"/>
      <c r="I72" s="16"/>
      <c r="J72" s="16"/>
      <c r="K72" s="16"/>
    </row>
    <row r="73" spans="1:41" s="182" customFormat="1" ht="33.75" customHeight="1" x14ac:dyDescent="0.25">
      <c r="B73" s="185"/>
      <c r="F73" s="16"/>
      <c r="G73" s="16"/>
      <c r="H73" s="16"/>
      <c r="I73" s="16"/>
      <c r="J73" s="16"/>
      <c r="K73" s="16"/>
    </row>
    <row r="74" spans="1:41" ht="33.75" customHeight="1" x14ac:dyDescent="0.25">
      <c r="A74" s="52"/>
      <c r="B74" s="185"/>
      <c r="C74" s="185"/>
      <c r="F74" s="183"/>
      <c r="G74" s="183"/>
      <c r="H74" s="183"/>
      <c r="I74" s="183"/>
      <c r="J74" s="183"/>
      <c r="K74" s="183"/>
    </row>
    <row r="75" spans="1:41" ht="33.75" customHeight="1" x14ac:dyDescent="0.25">
      <c r="A75" s="52"/>
      <c r="B75" s="185"/>
      <c r="F75" s="183"/>
      <c r="G75" s="183"/>
      <c r="H75" s="183"/>
      <c r="I75" s="183"/>
      <c r="J75" s="183"/>
      <c r="K75" s="183"/>
    </row>
    <row r="76" spans="1:41" ht="33.75" customHeight="1" x14ac:dyDescent="0.25">
      <c r="A76" s="52"/>
      <c r="B76" s="185"/>
      <c r="C76" s="185"/>
      <c r="F76" s="182"/>
      <c r="G76" s="182"/>
      <c r="H76" s="182"/>
      <c r="I76" s="182"/>
      <c r="J76" s="182"/>
      <c r="K76" s="182"/>
    </row>
    <row r="77" spans="1:41" ht="33.75" customHeight="1" x14ac:dyDescent="0.25">
      <c r="A77" s="52"/>
      <c r="B77" s="185"/>
    </row>
    <row r="78" spans="1:41" ht="33.75" customHeight="1" x14ac:dyDescent="0.25">
      <c r="A78" s="52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182"/>
    </row>
    <row r="79" spans="1:41" ht="33.75" customHeight="1" x14ac:dyDescent="0.25">
      <c r="A79" s="52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182"/>
    </row>
    <row r="80" spans="1:41" ht="33.75" customHeight="1" x14ac:dyDescent="0.25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182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4">
    <mergeCell ref="B36:H36"/>
    <mergeCell ref="L36:R36"/>
    <mergeCell ref="J54:K54"/>
    <mergeCell ref="B55:G55"/>
    <mergeCell ref="H55:M55"/>
    <mergeCell ref="N55:S55"/>
    <mergeCell ref="B15:G15"/>
    <mergeCell ref="H15:M15"/>
    <mergeCell ref="N15:S15"/>
    <mergeCell ref="A3:C3"/>
    <mergeCell ref="E9:G9"/>
    <mergeCell ref="R9:S9"/>
    <mergeCell ref="K11:L11"/>
    <mergeCell ref="R11:T11"/>
  </mergeCells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C50"/>
  <sheetViews>
    <sheetView showGridLines="0" tabSelected="1" defaultGridColor="0" view="pageBreakPreview" colorId="8" zoomScale="40" zoomScaleNormal="55" zoomScaleSheetLayoutView="40" workbookViewId="0">
      <selection activeCell="P23" sqref="P23"/>
    </sheetView>
  </sheetViews>
  <sheetFormatPr baseColWidth="10" defaultRowHeight="30" x14ac:dyDescent="0.25"/>
  <cols>
    <col min="1" max="1" width="34.28515625" style="189" customWidth="1"/>
    <col min="2" max="6" width="15.7109375" style="189" customWidth="1"/>
    <col min="7" max="7" width="19.85546875" style="189" customWidth="1"/>
    <col min="8" max="8" width="17.7109375" style="189" bestFit="1" customWidth="1"/>
    <col min="9" max="9" width="15.7109375" style="189" customWidth="1"/>
    <col min="10" max="10" width="17.28515625" style="189" customWidth="1"/>
    <col min="11" max="19" width="15.7109375" style="189" customWidth="1"/>
    <col min="20" max="20" width="19.7109375" style="189" customWidth="1"/>
    <col min="21" max="21" width="11.5703125" style="189" bestFit="1" customWidth="1"/>
    <col min="22" max="26" width="11.42578125" style="189"/>
    <col min="27" max="28" width="12.28515625" style="189" bestFit="1" customWidth="1"/>
    <col min="29" max="16384" width="11.42578125" style="189"/>
  </cols>
  <sheetData>
    <row r="1" spans="1:21" ht="33" customHeight="1" x14ac:dyDescent="0.25">
      <c r="A1" s="414"/>
      <c r="B1" s="427" t="s">
        <v>22</v>
      </c>
      <c r="C1" s="428"/>
      <c r="D1" s="428"/>
      <c r="E1" s="428"/>
      <c r="F1" s="428"/>
      <c r="G1" s="428"/>
      <c r="H1" s="428"/>
      <c r="I1" s="428"/>
      <c r="J1" s="428"/>
      <c r="K1" s="428"/>
      <c r="L1" s="428"/>
      <c r="M1" s="428"/>
      <c r="N1" s="428"/>
      <c r="O1" s="429"/>
      <c r="P1" s="417" t="s">
        <v>23</v>
      </c>
      <c r="Q1" s="417"/>
      <c r="R1" s="417"/>
      <c r="S1" s="417"/>
      <c r="T1" s="418"/>
    </row>
    <row r="2" spans="1:21" ht="33" customHeight="1" x14ac:dyDescent="0.25">
      <c r="A2" s="415"/>
      <c r="B2" s="430" t="s">
        <v>24</v>
      </c>
      <c r="C2" s="431"/>
      <c r="D2" s="431"/>
      <c r="E2" s="431"/>
      <c r="F2" s="431"/>
      <c r="G2" s="431"/>
      <c r="H2" s="431"/>
      <c r="I2" s="431"/>
      <c r="J2" s="431"/>
      <c r="K2" s="431"/>
      <c r="L2" s="431"/>
      <c r="M2" s="431"/>
      <c r="N2" s="431"/>
      <c r="O2" s="432"/>
      <c r="P2" s="419" t="s">
        <v>25</v>
      </c>
      <c r="Q2" s="419"/>
      <c r="R2" s="419"/>
      <c r="S2" s="419"/>
      <c r="T2" s="420"/>
    </row>
    <row r="3" spans="1:21" ht="33" customHeight="1" x14ac:dyDescent="0.25">
      <c r="A3" s="416"/>
      <c r="B3" s="433"/>
      <c r="C3" s="424"/>
      <c r="D3" s="424"/>
      <c r="E3" s="424"/>
      <c r="F3" s="424"/>
      <c r="G3" s="424"/>
      <c r="H3" s="424"/>
      <c r="I3" s="424"/>
      <c r="J3" s="424"/>
      <c r="K3" s="424"/>
      <c r="L3" s="424"/>
      <c r="M3" s="424"/>
      <c r="N3" s="424"/>
      <c r="O3" s="434"/>
      <c r="P3" s="419" t="s">
        <v>26</v>
      </c>
      <c r="Q3" s="419"/>
      <c r="R3" s="419"/>
      <c r="S3" s="419"/>
      <c r="T3" s="420"/>
      <c r="U3" s="190"/>
    </row>
    <row r="4" spans="1:21" ht="33" customHeight="1" x14ac:dyDescent="0.25">
      <c r="A4" s="191"/>
      <c r="B4" s="192"/>
      <c r="C4" s="192"/>
      <c r="D4" s="192"/>
      <c r="E4" s="192"/>
      <c r="F4" s="192"/>
      <c r="G4" s="192"/>
      <c r="H4" s="192"/>
      <c r="I4" s="192"/>
      <c r="J4" s="192"/>
      <c r="K4" s="192"/>
      <c r="L4" s="192"/>
      <c r="M4" s="192"/>
      <c r="N4" s="192"/>
      <c r="O4" s="192"/>
      <c r="P4" s="435" t="s">
        <v>98</v>
      </c>
      <c r="Q4" s="435"/>
      <c r="R4" s="435"/>
      <c r="S4" s="435"/>
      <c r="T4" s="436"/>
    </row>
    <row r="5" spans="1:21" ht="33" customHeight="1" x14ac:dyDescent="0.25">
      <c r="A5" s="193" t="s">
        <v>27</v>
      </c>
      <c r="B5" s="424">
        <v>3</v>
      </c>
      <c r="C5" s="424"/>
      <c r="D5" s="194"/>
      <c r="E5" s="194"/>
      <c r="F5" s="194" t="s">
        <v>28</v>
      </c>
      <c r="G5" s="425" t="s">
        <v>43</v>
      </c>
      <c r="H5" s="425"/>
      <c r="I5" s="195"/>
      <c r="J5" s="194" t="s">
        <v>29</v>
      </c>
      <c r="K5" s="424">
        <v>65</v>
      </c>
      <c r="L5" s="424"/>
      <c r="P5" s="437"/>
      <c r="Q5" s="437"/>
      <c r="R5" s="437"/>
      <c r="S5" s="437"/>
      <c r="T5" s="438"/>
    </row>
    <row r="6" spans="1:21" ht="33" customHeight="1" x14ac:dyDescent="0.25">
      <c r="A6" s="193"/>
      <c r="B6" s="194"/>
      <c r="C6" s="194"/>
      <c r="D6" s="194"/>
      <c r="E6" s="194"/>
      <c r="F6" s="194"/>
      <c r="G6" s="194"/>
      <c r="H6" s="194"/>
      <c r="I6" s="194"/>
      <c r="J6" s="194"/>
      <c r="K6" s="194"/>
      <c r="L6" s="194"/>
      <c r="M6" s="194"/>
      <c r="N6" s="194"/>
      <c r="O6" s="194"/>
      <c r="P6" s="437"/>
      <c r="Q6" s="437"/>
      <c r="R6" s="437"/>
      <c r="S6" s="437"/>
      <c r="T6" s="438"/>
    </row>
    <row r="7" spans="1:21" ht="33" customHeight="1" x14ac:dyDescent="0.25">
      <c r="A7" s="196" t="s">
        <v>61</v>
      </c>
      <c r="B7" s="426" t="s">
        <v>2</v>
      </c>
      <c r="C7" s="426"/>
      <c r="D7" s="197"/>
      <c r="E7" s="197"/>
      <c r="F7" s="194" t="s">
        <v>30</v>
      </c>
      <c r="G7" s="425" t="s">
        <v>124</v>
      </c>
      <c r="H7" s="425"/>
      <c r="I7" s="198"/>
      <c r="J7" s="194" t="s">
        <v>31</v>
      </c>
      <c r="L7" s="424" t="s">
        <v>96</v>
      </c>
      <c r="M7" s="424"/>
      <c r="N7" s="424"/>
      <c r="O7" s="199"/>
      <c r="P7" s="437"/>
      <c r="Q7" s="437"/>
      <c r="R7" s="437"/>
      <c r="S7" s="437"/>
      <c r="T7" s="438"/>
    </row>
    <row r="8" spans="1:21" ht="33" customHeight="1" thickBot="1" x14ac:dyDescent="0.3">
      <c r="A8" s="200"/>
      <c r="B8" s="194"/>
      <c r="C8" s="194"/>
      <c r="D8" s="194"/>
      <c r="E8" s="194"/>
      <c r="F8" s="194"/>
      <c r="G8" s="194"/>
      <c r="H8" s="194"/>
      <c r="I8" s="194"/>
      <c r="J8" s="194"/>
      <c r="K8" s="194"/>
      <c r="L8" s="194"/>
      <c r="M8" s="194"/>
      <c r="N8" s="194"/>
      <c r="O8" s="194"/>
      <c r="P8" s="439"/>
      <c r="Q8" s="439"/>
      <c r="R8" s="439"/>
      <c r="S8" s="439"/>
      <c r="T8" s="440"/>
    </row>
    <row r="9" spans="1:21" ht="33" customHeight="1" thickBot="1" x14ac:dyDescent="0.3">
      <c r="A9" s="201" t="s">
        <v>86</v>
      </c>
      <c r="B9" s="421" t="s">
        <v>8</v>
      </c>
      <c r="C9" s="422"/>
      <c r="D9" s="422"/>
      <c r="E9" s="422"/>
      <c r="F9" s="422"/>
      <c r="G9" s="423"/>
      <c r="H9" s="421" t="s">
        <v>45</v>
      </c>
      <c r="I9" s="422"/>
      <c r="J9" s="422"/>
      <c r="K9" s="422"/>
      <c r="L9" s="422"/>
      <c r="M9" s="423"/>
      <c r="N9" s="421" t="s">
        <v>44</v>
      </c>
      <c r="O9" s="422"/>
      <c r="P9" s="422"/>
      <c r="Q9" s="422"/>
      <c r="R9" s="422"/>
      <c r="S9" s="423"/>
      <c r="T9" s="202"/>
    </row>
    <row r="10" spans="1:21" ht="33" customHeight="1" x14ac:dyDescent="0.25">
      <c r="A10" s="203" t="s">
        <v>32</v>
      </c>
      <c r="B10" s="204">
        <v>1</v>
      </c>
      <c r="C10" s="205">
        <v>2</v>
      </c>
      <c r="D10" s="205">
        <v>3</v>
      </c>
      <c r="E10" s="205">
        <v>4</v>
      </c>
      <c r="F10" s="205">
        <v>5</v>
      </c>
      <c r="G10" s="206">
        <v>6</v>
      </c>
      <c r="H10" s="204">
        <v>7</v>
      </c>
      <c r="I10" s="205">
        <v>8</v>
      </c>
      <c r="J10" s="205">
        <v>9</v>
      </c>
      <c r="K10" s="205">
        <v>10</v>
      </c>
      <c r="L10" s="205">
        <v>11</v>
      </c>
      <c r="M10" s="206">
        <v>12</v>
      </c>
      <c r="N10" s="204">
        <v>13</v>
      </c>
      <c r="O10" s="205">
        <v>14</v>
      </c>
      <c r="P10" s="205">
        <v>15</v>
      </c>
      <c r="Q10" s="205">
        <v>16</v>
      </c>
      <c r="R10" s="205">
        <v>17</v>
      </c>
      <c r="S10" s="206">
        <v>18</v>
      </c>
      <c r="T10" s="207" t="s">
        <v>10</v>
      </c>
    </row>
    <row r="11" spans="1:21" ht="33" customHeight="1" x14ac:dyDescent="0.25">
      <c r="A11" s="227" t="s">
        <v>33</v>
      </c>
      <c r="B11" s="281"/>
      <c r="C11" s="282"/>
      <c r="D11" s="282"/>
      <c r="E11" s="282"/>
      <c r="F11" s="282"/>
      <c r="G11" s="289"/>
      <c r="H11" s="281"/>
      <c r="I11" s="282"/>
      <c r="J11" s="282"/>
      <c r="K11" s="282"/>
      <c r="L11" s="282"/>
      <c r="M11" s="283">
        <v>19.7</v>
      </c>
      <c r="N11" s="281">
        <v>50.05</v>
      </c>
      <c r="O11" s="282">
        <v>50.25</v>
      </c>
      <c r="P11" s="282">
        <v>50.25</v>
      </c>
      <c r="Q11" s="282">
        <v>5.5</v>
      </c>
      <c r="R11" s="282">
        <v>50.15</v>
      </c>
      <c r="S11" s="283">
        <v>50.1</v>
      </c>
      <c r="T11" s="361">
        <f>SUM(B11:S11)</f>
        <v>276</v>
      </c>
    </row>
    <row r="12" spans="1:21" ht="33" customHeight="1" x14ac:dyDescent="0.25">
      <c r="A12" s="227" t="s">
        <v>42</v>
      </c>
      <c r="B12" s="281"/>
      <c r="C12" s="282"/>
      <c r="D12" s="282"/>
      <c r="E12" s="282"/>
      <c r="F12" s="282"/>
      <c r="G12" s="289"/>
      <c r="H12" s="281"/>
      <c r="I12" s="282"/>
      <c r="J12" s="282"/>
      <c r="K12" s="282"/>
      <c r="L12" s="282"/>
      <c r="M12" s="283">
        <v>19.7</v>
      </c>
      <c r="N12" s="281">
        <v>50.05</v>
      </c>
      <c r="O12" s="282">
        <v>50.25</v>
      </c>
      <c r="P12" s="282">
        <v>50.25</v>
      </c>
      <c r="Q12" s="282">
        <v>5.5</v>
      </c>
      <c r="R12" s="282">
        <v>50.15</v>
      </c>
      <c r="S12" s="283">
        <v>50.1</v>
      </c>
      <c r="T12" s="361">
        <f t="shared" ref="T12:T15" si="0">SUM(B12:S12)</f>
        <v>276</v>
      </c>
    </row>
    <row r="13" spans="1:21" ht="33" customHeight="1" x14ac:dyDescent="0.25">
      <c r="A13" s="208"/>
      <c r="B13" s="281"/>
      <c r="C13" s="282"/>
      <c r="D13" s="282"/>
      <c r="E13" s="282"/>
      <c r="F13" s="282"/>
      <c r="G13" s="289"/>
      <c r="H13" s="281"/>
      <c r="I13" s="282"/>
      <c r="J13" s="282"/>
      <c r="K13" s="282"/>
      <c r="L13" s="282"/>
      <c r="M13" s="283"/>
      <c r="N13" s="281"/>
      <c r="O13" s="282"/>
      <c r="P13" s="282"/>
      <c r="Q13" s="282"/>
      <c r="R13" s="282"/>
      <c r="S13" s="283"/>
      <c r="T13" s="361">
        <f t="shared" si="0"/>
        <v>0</v>
      </c>
    </row>
    <row r="14" spans="1:21" ht="33" customHeight="1" x14ac:dyDescent="0.25">
      <c r="A14" s="208"/>
      <c r="B14" s="277"/>
      <c r="C14" s="278"/>
      <c r="D14" s="278"/>
      <c r="E14" s="278"/>
      <c r="F14" s="278"/>
      <c r="G14" s="279"/>
      <c r="H14" s="277"/>
      <c r="I14" s="278"/>
      <c r="J14" s="282"/>
      <c r="K14" s="278"/>
      <c r="L14" s="278"/>
      <c r="M14" s="280"/>
      <c r="N14" s="277"/>
      <c r="O14" s="278"/>
      <c r="P14" s="278"/>
      <c r="Q14" s="278"/>
      <c r="R14" s="278"/>
      <c r="S14" s="280"/>
      <c r="T14" s="361">
        <f t="shared" si="0"/>
        <v>0</v>
      </c>
    </row>
    <row r="15" spans="1:21" ht="33" customHeight="1" x14ac:dyDescent="0.25">
      <c r="A15" s="208"/>
      <c r="B15" s="277"/>
      <c r="C15" s="278"/>
      <c r="D15" s="278"/>
      <c r="E15" s="278"/>
      <c r="F15" s="278"/>
      <c r="G15" s="279"/>
      <c r="H15" s="277"/>
      <c r="I15" s="278"/>
      <c r="J15" s="282"/>
      <c r="K15" s="278"/>
      <c r="L15" s="278"/>
      <c r="M15" s="280"/>
      <c r="N15" s="277"/>
      <c r="O15" s="278"/>
      <c r="P15" s="278"/>
      <c r="Q15" s="278"/>
      <c r="R15" s="278"/>
      <c r="S15" s="280"/>
      <c r="T15" s="360">
        <f t="shared" si="0"/>
        <v>0</v>
      </c>
    </row>
    <row r="16" spans="1:21" ht="33" customHeight="1" x14ac:dyDescent="0.25">
      <c r="A16" s="208"/>
      <c r="B16" s="277"/>
      <c r="C16" s="278"/>
      <c r="D16" s="278"/>
      <c r="E16" s="278"/>
      <c r="F16" s="278"/>
      <c r="G16" s="279"/>
      <c r="H16" s="277"/>
      <c r="I16" s="278"/>
      <c r="J16" s="282"/>
      <c r="K16" s="278"/>
      <c r="L16" s="278"/>
      <c r="M16" s="280"/>
      <c r="N16" s="277"/>
      <c r="O16" s="278"/>
      <c r="P16" s="278"/>
      <c r="Q16" s="278"/>
      <c r="R16" s="278"/>
      <c r="S16" s="280"/>
      <c r="T16" s="360">
        <f>SUM(B16:S16)</f>
        <v>0</v>
      </c>
    </row>
    <row r="17" spans="1:21" ht="33" customHeight="1" thickBot="1" x14ac:dyDescent="0.3">
      <c r="A17" s="208"/>
      <c r="B17" s="277"/>
      <c r="C17" s="278"/>
      <c r="D17" s="278"/>
      <c r="E17" s="278"/>
      <c r="F17" s="278"/>
      <c r="G17" s="279"/>
      <c r="H17" s="277"/>
      <c r="I17" s="278"/>
      <c r="J17" s="282"/>
      <c r="K17" s="278"/>
      <c r="L17" s="278"/>
      <c r="M17" s="280"/>
      <c r="N17" s="277"/>
      <c r="O17" s="278"/>
      <c r="P17" s="278"/>
      <c r="Q17" s="278"/>
      <c r="R17" s="278"/>
      <c r="S17" s="280"/>
      <c r="T17" s="360">
        <f>SUM(B17:S17)</f>
        <v>0</v>
      </c>
    </row>
    <row r="18" spans="1:21" ht="33" customHeight="1" thickBot="1" x14ac:dyDescent="0.3">
      <c r="A18" s="209" t="s">
        <v>10</v>
      </c>
      <c r="B18" s="210">
        <f>SUM(B11:B17)</f>
        <v>0</v>
      </c>
      <c r="C18" s="211">
        <f t="shared" ref="C18:T18" si="1">SUM(C11:C17)</f>
        <v>0</v>
      </c>
      <c r="D18" s="211">
        <f t="shared" si="1"/>
        <v>0</v>
      </c>
      <c r="E18" s="211">
        <f t="shared" si="1"/>
        <v>0</v>
      </c>
      <c r="F18" s="211">
        <f t="shared" si="1"/>
        <v>0</v>
      </c>
      <c r="G18" s="212">
        <f t="shared" si="1"/>
        <v>0</v>
      </c>
      <c r="H18" s="210">
        <f t="shared" si="1"/>
        <v>0</v>
      </c>
      <c r="I18" s="211">
        <f t="shared" si="1"/>
        <v>0</v>
      </c>
      <c r="J18" s="211">
        <f t="shared" si="1"/>
        <v>0</v>
      </c>
      <c r="K18" s="211">
        <f t="shared" si="1"/>
        <v>0</v>
      </c>
      <c r="L18" s="211">
        <f t="shared" si="1"/>
        <v>0</v>
      </c>
      <c r="M18" s="212">
        <f t="shared" si="1"/>
        <v>39.4</v>
      </c>
      <c r="N18" s="210">
        <f t="shared" si="1"/>
        <v>100.1</v>
      </c>
      <c r="O18" s="211">
        <f t="shared" si="1"/>
        <v>100.5</v>
      </c>
      <c r="P18" s="211">
        <f t="shared" si="1"/>
        <v>100.5</v>
      </c>
      <c r="Q18" s="211">
        <f>SUM(Q11:Q17)</f>
        <v>11</v>
      </c>
      <c r="R18" s="211">
        <f t="shared" si="1"/>
        <v>100.3</v>
      </c>
      <c r="S18" s="212">
        <f t="shared" si="1"/>
        <v>100.2</v>
      </c>
      <c r="T18" s="213">
        <f t="shared" si="1"/>
        <v>552</v>
      </c>
    </row>
    <row r="19" spans="1:21" ht="33" customHeight="1" x14ac:dyDescent="0.25">
      <c r="A19" s="214"/>
      <c r="B19" s="238"/>
      <c r="C19" s="238"/>
      <c r="D19" s="238"/>
      <c r="E19" s="238"/>
      <c r="F19" s="238"/>
      <c r="G19" s="238"/>
      <c r="H19" s="238"/>
      <c r="I19" s="238"/>
      <c r="J19" s="238"/>
      <c r="K19" s="238"/>
      <c r="L19" s="238"/>
      <c r="M19" s="238"/>
      <c r="N19" s="238"/>
      <c r="O19" s="238"/>
      <c r="P19" s="238"/>
      <c r="Q19" s="238"/>
      <c r="R19" s="238"/>
      <c r="S19" s="238"/>
      <c r="T19" s="245"/>
    </row>
    <row r="20" spans="1:21" ht="33" customHeight="1" x14ac:dyDescent="0.25">
      <c r="A20" s="214"/>
      <c r="B20" s="215"/>
      <c r="C20" s="215"/>
      <c r="D20" s="215"/>
      <c r="E20" s="215"/>
      <c r="F20" s="215"/>
      <c r="G20" s="215"/>
      <c r="H20" s="215"/>
      <c r="I20" s="215"/>
      <c r="J20" s="215"/>
      <c r="K20" s="215"/>
      <c r="L20" s="215"/>
      <c r="M20" s="215"/>
      <c r="N20" s="215"/>
      <c r="O20" s="215"/>
      <c r="P20" s="215"/>
      <c r="Q20" s="215"/>
      <c r="R20" s="215"/>
      <c r="S20" s="215"/>
      <c r="T20" s="216"/>
      <c r="U20" s="215"/>
    </row>
    <row r="21" spans="1:21" ht="33" customHeight="1" thickBot="1" x14ac:dyDescent="0.3">
      <c r="A21" s="217"/>
      <c r="B21" s="190"/>
      <c r="C21" s="190"/>
      <c r="D21" s="190"/>
      <c r="E21" s="190"/>
      <c r="F21" s="190"/>
      <c r="G21" s="190"/>
      <c r="H21" s="190"/>
      <c r="I21" s="190"/>
      <c r="J21" s="190"/>
      <c r="K21" s="190"/>
      <c r="L21" s="190"/>
      <c r="M21" s="190"/>
      <c r="N21" s="190"/>
      <c r="O21" s="190"/>
      <c r="P21" s="190"/>
      <c r="Q21" s="190"/>
      <c r="R21" s="190"/>
      <c r="S21" s="190"/>
      <c r="T21" s="218"/>
    </row>
    <row r="22" spans="1:21" ht="33" customHeight="1" thickBot="1" x14ac:dyDescent="0.3">
      <c r="A22" s="219" t="s">
        <v>41</v>
      </c>
      <c r="B22" s="408" t="s">
        <v>18</v>
      </c>
      <c r="C22" s="409"/>
      <c r="D22" s="409"/>
      <c r="E22" s="409"/>
      <c r="F22" s="409"/>
      <c r="G22" s="409"/>
      <c r="H22" s="410"/>
      <c r="I22" s="220"/>
      <c r="J22" s="219" t="s">
        <v>85</v>
      </c>
      <c r="K22" s="408" t="s">
        <v>18</v>
      </c>
      <c r="L22" s="409"/>
      <c r="M22" s="409"/>
      <c r="N22" s="409"/>
      <c r="O22" s="409"/>
      <c r="P22" s="409"/>
      <c r="Q22" s="410"/>
      <c r="R22" s="411" t="s">
        <v>94</v>
      </c>
      <c r="S22" s="412"/>
      <c r="T22" s="413"/>
    </row>
    <row r="23" spans="1:21" ht="33" customHeight="1" x14ac:dyDescent="0.25">
      <c r="A23" s="221" t="s">
        <v>32</v>
      </c>
      <c r="B23" s="222">
        <v>1</v>
      </c>
      <c r="C23" s="223">
        <v>2</v>
      </c>
      <c r="D23" s="223">
        <v>3</v>
      </c>
      <c r="E23" s="223">
        <v>4</v>
      </c>
      <c r="F23" s="223">
        <v>5</v>
      </c>
      <c r="G23" s="224">
        <v>6</v>
      </c>
      <c r="H23" s="225" t="s">
        <v>10</v>
      </c>
      <c r="I23" s="226"/>
      <c r="J23" s="203" t="s">
        <v>32</v>
      </c>
      <c r="K23" s="222">
        <v>1</v>
      </c>
      <c r="L23" s="223">
        <v>2</v>
      </c>
      <c r="M23" s="223">
        <v>3</v>
      </c>
      <c r="N23" s="223">
        <v>4</v>
      </c>
      <c r="O23" s="223">
        <v>5</v>
      </c>
      <c r="P23" s="224">
        <v>6</v>
      </c>
      <c r="Q23" s="225" t="s">
        <v>10</v>
      </c>
      <c r="R23" s="411"/>
      <c r="S23" s="412"/>
      <c r="T23" s="413"/>
    </row>
    <row r="24" spans="1:21" ht="33" customHeight="1" x14ac:dyDescent="0.25">
      <c r="A24" s="227"/>
      <c r="B24" s="340"/>
      <c r="C24" s="341"/>
      <c r="D24" s="341"/>
      <c r="E24" s="341"/>
      <c r="F24" s="366"/>
      <c r="G24" s="339"/>
      <c r="H24" s="362">
        <f>SUM(B24:G24)</f>
        <v>0</v>
      </c>
      <c r="I24" s="290"/>
      <c r="J24" s="291"/>
      <c r="K24" s="340"/>
      <c r="L24" s="341"/>
      <c r="M24" s="341"/>
      <c r="N24" s="341"/>
      <c r="O24" s="341"/>
      <c r="P24" s="339"/>
      <c r="Q24" s="362">
        <f t="shared" ref="Q24:Q31" si="2">SUM(K24:P24)</f>
        <v>0</v>
      </c>
      <c r="R24" s="411"/>
      <c r="S24" s="412"/>
      <c r="T24" s="413"/>
    </row>
    <row r="25" spans="1:21" ht="33" customHeight="1" x14ac:dyDescent="0.25">
      <c r="A25" s="227"/>
      <c r="B25" s="340"/>
      <c r="C25" s="341"/>
      <c r="D25" s="341"/>
      <c r="E25" s="341"/>
      <c r="F25" s="341"/>
      <c r="G25" s="339"/>
      <c r="H25" s="362">
        <f t="shared" ref="H25:H30" si="3">SUM(B25:G25)</f>
        <v>0</v>
      </c>
      <c r="I25" s="292"/>
      <c r="J25" s="291"/>
      <c r="K25" s="340"/>
      <c r="L25" s="341"/>
      <c r="M25" s="341"/>
      <c r="N25" s="341"/>
      <c r="O25" s="341"/>
      <c r="P25" s="339"/>
      <c r="Q25" s="362">
        <f t="shared" si="2"/>
        <v>0</v>
      </c>
      <c r="R25" s="411"/>
      <c r="S25" s="412"/>
      <c r="T25" s="413"/>
    </row>
    <row r="26" spans="1:21" ht="33" customHeight="1" x14ac:dyDescent="0.25">
      <c r="A26" s="227"/>
      <c r="B26" s="340"/>
      <c r="C26" s="363"/>
      <c r="D26" s="363"/>
      <c r="E26" s="341"/>
      <c r="F26" s="364"/>
      <c r="G26" s="365"/>
      <c r="H26" s="362">
        <f t="shared" si="3"/>
        <v>0</v>
      </c>
      <c r="I26" s="292"/>
      <c r="J26" s="291"/>
      <c r="K26" s="340"/>
      <c r="L26" s="341"/>
      <c r="M26" s="341"/>
      <c r="N26" s="341"/>
      <c r="O26" s="341"/>
      <c r="P26" s="339"/>
      <c r="Q26" s="362">
        <f t="shared" si="2"/>
        <v>0</v>
      </c>
      <c r="R26" s="411"/>
      <c r="S26" s="412"/>
      <c r="T26" s="413"/>
    </row>
    <row r="27" spans="1:21" ht="33" customHeight="1" x14ac:dyDescent="0.25">
      <c r="A27" s="227"/>
      <c r="B27" s="281"/>
      <c r="C27" s="282"/>
      <c r="D27" s="282"/>
      <c r="E27" s="282"/>
      <c r="F27" s="282"/>
      <c r="G27" s="283"/>
      <c r="H27" s="362">
        <f t="shared" si="3"/>
        <v>0</v>
      </c>
      <c r="I27" s="292"/>
      <c r="J27" s="291"/>
      <c r="K27" s="281"/>
      <c r="L27" s="282"/>
      <c r="M27" s="282"/>
      <c r="N27" s="282"/>
      <c r="O27" s="282"/>
      <c r="P27" s="283"/>
      <c r="Q27" s="362">
        <f t="shared" si="2"/>
        <v>0</v>
      </c>
      <c r="R27" s="411"/>
      <c r="S27" s="412"/>
      <c r="T27" s="413"/>
    </row>
    <row r="28" spans="1:21" ht="33" customHeight="1" x14ac:dyDescent="0.25">
      <c r="A28" s="227"/>
      <c r="B28" s="281"/>
      <c r="C28" s="282"/>
      <c r="D28" s="282"/>
      <c r="E28" s="282"/>
      <c r="F28" s="282"/>
      <c r="G28" s="283"/>
      <c r="H28" s="357">
        <f t="shared" si="3"/>
        <v>0</v>
      </c>
      <c r="I28" s="292"/>
      <c r="J28" s="291"/>
      <c r="K28" s="281"/>
      <c r="L28" s="282"/>
      <c r="M28" s="282"/>
      <c r="N28" s="282"/>
      <c r="O28" s="282"/>
      <c r="P28" s="283"/>
      <c r="Q28" s="357">
        <f t="shared" si="2"/>
        <v>0</v>
      </c>
      <c r="R28" s="411"/>
      <c r="S28" s="412"/>
      <c r="T28" s="413"/>
    </row>
    <row r="29" spans="1:21" ht="33" customHeight="1" x14ac:dyDescent="0.25">
      <c r="A29" s="227"/>
      <c r="B29" s="281"/>
      <c r="C29" s="282"/>
      <c r="D29" s="282"/>
      <c r="E29" s="282"/>
      <c r="F29" s="282"/>
      <c r="G29" s="283"/>
      <c r="H29" s="357">
        <f t="shared" si="3"/>
        <v>0</v>
      </c>
      <c r="I29" s="292"/>
      <c r="J29" s="291"/>
      <c r="K29" s="281"/>
      <c r="L29" s="282"/>
      <c r="M29" s="282"/>
      <c r="N29" s="282"/>
      <c r="O29" s="282"/>
      <c r="P29" s="283"/>
      <c r="Q29" s="357">
        <f t="shared" si="2"/>
        <v>0</v>
      </c>
      <c r="R29" s="411"/>
      <c r="S29" s="412"/>
      <c r="T29" s="413"/>
    </row>
    <row r="30" spans="1:21" ht="33" customHeight="1" thickBot="1" x14ac:dyDescent="0.3">
      <c r="A30" s="227"/>
      <c r="B30" s="281"/>
      <c r="C30" s="282"/>
      <c r="D30" s="358"/>
      <c r="E30" s="358"/>
      <c r="F30" s="282"/>
      <c r="G30" s="332"/>
      <c r="H30" s="357">
        <f t="shared" si="3"/>
        <v>0</v>
      </c>
      <c r="I30" s="292"/>
      <c r="J30" s="293"/>
      <c r="K30" s="281"/>
      <c r="L30" s="282"/>
      <c r="M30" s="282"/>
      <c r="N30" s="282"/>
      <c r="O30" s="282"/>
      <c r="P30" s="283"/>
      <c r="Q30" s="359">
        <f t="shared" si="2"/>
        <v>0</v>
      </c>
      <c r="R30" s="411"/>
      <c r="S30" s="412"/>
      <c r="T30" s="413"/>
    </row>
    <row r="31" spans="1:21" ht="33" customHeight="1" thickBot="1" x14ac:dyDescent="0.3">
      <c r="A31" s="229" t="s">
        <v>10</v>
      </c>
      <c r="B31" s="230">
        <f t="shared" ref="B31:H31" si="4">SUM(B24:B30)</f>
        <v>0</v>
      </c>
      <c r="C31" s="231">
        <f t="shared" si="4"/>
        <v>0</v>
      </c>
      <c r="D31" s="231">
        <f t="shared" si="4"/>
        <v>0</v>
      </c>
      <c r="E31" s="231">
        <f t="shared" si="4"/>
        <v>0</v>
      </c>
      <c r="F31" s="231">
        <f t="shared" si="4"/>
        <v>0</v>
      </c>
      <c r="G31" s="232">
        <f t="shared" si="4"/>
        <v>0</v>
      </c>
      <c r="H31" s="233">
        <f t="shared" si="4"/>
        <v>0</v>
      </c>
      <c r="I31" s="194"/>
      <c r="J31" s="234" t="s">
        <v>10</v>
      </c>
      <c r="K31" s="210">
        <f>SUM(K24:K30)</f>
        <v>0</v>
      </c>
      <c r="L31" s="211">
        <f>SUM(L24:L30)</f>
        <v>0</v>
      </c>
      <c r="M31" s="211">
        <f t="shared" ref="M31" si="5">SUM(M24:M30)</f>
        <v>0</v>
      </c>
      <c r="N31" s="211">
        <f>SUM(N24:N30)</f>
        <v>0</v>
      </c>
      <c r="O31" s="211">
        <f t="shared" ref="O31:P31" si="6">SUM(O24:O30)</f>
        <v>0</v>
      </c>
      <c r="P31" s="212">
        <f t="shared" si="6"/>
        <v>0</v>
      </c>
      <c r="Q31" s="235">
        <f t="shared" si="2"/>
        <v>0</v>
      </c>
      <c r="R31" s="236"/>
      <c r="S31" s="236"/>
      <c r="T31" s="237"/>
    </row>
    <row r="32" spans="1:21" ht="33" customHeight="1" x14ac:dyDescent="0.25">
      <c r="A32" s="217"/>
      <c r="B32" s="246"/>
      <c r="C32" s="246"/>
      <c r="D32" s="246"/>
      <c r="E32" s="246"/>
      <c r="F32" s="246"/>
      <c r="G32" s="246"/>
      <c r="H32" s="246"/>
      <c r="I32" s="194"/>
      <c r="J32" s="190"/>
      <c r="K32" s="215">
        <v>46</v>
      </c>
      <c r="L32" s="189">
        <v>45</v>
      </c>
      <c r="M32" s="189">
        <v>45</v>
      </c>
      <c r="N32" s="189">
        <v>2</v>
      </c>
      <c r="O32" s="189">
        <v>47</v>
      </c>
      <c r="P32" s="189">
        <v>44</v>
      </c>
      <c r="Q32" s="238"/>
      <c r="R32" s="236"/>
      <c r="S32" s="236"/>
      <c r="T32" s="237"/>
    </row>
    <row r="33" spans="1:29" s="190" customFormat="1" ht="33" customHeight="1" x14ac:dyDescent="0.25">
      <c r="A33" s="217"/>
      <c r="B33" s="215"/>
      <c r="C33" s="189"/>
      <c r="D33" s="215"/>
      <c r="E33" s="189"/>
      <c r="F33" s="189"/>
      <c r="G33" s="189"/>
      <c r="H33" s="238"/>
      <c r="K33" s="215"/>
      <c r="L33" s="189"/>
      <c r="M33" s="189"/>
      <c r="N33" s="189"/>
      <c r="O33" s="189"/>
      <c r="P33" s="189"/>
      <c r="Q33" s="189"/>
      <c r="T33" s="218"/>
    </row>
    <row r="34" spans="1:29" ht="33" customHeight="1" thickBot="1" x14ac:dyDescent="0.3">
      <c r="A34" s="239"/>
      <c r="B34" s="220"/>
      <c r="C34" s="220"/>
      <c r="D34" s="220"/>
      <c r="E34" s="220"/>
      <c r="F34" s="220"/>
      <c r="G34" s="220"/>
      <c r="H34" s="220"/>
      <c r="I34" s="220"/>
      <c r="J34" s="220"/>
      <c r="K34" s="220"/>
      <c r="L34" s="220"/>
      <c r="M34" s="220"/>
      <c r="N34" s="220"/>
      <c r="O34" s="220"/>
      <c r="P34" s="220"/>
      <c r="Q34" s="220"/>
      <c r="R34" s="220"/>
      <c r="S34" s="220"/>
      <c r="T34" s="240"/>
      <c r="U34" s="220"/>
    </row>
    <row r="35" spans="1:29" ht="33" customHeight="1" thickBot="1" x14ac:dyDescent="0.3">
      <c r="A35" s="201" t="s">
        <v>65</v>
      </c>
      <c r="B35" s="408" t="s">
        <v>8</v>
      </c>
      <c r="C35" s="409"/>
      <c r="D35" s="409"/>
      <c r="E35" s="409"/>
      <c r="F35" s="409"/>
      <c r="G35" s="410"/>
      <c r="H35" s="408" t="s">
        <v>45</v>
      </c>
      <c r="I35" s="409"/>
      <c r="J35" s="409"/>
      <c r="K35" s="409"/>
      <c r="L35" s="409"/>
      <c r="M35" s="410"/>
      <c r="N35" s="408" t="s">
        <v>44</v>
      </c>
      <c r="O35" s="409"/>
      <c r="P35" s="409"/>
      <c r="Q35" s="409"/>
      <c r="R35" s="409"/>
      <c r="S35" s="410"/>
      <c r="T35" s="241"/>
      <c r="W35" s="236"/>
      <c r="X35" s="236"/>
      <c r="Y35" s="236"/>
      <c r="Z35" s="236"/>
      <c r="AA35" s="236"/>
      <c r="AB35" s="236"/>
      <c r="AC35" s="236"/>
    </row>
    <row r="36" spans="1:29" ht="33" customHeight="1" x14ac:dyDescent="0.25">
      <c r="A36" s="203" t="s">
        <v>32</v>
      </c>
      <c r="B36" s="204">
        <v>1</v>
      </c>
      <c r="C36" s="205">
        <v>2</v>
      </c>
      <c r="D36" s="205">
        <v>3</v>
      </c>
      <c r="E36" s="205">
        <v>4</v>
      </c>
      <c r="F36" s="205">
        <v>5</v>
      </c>
      <c r="G36" s="206">
        <v>6</v>
      </c>
      <c r="H36" s="204">
        <v>7</v>
      </c>
      <c r="I36" s="205">
        <v>8</v>
      </c>
      <c r="J36" s="205">
        <v>9</v>
      </c>
      <c r="K36" s="205">
        <v>10</v>
      </c>
      <c r="L36" s="205">
        <v>11</v>
      </c>
      <c r="M36" s="206">
        <v>12</v>
      </c>
      <c r="N36" s="204">
        <v>13</v>
      </c>
      <c r="O36" s="205">
        <v>14</v>
      </c>
      <c r="P36" s="205">
        <v>15</v>
      </c>
      <c r="Q36" s="205">
        <v>16</v>
      </c>
      <c r="R36" s="205">
        <v>17</v>
      </c>
      <c r="S36" s="206">
        <v>18</v>
      </c>
      <c r="T36" s="338" t="s">
        <v>10</v>
      </c>
      <c r="W36" s="236"/>
      <c r="X36" s="236"/>
      <c r="Y36" s="236"/>
      <c r="Z36" s="236"/>
      <c r="AA36" s="236"/>
      <c r="AB36" s="236"/>
      <c r="AC36" s="236"/>
    </row>
    <row r="37" spans="1:29" ht="33" customHeight="1" x14ac:dyDescent="0.25">
      <c r="A37" s="227" t="s">
        <v>33</v>
      </c>
      <c r="B37" s="340"/>
      <c r="C37" s="341"/>
      <c r="D37" s="341"/>
      <c r="E37" s="341"/>
      <c r="F37" s="341"/>
      <c r="G37" s="339"/>
      <c r="H37" s="340"/>
      <c r="I37" s="341"/>
      <c r="J37" s="341"/>
      <c r="K37" s="341"/>
      <c r="L37" s="341"/>
      <c r="M37" s="339">
        <v>2</v>
      </c>
      <c r="N37" s="340">
        <v>4</v>
      </c>
      <c r="O37" s="341">
        <v>4</v>
      </c>
      <c r="P37" s="341">
        <v>4</v>
      </c>
      <c r="Q37" s="341">
        <v>0.5</v>
      </c>
      <c r="R37" s="341">
        <v>4</v>
      </c>
      <c r="S37" s="339">
        <v>3.75</v>
      </c>
      <c r="T37" s="362">
        <f t="shared" ref="T37:T42" si="7">SUM(B37:S37)</f>
        <v>22.25</v>
      </c>
      <c r="W37" s="236"/>
      <c r="X37" s="236"/>
      <c r="Y37" s="236"/>
      <c r="Z37" s="236"/>
      <c r="AA37" s="236"/>
      <c r="AB37" s="236"/>
      <c r="AC37" s="236"/>
    </row>
    <row r="38" spans="1:29" ht="33" customHeight="1" x14ac:dyDescent="0.25">
      <c r="A38" s="227" t="s">
        <v>42</v>
      </c>
      <c r="B38" s="340"/>
      <c r="C38" s="341"/>
      <c r="D38" s="341"/>
      <c r="E38" s="341"/>
      <c r="F38" s="341"/>
      <c r="G38" s="339"/>
      <c r="H38" s="340"/>
      <c r="I38" s="341"/>
      <c r="J38" s="341"/>
      <c r="K38" s="341"/>
      <c r="L38" s="341"/>
      <c r="M38" s="339">
        <v>2</v>
      </c>
      <c r="N38" s="340">
        <v>4</v>
      </c>
      <c r="O38" s="341">
        <v>4</v>
      </c>
      <c r="P38" s="341">
        <v>4</v>
      </c>
      <c r="Q38" s="341">
        <v>0.5</v>
      </c>
      <c r="R38" s="341">
        <v>4</v>
      </c>
      <c r="S38" s="339">
        <v>3.75</v>
      </c>
      <c r="T38" s="362">
        <f t="shared" si="7"/>
        <v>22.25</v>
      </c>
      <c r="W38" s="236"/>
      <c r="X38" s="236"/>
      <c r="Y38" s="236"/>
      <c r="Z38" s="236"/>
      <c r="AA38" s="236"/>
      <c r="AB38" s="236"/>
      <c r="AC38" s="236"/>
    </row>
    <row r="39" spans="1:29" ht="33" customHeight="1" x14ac:dyDescent="0.25">
      <c r="A39" s="208"/>
      <c r="B39" s="340"/>
      <c r="C39" s="341"/>
      <c r="D39" s="341"/>
      <c r="E39" s="341"/>
      <c r="F39" s="341"/>
      <c r="G39" s="339"/>
      <c r="H39" s="340"/>
      <c r="I39" s="341"/>
      <c r="J39" s="341"/>
      <c r="K39" s="341"/>
      <c r="L39" s="341"/>
      <c r="M39" s="339"/>
      <c r="N39" s="340"/>
      <c r="O39" s="341"/>
      <c r="P39" s="341"/>
      <c r="Q39" s="341"/>
      <c r="R39" s="341"/>
      <c r="S39" s="339"/>
      <c r="T39" s="362">
        <f t="shared" si="7"/>
        <v>0</v>
      </c>
      <c r="W39" s="236"/>
      <c r="X39" s="236"/>
      <c r="Y39" s="236"/>
      <c r="Z39" s="236"/>
      <c r="AA39" s="236"/>
      <c r="AB39" s="236"/>
      <c r="AC39" s="236"/>
    </row>
    <row r="40" spans="1:29" ht="33" customHeight="1" x14ac:dyDescent="0.25">
      <c r="A40" s="208"/>
      <c r="B40" s="316"/>
      <c r="C40" s="282"/>
      <c r="D40" s="282"/>
      <c r="E40" s="282"/>
      <c r="F40" s="282"/>
      <c r="G40" s="283"/>
      <c r="H40" s="281"/>
      <c r="I40" s="282"/>
      <c r="J40" s="282"/>
      <c r="K40" s="282"/>
      <c r="L40" s="282"/>
      <c r="M40" s="283"/>
      <c r="N40" s="281"/>
      <c r="O40" s="282"/>
      <c r="P40" s="282"/>
      <c r="Q40" s="282"/>
      <c r="R40" s="282"/>
      <c r="S40" s="283"/>
      <c r="T40" s="362">
        <f t="shared" si="7"/>
        <v>0</v>
      </c>
      <c r="W40" s="236"/>
      <c r="X40" s="236"/>
      <c r="Y40" s="236"/>
      <c r="Z40" s="236"/>
      <c r="AA40" s="236"/>
      <c r="AB40" s="236"/>
      <c r="AC40" s="236"/>
    </row>
    <row r="41" spans="1:29" ht="33" customHeight="1" x14ac:dyDescent="0.25">
      <c r="A41" s="208"/>
      <c r="B41" s="316"/>
      <c r="C41" s="282"/>
      <c r="D41" s="282"/>
      <c r="E41" s="282"/>
      <c r="F41" s="282"/>
      <c r="G41" s="283"/>
      <c r="H41" s="281"/>
      <c r="I41" s="282"/>
      <c r="J41" s="282"/>
      <c r="K41" s="282"/>
      <c r="L41" s="282"/>
      <c r="M41" s="283"/>
      <c r="N41" s="281"/>
      <c r="O41" s="282"/>
      <c r="P41" s="282"/>
      <c r="Q41" s="282"/>
      <c r="R41" s="282"/>
      <c r="S41" s="283"/>
      <c r="T41" s="357">
        <f t="shared" si="7"/>
        <v>0</v>
      </c>
      <c r="W41" s="236"/>
      <c r="X41" s="236"/>
      <c r="Y41" s="236"/>
      <c r="Z41" s="236"/>
      <c r="AA41" s="236"/>
      <c r="AB41" s="236"/>
      <c r="AC41" s="236"/>
    </row>
    <row r="42" spans="1:29" ht="33" customHeight="1" x14ac:dyDescent="0.25">
      <c r="A42" s="208"/>
      <c r="B42" s="316"/>
      <c r="C42" s="282"/>
      <c r="D42" s="282"/>
      <c r="E42" s="282"/>
      <c r="F42" s="282"/>
      <c r="G42" s="283"/>
      <c r="H42" s="281"/>
      <c r="I42" s="282"/>
      <c r="J42" s="282"/>
      <c r="K42" s="282"/>
      <c r="L42" s="282"/>
      <c r="M42" s="283"/>
      <c r="N42" s="281"/>
      <c r="O42" s="282"/>
      <c r="P42" s="282"/>
      <c r="Q42" s="282"/>
      <c r="R42" s="282"/>
      <c r="S42" s="283"/>
      <c r="T42" s="357">
        <f t="shared" si="7"/>
        <v>0</v>
      </c>
      <c r="W42" s="236"/>
      <c r="X42" s="236"/>
      <c r="Y42" s="236"/>
      <c r="Z42" s="236"/>
      <c r="AA42" s="236"/>
      <c r="AB42" s="236"/>
      <c r="AC42" s="236"/>
    </row>
    <row r="43" spans="1:29" ht="33" customHeight="1" thickBot="1" x14ac:dyDescent="0.3">
      <c r="A43" s="228"/>
      <c r="B43" s="316"/>
      <c r="C43" s="282"/>
      <c r="D43" s="282"/>
      <c r="E43" s="282"/>
      <c r="F43" s="282"/>
      <c r="G43" s="283"/>
      <c r="H43" s="281"/>
      <c r="I43" s="282"/>
      <c r="J43" s="282"/>
      <c r="K43" s="282"/>
      <c r="L43" s="282"/>
      <c r="M43" s="283"/>
      <c r="N43" s="281"/>
      <c r="O43" s="282"/>
      <c r="P43" s="282"/>
      <c r="Q43" s="282"/>
      <c r="R43" s="282"/>
      <c r="S43" s="283"/>
      <c r="T43" s="359">
        <f>SUM(B43:S43)</f>
        <v>0</v>
      </c>
      <c r="W43" s="236"/>
      <c r="X43" s="236"/>
      <c r="Y43" s="236"/>
      <c r="Z43" s="236"/>
      <c r="AA43" s="236"/>
      <c r="AB43" s="236"/>
      <c r="AC43" s="236"/>
    </row>
    <row r="44" spans="1:29" ht="33" customHeight="1" thickBot="1" x14ac:dyDescent="0.3">
      <c r="A44" s="234" t="s">
        <v>10</v>
      </c>
      <c r="B44" s="210">
        <f>SUM(B37:B43)</f>
        <v>0</v>
      </c>
      <c r="C44" s="211">
        <f t="shared" ref="C44:G44" si="8">SUM(C37:C43)</f>
        <v>0</v>
      </c>
      <c r="D44" s="211">
        <f t="shared" si="8"/>
        <v>0</v>
      </c>
      <c r="E44" s="211">
        <f t="shared" si="8"/>
        <v>0</v>
      </c>
      <c r="F44" s="211">
        <f t="shared" si="8"/>
        <v>0</v>
      </c>
      <c r="G44" s="212">
        <f t="shared" si="8"/>
        <v>0</v>
      </c>
      <c r="H44" s="210">
        <f>SUM(H37:H43)</f>
        <v>0</v>
      </c>
      <c r="I44" s="211">
        <f t="shared" ref="I44:M44" si="9">SUM(I37:I43)</f>
        <v>0</v>
      </c>
      <c r="J44" s="211">
        <f t="shared" si="9"/>
        <v>0</v>
      </c>
      <c r="K44" s="211">
        <f t="shared" si="9"/>
        <v>0</v>
      </c>
      <c r="L44" s="211">
        <f t="shared" si="9"/>
        <v>0</v>
      </c>
      <c r="M44" s="212">
        <f t="shared" si="9"/>
        <v>4</v>
      </c>
      <c r="N44" s="210">
        <f>SUM(N37:N43)</f>
        <v>8</v>
      </c>
      <c r="O44" s="211">
        <f t="shared" ref="O44:S44" si="10">SUM(O37:O43)</f>
        <v>8</v>
      </c>
      <c r="P44" s="211">
        <f t="shared" si="10"/>
        <v>8</v>
      </c>
      <c r="Q44" s="211">
        <f t="shared" si="10"/>
        <v>1</v>
      </c>
      <c r="R44" s="211">
        <f t="shared" si="10"/>
        <v>8</v>
      </c>
      <c r="S44" s="212">
        <f t="shared" si="10"/>
        <v>7.5</v>
      </c>
      <c r="T44" s="235">
        <f>SUM(B44:S44)</f>
        <v>44.5</v>
      </c>
      <c r="W44" s="236"/>
      <c r="X44" s="236"/>
      <c r="Y44" s="236"/>
      <c r="Z44" s="236"/>
      <c r="AA44" s="236"/>
      <c r="AB44" s="236"/>
      <c r="AC44" s="236"/>
    </row>
    <row r="45" spans="1:29" ht="33" customHeight="1" thickBot="1" x14ac:dyDescent="0.3">
      <c r="A45" s="242"/>
      <c r="B45" s="243">
        <v>56</v>
      </c>
      <c r="C45" s="243">
        <v>55</v>
      </c>
      <c r="D45" s="243">
        <v>56</v>
      </c>
      <c r="E45" s="243">
        <v>11</v>
      </c>
      <c r="F45" s="243">
        <v>57</v>
      </c>
      <c r="G45" s="243">
        <v>58</v>
      </c>
      <c r="H45" s="243">
        <v>53</v>
      </c>
      <c r="I45" s="243">
        <v>54</v>
      </c>
      <c r="J45" s="243">
        <v>55</v>
      </c>
      <c r="K45" s="243">
        <v>11</v>
      </c>
      <c r="L45" s="243">
        <v>56</v>
      </c>
      <c r="M45" s="243">
        <v>54</v>
      </c>
      <c r="N45" s="243">
        <v>55</v>
      </c>
      <c r="O45" s="243">
        <v>57</v>
      </c>
      <c r="P45" s="243">
        <v>56</v>
      </c>
      <c r="Q45" s="243">
        <v>6</v>
      </c>
      <c r="R45" s="243">
        <v>56</v>
      </c>
      <c r="S45" s="243">
        <v>55</v>
      </c>
      <c r="T45" s="244"/>
    </row>
    <row r="46" spans="1:29" ht="14.1" customHeight="1" x14ac:dyDescent="0.25"/>
    <row r="47" spans="1:29" ht="14.1" customHeight="1" x14ac:dyDescent="0.25"/>
    <row r="48" spans="1:29" ht="14.1" customHeight="1" x14ac:dyDescent="0.25"/>
    <row r="49" ht="14.1" customHeight="1" x14ac:dyDescent="0.25"/>
    <row r="50" ht="14.1" customHeight="1" x14ac:dyDescent="0.25"/>
  </sheetData>
  <mergeCells count="22">
    <mergeCell ref="A1:A3"/>
    <mergeCell ref="P1:T1"/>
    <mergeCell ref="P2:T2"/>
    <mergeCell ref="P3:T3"/>
    <mergeCell ref="B9:G9"/>
    <mergeCell ref="H9:M9"/>
    <mergeCell ref="N9:S9"/>
    <mergeCell ref="B5:C5"/>
    <mergeCell ref="G5:H5"/>
    <mergeCell ref="K5:L5"/>
    <mergeCell ref="G7:H7"/>
    <mergeCell ref="L7:N7"/>
    <mergeCell ref="B7:C7"/>
    <mergeCell ref="B1:O1"/>
    <mergeCell ref="B2:O3"/>
    <mergeCell ref="P4:T8"/>
    <mergeCell ref="N35:S35"/>
    <mergeCell ref="B35:G35"/>
    <mergeCell ref="H35:M35"/>
    <mergeCell ref="K22:Q22"/>
    <mergeCell ref="B22:H22"/>
    <mergeCell ref="R22:T30"/>
  </mergeCells>
  <pageMargins left="0.62992125984251968" right="0.62992125984251968" top="0.55118110236220474" bottom="0.55118110236220474" header="0.31496062992125984" footer="0.31496062992125984"/>
  <pageSetup scale="36" orientation="landscape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40"/>
  <sheetViews>
    <sheetView topLeftCell="A7" zoomScale="30" zoomScaleNormal="30" workbookViewId="0">
      <selection activeCell="B18" sqref="B18:S24"/>
    </sheetView>
  </sheetViews>
  <sheetFormatPr baseColWidth="10" defaultRowHeight="15" x14ac:dyDescent="0.25"/>
  <cols>
    <col min="1" max="1" width="52.42578125" style="16" bestFit="1" customWidth="1"/>
    <col min="2" max="10" width="22.85546875" style="16" customWidth="1"/>
    <col min="11" max="11" width="32.85546875" style="16" customWidth="1"/>
    <col min="12" max="19" width="22.85546875" style="16" customWidth="1"/>
    <col min="20" max="20" width="27.85546875" style="16" customWidth="1"/>
    <col min="21" max="22" width="35.42578125" style="16" bestFit="1" customWidth="1"/>
    <col min="23" max="23" width="32.28515625" style="16" bestFit="1" customWidth="1"/>
    <col min="24" max="24" width="20.140625" style="16" bestFit="1" customWidth="1"/>
    <col min="25" max="25" width="22" style="16" customWidth="1"/>
    <col min="26" max="29" width="21.28515625" style="16" customWidth="1"/>
    <col min="30" max="30" width="22.28515625" style="16" customWidth="1"/>
    <col min="31" max="32" width="11.42578125" style="16"/>
    <col min="33" max="33" width="14.85546875" style="16" bestFit="1" customWidth="1"/>
    <col min="34" max="258" width="11.42578125" style="16"/>
    <col min="259" max="259" width="34.42578125" style="16" customWidth="1"/>
    <col min="260" max="261" width="19.42578125" style="16" bestFit="1" customWidth="1"/>
    <col min="262" max="262" width="19.7109375" style="16" customWidth="1"/>
    <col min="263" max="264" width="20.42578125" style="16" customWidth="1"/>
    <col min="265" max="266" width="19.7109375" style="16" customWidth="1"/>
    <col min="267" max="267" width="25.28515625" style="16" customWidth="1"/>
    <col min="268" max="268" width="26" style="16" customWidth="1"/>
    <col min="269" max="269" width="22.28515625" style="16" customWidth="1"/>
    <col min="270" max="270" width="24.85546875" style="16" customWidth="1"/>
    <col min="271" max="271" width="21.140625" style="16" customWidth="1"/>
    <col min="272" max="272" width="21.42578125" style="16" customWidth="1"/>
    <col min="273" max="273" width="27.85546875" style="16" customWidth="1"/>
    <col min="274" max="274" width="23.42578125" style="16" customWidth="1"/>
    <col min="275" max="275" width="21.42578125" style="16" customWidth="1"/>
    <col min="276" max="278" width="20.7109375" style="16" customWidth="1"/>
    <col min="279" max="279" width="32.28515625" style="16" bestFit="1" customWidth="1"/>
    <col min="280" max="280" width="20.7109375" style="16" customWidth="1"/>
    <col min="281" max="281" width="22" style="16" customWidth="1"/>
    <col min="282" max="285" width="21.28515625" style="16" customWidth="1"/>
    <col min="286" max="286" width="22.28515625" style="16" customWidth="1"/>
    <col min="287" max="288" width="11.42578125" style="16"/>
    <col min="289" max="289" width="14.85546875" style="16" bestFit="1" customWidth="1"/>
    <col min="290" max="514" width="11.42578125" style="16"/>
    <col min="515" max="515" width="34.42578125" style="16" customWidth="1"/>
    <col min="516" max="517" width="19.42578125" style="16" bestFit="1" customWidth="1"/>
    <col min="518" max="518" width="19.7109375" style="16" customWidth="1"/>
    <col min="519" max="520" width="20.42578125" style="16" customWidth="1"/>
    <col min="521" max="522" width="19.7109375" style="16" customWidth="1"/>
    <col min="523" max="523" width="25.28515625" style="16" customWidth="1"/>
    <col min="524" max="524" width="26" style="16" customWidth="1"/>
    <col min="525" max="525" width="22.28515625" style="16" customWidth="1"/>
    <col min="526" max="526" width="24.85546875" style="16" customWidth="1"/>
    <col min="527" max="527" width="21.140625" style="16" customWidth="1"/>
    <col min="528" max="528" width="21.42578125" style="16" customWidth="1"/>
    <col min="529" max="529" width="27.85546875" style="16" customWidth="1"/>
    <col min="530" max="530" width="23.42578125" style="16" customWidth="1"/>
    <col min="531" max="531" width="21.42578125" style="16" customWidth="1"/>
    <col min="532" max="534" width="20.7109375" style="16" customWidth="1"/>
    <col min="535" max="535" width="32.28515625" style="16" bestFit="1" customWidth="1"/>
    <col min="536" max="536" width="20.7109375" style="16" customWidth="1"/>
    <col min="537" max="537" width="22" style="16" customWidth="1"/>
    <col min="538" max="541" width="21.28515625" style="16" customWidth="1"/>
    <col min="542" max="542" width="22.28515625" style="16" customWidth="1"/>
    <col min="543" max="544" width="11.42578125" style="16"/>
    <col min="545" max="545" width="14.85546875" style="16" bestFit="1" customWidth="1"/>
    <col min="546" max="770" width="11.42578125" style="16"/>
    <col min="771" max="771" width="34.42578125" style="16" customWidth="1"/>
    <col min="772" max="773" width="19.42578125" style="16" bestFit="1" customWidth="1"/>
    <col min="774" max="774" width="19.7109375" style="16" customWidth="1"/>
    <col min="775" max="776" width="20.42578125" style="16" customWidth="1"/>
    <col min="777" max="778" width="19.7109375" style="16" customWidth="1"/>
    <col min="779" max="779" width="25.28515625" style="16" customWidth="1"/>
    <col min="780" max="780" width="26" style="16" customWidth="1"/>
    <col min="781" max="781" width="22.28515625" style="16" customWidth="1"/>
    <col min="782" max="782" width="24.85546875" style="16" customWidth="1"/>
    <col min="783" max="783" width="21.140625" style="16" customWidth="1"/>
    <col min="784" max="784" width="21.42578125" style="16" customWidth="1"/>
    <col min="785" max="785" width="27.85546875" style="16" customWidth="1"/>
    <col min="786" max="786" width="23.42578125" style="16" customWidth="1"/>
    <col min="787" max="787" width="21.42578125" style="16" customWidth="1"/>
    <col min="788" max="790" width="20.7109375" style="16" customWidth="1"/>
    <col min="791" max="791" width="32.28515625" style="16" bestFit="1" customWidth="1"/>
    <col min="792" max="792" width="20.7109375" style="16" customWidth="1"/>
    <col min="793" max="793" width="22" style="16" customWidth="1"/>
    <col min="794" max="797" width="21.28515625" style="16" customWidth="1"/>
    <col min="798" max="798" width="22.28515625" style="16" customWidth="1"/>
    <col min="799" max="800" width="11.42578125" style="16"/>
    <col min="801" max="801" width="14.85546875" style="16" bestFit="1" customWidth="1"/>
    <col min="802" max="1026" width="11.42578125" style="16"/>
    <col min="1027" max="1027" width="34.42578125" style="16" customWidth="1"/>
    <col min="1028" max="1029" width="19.42578125" style="16" bestFit="1" customWidth="1"/>
    <col min="1030" max="1030" width="19.7109375" style="16" customWidth="1"/>
    <col min="1031" max="1032" width="20.42578125" style="16" customWidth="1"/>
    <col min="1033" max="1034" width="19.7109375" style="16" customWidth="1"/>
    <col min="1035" max="1035" width="25.28515625" style="16" customWidth="1"/>
    <col min="1036" max="1036" width="26" style="16" customWidth="1"/>
    <col min="1037" max="1037" width="22.28515625" style="16" customWidth="1"/>
    <col min="1038" max="1038" width="24.85546875" style="16" customWidth="1"/>
    <col min="1039" max="1039" width="21.140625" style="16" customWidth="1"/>
    <col min="1040" max="1040" width="21.42578125" style="16" customWidth="1"/>
    <col min="1041" max="1041" width="27.85546875" style="16" customWidth="1"/>
    <col min="1042" max="1042" width="23.42578125" style="16" customWidth="1"/>
    <col min="1043" max="1043" width="21.42578125" style="16" customWidth="1"/>
    <col min="1044" max="1046" width="20.7109375" style="16" customWidth="1"/>
    <col min="1047" max="1047" width="32.28515625" style="16" bestFit="1" customWidth="1"/>
    <col min="1048" max="1048" width="20.7109375" style="16" customWidth="1"/>
    <col min="1049" max="1049" width="22" style="16" customWidth="1"/>
    <col min="1050" max="1053" width="21.28515625" style="16" customWidth="1"/>
    <col min="1054" max="1054" width="22.28515625" style="16" customWidth="1"/>
    <col min="1055" max="1056" width="11.42578125" style="16"/>
    <col min="1057" max="1057" width="14.85546875" style="16" bestFit="1" customWidth="1"/>
    <col min="1058" max="1282" width="11.42578125" style="16"/>
    <col min="1283" max="1283" width="34.42578125" style="16" customWidth="1"/>
    <col min="1284" max="1285" width="19.42578125" style="16" bestFit="1" customWidth="1"/>
    <col min="1286" max="1286" width="19.7109375" style="16" customWidth="1"/>
    <col min="1287" max="1288" width="20.42578125" style="16" customWidth="1"/>
    <col min="1289" max="1290" width="19.7109375" style="16" customWidth="1"/>
    <col min="1291" max="1291" width="25.28515625" style="16" customWidth="1"/>
    <col min="1292" max="1292" width="26" style="16" customWidth="1"/>
    <col min="1293" max="1293" width="22.28515625" style="16" customWidth="1"/>
    <col min="1294" max="1294" width="24.85546875" style="16" customWidth="1"/>
    <col min="1295" max="1295" width="21.140625" style="16" customWidth="1"/>
    <col min="1296" max="1296" width="21.42578125" style="16" customWidth="1"/>
    <col min="1297" max="1297" width="27.85546875" style="16" customWidth="1"/>
    <col min="1298" max="1298" width="23.42578125" style="16" customWidth="1"/>
    <col min="1299" max="1299" width="21.42578125" style="16" customWidth="1"/>
    <col min="1300" max="1302" width="20.7109375" style="16" customWidth="1"/>
    <col min="1303" max="1303" width="32.28515625" style="16" bestFit="1" customWidth="1"/>
    <col min="1304" max="1304" width="20.7109375" style="16" customWidth="1"/>
    <col min="1305" max="1305" width="22" style="16" customWidth="1"/>
    <col min="1306" max="1309" width="21.28515625" style="16" customWidth="1"/>
    <col min="1310" max="1310" width="22.28515625" style="16" customWidth="1"/>
    <col min="1311" max="1312" width="11.42578125" style="16"/>
    <col min="1313" max="1313" width="14.85546875" style="16" bestFit="1" customWidth="1"/>
    <col min="1314" max="1538" width="11.42578125" style="16"/>
    <col min="1539" max="1539" width="34.42578125" style="16" customWidth="1"/>
    <col min="1540" max="1541" width="19.42578125" style="16" bestFit="1" customWidth="1"/>
    <col min="1542" max="1542" width="19.7109375" style="16" customWidth="1"/>
    <col min="1543" max="1544" width="20.42578125" style="16" customWidth="1"/>
    <col min="1545" max="1546" width="19.7109375" style="16" customWidth="1"/>
    <col min="1547" max="1547" width="25.28515625" style="16" customWidth="1"/>
    <col min="1548" max="1548" width="26" style="16" customWidth="1"/>
    <col min="1549" max="1549" width="22.28515625" style="16" customWidth="1"/>
    <col min="1550" max="1550" width="24.85546875" style="16" customWidth="1"/>
    <col min="1551" max="1551" width="21.140625" style="16" customWidth="1"/>
    <col min="1552" max="1552" width="21.42578125" style="16" customWidth="1"/>
    <col min="1553" max="1553" width="27.85546875" style="16" customWidth="1"/>
    <col min="1554" max="1554" width="23.42578125" style="16" customWidth="1"/>
    <col min="1555" max="1555" width="21.42578125" style="16" customWidth="1"/>
    <col min="1556" max="1558" width="20.7109375" style="16" customWidth="1"/>
    <col min="1559" max="1559" width="32.28515625" style="16" bestFit="1" customWidth="1"/>
    <col min="1560" max="1560" width="20.7109375" style="16" customWidth="1"/>
    <col min="1561" max="1561" width="22" style="16" customWidth="1"/>
    <col min="1562" max="1565" width="21.28515625" style="16" customWidth="1"/>
    <col min="1566" max="1566" width="22.28515625" style="16" customWidth="1"/>
    <col min="1567" max="1568" width="11.42578125" style="16"/>
    <col min="1569" max="1569" width="14.85546875" style="16" bestFit="1" customWidth="1"/>
    <col min="1570" max="1794" width="11.42578125" style="16"/>
    <col min="1795" max="1795" width="34.42578125" style="16" customWidth="1"/>
    <col min="1796" max="1797" width="19.42578125" style="16" bestFit="1" customWidth="1"/>
    <col min="1798" max="1798" width="19.7109375" style="16" customWidth="1"/>
    <col min="1799" max="1800" width="20.42578125" style="16" customWidth="1"/>
    <col min="1801" max="1802" width="19.7109375" style="16" customWidth="1"/>
    <col min="1803" max="1803" width="25.28515625" style="16" customWidth="1"/>
    <col min="1804" max="1804" width="26" style="16" customWidth="1"/>
    <col min="1805" max="1805" width="22.28515625" style="16" customWidth="1"/>
    <col min="1806" max="1806" width="24.85546875" style="16" customWidth="1"/>
    <col min="1807" max="1807" width="21.140625" style="16" customWidth="1"/>
    <col min="1808" max="1808" width="21.42578125" style="16" customWidth="1"/>
    <col min="1809" max="1809" width="27.85546875" style="16" customWidth="1"/>
    <col min="1810" max="1810" width="23.42578125" style="16" customWidth="1"/>
    <col min="1811" max="1811" width="21.42578125" style="16" customWidth="1"/>
    <col min="1812" max="1814" width="20.7109375" style="16" customWidth="1"/>
    <col min="1815" max="1815" width="32.28515625" style="16" bestFit="1" customWidth="1"/>
    <col min="1816" max="1816" width="20.7109375" style="16" customWidth="1"/>
    <col min="1817" max="1817" width="22" style="16" customWidth="1"/>
    <col min="1818" max="1821" width="21.28515625" style="16" customWidth="1"/>
    <col min="1822" max="1822" width="22.28515625" style="16" customWidth="1"/>
    <col min="1823" max="1824" width="11.42578125" style="16"/>
    <col min="1825" max="1825" width="14.85546875" style="16" bestFit="1" customWidth="1"/>
    <col min="1826" max="2050" width="11.42578125" style="16"/>
    <col min="2051" max="2051" width="34.42578125" style="16" customWidth="1"/>
    <col min="2052" max="2053" width="19.42578125" style="16" bestFit="1" customWidth="1"/>
    <col min="2054" max="2054" width="19.7109375" style="16" customWidth="1"/>
    <col min="2055" max="2056" width="20.42578125" style="16" customWidth="1"/>
    <col min="2057" max="2058" width="19.7109375" style="16" customWidth="1"/>
    <col min="2059" max="2059" width="25.28515625" style="16" customWidth="1"/>
    <col min="2060" max="2060" width="26" style="16" customWidth="1"/>
    <col min="2061" max="2061" width="22.28515625" style="16" customWidth="1"/>
    <col min="2062" max="2062" width="24.85546875" style="16" customWidth="1"/>
    <col min="2063" max="2063" width="21.140625" style="16" customWidth="1"/>
    <col min="2064" max="2064" width="21.42578125" style="16" customWidth="1"/>
    <col min="2065" max="2065" width="27.85546875" style="16" customWidth="1"/>
    <col min="2066" max="2066" width="23.42578125" style="16" customWidth="1"/>
    <col min="2067" max="2067" width="21.42578125" style="16" customWidth="1"/>
    <col min="2068" max="2070" width="20.7109375" style="16" customWidth="1"/>
    <col min="2071" max="2071" width="32.28515625" style="16" bestFit="1" customWidth="1"/>
    <col min="2072" max="2072" width="20.7109375" style="16" customWidth="1"/>
    <col min="2073" max="2073" width="22" style="16" customWidth="1"/>
    <col min="2074" max="2077" width="21.28515625" style="16" customWidth="1"/>
    <col min="2078" max="2078" width="22.28515625" style="16" customWidth="1"/>
    <col min="2079" max="2080" width="11.42578125" style="16"/>
    <col min="2081" max="2081" width="14.85546875" style="16" bestFit="1" customWidth="1"/>
    <col min="2082" max="2306" width="11.42578125" style="16"/>
    <col min="2307" max="2307" width="34.42578125" style="16" customWidth="1"/>
    <col min="2308" max="2309" width="19.42578125" style="16" bestFit="1" customWidth="1"/>
    <col min="2310" max="2310" width="19.7109375" style="16" customWidth="1"/>
    <col min="2311" max="2312" width="20.42578125" style="16" customWidth="1"/>
    <col min="2313" max="2314" width="19.7109375" style="16" customWidth="1"/>
    <col min="2315" max="2315" width="25.28515625" style="16" customWidth="1"/>
    <col min="2316" max="2316" width="26" style="16" customWidth="1"/>
    <col min="2317" max="2317" width="22.28515625" style="16" customWidth="1"/>
    <col min="2318" max="2318" width="24.85546875" style="16" customWidth="1"/>
    <col min="2319" max="2319" width="21.140625" style="16" customWidth="1"/>
    <col min="2320" max="2320" width="21.42578125" style="16" customWidth="1"/>
    <col min="2321" max="2321" width="27.85546875" style="16" customWidth="1"/>
    <col min="2322" max="2322" width="23.42578125" style="16" customWidth="1"/>
    <col min="2323" max="2323" width="21.42578125" style="16" customWidth="1"/>
    <col min="2324" max="2326" width="20.7109375" style="16" customWidth="1"/>
    <col min="2327" max="2327" width="32.28515625" style="16" bestFit="1" customWidth="1"/>
    <col min="2328" max="2328" width="20.7109375" style="16" customWidth="1"/>
    <col min="2329" max="2329" width="22" style="16" customWidth="1"/>
    <col min="2330" max="2333" width="21.28515625" style="16" customWidth="1"/>
    <col min="2334" max="2334" width="22.28515625" style="16" customWidth="1"/>
    <col min="2335" max="2336" width="11.42578125" style="16"/>
    <col min="2337" max="2337" width="14.85546875" style="16" bestFit="1" customWidth="1"/>
    <col min="2338" max="2562" width="11.42578125" style="16"/>
    <col min="2563" max="2563" width="34.42578125" style="16" customWidth="1"/>
    <col min="2564" max="2565" width="19.42578125" style="16" bestFit="1" customWidth="1"/>
    <col min="2566" max="2566" width="19.7109375" style="16" customWidth="1"/>
    <col min="2567" max="2568" width="20.42578125" style="16" customWidth="1"/>
    <col min="2569" max="2570" width="19.7109375" style="16" customWidth="1"/>
    <col min="2571" max="2571" width="25.28515625" style="16" customWidth="1"/>
    <col min="2572" max="2572" width="26" style="16" customWidth="1"/>
    <col min="2573" max="2573" width="22.28515625" style="16" customWidth="1"/>
    <col min="2574" max="2574" width="24.85546875" style="16" customWidth="1"/>
    <col min="2575" max="2575" width="21.140625" style="16" customWidth="1"/>
    <col min="2576" max="2576" width="21.42578125" style="16" customWidth="1"/>
    <col min="2577" max="2577" width="27.85546875" style="16" customWidth="1"/>
    <col min="2578" max="2578" width="23.42578125" style="16" customWidth="1"/>
    <col min="2579" max="2579" width="21.42578125" style="16" customWidth="1"/>
    <col min="2580" max="2582" width="20.7109375" style="16" customWidth="1"/>
    <col min="2583" max="2583" width="32.28515625" style="16" bestFit="1" customWidth="1"/>
    <col min="2584" max="2584" width="20.7109375" style="16" customWidth="1"/>
    <col min="2585" max="2585" width="22" style="16" customWidth="1"/>
    <col min="2586" max="2589" width="21.28515625" style="16" customWidth="1"/>
    <col min="2590" max="2590" width="22.28515625" style="16" customWidth="1"/>
    <col min="2591" max="2592" width="11.42578125" style="16"/>
    <col min="2593" max="2593" width="14.85546875" style="16" bestFit="1" customWidth="1"/>
    <col min="2594" max="2818" width="11.42578125" style="16"/>
    <col min="2819" max="2819" width="34.42578125" style="16" customWidth="1"/>
    <col min="2820" max="2821" width="19.42578125" style="16" bestFit="1" customWidth="1"/>
    <col min="2822" max="2822" width="19.7109375" style="16" customWidth="1"/>
    <col min="2823" max="2824" width="20.42578125" style="16" customWidth="1"/>
    <col min="2825" max="2826" width="19.7109375" style="16" customWidth="1"/>
    <col min="2827" max="2827" width="25.28515625" style="16" customWidth="1"/>
    <col min="2828" max="2828" width="26" style="16" customWidth="1"/>
    <col min="2829" max="2829" width="22.28515625" style="16" customWidth="1"/>
    <col min="2830" max="2830" width="24.85546875" style="16" customWidth="1"/>
    <col min="2831" max="2831" width="21.140625" style="16" customWidth="1"/>
    <col min="2832" max="2832" width="21.42578125" style="16" customWidth="1"/>
    <col min="2833" max="2833" width="27.85546875" style="16" customWidth="1"/>
    <col min="2834" max="2834" width="23.42578125" style="16" customWidth="1"/>
    <col min="2835" max="2835" width="21.42578125" style="16" customWidth="1"/>
    <col min="2836" max="2838" width="20.7109375" style="16" customWidth="1"/>
    <col min="2839" max="2839" width="32.28515625" style="16" bestFit="1" customWidth="1"/>
    <col min="2840" max="2840" width="20.7109375" style="16" customWidth="1"/>
    <col min="2841" max="2841" width="22" style="16" customWidth="1"/>
    <col min="2842" max="2845" width="21.28515625" style="16" customWidth="1"/>
    <col min="2846" max="2846" width="22.28515625" style="16" customWidth="1"/>
    <col min="2847" max="2848" width="11.42578125" style="16"/>
    <col min="2849" max="2849" width="14.85546875" style="16" bestFit="1" customWidth="1"/>
    <col min="2850" max="3074" width="11.42578125" style="16"/>
    <col min="3075" max="3075" width="34.42578125" style="16" customWidth="1"/>
    <col min="3076" max="3077" width="19.42578125" style="16" bestFit="1" customWidth="1"/>
    <col min="3078" max="3078" width="19.7109375" style="16" customWidth="1"/>
    <col min="3079" max="3080" width="20.42578125" style="16" customWidth="1"/>
    <col min="3081" max="3082" width="19.7109375" style="16" customWidth="1"/>
    <col min="3083" max="3083" width="25.28515625" style="16" customWidth="1"/>
    <col min="3084" max="3084" width="26" style="16" customWidth="1"/>
    <col min="3085" max="3085" width="22.28515625" style="16" customWidth="1"/>
    <col min="3086" max="3086" width="24.85546875" style="16" customWidth="1"/>
    <col min="3087" max="3087" width="21.140625" style="16" customWidth="1"/>
    <col min="3088" max="3088" width="21.42578125" style="16" customWidth="1"/>
    <col min="3089" max="3089" width="27.85546875" style="16" customWidth="1"/>
    <col min="3090" max="3090" width="23.42578125" style="16" customWidth="1"/>
    <col min="3091" max="3091" width="21.42578125" style="16" customWidth="1"/>
    <col min="3092" max="3094" width="20.7109375" style="16" customWidth="1"/>
    <col min="3095" max="3095" width="32.28515625" style="16" bestFit="1" customWidth="1"/>
    <col min="3096" max="3096" width="20.7109375" style="16" customWidth="1"/>
    <col min="3097" max="3097" width="22" style="16" customWidth="1"/>
    <col min="3098" max="3101" width="21.28515625" style="16" customWidth="1"/>
    <col min="3102" max="3102" width="22.28515625" style="16" customWidth="1"/>
    <col min="3103" max="3104" width="11.42578125" style="16"/>
    <col min="3105" max="3105" width="14.85546875" style="16" bestFit="1" customWidth="1"/>
    <col min="3106" max="3330" width="11.42578125" style="16"/>
    <col min="3331" max="3331" width="34.42578125" style="16" customWidth="1"/>
    <col min="3332" max="3333" width="19.42578125" style="16" bestFit="1" customWidth="1"/>
    <col min="3334" max="3334" width="19.7109375" style="16" customWidth="1"/>
    <col min="3335" max="3336" width="20.42578125" style="16" customWidth="1"/>
    <col min="3337" max="3338" width="19.7109375" style="16" customWidth="1"/>
    <col min="3339" max="3339" width="25.28515625" style="16" customWidth="1"/>
    <col min="3340" max="3340" width="26" style="16" customWidth="1"/>
    <col min="3341" max="3341" width="22.28515625" style="16" customWidth="1"/>
    <col min="3342" max="3342" width="24.85546875" style="16" customWidth="1"/>
    <col min="3343" max="3343" width="21.140625" style="16" customWidth="1"/>
    <col min="3344" max="3344" width="21.42578125" style="16" customWidth="1"/>
    <col min="3345" max="3345" width="27.85546875" style="16" customWidth="1"/>
    <col min="3346" max="3346" width="23.42578125" style="16" customWidth="1"/>
    <col min="3347" max="3347" width="21.42578125" style="16" customWidth="1"/>
    <col min="3348" max="3350" width="20.7109375" style="16" customWidth="1"/>
    <col min="3351" max="3351" width="32.28515625" style="16" bestFit="1" customWidth="1"/>
    <col min="3352" max="3352" width="20.7109375" style="16" customWidth="1"/>
    <col min="3353" max="3353" width="22" style="16" customWidth="1"/>
    <col min="3354" max="3357" width="21.28515625" style="16" customWidth="1"/>
    <col min="3358" max="3358" width="22.28515625" style="16" customWidth="1"/>
    <col min="3359" max="3360" width="11.42578125" style="16"/>
    <col min="3361" max="3361" width="14.85546875" style="16" bestFit="1" customWidth="1"/>
    <col min="3362" max="3586" width="11.42578125" style="16"/>
    <col min="3587" max="3587" width="34.42578125" style="16" customWidth="1"/>
    <col min="3588" max="3589" width="19.42578125" style="16" bestFit="1" customWidth="1"/>
    <col min="3590" max="3590" width="19.7109375" style="16" customWidth="1"/>
    <col min="3591" max="3592" width="20.42578125" style="16" customWidth="1"/>
    <col min="3593" max="3594" width="19.7109375" style="16" customWidth="1"/>
    <col min="3595" max="3595" width="25.28515625" style="16" customWidth="1"/>
    <col min="3596" max="3596" width="26" style="16" customWidth="1"/>
    <col min="3597" max="3597" width="22.28515625" style="16" customWidth="1"/>
    <col min="3598" max="3598" width="24.85546875" style="16" customWidth="1"/>
    <col min="3599" max="3599" width="21.140625" style="16" customWidth="1"/>
    <col min="3600" max="3600" width="21.42578125" style="16" customWidth="1"/>
    <col min="3601" max="3601" width="27.85546875" style="16" customWidth="1"/>
    <col min="3602" max="3602" width="23.42578125" style="16" customWidth="1"/>
    <col min="3603" max="3603" width="21.42578125" style="16" customWidth="1"/>
    <col min="3604" max="3606" width="20.7109375" style="16" customWidth="1"/>
    <col min="3607" max="3607" width="32.28515625" style="16" bestFit="1" customWidth="1"/>
    <col min="3608" max="3608" width="20.7109375" style="16" customWidth="1"/>
    <col min="3609" max="3609" width="22" style="16" customWidth="1"/>
    <col min="3610" max="3613" width="21.28515625" style="16" customWidth="1"/>
    <col min="3614" max="3614" width="22.28515625" style="16" customWidth="1"/>
    <col min="3615" max="3616" width="11.42578125" style="16"/>
    <col min="3617" max="3617" width="14.85546875" style="16" bestFit="1" customWidth="1"/>
    <col min="3618" max="3842" width="11.42578125" style="16"/>
    <col min="3843" max="3843" width="34.42578125" style="16" customWidth="1"/>
    <col min="3844" max="3845" width="19.42578125" style="16" bestFit="1" customWidth="1"/>
    <col min="3846" max="3846" width="19.7109375" style="16" customWidth="1"/>
    <col min="3847" max="3848" width="20.42578125" style="16" customWidth="1"/>
    <col min="3849" max="3850" width="19.7109375" style="16" customWidth="1"/>
    <col min="3851" max="3851" width="25.28515625" style="16" customWidth="1"/>
    <col min="3852" max="3852" width="26" style="16" customWidth="1"/>
    <col min="3853" max="3853" width="22.28515625" style="16" customWidth="1"/>
    <col min="3854" max="3854" width="24.85546875" style="16" customWidth="1"/>
    <col min="3855" max="3855" width="21.140625" style="16" customWidth="1"/>
    <col min="3856" max="3856" width="21.42578125" style="16" customWidth="1"/>
    <col min="3857" max="3857" width="27.85546875" style="16" customWidth="1"/>
    <col min="3858" max="3858" width="23.42578125" style="16" customWidth="1"/>
    <col min="3859" max="3859" width="21.42578125" style="16" customWidth="1"/>
    <col min="3860" max="3862" width="20.7109375" style="16" customWidth="1"/>
    <col min="3863" max="3863" width="32.28515625" style="16" bestFit="1" customWidth="1"/>
    <col min="3864" max="3864" width="20.7109375" style="16" customWidth="1"/>
    <col min="3865" max="3865" width="22" style="16" customWidth="1"/>
    <col min="3866" max="3869" width="21.28515625" style="16" customWidth="1"/>
    <col min="3870" max="3870" width="22.28515625" style="16" customWidth="1"/>
    <col min="3871" max="3872" width="11.42578125" style="16"/>
    <col min="3873" max="3873" width="14.85546875" style="16" bestFit="1" customWidth="1"/>
    <col min="3874" max="4098" width="11.42578125" style="16"/>
    <col min="4099" max="4099" width="34.42578125" style="16" customWidth="1"/>
    <col min="4100" max="4101" width="19.42578125" style="16" bestFit="1" customWidth="1"/>
    <col min="4102" max="4102" width="19.7109375" style="16" customWidth="1"/>
    <col min="4103" max="4104" width="20.42578125" style="16" customWidth="1"/>
    <col min="4105" max="4106" width="19.7109375" style="16" customWidth="1"/>
    <col min="4107" max="4107" width="25.28515625" style="16" customWidth="1"/>
    <col min="4108" max="4108" width="26" style="16" customWidth="1"/>
    <col min="4109" max="4109" width="22.28515625" style="16" customWidth="1"/>
    <col min="4110" max="4110" width="24.85546875" style="16" customWidth="1"/>
    <col min="4111" max="4111" width="21.140625" style="16" customWidth="1"/>
    <col min="4112" max="4112" width="21.42578125" style="16" customWidth="1"/>
    <col min="4113" max="4113" width="27.85546875" style="16" customWidth="1"/>
    <col min="4114" max="4114" width="23.42578125" style="16" customWidth="1"/>
    <col min="4115" max="4115" width="21.42578125" style="16" customWidth="1"/>
    <col min="4116" max="4118" width="20.7109375" style="16" customWidth="1"/>
    <col min="4119" max="4119" width="32.28515625" style="16" bestFit="1" customWidth="1"/>
    <col min="4120" max="4120" width="20.7109375" style="16" customWidth="1"/>
    <col min="4121" max="4121" width="22" style="16" customWidth="1"/>
    <col min="4122" max="4125" width="21.28515625" style="16" customWidth="1"/>
    <col min="4126" max="4126" width="22.28515625" style="16" customWidth="1"/>
    <col min="4127" max="4128" width="11.42578125" style="16"/>
    <col min="4129" max="4129" width="14.85546875" style="16" bestFit="1" customWidth="1"/>
    <col min="4130" max="4354" width="11.42578125" style="16"/>
    <col min="4355" max="4355" width="34.42578125" style="16" customWidth="1"/>
    <col min="4356" max="4357" width="19.42578125" style="16" bestFit="1" customWidth="1"/>
    <col min="4358" max="4358" width="19.7109375" style="16" customWidth="1"/>
    <col min="4359" max="4360" width="20.42578125" style="16" customWidth="1"/>
    <col min="4361" max="4362" width="19.7109375" style="16" customWidth="1"/>
    <col min="4363" max="4363" width="25.28515625" style="16" customWidth="1"/>
    <col min="4364" max="4364" width="26" style="16" customWidth="1"/>
    <col min="4365" max="4365" width="22.28515625" style="16" customWidth="1"/>
    <col min="4366" max="4366" width="24.85546875" style="16" customWidth="1"/>
    <col min="4367" max="4367" width="21.140625" style="16" customWidth="1"/>
    <col min="4368" max="4368" width="21.42578125" style="16" customWidth="1"/>
    <col min="4369" max="4369" width="27.85546875" style="16" customWidth="1"/>
    <col min="4370" max="4370" width="23.42578125" style="16" customWidth="1"/>
    <col min="4371" max="4371" width="21.42578125" style="16" customWidth="1"/>
    <col min="4372" max="4374" width="20.7109375" style="16" customWidth="1"/>
    <col min="4375" max="4375" width="32.28515625" style="16" bestFit="1" customWidth="1"/>
    <col min="4376" max="4376" width="20.7109375" style="16" customWidth="1"/>
    <col min="4377" max="4377" width="22" style="16" customWidth="1"/>
    <col min="4378" max="4381" width="21.28515625" style="16" customWidth="1"/>
    <col min="4382" max="4382" width="22.28515625" style="16" customWidth="1"/>
    <col min="4383" max="4384" width="11.42578125" style="16"/>
    <col min="4385" max="4385" width="14.85546875" style="16" bestFit="1" customWidth="1"/>
    <col min="4386" max="4610" width="11.42578125" style="16"/>
    <col min="4611" max="4611" width="34.42578125" style="16" customWidth="1"/>
    <col min="4612" max="4613" width="19.42578125" style="16" bestFit="1" customWidth="1"/>
    <col min="4614" max="4614" width="19.7109375" style="16" customWidth="1"/>
    <col min="4615" max="4616" width="20.42578125" style="16" customWidth="1"/>
    <col min="4617" max="4618" width="19.7109375" style="16" customWidth="1"/>
    <col min="4619" max="4619" width="25.28515625" style="16" customWidth="1"/>
    <col min="4620" max="4620" width="26" style="16" customWidth="1"/>
    <col min="4621" max="4621" width="22.28515625" style="16" customWidth="1"/>
    <col min="4622" max="4622" width="24.85546875" style="16" customWidth="1"/>
    <col min="4623" max="4623" width="21.140625" style="16" customWidth="1"/>
    <col min="4624" max="4624" width="21.42578125" style="16" customWidth="1"/>
    <col min="4625" max="4625" width="27.85546875" style="16" customWidth="1"/>
    <col min="4626" max="4626" width="23.42578125" style="16" customWidth="1"/>
    <col min="4627" max="4627" width="21.42578125" style="16" customWidth="1"/>
    <col min="4628" max="4630" width="20.7109375" style="16" customWidth="1"/>
    <col min="4631" max="4631" width="32.28515625" style="16" bestFit="1" customWidth="1"/>
    <col min="4632" max="4632" width="20.7109375" style="16" customWidth="1"/>
    <col min="4633" max="4633" width="22" style="16" customWidth="1"/>
    <col min="4634" max="4637" width="21.28515625" style="16" customWidth="1"/>
    <col min="4638" max="4638" width="22.28515625" style="16" customWidth="1"/>
    <col min="4639" max="4640" width="11.42578125" style="16"/>
    <col min="4641" max="4641" width="14.85546875" style="16" bestFit="1" customWidth="1"/>
    <col min="4642" max="4866" width="11.42578125" style="16"/>
    <col min="4867" max="4867" width="34.42578125" style="16" customWidth="1"/>
    <col min="4868" max="4869" width="19.42578125" style="16" bestFit="1" customWidth="1"/>
    <col min="4870" max="4870" width="19.7109375" style="16" customWidth="1"/>
    <col min="4871" max="4872" width="20.42578125" style="16" customWidth="1"/>
    <col min="4873" max="4874" width="19.7109375" style="16" customWidth="1"/>
    <col min="4875" max="4875" width="25.28515625" style="16" customWidth="1"/>
    <col min="4876" max="4876" width="26" style="16" customWidth="1"/>
    <col min="4877" max="4877" width="22.28515625" style="16" customWidth="1"/>
    <col min="4878" max="4878" width="24.85546875" style="16" customWidth="1"/>
    <col min="4879" max="4879" width="21.140625" style="16" customWidth="1"/>
    <col min="4880" max="4880" width="21.42578125" style="16" customWidth="1"/>
    <col min="4881" max="4881" width="27.85546875" style="16" customWidth="1"/>
    <col min="4882" max="4882" width="23.42578125" style="16" customWidth="1"/>
    <col min="4883" max="4883" width="21.42578125" style="16" customWidth="1"/>
    <col min="4884" max="4886" width="20.7109375" style="16" customWidth="1"/>
    <col min="4887" max="4887" width="32.28515625" style="16" bestFit="1" customWidth="1"/>
    <col min="4888" max="4888" width="20.7109375" style="16" customWidth="1"/>
    <col min="4889" max="4889" width="22" style="16" customWidth="1"/>
    <col min="4890" max="4893" width="21.28515625" style="16" customWidth="1"/>
    <col min="4894" max="4894" width="22.28515625" style="16" customWidth="1"/>
    <col min="4895" max="4896" width="11.42578125" style="16"/>
    <col min="4897" max="4897" width="14.85546875" style="16" bestFit="1" customWidth="1"/>
    <col min="4898" max="5122" width="11.42578125" style="16"/>
    <col min="5123" max="5123" width="34.42578125" style="16" customWidth="1"/>
    <col min="5124" max="5125" width="19.42578125" style="16" bestFit="1" customWidth="1"/>
    <col min="5126" max="5126" width="19.7109375" style="16" customWidth="1"/>
    <col min="5127" max="5128" width="20.42578125" style="16" customWidth="1"/>
    <col min="5129" max="5130" width="19.7109375" style="16" customWidth="1"/>
    <col min="5131" max="5131" width="25.28515625" style="16" customWidth="1"/>
    <col min="5132" max="5132" width="26" style="16" customWidth="1"/>
    <col min="5133" max="5133" width="22.28515625" style="16" customWidth="1"/>
    <col min="5134" max="5134" width="24.85546875" style="16" customWidth="1"/>
    <col min="5135" max="5135" width="21.140625" style="16" customWidth="1"/>
    <col min="5136" max="5136" width="21.42578125" style="16" customWidth="1"/>
    <col min="5137" max="5137" width="27.85546875" style="16" customWidth="1"/>
    <col min="5138" max="5138" width="23.42578125" style="16" customWidth="1"/>
    <col min="5139" max="5139" width="21.42578125" style="16" customWidth="1"/>
    <col min="5140" max="5142" width="20.7109375" style="16" customWidth="1"/>
    <col min="5143" max="5143" width="32.28515625" style="16" bestFit="1" customWidth="1"/>
    <col min="5144" max="5144" width="20.7109375" style="16" customWidth="1"/>
    <col min="5145" max="5145" width="22" style="16" customWidth="1"/>
    <col min="5146" max="5149" width="21.28515625" style="16" customWidth="1"/>
    <col min="5150" max="5150" width="22.28515625" style="16" customWidth="1"/>
    <col min="5151" max="5152" width="11.42578125" style="16"/>
    <col min="5153" max="5153" width="14.85546875" style="16" bestFit="1" customWidth="1"/>
    <col min="5154" max="5378" width="11.42578125" style="16"/>
    <col min="5379" max="5379" width="34.42578125" style="16" customWidth="1"/>
    <col min="5380" max="5381" width="19.42578125" style="16" bestFit="1" customWidth="1"/>
    <col min="5382" max="5382" width="19.7109375" style="16" customWidth="1"/>
    <col min="5383" max="5384" width="20.42578125" style="16" customWidth="1"/>
    <col min="5385" max="5386" width="19.7109375" style="16" customWidth="1"/>
    <col min="5387" max="5387" width="25.28515625" style="16" customWidth="1"/>
    <col min="5388" max="5388" width="26" style="16" customWidth="1"/>
    <col min="5389" max="5389" width="22.28515625" style="16" customWidth="1"/>
    <col min="5390" max="5390" width="24.85546875" style="16" customWidth="1"/>
    <col min="5391" max="5391" width="21.140625" style="16" customWidth="1"/>
    <col min="5392" max="5392" width="21.42578125" style="16" customWidth="1"/>
    <col min="5393" max="5393" width="27.85546875" style="16" customWidth="1"/>
    <col min="5394" max="5394" width="23.42578125" style="16" customWidth="1"/>
    <col min="5395" max="5395" width="21.42578125" style="16" customWidth="1"/>
    <col min="5396" max="5398" width="20.7109375" style="16" customWidth="1"/>
    <col min="5399" max="5399" width="32.28515625" style="16" bestFit="1" customWidth="1"/>
    <col min="5400" max="5400" width="20.7109375" style="16" customWidth="1"/>
    <col min="5401" max="5401" width="22" style="16" customWidth="1"/>
    <col min="5402" max="5405" width="21.28515625" style="16" customWidth="1"/>
    <col min="5406" max="5406" width="22.28515625" style="16" customWidth="1"/>
    <col min="5407" max="5408" width="11.42578125" style="16"/>
    <col min="5409" max="5409" width="14.85546875" style="16" bestFit="1" customWidth="1"/>
    <col min="5410" max="5634" width="11.42578125" style="16"/>
    <col min="5635" max="5635" width="34.42578125" style="16" customWidth="1"/>
    <col min="5636" max="5637" width="19.42578125" style="16" bestFit="1" customWidth="1"/>
    <col min="5638" max="5638" width="19.7109375" style="16" customWidth="1"/>
    <col min="5639" max="5640" width="20.42578125" style="16" customWidth="1"/>
    <col min="5641" max="5642" width="19.7109375" style="16" customWidth="1"/>
    <col min="5643" max="5643" width="25.28515625" style="16" customWidth="1"/>
    <col min="5644" max="5644" width="26" style="16" customWidth="1"/>
    <col min="5645" max="5645" width="22.28515625" style="16" customWidth="1"/>
    <col min="5646" max="5646" width="24.85546875" style="16" customWidth="1"/>
    <col min="5647" max="5647" width="21.140625" style="16" customWidth="1"/>
    <col min="5648" max="5648" width="21.42578125" style="16" customWidth="1"/>
    <col min="5649" max="5649" width="27.85546875" style="16" customWidth="1"/>
    <col min="5650" max="5650" width="23.42578125" style="16" customWidth="1"/>
    <col min="5651" max="5651" width="21.42578125" style="16" customWidth="1"/>
    <col min="5652" max="5654" width="20.7109375" style="16" customWidth="1"/>
    <col min="5655" max="5655" width="32.28515625" style="16" bestFit="1" customWidth="1"/>
    <col min="5656" max="5656" width="20.7109375" style="16" customWidth="1"/>
    <col min="5657" max="5657" width="22" style="16" customWidth="1"/>
    <col min="5658" max="5661" width="21.28515625" style="16" customWidth="1"/>
    <col min="5662" max="5662" width="22.28515625" style="16" customWidth="1"/>
    <col min="5663" max="5664" width="11.42578125" style="16"/>
    <col min="5665" max="5665" width="14.85546875" style="16" bestFit="1" customWidth="1"/>
    <col min="5666" max="5890" width="11.42578125" style="16"/>
    <col min="5891" max="5891" width="34.42578125" style="16" customWidth="1"/>
    <col min="5892" max="5893" width="19.42578125" style="16" bestFit="1" customWidth="1"/>
    <col min="5894" max="5894" width="19.7109375" style="16" customWidth="1"/>
    <col min="5895" max="5896" width="20.42578125" style="16" customWidth="1"/>
    <col min="5897" max="5898" width="19.7109375" style="16" customWidth="1"/>
    <col min="5899" max="5899" width="25.28515625" style="16" customWidth="1"/>
    <col min="5900" max="5900" width="26" style="16" customWidth="1"/>
    <col min="5901" max="5901" width="22.28515625" style="16" customWidth="1"/>
    <col min="5902" max="5902" width="24.85546875" style="16" customWidth="1"/>
    <col min="5903" max="5903" width="21.140625" style="16" customWidth="1"/>
    <col min="5904" max="5904" width="21.42578125" style="16" customWidth="1"/>
    <col min="5905" max="5905" width="27.85546875" style="16" customWidth="1"/>
    <col min="5906" max="5906" width="23.42578125" style="16" customWidth="1"/>
    <col min="5907" max="5907" width="21.42578125" style="16" customWidth="1"/>
    <col min="5908" max="5910" width="20.7109375" style="16" customWidth="1"/>
    <col min="5911" max="5911" width="32.28515625" style="16" bestFit="1" customWidth="1"/>
    <col min="5912" max="5912" width="20.7109375" style="16" customWidth="1"/>
    <col min="5913" max="5913" width="22" style="16" customWidth="1"/>
    <col min="5914" max="5917" width="21.28515625" style="16" customWidth="1"/>
    <col min="5918" max="5918" width="22.28515625" style="16" customWidth="1"/>
    <col min="5919" max="5920" width="11.42578125" style="16"/>
    <col min="5921" max="5921" width="14.85546875" style="16" bestFit="1" customWidth="1"/>
    <col min="5922" max="6146" width="11.42578125" style="16"/>
    <col min="6147" max="6147" width="34.42578125" style="16" customWidth="1"/>
    <col min="6148" max="6149" width="19.42578125" style="16" bestFit="1" customWidth="1"/>
    <col min="6150" max="6150" width="19.7109375" style="16" customWidth="1"/>
    <col min="6151" max="6152" width="20.42578125" style="16" customWidth="1"/>
    <col min="6153" max="6154" width="19.7109375" style="16" customWidth="1"/>
    <col min="6155" max="6155" width="25.28515625" style="16" customWidth="1"/>
    <col min="6156" max="6156" width="26" style="16" customWidth="1"/>
    <col min="6157" max="6157" width="22.28515625" style="16" customWidth="1"/>
    <col min="6158" max="6158" width="24.85546875" style="16" customWidth="1"/>
    <col min="6159" max="6159" width="21.140625" style="16" customWidth="1"/>
    <col min="6160" max="6160" width="21.42578125" style="16" customWidth="1"/>
    <col min="6161" max="6161" width="27.85546875" style="16" customWidth="1"/>
    <col min="6162" max="6162" width="23.42578125" style="16" customWidth="1"/>
    <col min="6163" max="6163" width="21.42578125" style="16" customWidth="1"/>
    <col min="6164" max="6166" width="20.7109375" style="16" customWidth="1"/>
    <col min="6167" max="6167" width="32.28515625" style="16" bestFit="1" customWidth="1"/>
    <col min="6168" max="6168" width="20.7109375" style="16" customWidth="1"/>
    <col min="6169" max="6169" width="22" style="16" customWidth="1"/>
    <col min="6170" max="6173" width="21.28515625" style="16" customWidth="1"/>
    <col min="6174" max="6174" width="22.28515625" style="16" customWidth="1"/>
    <col min="6175" max="6176" width="11.42578125" style="16"/>
    <col min="6177" max="6177" width="14.85546875" style="16" bestFit="1" customWidth="1"/>
    <col min="6178" max="6402" width="11.42578125" style="16"/>
    <col min="6403" max="6403" width="34.42578125" style="16" customWidth="1"/>
    <col min="6404" max="6405" width="19.42578125" style="16" bestFit="1" customWidth="1"/>
    <col min="6406" max="6406" width="19.7109375" style="16" customWidth="1"/>
    <col min="6407" max="6408" width="20.42578125" style="16" customWidth="1"/>
    <col min="6409" max="6410" width="19.7109375" style="16" customWidth="1"/>
    <col min="6411" max="6411" width="25.28515625" style="16" customWidth="1"/>
    <col min="6412" max="6412" width="26" style="16" customWidth="1"/>
    <col min="6413" max="6413" width="22.28515625" style="16" customWidth="1"/>
    <col min="6414" max="6414" width="24.85546875" style="16" customWidth="1"/>
    <col min="6415" max="6415" width="21.140625" style="16" customWidth="1"/>
    <col min="6416" max="6416" width="21.42578125" style="16" customWidth="1"/>
    <col min="6417" max="6417" width="27.85546875" style="16" customWidth="1"/>
    <col min="6418" max="6418" width="23.42578125" style="16" customWidth="1"/>
    <col min="6419" max="6419" width="21.42578125" style="16" customWidth="1"/>
    <col min="6420" max="6422" width="20.7109375" style="16" customWidth="1"/>
    <col min="6423" max="6423" width="32.28515625" style="16" bestFit="1" customWidth="1"/>
    <col min="6424" max="6424" width="20.7109375" style="16" customWidth="1"/>
    <col min="6425" max="6425" width="22" style="16" customWidth="1"/>
    <col min="6426" max="6429" width="21.28515625" style="16" customWidth="1"/>
    <col min="6430" max="6430" width="22.28515625" style="16" customWidth="1"/>
    <col min="6431" max="6432" width="11.42578125" style="16"/>
    <col min="6433" max="6433" width="14.85546875" style="16" bestFit="1" customWidth="1"/>
    <col min="6434" max="6658" width="11.42578125" style="16"/>
    <col min="6659" max="6659" width="34.42578125" style="16" customWidth="1"/>
    <col min="6660" max="6661" width="19.42578125" style="16" bestFit="1" customWidth="1"/>
    <col min="6662" max="6662" width="19.7109375" style="16" customWidth="1"/>
    <col min="6663" max="6664" width="20.42578125" style="16" customWidth="1"/>
    <col min="6665" max="6666" width="19.7109375" style="16" customWidth="1"/>
    <col min="6667" max="6667" width="25.28515625" style="16" customWidth="1"/>
    <col min="6668" max="6668" width="26" style="16" customWidth="1"/>
    <col min="6669" max="6669" width="22.28515625" style="16" customWidth="1"/>
    <col min="6670" max="6670" width="24.85546875" style="16" customWidth="1"/>
    <col min="6671" max="6671" width="21.140625" style="16" customWidth="1"/>
    <col min="6672" max="6672" width="21.42578125" style="16" customWidth="1"/>
    <col min="6673" max="6673" width="27.85546875" style="16" customWidth="1"/>
    <col min="6674" max="6674" width="23.42578125" style="16" customWidth="1"/>
    <col min="6675" max="6675" width="21.42578125" style="16" customWidth="1"/>
    <col min="6676" max="6678" width="20.7109375" style="16" customWidth="1"/>
    <col min="6679" max="6679" width="32.28515625" style="16" bestFit="1" customWidth="1"/>
    <col min="6680" max="6680" width="20.7109375" style="16" customWidth="1"/>
    <col min="6681" max="6681" width="22" style="16" customWidth="1"/>
    <col min="6682" max="6685" width="21.28515625" style="16" customWidth="1"/>
    <col min="6686" max="6686" width="22.28515625" style="16" customWidth="1"/>
    <col min="6687" max="6688" width="11.42578125" style="16"/>
    <col min="6689" max="6689" width="14.85546875" style="16" bestFit="1" customWidth="1"/>
    <col min="6690" max="6914" width="11.42578125" style="16"/>
    <col min="6915" max="6915" width="34.42578125" style="16" customWidth="1"/>
    <col min="6916" max="6917" width="19.42578125" style="16" bestFit="1" customWidth="1"/>
    <col min="6918" max="6918" width="19.7109375" style="16" customWidth="1"/>
    <col min="6919" max="6920" width="20.42578125" style="16" customWidth="1"/>
    <col min="6921" max="6922" width="19.7109375" style="16" customWidth="1"/>
    <col min="6923" max="6923" width="25.28515625" style="16" customWidth="1"/>
    <col min="6924" max="6924" width="26" style="16" customWidth="1"/>
    <col min="6925" max="6925" width="22.28515625" style="16" customWidth="1"/>
    <col min="6926" max="6926" width="24.85546875" style="16" customWidth="1"/>
    <col min="6927" max="6927" width="21.140625" style="16" customWidth="1"/>
    <col min="6928" max="6928" width="21.42578125" style="16" customWidth="1"/>
    <col min="6929" max="6929" width="27.85546875" style="16" customWidth="1"/>
    <col min="6930" max="6930" width="23.42578125" style="16" customWidth="1"/>
    <col min="6931" max="6931" width="21.42578125" style="16" customWidth="1"/>
    <col min="6932" max="6934" width="20.7109375" style="16" customWidth="1"/>
    <col min="6935" max="6935" width="32.28515625" style="16" bestFit="1" customWidth="1"/>
    <col min="6936" max="6936" width="20.7109375" style="16" customWidth="1"/>
    <col min="6937" max="6937" width="22" style="16" customWidth="1"/>
    <col min="6938" max="6941" width="21.28515625" style="16" customWidth="1"/>
    <col min="6942" max="6942" width="22.28515625" style="16" customWidth="1"/>
    <col min="6943" max="6944" width="11.42578125" style="16"/>
    <col min="6945" max="6945" width="14.85546875" style="16" bestFit="1" customWidth="1"/>
    <col min="6946" max="7170" width="11.42578125" style="16"/>
    <col min="7171" max="7171" width="34.42578125" style="16" customWidth="1"/>
    <col min="7172" max="7173" width="19.42578125" style="16" bestFit="1" customWidth="1"/>
    <col min="7174" max="7174" width="19.7109375" style="16" customWidth="1"/>
    <col min="7175" max="7176" width="20.42578125" style="16" customWidth="1"/>
    <col min="7177" max="7178" width="19.7109375" style="16" customWidth="1"/>
    <col min="7179" max="7179" width="25.28515625" style="16" customWidth="1"/>
    <col min="7180" max="7180" width="26" style="16" customWidth="1"/>
    <col min="7181" max="7181" width="22.28515625" style="16" customWidth="1"/>
    <col min="7182" max="7182" width="24.85546875" style="16" customWidth="1"/>
    <col min="7183" max="7183" width="21.140625" style="16" customWidth="1"/>
    <col min="7184" max="7184" width="21.42578125" style="16" customWidth="1"/>
    <col min="7185" max="7185" width="27.85546875" style="16" customWidth="1"/>
    <col min="7186" max="7186" width="23.42578125" style="16" customWidth="1"/>
    <col min="7187" max="7187" width="21.42578125" style="16" customWidth="1"/>
    <col min="7188" max="7190" width="20.7109375" style="16" customWidth="1"/>
    <col min="7191" max="7191" width="32.28515625" style="16" bestFit="1" customWidth="1"/>
    <col min="7192" max="7192" width="20.7109375" style="16" customWidth="1"/>
    <col min="7193" max="7193" width="22" style="16" customWidth="1"/>
    <col min="7194" max="7197" width="21.28515625" style="16" customWidth="1"/>
    <col min="7198" max="7198" width="22.28515625" style="16" customWidth="1"/>
    <col min="7199" max="7200" width="11.42578125" style="16"/>
    <col min="7201" max="7201" width="14.85546875" style="16" bestFit="1" customWidth="1"/>
    <col min="7202" max="7426" width="11.42578125" style="16"/>
    <col min="7427" max="7427" width="34.42578125" style="16" customWidth="1"/>
    <col min="7428" max="7429" width="19.42578125" style="16" bestFit="1" customWidth="1"/>
    <col min="7430" max="7430" width="19.7109375" style="16" customWidth="1"/>
    <col min="7431" max="7432" width="20.42578125" style="16" customWidth="1"/>
    <col min="7433" max="7434" width="19.7109375" style="16" customWidth="1"/>
    <col min="7435" max="7435" width="25.28515625" style="16" customWidth="1"/>
    <col min="7436" max="7436" width="26" style="16" customWidth="1"/>
    <col min="7437" max="7437" width="22.28515625" style="16" customWidth="1"/>
    <col min="7438" max="7438" width="24.85546875" style="16" customWidth="1"/>
    <col min="7439" max="7439" width="21.140625" style="16" customWidth="1"/>
    <col min="7440" max="7440" width="21.42578125" style="16" customWidth="1"/>
    <col min="7441" max="7441" width="27.85546875" style="16" customWidth="1"/>
    <col min="7442" max="7442" width="23.42578125" style="16" customWidth="1"/>
    <col min="7443" max="7443" width="21.42578125" style="16" customWidth="1"/>
    <col min="7444" max="7446" width="20.7109375" style="16" customWidth="1"/>
    <col min="7447" max="7447" width="32.28515625" style="16" bestFit="1" customWidth="1"/>
    <col min="7448" max="7448" width="20.7109375" style="16" customWidth="1"/>
    <col min="7449" max="7449" width="22" style="16" customWidth="1"/>
    <col min="7450" max="7453" width="21.28515625" style="16" customWidth="1"/>
    <col min="7454" max="7454" width="22.28515625" style="16" customWidth="1"/>
    <col min="7455" max="7456" width="11.42578125" style="16"/>
    <col min="7457" max="7457" width="14.85546875" style="16" bestFit="1" customWidth="1"/>
    <col min="7458" max="7682" width="11.42578125" style="16"/>
    <col min="7683" max="7683" width="34.42578125" style="16" customWidth="1"/>
    <col min="7684" max="7685" width="19.42578125" style="16" bestFit="1" customWidth="1"/>
    <col min="7686" max="7686" width="19.7109375" style="16" customWidth="1"/>
    <col min="7687" max="7688" width="20.42578125" style="16" customWidth="1"/>
    <col min="7689" max="7690" width="19.7109375" style="16" customWidth="1"/>
    <col min="7691" max="7691" width="25.28515625" style="16" customWidth="1"/>
    <col min="7692" max="7692" width="26" style="16" customWidth="1"/>
    <col min="7693" max="7693" width="22.28515625" style="16" customWidth="1"/>
    <col min="7694" max="7694" width="24.85546875" style="16" customWidth="1"/>
    <col min="7695" max="7695" width="21.140625" style="16" customWidth="1"/>
    <col min="7696" max="7696" width="21.42578125" style="16" customWidth="1"/>
    <col min="7697" max="7697" width="27.85546875" style="16" customWidth="1"/>
    <col min="7698" max="7698" width="23.42578125" style="16" customWidth="1"/>
    <col min="7699" max="7699" width="21.42578125" style="16" customWidth="1"/>
    <col min="7700" max="7702" width="20.7109375" style="16" customWidth="1"/>
    <col min="7703" max="7703" width="32.28515625" style="16" bestFit="1" customWidth="1"/>
    <col min="7704" max="7704" width="20.7109375" style="16" customWidth="1"/>
    <col min="7705" max="7705" width="22" style="16" customWidth="1"/>
    <col min="7706" max="7709" width="21.28515625" style="16" customWidth="1"/>
    <col min="7710" max="7710" width="22.28515625" style="16" customWidth="1"/>
    <col min="7711" max="7712" width="11.42578125" style="16"/>
    <col min="7713" max="7713" width="14.85546875" style="16" bestFit="1" customWidth="1"/>
    <col min="7714" max="7938" width="11.42578125" style="16"/>
    <col min="7939" max="7939" width="34.42578125" style="16" customWidth="1"/>
    <col min="7940" max="7941" width="19.42578125" style="16" bestFit="1" customWidth="1"/>
    <col min="7942" max="7942" width="19.7109375" style="16" customWidth="1"/>
    <col min="7943" max="7944" width="20.42578125" style="16" customWidth="1"/>
    <col min="7945" max="7946" width="19.7109375" style="16" customWidth="1"/>
    <col min="7947" max="7947" width="25.28515625" style="16" customWidth="1"/>
    <col min="7948" max="7948" width="26" style="16" customWidth="1"/>
    <col min="7949" max="7949" width="22.28515625" style="16" customWidth="1"/>
    <col min="7950" max="7950" width="24.85546875" style="16" customWidth="1"/>
    <col min="7951" max="7951" width="21.140625" style="16" customWidth="1"/>
    <col min="7952" max="7952" width="21.42578125" style="16" customWidth="1"/>
    <col min="7953" max="7953" width="27.85546875" style="16" customWidth="1"/>
    <col min="7954" max="7954" width="23.42578125" style="16" customWidth="1"/>
    <col min="7955" max="7955" width="21.42578125" style="16" customWidth="1"/>
    <col min="7956" max="7958" width="20.7109375" style="16" customWidth="1"/>
    <col min="7959" max="7959" width="32.28515625" style="16" bestFit="1" customWidth="1"/>
    <col min="7960" max="7960" width="20.7109375" style="16" customWidth="1"/>
    <col min="7961" max="7961" width="22" style="16" customWidth="1"/>
    <col min="7962" max="7965" width="21.28515625" style="16" customWidth="1"/>
    <col min="7966" max="7966" width="22.28515625" style="16" customWidth="1"/>
    <col min="7967" max="7968" width="11.42578125" style="16"/>
    <col min="7969" max="7969" width="14.85546875" style="16" bestFit="1" customWidth="1"/>
    <col min="7970" max="8194" width="11.42578125" style="16"/>
    <col min="8195" max="8195" width="34.42578125" style="16" customWidth="1"/>
    <col min="8196" max="8197" width="19.42578125" style="16" bestFit="1" customWidth="1"/>
    <col min="8198" max="8198" width="19.7109375" style="16" customWidth="1"/>
    <col min="8199" max="8200" width="20.42578125" style="16" customWidth="1"/>
    <col min="8201" max="8202" width="19.7109375" style="16" customWidth="1"/>
    <col min="8203" max="8203" width="25.28515625" style="16" customWidth="1"/>
    <col min="8204" max="8204" width="26" style="16" customWidth="1"/>
    <col min="8205" max="8205" width="22.28515625" style="16" customWidth="1"/>
    <col min="8206" max="8206" width="24.85546875" style="16" customWidth="1"/>
    <col min="8207" max="8207" width="21.140625" style="16" customWidth="1"/>
    <col min="8208" max="8208" width="21.42578125" style="16" customWidth="1"/>
    <col min="8209" max="8209" width="27.85546875" style="16" customWidth="1"/>
    <col min="8210" max="8210" width="23.42578125" style="16" customWidth="1"/>
    <col min="8211" max="8211" width="21.42578125" style="16" customWidth="1"/>
    <col min="8212" max="8214" width="20.7109375" style="16" customWidth="1"/>
    <col min="8215" max="8215" width="32.28515625" style="16" bestFit="1" customWidth="1"/>
    <col min="8216" max="8216" width="20.7109375" style="16" customWidth="1"/>
    <col min="8217" max="8217" width="22" style="16" customWidth="1"/>
    <col min="8218" max="8221" width="21.28515625" style="16" customWidth="1"/>
    <col min="8222" max="8222" width="22.28515625" style="16" customWidth="1"/>
    <col min="8223" max="8224" width="11.42578125" style="16"/>
    <col min="8225" max="8225" width="14.85546875" style="16" bestFit="1" customWidth="1"/>
    <col min="8226" max="8450" width="11.42578125" style="16"/>
    <col min="8451" max="8451" width="34.42578125" style="16" customWidth="1"/>
    <col min="8452" max="8453" width="19.42578125" style="16" bestFit="1" customWidth="1"/>
    <col min="8454" max="8454" width="19.7109375" style="16" customWidth="1"/>
    <col min="8455" max="8456" width="20.42578125" style="16" customWidth="1"/>
    <col min="8457" max="8458" width="19.7109375" style="16" customWidth="1"/>
    <col min="8459" max="8459" width="25.28515625" style="16" customWidth="1"/>
    <col min="8460" max="8460" width="26" style="16" customWidth="1"/>
    <col min="8461" max="8461" width="22.28515625" style="16" customWidth="1"/>
    <col min="8462" max="8462" width="24.85546875" style="16" customWidth="1"/>
    <col min="8463" max="8463" width="21.140625" style="16" customWidth="1"/>
    <col min="8464" max="8464" width="21.42578125" style="16" customWidth="1"/>
    <col min="8465" max="8465" width="27.85546875" style="16" customWidth="1"/>
    <col min="8466" max="8466" width="23.42578125" style="16" customWidth="1"/>
    <col min="8467" max="8467" width="21.42578125" style="16" customWidth="1"/>
    <col min="8468" max="8470" width="20.7109375" style="16" customWidth="1"/>
    <col min="8471" max="8471" width="32.28515625" style="16" bestFit="1" customWidth="1"/>
    <col min="8472" max="8472" width="20.7109375" style="16" customWidth="1"/>
    <col min="8473" max="8473" width="22" style="16" customWidth="1"/>
    <col min="8474" max="8477" width="21.28515625" style="16" customWidth="1"/>
    <col min="8478" max="8478" width="22.28515625" style="16" customWidth="1"/>
    <col min="8479" max="8480" width="11.42578125" style="16"/>
    <col min="8481" max="8481" width="14.85546875" style="16" bestFit="1" customWidth="1"/>
    <col min="8482" max="8706" width="11.42578125" style="16"/>
    <col min="8707" max="8707" width="34.42578125" style="16" customWidth="1"/>
    <col min="8708" max="8709" width="19.42578125" style="16" bestFit="1" customWidth="1"/>
    <col min="8710" max="8710" width="19.7109375" style="16" customWidth="1"/>
    <col min="8711" max="8712" width="20.42578125" style="16" customWidth="1"/>
    <col min="8713" max="8714" width="19.7109375" style="16" customWidth="1"/>
    <col min="8715" max="8715" width="25.28515625" style="16" customWidth="1"/>
    <col min="8716" max="8716" width="26" style="16" customWidth="1"/>
    <col min="8717" max="8717" width="22.28515625" style="16" customWidth="1"/>
    <col min="8718" max="8718" width="24.85546875" style="16" customWidth="1"/>
    <col min="8719" max="8719" width="21.140625" style="16" customWidth="1"/>
    <col min="8720" max="8720" width="21.42578125" style="16" customWidth="1"/>
    <col min="8721" max="8721" width="27.85546875" style="16" customWidth="1"/>
    <col min="8722" max="8722" width="23.42578125" style="16" customWidth="1"/>
    <col min="8723" max="8723" width="21.42578125" style="16" customWidth="1"/>
    <col min="8724" max="8726" width="20.7109375" style="16" customWidth="1"/>
    <col min="8727" max="8727" width="32.28515625" style="16" bestFit="1" customWidth="1"/>
    <col min="8728" max="8728" width="20.7109375" style="16" customWidth="1"/>
    <col min="8729" max="8729" width="22" style="16" customWidth="1"/>
    <col min="8730" max="8733" width="21.28515625" style="16" customWidth="1"/>
    <col min="8734" max="8734" width="22.28515625" style="16" customWidth="1"/>
    <col min="8735" max="8736" width="11.42578125" style="16"/>
    <col min="8737" max="8737" width="14.85546875" style="16" bestFit="1" customWidth="1"/>
    <col min="8738" max="8962" width="11.42578125" style="16"/>
    <col min="8963" max="8963" width="34.42578125" style="16" customWidth="1"/>
    <col min="8964" max="8965" width="19.42578125" style="16" bestFit="1" customWidth="1"/>
    <col min="8966" max="8966" width="19.7109375" style="16" customWidth="1"/>
    <col min="8967" max="8968" width="20.42578125" style="16" customWidth="1"/>
    <col min="8969" max="8970" width="19.7109375" style="16" customWidth="1"/>
    <col min="8971" max="8971" width="25.28515625" style="16" customWidth="1"/>
    <col min="8972" max="8972" width="26" style="16" customWidth="1"/>
    <col min="8973" max="8973" width="22.28515625" style="16" customWidth="1"/>
    <col min="8974" max="8974" width="24.85546875" style="16" customWidth="1"/>
    <col min="8975" max="8975" width="21.140625" style="16" customWidth="1"/>
    <col min="8976" max="8976" width="21.42578125" style="16" customWidth="1"/>
    <col min="8977" max="8977" width="27.85546875" style="16" customWidth="1"/>
    <col min="8978" max="8978" width="23.42578125" style="16" customWidth="1"/>
    <col min="8979" max="8979" width="21.42578125" style="16" customWidth="1"/>
    <col min="8980" max="8982" width="20.7109375" style="16" customWidth="1"/>
    <col min="8983" max="8983" width="32.28515625" style="16" bestFit="1" customWidth="1"/>
    <col min="8984" max="8984" width="20.7109375" style="16" customWidth="1"/>
    <col min="8985" max="8985" width="22" style="16" customWidth="1"/>
    <col min="8986" max="8989" width="21.28515625" style="16" customWidth="1"/>
    <col min="8990" max="8990" width="22.28515625" style="16" customWidth="1"/>
    <col min="8991" max="8992" width="11.42578125" style="16"/>
    <col min="8993" max="8993" width="14.85546875" style="16" bestFit="1" customWidth="1"/>
    <col min="8994" max="9218" width="11.42578125" style="16"/>
    <col min="9219" max="9219" width="34.42578125" style="16" customWidth="1"/>
    <col min="9220" max="9221" width="19.42578125" style="16" bestFit="1" customWidth="1"/>
    <col min="9222" max="9222" width="19.7109375" style="16" customWidth="1"/>
    <col min="9223" max="9224" width="20.42578125" style="16" customWidth="1"/>
    <col min="9225" max="9226" width="19.7109375" style="16" customWidth="1"/>
    <col min="9227" max="9227" width="25.28515625" style="16" customWidth="1"/>
    <col min="9228" max="9228" width="26" style="16" customWidth="1"/>
    <col min="9229" max="9229" width="22.28515625" style="16" customWidth="1"/>
    <col min="9230" max="9230" width="24.85546875" style="16" customWidth="1"/>
    <col min="9231" max="9231" width="21.140625" style="16" customWidth="1"/>
    <col min="9232" max="9232" width="21.42578125" style="16" customWidth="1"/>
    <col min="9233" max="9233" width="27.85546875" style="16" customWidth="1"/>
    <col min="9234" max="9234" width="23.42578125" style="16" customWidth="1"/>
    <col min="9235" max="9235" width="21.42578125" style="16" customWidth="1"/>
    <col min="9236" max="9238" width="20.7109375" style="16" customWidth="1"/>
    <col min="9239" max="9239" width="32.28515625" style="16" bestFit="1" customWidth="1"/>
    <col min="9240" max="9240" width="20.7109375" style="16" customWidth="1"/>
    <col min="9241" max="9241" width="22" style="16" customWidth="1"/>
    <col min="9242" max="9245" width="21.28515625" style="16" customWidth="1"/>
    <col min="9246" max="9246" width="22.28515625" style="16" customWidth="1"/>
    <col min="9247" max="9248" width="11.42578125" style="16"/>
    <col min="9249" max="9249" width="14.85546875" style="16" bestFit="1" customWidth="1"/>
    <col min="9250" max="9474" width="11.42578125" style="16"/>
    <col min="9475" max="9475" width="34.42578125" style="16" customWidth="1"/>
    <col min="9476" max="9477" width="19.42578125" style="16" bestFit="1" customWidth="1"/>
    <col min="9478" max="9478" width="19.7109375" style="16" customWidth="1"/>
    <col min="9479" max="9480" width="20.42578125" style="16" customWidth="1"/>
    <col min="9481" max="9482" width="19.7109375" style="16" customWidth="1"/>
    <col min="9483" max="9483" width="25.28515625" style="16" customWidth="1"/>
    <col min="9484" max="9484" width="26" style="16" customWidth="1"/>
    <col min="9485" max="9485" width="22.28515625" style="16" customWidth="1"/>
    <col min="9486" max="9486" width="24.85546875" style="16" customWidth="1"/>
    <col min="9487" max="9487" width="21.140625" style="16" customWidth="1"/>
    <col min="9488" max="9488" width="21.42578125" style="16" customWidth="1"/>
    <col min="9489" max="9489" width="27.85546875" style="16" customWidth="1"/>
    <col min="9490" max="9490" width="23.42578125" style="16" customWidth="1"/>
    <col min="9491" max="9491" width="21.42578125" style="16" customWidth="1"/>
    <col min="9492" max="9494" width="20.7109375" style="16" customWidth="1"/>
    <col min="9495" max="9495" width="32.28515625" style="16" bestFit="1" customWidth="1"/>
    <col min="9496" max="9496" width="20.7109375" style="16" customWidth="1"/>
    <col min="9497" max="9497" width="22" style="16" customWidth="1"/>
    <col min="9498" max="9501" width="21.28515625" style="16" customWidth="1"/>
    <col min="9502" max="9502" width="22.28515625" style="16" customWidth="1"/>
    <col min="9503" max="9504" width="11.42578125" style="16"/>
    <col min="9505" max="9505" width="14.85546875" style="16" bestFit="1" customWidth="1"/>
    <col min="9506" max="9730" width="11.42578125" style="16"/>
    <col min="9731" max="9731" width="34.42578125" style="16" customWidth="1"/>
    <col min="9732" max="9733" width="19.42578125" style="16" bestFit="1" customWidth="1"/>
    <col min="9734" max="9734" width="19.7109375" style="16" customWidth="1"/>
    <col min="9735" max="9736" width="20.42578125" style="16" customWidth="1"/>
    <col min="9737" max="9738" width="19.7109375" style="16" customWidth="1"/>
    <col min="9739" max="9739" width="25.28515625" style="16" customWidth="1"/>
    <col min="9740" max="9740" width="26" style="16" customWidth="1"/>
    <col min="9741" max="9741" width="22.28515625" style="16" customWidth="1"/>
    <col min="9742" max="9742" width="24.85546875" style="16" customWidth="1"/>
    <col min="9743" max="9743" width="21.140625" style="16" customWidth="1"/>
    <col min="9744" max="9744" width="21.42578125" style="16" customWidth="1"/>
    <col min="9745" max="9745" width="27.85546875" style="16" customWidth="1"/>
    <col min="9746" max="9746" width="23.42578125" style="16" customWidth="1"/>
    <col min="9747" max="9747" width="21.42578125" style="16" customWidth="1"/>
    <col min="9748" max="9750" width="20.7109375" style="16" customWidth="1"/>
    <col min="9751" max="9751" width="32.28515625" style="16" bestFit="1" customWidth="1"/>
    <col min="9752" max="9752" width="20.7109375" style="16" customWidth="1"/>
    <col min="9753" max="9753" width="22" style="16" customWidth="1"/>
    <col min="9754" max="9757" width="21.28515625" style="16" customWidth="1"/>
    <col min="9758" max="9758" width="22.28515625" style="16" customWidth="1"/>
    <col min="9759" max="9760" width="11.42578125" style="16"/>
    <col min="9761" max="9761" width="14.85546875" style="16" bestFit="1" customWidth="1"/>
    <col min="9762" max="9986" width="11.42578125" style="16"/>
    <col min="9987" max="9987" width="34.42578125" style="16" customWidth="1"/>
    <col min="9988" max="9989" width="19.42578125" style="16" bestFit="1" customWidth="1"/>
    <col min="9990" max="9990" width="19.7109375" style="16" customWidth="1"/>
    <col min="9991" max="9992" width="20.42578125" style="16" customWidth="1"/>
    <col min="9993" max="9994" width="19.7109375" style="16" customWidth="1"/>
    <col min="9995" max="9995" width="25.28515625" style="16" customWidth="1"/>
    <col min="9996" max="9996" width="26" style="16" customWidth="1"/>
    <col min="9997" max="9997" width="22.28515625" style="16" customWidth="1"/>
    <col min="9998" max="9998" width="24.85546875" style="16" customWidth="1"/>
    <col min="9999" max="9999" width="21.140625" style="16" customWidth="1"/>
    <col min="10000" max="10000" width="21.42578125" style="16" customWidth="1"/>
    <col min="10001" max="10001" width="27.85546875" style="16" customWidth="1"/>
    <col min="10002" max="10002" width="23.42578125" style="16" customWidth="1"/>
    <col min="10003" max="10003" width="21.42578125" style="16" customWidth="1"/>
    <col min="10004" max="10006" width="20.7109375" style="16" customWidth="1"/>
    <col min="10007" max="10007" width="32.28515625" style="16" bestFit="1" customWidth="1"/>
    <col min="10008" max="10008" width="20.7109375" style="16" customWidth="1"/>
    <col min="10009" max="10009" width="22" style="16" customWidth="1"/>
    <col min="10010" max="10013" width="21.28515625" style="16" customWidth="1"/>
    <col min="10014" max="10014" width="22.28515625" style="16" customWidth="1"/>
    <col min="10015" max="10016" width="11.42578125" style="16"/>
    <col min="10017" max="10017" width="14.85546875" style="16" bestFit="1" customWidth="1"/>
    <col min="10018" max="10242" width="11.42578125" style="16"/>
    <col min="10243" max="10243" width="34.42578125" style="16" customWidth="1"/>
    <col min="10244" max="10245" width="19.42578125" style="16" bestFit="1" customWidth="1"/>
    <col min="10246" max="10246" width="19.7109375" style="16" customWidth="1"/>
    <col min="10247" max="10248" width="20.42578125" style="16" customWidth="1"/>
    <col min="10249" max="10250" width="19.7109375" style="16" customWidth="1"/>
    <col min="10251" max="10251" width="25.28515625" style="16" customWidth="1"/>
    <col min="10252" max="10252" width="26" style="16" customWidth="1"/>
    <col min="10253" max="10253" width="22.28515625" style="16" customWidth="1"/>
    <col min="10254" max="10254" width="24.85546875" style="16" customWidth="1"/>
    <col min="10255" max="10255" width="21.140625" style="16" customWidth="1"/>
    <col min="10256" max="10256" width="21.42578125" style="16" customWidth="1"/>
    <col min="10257" max="10257" width="27.85546875" style="16" customWidth="1"/>
    <col min="10258" max="10258" width="23.42578125" style="16" customWidth="1"/>
    <col min="10259" max="10259" width="21.42578125" style="16" customWidth="1"/>
    <col min="10260" max="10262" width="20.7109375" style="16" customWidth="1"/>
    <col min="10263" max="10263" width="32.28515625" style="16" bestFit="1" customWidth="1"/>
    <col min="10264" max="10264" width="20.7109375" style="16" customWidth="1"/>
    <col min="10265" max="10265" width="22" style="16" customWidth="1"/>
    <col min="10266" max="10269" width="21.28515625" style="16" customWidth="1"/>
    <col min="10270" max="10270" width="22.28515625" style="16" customWidth="1"/>
    <col min="10271" max="10272" width="11.42578125" style="16"/>
    <col min="10273" max="10273" width="14.85546875" style="16" bestFit="1" customWidth="1"/>
    <col min="10274" max="10498" width="11.42578125" style="16"/>
    <col min="10499" max="10499" width="34.42578125" style="16" customWidth="1"/>
    <col min="10500" max="10501" width="19.42578125" style="16" bestFit="1" customWidth="1"/>
    <col min="10502" max="10502" width="19.7109375" style="16" customWidth="1"/>
    <col min="10503" max="10504" width="20.42578125" style="16" customWidth="1"/>
    <col min="10505" max="10506" width="19.7109375" style="16" customWidth="1"/>
    <col min="10507" max="10507" width="25.28515625" style="16" customWidth="1"/>
    <col min="10508" max="10508" width="26" style="16" customWidth="1"/>
    <col min="10509" max="10509" width="22.28515625" style="16" customWidth="1"/>
    <col min="10510" max="10510" width="24.85546875" style="16" customWidth="1"/>
    <col min="10511" max="10511" width="21.140625" style="16" customWidth="1"/>
    <col min="10512" max="10512" width="21.42578125" style="16" customWidth="1"/>
    <col min="10513" max="10513" width="27.85546875" style="16" customWidth="1"/>
    <col min="10514" max="10514" width="23.42578125" style="16" customWidth="1"/>
    <col min="10515" max="10515" width="21.42578125" style="16" customWidth="1"/>
    <col min="10516" max="10518" width="20.7109375" style="16" customWidth="1"/>
    <col min="10519" max="10519" width="32.28515625" style="16" bestFit="1" customWidth="1"/>
    <col min="10520" max="10520" width="20.7109375" style="16" customWidth="1"/>
    <col min="10521" max="10521" width="22" style="16" customWidth="1"/>
    <col min="10522" max="10525" width="21.28515625" style="16" customWidth="1"/>
    <col min="10526" max="10526" width="22.28515625" style="16" customWidth="1"/>
    <col min="10527" max="10528" width="11.42578125" style="16"/>
    <col min="10529" max="10529" width="14.85546875" style="16" bestFit="1" customWidth="1"/>
    <col min="10530" max="10754" width="11.42578125" style="16"/>
    <col min="10755" max="10755" width="34.42578125" style="16" customWidth="1"/>
    <col min="10756" max="10757" width="19.42578125" style="16" bestFit="1" customWidth="1"/>
    <col min="10758" max="10758" width="19.7109375" style="16" customWidth="1"/>
    <col min="10759" max="10760" width="20.42578125" style="16" customWidth="1"/>
    <col min="10761" max="10762" width="19.7109375" style="16" customWidth="1"/>
    <col min="10763" max="10763" width="25.28515625" style="16" customWidth="1"/>
    <col min="10764" max="10764" width="26" style="16" customWidth="1"/>
    <col min="10765" max="10765" width="22.28515625" style="16" customWidth="1"/>
    <col min="10766" max="10766" width="24.85546875" style="16" customWidth="1"/>
    <col min="10767" max="10767" width="21.140625" style="16" customWidth="1"/>
    <col min="10768" max="10768" width="21.42578125" style="16" customWidth="1"/>
    <col min="10769" max="10769" width="27.85546875" style="16" customWidth="1"/>
    <col min="10770" max="10770" width="23.42578125" style="16" customWidth="1"/>
    <col min="10771" max="10771" width="21.42578125" style="16" customWidth="1"/>
    <col min="10772" max="10774" width="20.7109375" style="16" customWidth="1"/>
    <col min="10775" max="10775" width="32.28515625" style="16" bestFit="1" customWidth="1"/>
    <col min="10776" max="10776" width="20.7109375" style="16" customWidth="1"/>
    <col min="10777" max="10777" width="22" style="16" customWidth="1"/>
    <col min="10778" max="10781" width="21.28515625" style="16" customWidth="1"/>
    <col min="10782" max="10782" width="22.28515625" style="16" customWidth="1"/>
    <col min="10783" max="10784" width="11.42578125" style="16"/>
    <col min="10785" max="10785" width="14.85546875" style="16" bestFit="1" customWidth="1"/>
    <col min="10786" max="11010" width="11.42578125" style="16"/>
    <col min="11011" max="11011" width="34.42578125" style="16" customWidth="1"/>
    <col min="11012" max="11013" width="19.42578125" style="16" bestFit="1" customWidth="1"/>
    <col min="11014" max="11014" width="19.7109375" style="16" customWidth="1"/>
    <col min="11015" max="11016" width="20.42578125" style="16" customWidth="1"/>
    <col min="11017" max="11018" width="19.7109375" style="16" customWidth="1"/>
    <col min="11019" max="11019" width="25.28515625" style="16" customWidth="1"/>
    <col min="11020" max="11020" width="26" style="16" customWidth="1"/>
    <col min="11021" max="11021" width="22.28515625" style="16" customWidth="1"/>
    <col min="11022" max="11022" width="24.85546875" style="16" customWidth="1"/>
    <col min="11023" max="11023" width="21.140625" style="16" customWidth="1"/>
    <col min="11024" max="11024" width="21.42578125" style="16" customWidth="1"/>
    <col min="11025" max="11025" width="27.85546875" style="16" customWidth="1"/>
    <col min="11026" max="11026" width="23.42578125" style="16" customWidth="1"/>
    <col min="11027" max="11027" width="21.42578125" style="16" customWidth="1"/>
    <col min="11028" max="11030" width="20.7109375" style="16" customWidth="1"/>
    <col min="11031" max="11031" width="32.28515625" style="16" bestFit="1" customWidth="1"/>
    <col min="11032" max="11032" width="20.7109375" style="16" customWidth="1"/>
    <col min="11033" max="11033" width="22" style="16" customWidth="1"/>
    <col min="11034" max="11037" width="21.28515625" style="16" customWidth="1"/>
    <col min="11038" max="11038" width="22.28515625" style="16" customWidth="1"/>
    <col min="11039" max="11040" width="11.42578125" style="16"/>
    <col min="11041" max="11041" width="14.85546875" style="16" bestFit="1" customWidth="1"/>
    <col min="11042" max="11266" width="11.42578125" style="16"/>
    <col min="11267" max="11267" width="34.42578125" style="16" customWidth="1"/>
    <col min="11268" max="11269" width="19.42578125" style="16" bestFit="1" customWidth="1"/>
    <col min="11270" max="11270" width="19.7109375" style="16" customWidth="1"/>
    <col min="11271" max="11272" width="20.42578125" style="16" customWidth="1"/>
    <col min="11273" max="11274" width="19.7109375" style="16" customWidth="1"/>
    <col min="11275" max="11275" width="25.28515625" style="16" customWidth="1"/>
    <col min="11276" max="11276" width="26" style="16" customWidth="1"/>
    <col min="11277" max="11277" width="22.28515625" style="16" customWidth="1"/>
    <col min="11278" max="11278" width="24.85546875" style="16" customWidth="1"/>
    <col min="11279" max="11279" width="21.140625" style="16" customWidth="1"/>
    <col min="11280" max="11280" width="21.42578125" style="16" customWidth="1"/>
    <col min="11281" max="11281" width="27.85546875" style="16" customWidth="1"/>
    <col min="11282" max="11282" width="23.42578125" style="16" customWidth="1"/>
    <col min="11283" max="11283" width="21.42578125" style="16" customWidth="1"/>
    <col min="11284" max="11286" width="20.7109375" style="16" customWidth="1"/>
    <col min="11287" max="11287" width="32.28515625" style="16" bestFit="1" customWidth="1"/>
    <col min="11288" max="11288" width="20.7109375" style="16" customWidth="1"/>
    <col min="11289" max="11289" width="22" style="16" customWidth="1"/>
    <col min="11290" max="11293" width="21.28515625" style="16" customWidth="1"/>
    <col min="11294" max="11294" width="22.28515625" style="16" customWidth="1"/>
    <col min="11295" max="11296" width="11.42578125" style="16"/>
    <col min="11297" max="11297" width="14.85546875" style="16" bestFit="1" customWidth="1"/>
    <col min="11298" max="11522" width="11.42578125" style="16"/>
    <col min="11523" max="11523" width="34.42578125" style="16" customWidth="1"/>
    <col min="11524" max="11525" width="19.42578125" style="16" bestFit="1" customWidth="1"/>
    <col min="11526" max="11526" width="19.7109375" style="16" customWidth="1"/>
    <col min="11527" max="11528" width="20.42578125" style="16" customWidth="1"/>
    <col min="11529" max="11530" width="19.7109375" style="16" customWidth="1"/>
    <col min="11531" max="11531" width="25.28515625" style="16" customWidth="1"/>
    <col min="11532" max="11532" width="26" style="16" customWidth="1"/>
    <col min="11533" max="11533" width="22.28515625" style="16" customWidth="1"/>
    <col min="11534" max="11534" width="24.85546875" style="16" customWidth="1"/>
    <col min="11535" max="11535" width="21.140625" style="16" customWidth="1"/>
    <col min="11536" max="11536" width="21.42578125" style="16" customWidth="1"/>
    <col min="11537" max="11537" width="27.85546875" style="16" customWidth="1"/>
    <col min="11538" max="11538" width="23.42578125" style="16" customWidth="1"/>
    <col min="11539" max="11539" width="21.42578125" style="16" customWidth="1"/>
    <col min="11540" max="11542" width="20.7109375" style="16" customWidth="1"/>
    <col min="11543" max="11543" width="32.28515625" style="16" bestFit="1" customWidth="1"/>
    <col min="11544" max="11544" width="20.7109375" style="16" customWidth="1"/>
    <col min="11545" max="11545" width="22" style="16" customWidth="1"/>
    <col min="11546" max="11549" width="21.28515625" style="16" customWidth="1"/>
    <col min="11550" max="11550" width="22.28515625" style="16" customWidth="1"/>
    <col min="11551" max="11552" width="11.42578125" style="16"/>
    <col min="11553" max="11553" width="14.85546875" style="16" bestFit="1" customWidth="1"/>
    <col min="11554" max="11778" width="11.42578125" style="16"/>
    <col min="11779" max="11779" width="34.42578125" style="16" customWidth="1"/>
    <col min="11780" max="11781" width="19.42578125" style="16" bestFit="1" customWidth="1"/>
    <col min="11782" max="11782" width="19.7109375" style="16" customWidth="1"/>
    <col min="11783" max="11784" width="20.42578125" style="16" customWidth="1"/>
    <col min="11785" max="11786" width="19.7109375" style="16" customWidth="1"/>
    <col min="11787" max="11787" width="25.28515625" style="16" customWidth="1"/>
    <col min="11788" max="11788" width="26" style="16" customWidth="1"/>
    <col min="11789" max="11789" width="22.28515625" style="16" customWidth="1"/>
    <col min="11790" max="11790" width="24.85546875" style="16" customWidth="1"/>
    <col min="11791" max="11791" width="21.140625" style="16" customWidth="1"/>
    <col min="11792" max="11792" width="21.42578125" style="16" customWidth="1"/>
    <col min="11793" max="11793" width="27.85546875" style="16" customWidth="1"/>
    <col min="11794" max="11794" width="23.42578125" style="16" customWidth="1"/>
    <col min="11795" max="11795" width="21.42578125" style="16" customWidth="1"/>
    <col min="11796" max="11798" width="20.7109375" style="16" customWidth="1"/>
    <col min="11799" max="11799" width="32.28515625" style="16" bestFit="1" customWidth="1"/>
    <col min="11800" max="11800" width="20.7109375" style="16" customWidth="1"/>
    <col min="11801" max="11801" width="22" style="16" customWidth="1"/>
    <col min="11802" max="11805" width="21.28515625" style="16" customWidth="1"/>
    <col min="11806" max="11806" width="22.28515625" style="16" customWidth="1"/>
    <col min="11807" max="11808" width="11.42578125" style="16"/>
    <col min="11809" max="11809" width="14.85546875" style="16" bestFit="1" customWidth="1"/>
    <col min="11810" max="12034" width="11.42578125" style="16"/>
    <col min="12035" max="12035" width="34.42578125" style="16" customWidth="1"/>
    <col min="12036" max="12037" width="19.42578125" style="16" bestFit="1" customWidth="1"/>
    <col min="12038" max="12038" width="19.7109375" style="16" customWidth="1"/>
    <col min="12039" max="12040" width="20.42578125" style="16" customWidth="1"/>
    <col min="12041" max="12042" width="19.7109375" style="16" customWidth="1"/>
    <col min="12043" max="12043" width="25.28515625" style="16" customWidth="1"/>
    <col min="12044" max="12044" width="26" style="16" customWidth="1"/>
    <col min="12045" max="12045" width="22.28515625" style="16" customWidth="1"/>
    <col min="12046" max="12046" width="24.85546875" style="16" customWidth="1"/>
    <col min="12047" max="12047" width="21.140625" style="16" customWidth="1"/>
    <col min="12048" max="12048" width="21.42578125" style="16" customWidth="1"/>
    <col min="12049" max="12049" width="27.85546875" style="16" customWidth="1"/>
    <col min="12050" max="12050" width="23.42578125" style="16" customWidth="1"/>
    <col min="12051" max="12051" width="21.42578125" style="16" customWidth="1"/>
    <col min="12052" max="12054" width="20.7109375" style="16" customWidth="1"/>
    <col min="12055" max="12055" width="32.28515625" style="16" bestFit="1" customWidth="1"/>
    <col min="12056" max="12056" width="20.7109375" style="16" customWidth="1"/>
    <col min="12057" max="12057" width="22" style="16" customWidth="1"/>
    <col min="12058" max="12061" width="21.28515625" style="16" customWidth="1"/>
    <col min="12062" max="12062" width="22.28515625" style="16" customWidth="1"/>
    <col min="12063" max="12064" width="11.42578125" style="16"/>
    <col min="12065" max="12065" width="14.85546875" style="16" bestFit="1" customWidth="1"/>
    <col min="12066" max="12290" width="11.42578125" style="16"/>
    <col min="12291" max="12291" width="34.42578125" style="16" customWidth="1"/>
    <col min="12292" max="12293" width="19.42578125" style="16" bestFit="1" customWidth="1"/>
    <col min="12294" max="12294" width="19.7109375" style="16" customWidth="1"/>
    <col min="12295" max="12296" width="20.42578125" style="16" customWidth="1"/>
    <col min="12297" max="12298" width="19.7109375" style="16" customWidth="1"/>
    <col min="12299" max="12299" width="25.28515625" style="16" customWidth="1"/>
    <col min="12300" max="12300" width="26" style="16" customWidth="1"/>
    <col min="12301" max="12301" width="22.28515625" style="16" customWidth="1"/>
    <col min="12302" max="12302" width="24.85546875" style="16" customWidth="1"/>
    <col min="12303" max="12303" width="21.140625" style="16" customWidth="1"/>
    <col min="12304" max="12304" width="21.42578125" style="16" customWidth="1"/>
    <col min="12305" max="12305" width="27.85546875" style="16" customWidth="1"/>
    <col min="12306" max="12306" width="23.42578125" style="16" customWidth="1"/>
    <col min="12307" max="12307" width="21.42578125" style="16" customWidth="1"/>
    <col min="12308" max="12310" width="20.7109375" style="16" customWidth="1"/>
    <col min="12311" max="12311" width="32.28515625" style="16" bestFit="1" customWidth="1"/>
    <col min="12312" max="12312" width="20.7109375" style="16" customWidth="1"/>
    <col min="12313" max="12313" width="22" style="16" customWidth="1"/>
    <col min="12314" max="12317" width="21.28515625" style="16" customWidth="1"/>
    <col min="12318" max="12318" width="22.28515625" style="16" customWidth="1"/>
    <col min="12319" max="12320" width="11.42578125" style="16"/>
    <col min="12321" max="12321" width="14.85546875" style="16" bestFit="1" customWidth="1"/>
    <col min="12322" max="12546" width="11.42578125" style="16"/>
    <col min="12547" max="12547" width="34.42578125" style="16" customWidth="1"/>
    <col min="12548" max="12549" width="19.42578125" style="16" bestFit="1" customWidth="1"/>
    <col min="12550" max="12550" width="19.7109375" style="16" customWidth="1"/>
    <col min="12551" max="12552" width="20.42578125" style="16" customWidth="1"/>
    <col min="12553" max="12554" width="19.7109375" style="16" customWidth="1"/>
    <col min="12555" max="12555" width="25.28515625" style="16" customWidth="1"/>
    <col min="12556" max="12556" width="26" style="16" customWidth="1"/>
    <col min="12557" max="12557" width="22.28515625" style="16" customWidth="1"/>
    <col min="12558" max="12558" width="24.85546875" style="16" customWidth="1"/>
    <col min="12559" max="12559" width="21.140625" style="16" customWidth="1"/>
    <col min="12560" max="12560" width="21.42578125" style="16" customWidth="1"/>
    <col min="12561" max="12561" width="27.85546875" style="16" customWidth="1"/>
    <col min="12562" max="12562" width="23.42578125" style="16" customWidth="1"/>
    <col min="12563" max="12563" width="21.42578125" style="16" customWidth="1"/>
    <col min="12564" max="12566" width="20.7109375" style="16" customWidth="1"/>
    <col min="12567" max="12567" width="32.28515625" style="16" bestFit="1" customWidth="1"/>
    <col min="12568" max="12568" width="20.7109375" style="16" customWidth="1"/>
    <col min="12569" max="12569" width="22" style="16" customWidth="1"/>
    <col min="12570" max="12573" width="21.28515625" style="16" customWidth="1"/>
    <col min="12574" max="12574" width="22.28515625" style="16" customWidth="1"/>
    <col min="12575" max="12576" width="11.42578125" style="16"/>
    <col min="12577" max="12577" width="14.85546875" style="16" bestFit="1" customWidth="1"/>
    <col min="12578" max="12802" width="11.42578125" style="16"/>
    <col min="12803" max="12803" width="34.42578125" style="16" customWidth="1"/>
    <col min="12804" max="12805" width="19.42578125" style="16" bestFit="1" customWidth="1"/>
    <col min="12806" max="12806" width="19.7109375" style="16" customWidth="1"/>
    <col min="12807" max="12808" width="20.42578125" style="16" customWidth="1"/>
    <col min="12809" max="12810" width="19.7109375" style="16" customWidth="1"/>
    <col min="12811" max="12811" width="25.28515625" style="16" customWidth="1"/>
    <col min="12812" max="12812" width="26" style="16" customWidth="1"/>
    <col min="12813" max="12813" width="22.28515625" style="16" customWidth="1"/>
    <col min="12814" max="12814" width="24.85546875" style="16" customWidth="1"/>
    <col min="12815" max="12815" width="21.140625" style="16" customWidth="1"/>
    <col min="12816" max="12816" width="21.42578125" style="16" customWidth="1"/>
    <col min="12817" max="12817" width="27.85546875" style="16" customWidth="1"/>
    <col min="12818" max="12818" width="23.42578125" style="16" customWidth="1"/>
    <col min="12819" max="12819" width="21.42578125" style="16" customWidth="1"/>
    <col min="12820" max="12822" width="20.7109375" style="16" customWidth="1"/>
    <col min="12823" max="12823" width="32.28515625" style="16" bestFit="1" customWidth="1"/>
    <col min="12824" max="12824" width="20.7109375" style="16" customWidth="1"/>
    <col min="12825" max="12825" width="22" style="16" customWidth="1"/>
    <col min="12826" max="12829" width="21.28515625" style="16" customWidth="1"/>
    <col min="12830" max="12830" width="22.28515625" style="16" customWidth="1"/>
    <col min="12831" max="12832" width="11.42578125" style="16"/>
    <col min="12833" max="12833" width="14.85546875" style="16" bestFit="1" customWidth="1"/>
    <col min="12834" max="13058" width="11.42578125" style="16"/>
    <col min="13059" max="13059" width="34.42578125" style="16" customWidth="1"/>
    <col min="13060" max="13061" width="19.42578125" style="16" bestFit="1" customWidth="1"/>
    <col min="13062" max="13062" width="19.7109375" style="16" customWidth="1"/>
    <col min="13063" max="13064" width="20.42578125" style="16" customWidth="1"/>
    <col min="13065" max="13066" width="19.7109375" style="16" customWidth="1"/>
    <col min="13067" max="13067" width="25.28515625" style="16" customWidth="1"/>
    <col min="13068" max="13068" width="26" style="16" customWidth="1"/>
    <col min="13069" max="13069" width="22.28515625" style="16" customWidth="1"/>
    <col min="13070" max="13070" width="24.85546875" style="16" customWidth="1"/>
    <col min="13071" max="13071" width="21.140625" style="16" customWidth="1"/>
    <col min="13072" max="13072" width="21.42578125" style="16" customWidth="1"/>
    <col min="13073" max="13073" width="27.85546875" style="16" customWidth="1"/>
    <col min="13074" max="13074" width="23.42578125" style="16" customWidth="1"/>
    <col min="13075" max="13075" width="21.42578125" style="16" customWidth="1"/>
    <col min="13076" max="13078" width="20.7109375" style="16" customWidth="1"/>
    <col min="13079" max="13079" width="32.28515625" style="16" bestFit="1" customWidth="1"/>
    <col min="13080" max="13080" width="20.7109375" style="16" customWidth="1"/>
    <col min="13081" max="13081" width="22" style="16" customWidth="1"/>
    <col min="13082" max="13085" width="21.28515625" style="16" customWidth="1"/>
    <col min="13086" max="13086" width="22.28515625" style="16" customWidth="1"/>
    <col min="13087" max="13088" width="11.42578125" style="16"/>
    <col min="13089" max="13089" width="14.85546875" style="16" bestFit="1" customWidth="1"/>
    <col min="13090" max="13314" width="11.42578125" style="16"/>
    <col min="13315" max="13315" width="34.42578125" style="16" customWidth="1"/>
    <col min="13316" max="13317" width="19.42578125" style="16" bestFit="1" customWidth="1"/>
    <col min="13318" max="13318" width="19.7109375" style="16" customWidth="1"/>
    <col min="13319" max="13320" width="20.42578125" style="16" customWidth="1"/>
    <col min="13321" max="13322" width="19.7109375" style="16" customWidth="1"/>
    <col min="13323" max="13323" width="25.28515625" style="16" customWidth="1"/>
    <col min="13324" max="13324" width="26" style="16" customWidth="1"/>
    <col min="13325" max="13325" width="22.28515625" style="16" customWidth="1"/>
    <col min="13326" max="13326" width="24.85546875" style="16" customWidth="1"/>
    <col min="13327" max="13327" width="21.140625" style="16" customWidth="1"/>
    <col min="13328" max="13328" width="21.42578125" style="16" customWidth="1"/>
    <col min="13329" max="13329" width="27.85546875" style="16" customWidth="1"/>
    <col min="13330" max="13330" width="23.42578125" style="16" customWidth="1"/>
    <col min="13331" max="13331" width="21.42578125" style="16" customWidth="1"/>
    <col min="13332" max="13334" width="20.7109375" style="16" customWidth="1"/>
    <col min="13335" max="13335" width="32.28515625" style="16" bestFit="1" customWidth="1"/>
    <col min="13336" max="13336" width="20.7109375" style="16" customWidth="1"/>
    <col min="13337" max="13337" width="22" style="16" customWidth="1"/>
    <col min="13338" max="13341" width="21.28515625" style="16" customWidth="1"/>
    <col min="13342" max="13342" width="22.28515625" style="16" customWidth="1"/>
    <col min="13343" max="13344" width="11.42578125" style="16"/>
    <col min="13345" max="13345" width="14.85546875" style="16" bestFit="1" customWidth="1"/>
    <col min="13346" max="13570" width="11.42578125" style="16"/>
    <col min="13571" max="13571" width="34.42578125" style="16" customWidth="1"/>
    <col min="13572" max="13573" width="19.42578125" style="16" bestFit="1" customWidth="1"/>
    <col min="13574" max="13574" width="19.7109375" style="16" customWidth="1"/>
    <col min="13575" max="13576" width="20.42578125" style="16" customWidth="1"/>
    <col min="13577" max="13578" width="19.7109375" style="16" customWidth="1"/>
    <col min="13579" max="13579" width="25.28515625" style="16" customWidth="1"/>
    <col min="13580" max="13580" width="26" style="16" customWidth="1"/>
    <col min="13581" max="13581" width="22.28515625" style="16" customWidth="1"/>
    <col min="13582" max="13582" width="24.85546875" style="16" customWidth="1"/>
    <col min="13583" max="13583" width="21.140625" style="16" customWidth="1"/>
    <col min="13584" max="13584" width="21.42578125" style="16" customWidth="1"/>
    <col min="13585" max="13585" width="27.85546875" style="16" customWidth="1"/>
    <col min="13586" max="13586" width="23.42578125" style="16" customWidth="1"/>
    <col min="13587" max="13587" width="21.42578125" style="16" customWidth="1"/>
    <col min="13588" max="13590" width="20.7109375" style="16" customWidth="1"/>
    <col min="13591" max="13591" width="32.28515625" style="16" bestFit="1" customWidth="1"/>
    <col min="13592" max="13592" width="20.7109375" style="16" customWidth="1"/>
    <col min="13593" max="13593" width="22" style="16" customWidth="1"/>
    <col min="13594" max="13597" width="21.28515625" style="16" customWidth="1"/>
    <col min="13598" max="13598" width="22.28515625" style="16" customWidth="1"/>
    <col min="13599" max="13600" width="11.42578125" style="16"/>
    <col min="13601" max="13601" width="14.85546875" style="16" bestFit="1" customWidth="1"/>
    <col min="13602" max="13826" width="11.42578125" style="16"/>
    <col min="13827" max="13827" width="34.42578125" style="16" customWidth="1"/>
    <col min="13828" max="13829" width="19.42578125" style="16" bestFit="1" customWidth="1"/>
    <col min="13830" max="13830" width="19.7109375" style="16" customWidth="1"/>
    <col min="13831" max="13832" width="20.42578125" style="16" customWidth="1"/>
    <col min="13833" max="13834" width="19.7109375" style="16" customWidth="1"/>
    <col min="13835" max="13835" width="25.28515625" style="16" customWidth="1"/>
    <col min="13836" max="13836" width="26" style="16" customWidth="1"/>
    <col min="13837" max="13837" width="22.28515625" style="16" customWidth="1"/>
    <col min="13838" max="13838" width="24.85546875" style="16" customWidth="1"/>
    <col min="13839" max="13839" width="21.140625" style="16" customWidth="1"/>
    <col min="13840" max="13840" width="21.42578125" style="16" customWidth="1"/>
    <col min="13841" max="13841" width="27.85546875" style="16" customWidth="1"/>
    <col min="13842" max="13842" width="23.42578125" style="16" customWidth="1"/>
    <col min="13843" max="13843" width="21.42578125" style="16" customWidth="1"/>
    <col min="13844" max="13846" width="20.7109375" style="16" customWidth="1"/>
    <col min="13847" max="13847" width="32.28515625" style="16" bestFit="1" customWidth="1"/>
    <col min="13848" max="13848" width="20.7109375" style="16" customWidth="1"/>
    <col min="13849" max="13849" width="22" style="16" customWidth="1"/>
    <col min="13850" max="13853" width="21.28515625" style="16" customWidth="1"/>
    <col min="13854" max="13854" width="22.28515625" style="16" customWidth="1"/>
    <col min="13855" max="13856" width="11.42578125" style="16"/>
    <col min="13857" max="13857" width="14.85546875" style="16" bestFit="1" customWidth="1"/>
    <col min="13858" max="14082" width="11.42578125" style="16"/>
    <col min="14083" max="14083" width="34.42578125" style="16" customWidth="1"/>
    <col min="14084" max="14085" width="19.42578125" style="16" bestFit="1" customWidth="1"/>
    <col min="14086" max="14086" width="19.7109375" style="16" customWidth="1"/>
    <col min="14087" max="14088" width="20.42578125" style="16" customWidth="1"/>
    <col min="14089" max="14090" width="19.7109375" style="16" customWidth="1"/>
    <col min="14091" max="14091" width="25.28515625" style="16" customWidth="1"/>
    <col min="14092" max="14092" width="26" style="16" customWidth="1"/>
    <col min="14093" max="14093" width="22.28515625" style="16" customWidth="1"/>
    <col min="14094" max="14094" width="24.85546875" style="16" customWidth="1"/>
    <col min="14095" max="14095" width="21.140625" style="16" customWidth="1"/>
    <col min="14096" max="14096" width="21.42578125" style="16" customWidth="1"/>
    <col min="14097" max="14097" width="27.85546875" style="16" customWidth="1"/>
    <col min="14098" max="14098" width="23.42578125" style="16" customWidth="1"/>
    <col min="14099" max="14099" width="21.42578125" style="16" customWidth="1"/>
    <col min="14100" max="14102" width="20.7109375" style="16" customWidth="1"/>
    <col min="14103" max="14103" width="32.28515625" style="16" bestFit="1" customWidth="1"/>
    <col min="14104" max="14104" width="20.7109375" style="16" customWidth="1"/>
    <col min="14105" max="14105" width="22" style="16" customWidth="1"/>
    <col min="14106" max="14109" width="21.28515625" style="16" customWidth="1"/>
    <col min="14110" max="14110" width="22.28515625" style="16" customWidth="1"/>
    <col min="14111" max="14112" width="11.42578125" style="16"/>
    <col min="14113" max="14113" width="14.85546875" style="16" bestFit="1" customWidth="1"/>
    <col min="14114" max="14338" width="11.42578125" style="16"/>
    <col min="14339" max="14339" width="34.42578125" style="16" customWidth="1"/>
    <col min="14340" max="14341" width="19.42578125" style="16" bestFit="1" customWidth="1"/>
    <col min="14342" max="14342" width="19.7109375" style="16" customWidth="1"/>
    <col min="14343" max="14344" width="20.42578125" style="16" customWidth="1"/>
    <col min="14345" max="14346" width="19.7109375" style="16" customWidth="1"/>
    <col min="14347" max="14347" width="25.28515625" style="16" customWidth="1"/>
    <col min="14348" max="14348" width="26" style="16" customWidth="1"/>
    <col min="14349" max="14349" width="22.28515625" style="16" customWidth="1"/>
    <col min="14350" max="14350" width="24.85546875" style="16" customWidth="1"/>
    <col min="14351" max="14351" width="21.140625" style="16" customWidth="1"/>
    <col min="14352" max="14352" width="21.42578125" style="16" customWidth="1"/>
    <col min="14353" max="14353" width="27.85546875" style="16" customWidth="1"/>
    <col min="14354" max="14354" width="23.42578125" style="16" customWidth="1"/>
    <col min="14355" max="14355" width="21.42578125" style="16" customWidth="1"/>
    <col min="14356" max="14358" width="20.7109375" style="16" customWidth="1"/>
    <col min="14359" max="14359" width="32.28515625" style="16" bestFit="1" customWidth="1"/>
    <col min="14360" max="14360" width="20.7109375" style="16" customWidth="1"/>
    <col min="14361" max="14361" width="22" style="16" customWidth="1"/>
    <col min="14362" max="14365" width="21.28515625" style="16" customWidth="1"/>
    <col min="14366" max="14366" width="22.28515625" style="16" customWidth="1"/>
    <col min="14367" max="14368" width="11.42578125" style="16"/>
    <col min="14369" max="14369" width="14.85546875" style="16" bestFit="1" customWidth="1"/>
    <col min="14370" max="14594" width="11.42578125" style="16"/>
    <col min="14595" max="14595" width="34.42578125" style="16" customWidth="1"/>
    <col min="14596" max="14597" width="19.42578125" style="16" bestFit="1" customWidth="1"/>
    <col min="14598" max="14598" width="19.7109375" style="16" customWidth="1"/>
    <col min="14599" max="14600" width="20.42578125" style="16" customWidth="1"/>
    <col min="14601" max="14602" width="19.7109375" style="16" customWidth="1"/>
    <col min="14603" max="14603" width="25.28515625" style="16" customWidth="1"/>
    <col min="14604" max="14604" width="26" style="16" customWidth="1"/>
    <col min="14605" max="14605" width="22.28515625" style="16" customWidth="1"/>
    <col min="14606" max="14606" width="24.85546875" style="16" customWidth="1"/>
    <col min="14607" max="14607" width="21.140625" style="16" customWidth="1"/>
    <col min="14608" max="14608" width="21.42578125" style="16" customWidth="1"/>
    <col min="14609" max="14609" width="27.85546875" style="16" customWidth="1"/>
    <col min="14610" max="14610" width="23.42578125" style="16" customWidth="1"/>
    <col min="14611" max="14611" width="21.42578125" style="16" customWidth="1"/>
    <col min="14612" max="14614" width="20.7109375" style="16" customWidth="1"/>
    <col min="14615" max="14615" width="32.28515625" style="16" bestFit="1" customWidth="1"/>
    <col min="14616" max="14616" width="20.7109375" style="16" customWidth="1"/>
    <col min="14617" max="14617" width="22" style="16" customWidth="1"/>
    <col min="14618" max="14621" width="21.28515625" style="16" customWidth="1"/>
    <col min="14622" max="14622" width="22.28515625" style="16" customWidth="1"/>
    <col min="14623" max="14624" width="11.42578125" style="16"/>
    <col min="14625" max="14625" width="14.85546875" style="16" bestFit="1" customWidth="1"/>
    <col min="14626" max="14850" width="11.42578125" style="16"/>
    <col min="14851" max="14851" width="34.42578125" style="16" customWidth="1"/>
    <col min="14852" max="14853" width="19.42578125" style="16" bestFit="1" customWidth="1"/>
    <col min="14854" max="14854" width="19.7109375" style="16" customWidth="1"/>
    <col min="14855" max="14856" width="20.42578125" style="16" customWidth="1"/>
    <col min="14857" max="14858" width="19.7109375" style="16" customWidth="1"/>
    <col min="14859" max="14859" width="25.28515625" style="16" customWidth="1"/>
    <col min="14860" max="14860" width="26" style="16" customWidth="1"/>
    <col min="14861" max="14861" width="22.28515625" style="16" customWidth="1"/>
    <col min="14862" max="14862" width="24.85546875" style="16" customWidth="1"/>
    <col min="14863" max="14863" width="21.140625" style="16" customWidth="1"/>
    <col min="14864" max="14864" width="21.42578125" style="16" customWidth="1"/>
    <col min="14865" max="14865" width="27.85546875" style="16" customWidth="1"/>
    <col min="14866" max="14866" width="23.42578125" style="16" customWidth="1"/>
    <col min="14867" max="14867" width="21.42578125" style="16" customWidth="1"/>
    <col min="14868" max="14870" width="20.7109375" style="16" customWidth="1"/>
    <col min="14871" max="14871" width="32.28515625" style="16" bestFit="1" customWidth="1"/>
    <col min="14872" max="14872" width="20.7109375" style="16" customWidth="1"/>
    <col min="14873" max="14873" width="22" style="16" customWidth="1"/>
    <col min="14874" max="14877" width="21.28515625" style="16" customWidth="1"/>
    <col min="14878" max="14878" width="22.28515625" style="16" customWidth="1"/>
    <col min="14879" max="14880" width="11.42578125" style="16"/>
    <col min="14881" max="14881" width="14.85546875" style="16" bestFit="1" customWidth="1"/>
    <col min="14882" max="15106" width="11.42578125" style="16"/>
    <col min="15107" max="15107" width="34.42578125" style="16" customWidth="1"/>
    <col min="15108" max="15109" width="19.42578125" style="16" bestFit="1" customWidth="1"/>
    <col min="15110" max="15110" width="19.7109375" style="16" customWidth="1"/>
    <col min="15111" max="15112" width="20.42578125" style="16" customWidth="1"/>
    <col min="15113" max="15114" width="19.7109375" style="16" customWidth="1"/>
    <col min="15115" max="15115" width="25.28515625" style="16" customWidth="1"/>
    <col min="15116" max="15116" width="26" style="16" customWidth="1"/>
    <col min="15117" max="15117" width="22.28515625" style="16" customWidth="1"/>
    <col min="15118" max="15118" width="24.85546875" style="16" customWidth="1"/>
    <col min="15119" max="15119" width="21.140625" style="16" customWidth="1"/>
    <col min="15120" max="15120" width="21.42578125" style="16" customWidth="1"/>
    <col min="15121" max="15121" width="27.85546875" style="16" customWidth="1"/>
    <col min="15122" max="15122" width="23.42578125" style="16" customWidth="1"/>
    <col min="15123" max="15123" width="21.42578125" style="16" customWidth="1"/>
    <col min="15124" max="15126" width="20.7109375" style="16" customWidth="1"/>
    <col min="15127" max="15127" width="32.28515625" style="16" bestFit="1" customWidth="1"/>
    <col min="15128" max="15128" width="20.7109375" style="16" customWidth="1"/>
    <col min="15129" max="15129" width="22" style="16" customWidth="1"/>
    <col min="15130" max="15133" width="21.28515625" style="16" customWidth="1"/>
    <col min="15134" max="15134" width="22.28515625" style="16" customWidth="1"/>
    <col min="15135" max="15136" width="11.42578125" style="16"/>
    <col min="15137" max="15137" width="14.85546875" style="16" bestFit="1" customWidth="1"/>
    <col min="15138" max="15362" width="11.42578125" style="16"/>
    <col min="15363" max="15363" width="34.42578125" style="16" customWidth="1"/>
    <col min="15364" max="15365" width="19.42578125" style="16" bestFit="1" customWidth="1"/>
    <col min="15366" max="15366" width="19.7109375" style="16" customWidth="1"/>
    <col min="15367" max="15368" width="20.42578125" style="16" customWidth="1"/>
    <col min="15369" max="15370" width="19.7109375" style="16" customWidth="1"/>
    <col min="15371" max="15371" width="25.28515625" style="16" customWidth="1"/>
    <col min="15372" max="15372" width="26" style="16" customWidth="1"/>
    <col min="15373" max="15373" width="22.28515625" style="16" customWidth="1"/>
    <col min="15374" max="15374" width="24.85546875" style="16" customWidth="1"/>
    <col min="15375" max="15375" width="21.140625" style="16" customWidth="1"/>
    <col min="15376" max="15376" width="21.42578125" style="16" customWidth="1"/>
    <col min="15377" max="15377" width="27.85546875" style="16" customWidth="1"/>
    <col min="15378" max="15378" width="23.42578125" style="16" customWidth="1"/>
    <col min="15379" max="15379" width="21.42578125" style="16" customWidth="1"/>
    <col min="15380" max="15382" width="20.7109375" style="16" customWidth="1"/>
    <col min="15383" max="15383" width="32.28515625" style="16" bestFit="1" customWidth="1"/>
    <col min="15384" max="15384" width="20.7109375" style="16" customWidth="1"/>
    <col min="15385" max="15385" width="22" style="16" customWidth="1"/>
    <col min="15386" max="15389" width="21.28515625" style="16" customWidth="1"/>
    <col min="15390" max="15390" width="22.28515625" style="16" customWidth="1"/>
    <col min="15391" max="15392" width="11.42578125" style="16"/>
    <col min="15393" max="15393" width="14.85546875" style="16" bestFit="1" customWidth="1"/>
    <col min="15394" max="15618" width="11.42578125" style="16"/>
    <col min="15619" max="15619" width="34.42578125" style="16" customWidth="1"/>
    <col min="15620" max="15621" width="19.42578125" style="16" bestFit="1" customWidth="1"/>
    <col min="15622" max="15622" width="19.7109375" style="16" customWidth="1"/>
    <col min="15623" max="15624" width="20.42578125" style="16" customWidth="1"/>
    <col min="15625" max="15626" width="19.7109375" style="16" customWidth="1"/>
    <col min="15627" max="15627" width="25.28515625" style="16" customWidth="1"/>
    <col min="15628" max="15628" width="26" style="16" customWidth="1"/>
    <col min="15629" max="15629" width="22.28515625" style="16" customWidth="1"/>
    <col min="15630" max="15630" width="24.85546875" style="16" customWidth="1"/>
    <col min="15631" max="15631" width="21.140625" style="16" customWidth="1"/>
    <col min="15632" max="15632" width="21.42578125" style="16" customWidth="1"/>
    <col min="15633" max="15633" width="27.85546875" style="16" customWidth="1"/>
    <col min="15634" max="15634" width="23.42578125" style="16" customWidth="1"/>
    <col min="15635" max="15635" width="21.42578125" style="16" customWidth="1"/>
    <col min="15636" max="15638" width="20.7109375" style="16" customWidth="1"/>
    <col min="15639" max="15639" width="32.28515625" style="16" bestFit="1" customWidth="1"/>
    <col min="15640" max="15640" width="20.7109375" style="16" customWidth="1"/>
    <col min="15641" max="15641" width="22" style="16" customWidth="1"/>
    <col min="15642" max="15645" width="21.28515625" style="16" customWidth="1"/>
    <col min="15646" max="15646" width="22.28515625" style="16" customWidth="1"/>
    <col min="15647" max="15648" width="11.42578125" style="16"/>
    <col min="15649" max="15649" width="14.85546875" style="16" bestFit="1" customWidth="1"/>
    <col min="15650" max="15874" width="11.42578125" style="16"/>
    <col min="15875" max="15875" width="34.42578125" style="16" customWidth="1"/>
    <col min="15876" max="15877" width="19.42578125" style="16" bestFit="1" customWidth="1"/>
    <col min="15878" max="15878" width="19.7109375" style="16" customWidth="1"/>
    <col min="15879" max="15880" width="20.42578125" style="16" customWidth="1"/>
    <col min="15881" max="15882" width="19.7109375" style="16" customWidth="1"/>
    <col min="15883" max="15883" width="25.28515625" style="16" customWidth="1"/>
    <col min="15884" max="15884" width="26" style="16" customWidth="1"/>
    <col min="15885" max="15885" width="22.28515625" style="16" customWidth="1"/>
    <col min="15886" max="15886" width="24.85546875" style="16" customWidth="1"/>
    <col min="15887" max="15887" width="21.140625" style="16" customWidth="1"/>
    <col min="15888" max="15888" width="21.42578125" style="16" customWidth="1"/>
    <col min="15889" max="15889" width="27.85546875" style="16" customWidth="1"/>
    <col min="15890" max="15890" width="23.42578125" style="16" customWidth="1"/>
    <col min="15891" max="15891" width="21.42578125" style="16" customWidth="1"/>
    <col min="15892" max="15894" width="20.7109375" style="16" customWidth="1"/>
    <col min="15895" max="15895" width="32.28515625" style="16" bestFit="1" customWidth="1"/>
    <col min="15896" max="15896" width="20.7109375" style="16" customWidth="1"/>
    <col min="15897" max="15897" width="22" style="16" customWidth="1"/>
    <col min="15898" max="15901" width="21.28515625" style="16" customWidth="1"/>
    <col min="15902" max="15902" width="22.28515625" style="16" customWidth="1"/>
    <col min="15903" max="15904" width="11.42578125" style="16"/>
    <col min="15905" max="15905" width="14.85546875" style="16" bestFit="1" customWidth="1"/>
    <col min="15906" max="16130" width="11.42578125" style="16"/>
    <col min="16131" max="16131" width="34.42578125" style="16" customWidth="1"/>
    <col min="16132" max="16133" width="19.42578125" style="16" bestFit="1" customWidth="1"/>
    <col min="16134" max="16134" width="19.7109375" style="16" customWidth="1"/>
    <col min="16135" max="16136" width="20.42578125" style="16" customWidth="1"/>
    <col min="16137" max="16138" width="19.7109375" style="16" customWidth="1"/>
    <col min="16139" max="16139" width="25.28515625" style="16" customWidth="1"/>
    <col min="16140" max="16140" width="26" style="16" customWidth="1"/>
    <col min="16141" max="16141" width="22.28515625" style="16" customWidth="1"/>
    <col min="16142" max="16142" width="24.85546875" style="16" customWidth="1"/>
    <col min="16143" max="16143" width="21.140625" style="16" customWidth="1"/>
    <col min="16144" max="16144" width="21.42578125" style="16" customWidth="1"/>
    <col min="16145" max="16145" width="27.85546875" style="16" customWidth="1"/>
    <col min="16146" max="16146" width="23.42578125" style="16" customWidth="1"/>
    <col min="16147" max="16147" width="21.42578125" style="16" customWidth="1"/>
    <col min="16148" max="16150" width="20.7109375" style="16" customWidth="1"/>
    <col min="16151" max="16151" width="32.28515625" style="16" bestFit="1" customWidth="1"/>
    <col min="16152" max="16152" width="20.7109375" style="16" customWidth="1"/>
    <col min="16153" max="16153" width="22" style="16" customWidth="1"/>
    <col min="16154" max="16157" width="21.28515625" style="16" customWidth="1"/>
    <col min="16158" max="16158" width="22.28515625" style="16" customWidth="1"/>
    <col min="16159" max="16160" width="11.42578125" style="16"/>
    <col min="16161" max="16161" width="14.85546875" style="16" bestFit="1" customWidth="1"/>
    <col min="16162" max="16384" width="11.42578125" style="16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372" t="s">
        <v>0</v>
      </c>
      <c r="B3" s="372"/>
      <c r="C3" s="372"/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8"/>
      <c r="O3" s="368"/>
      <c r="P3" s="368"/>
      <c r="Q3" s="368"/>
      <c r="R3" s="368"/>
      <c r="S3" s="368"/>
      <c r="T3" s="368"/>
      <c r="U3" s="368"/>
      <c r="V3" s="368"/>
      <c r="W3" s="368"/>
      <c r="X3" s="368"/>
      <c r="Y3" s="2"/>
      <c r="Z3" s="2"/>
      <c r="AA3" s="2"/>
      <c r="AB3" s="2"/>
      <c r="AC3" s="2"/>
      <c r="AD3" s="36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0"/>
      <c r="O6" s="10"/>
      <c r="P6" s="10"/>
      <c r="Q6" s="10"/>
      <c r="R6" s="10"/>
      <c r="S6" s="10"/>
      <c r="T6" s="10"/>
      <c r="U6" s="10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68" t="s">
        <v>1</v>
      </c>
      <c r="B9" s="368"/>
      <c r="C9" s="368"/>
      <c r="D9" s="1"/>
      <c r="E9" s="373" t="s">
        <v>2</v>
      </c>
      <c r="F9" s="373"/>
      <c r="G9" s="373"/>
      <c r="H9" s="1"/>
      <c r="I9" s="1"/>
      <c r="J9" s="1"/>
      <c r="K9" s="1"/>
      <c r="L9" s="1"/>
      <c r="M9" s="1"/>
      <c r="N9" s="1"/>
      <c r="O9" s="1"/>
      <c r="P9" s="1"/>
      <c r="Q9" s="1" t="s">
        <v>3</v>
      </c>
      <c r="R9" s="373" t="s">
        <v>102</v>
      </c>
      <c r="S9" s="3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68"/>
      <c r="B10" s="368"/>
      <c r="C10" s="36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68" t="s">
        <v>4</v>
      </c>
      <c r="B11" s="368"/>
      <c r="C11" s="368"/>
      <c r="D11" s="1"/>
      <c r="E11" s="369">
        <v>3</v>
      </c>
      <c r="F11" s="1"/>
      <c r="G11" s="1"/>
      <c r="H11" s="1"/>
      <c r="I11" s="1"/>
      <c r="J11" s="1"/>
      <c r="K11" s="378" t="s">
        <v>122</v>
      </c>
      <c r="L11" s="378"/>
      <c r="M11" s="370"/>
      <c r="N11" s="370"/>
      <c r="O11" s="1"/>
      <c r="P11" s="1"/>
      <c r="Q11" s="1" t="s">
        <v>6</v>
      </c>
      <c r="R11" s="378" t="s">
        <v>123</v>
      </c>
      <c r="S11" s="378"/>
      <c r="T11" s="378"/>
      <c r="U11" s="370"/>
      <c r="V11" s="370"/>
      <c r="W11" s="370"/>
      <c r="X11" s="370"/>
      <c r="Y11" s="1"/>
      <c r="Z11" s="1"/>
      <c r="AA11" s="1"/>
      <c r="AB11" s="1"/>
      <c r="AC11" s="1"/>
      <c r="AD11" s="1"/>
    </row>
    <row r="12" spans="1:30" s="3" customFormat="1" ht="26.25" x14ac:dyDescent="0.25">
      <c r="A12" s="368"/>
      <c r="B12" s="368"/>
      <c r="C12" s="368"/>
      <c r="D12" s="1"/>
      <c r="E12" s="1"/>
      <c r="F12" s="1"/>
      <c r="G12" s="1"/>
      <c r="H12" s="1"/>
      <c r="I12" s="1"/>
      <c r="J12" s="1"/>
      <c r="K12" s="370"/>
      <c r="L12" s="370"/>
      <c r="M12" s="370"/>
      <c r="N12" s="370"/>
      <c r="O12" s="1"/>
      <c r="P12" s="1"/>
      <c r="Q12" s="1"/>
      <c r="R12" s="1"/>
      <c r="S12" s="370"/>
      <c r="T12" s="370"/>
      <c r="U12" s="370"/>
      <c r="V12" s="370"/>
      <c r="W12" s="370"/>
      <c r="X12" s="370"/>
      <c r="Y12" s="370"/>
      <c r="Z12" s="370"/>
      <c r="AA12" s="370"/>
      <c r="AB12" s="370"/>
      <c r="AC12" s="370"/>
      <c r="AD12" s="1"/>
    </row>
    <row r="13" spans="1:30" s="3" customFormat="1" ht="26.25" x14ac:dyDescent="0.25">
      <c r="A13" s="368"/>
      <c r="B13" s="368"/>
      <c r="C13" s="368"/>
      <c r="D13" s="368"/>
      <c r="E13" s="368"/>
      <c r="F13" s="368"/>
      <c r="G13" s="368"/>
      <c r="H13" s="368"/>
      <c r="I13" s="368"/>
      <c r="J13" s="368"/>
      <c r="K13" s="368"/>
      <c r="L13" s="370"/>
      <c r="M13" s="370"/>
      <c r="N13" s="370"/>
      <c r="O13" s="370"/>
      <c r="P13" s="370"/>
      <c r="Q13" s="370"/>
      <c r="R13" s="370"/>
      <c r="S13" s="370"/>
      <c r="T13" s="370"/>
      <c r="U13" s="370"/>
      <c r="V13" s="370"/>
      <c r="W13" s="1"/>
      <c r="X13" s="1"/>
      <c r="Y13" s="1"/>
    </row>
    <row r="14" spans="1:30" s="3" customFormat="1" ht="27" thickBot="1" x14ac:dyDescent="0.3">
      <c r="A14" s="368"/>
      <c r="B14" s="7"/>
      <c r="C14" s="7"/>
      <c r="D14" s="8"/>
      <c r="E14" s="8"/>
      <c r="F14" s="8"/>
      <c r="G14" s="8"/>
      <c r="H14" s="8"/>
      <c r="I14" s="1"/>
      <c r="J14" s="1"/>
      <c r="K14" s="370"/>
      <c r="L14" s="370"/>
      <c r="M14" s="370"/>
      <c r="N14" s="370"/>
      <c r="O14" s="370"/>
      <c r="P14" s="370"/>
      <c r="Q14" s="370"/>
      <c r="R14" s="370"/>
      <c r="S14" s="370"/>
      <c r="T14" s="370"/>
      <c r="U14" s="370"/>
      <c r="V14" s="370"/>
      <c r="W14" s="370"/>
      <c r="X14" s="1"/>
      <c r="Y14" s="1"/>
      <c r="Z14" s="1"/>
    </row>
    <row r="15" spans="1:30" s="10" customFormat="1" ht="36" thickBot="1" x14ac:dyDescent="0.3">
      <c r="A15" s="109" t="s">
        <v>7</v>
      </c>
      <c r="B15" s="400" t="s">
        <v>8</v>
      </c>
      <c r="C15" s="401"/>
      <c r="D15" s="401"/>
      <c r="E15" s="401"/>
      <c r="F15" s="401"/>
      <c r="G15" s="401"/>
      <c r="H15" s="402" t="s">
        <v>45</v>
      </c>
      <c r="I15" s="403"/>
      <c r="J15" s="403"/>
      <c r="K15" s="403"/>
      <c r="L15" s="403"/>
      <c r="M15" s="404"/>
      <c r="N15" s="405" t="s">
        <v>44</v>
      </c>
      <c r="O15" s="406"/>
      <c r="P15" s="406"/>
      <c r="Q15" s="406"/>
      <c r="R15" s="406"/>
      <c r="S15" s="407"/>
      <c r="T15" s="371"/>
    </row>
    <row r="16" spans="1:30" ht="39.950000000000003" customHeight="1" x14ac:dyDescent="0.25">
      <c r="A16" s="110" t="s">
        <v>9</v>
      </c>
      <c r="B16" s="253"/>
      <c r="C16" s="254"/>
      <c r="D16" s="254"/>
      <c r="E16" s="254"/>
      <c r="F16" s="255"/>
      <c r="G16" s="256"/>
      <c r="H16" s="265"/>
      <c r="I16" s="254"/>
      <c r="J16" s="254"/>
      <c r="K16" s="255"/>
      <c r="L16" s="254"/>
      <c r="M16" s="268"/>
      <c r="N16" s="263"/>
      <c r="O16" s="254"/>
      <c r="P16" s="254"/>
      <c r="Q16" s="254"/>
      <c r="R16" s="254"/>
      <c r="S16" s="256"/>
      <c r="T16" s="15" t="s">
        <v>10</v>
      </c>
      <c r="V16" s="17"/>
      <c r="W16" s="17"/>
    </row>
    <row r="17" spans="1:30" ht="39.950000000000003" customHeight="1" x14ac:dyDescent="0.25">
      <c r="A17" s="111" t="s">
        <v>11</v>
      </c>
      <c r="B17" s="11">
        <v>1</v>
      </c>
      <c r="C17" s="18">
        <v>2</v>
      </c>
      <c r="D17" s="18">
        <v>3</v>
      </c>
      <c r="E17" s="18">
        <v>4</v>
      </c>
      <c r="F17" s="18">
        <v>5</v>
      </c>
      <c r="G17" s="19">
        <v>6</v>
      </c>
      <c r="H17" s="68">
        <v>1</v>
      </c>
      <c r="I17" s="18">
        <v>2</v>
      </c>
      <c r="J17" s="18">
        <v>3</v>
      </c>
      <c r="K17" s="18">
        <v>4</v>
      </c>
      <c r="L17" s="18">
        <v>5</v>
      </c>
      <c r="M17" s="125">
        <v>6</v>
      </c>
      <c r="N17" s="11">
        <v>1</v>
      </c>
      <c r="O17" s="18">
        <v>2</v>
      </c>
      <c r="P17" s="18">
        <v>3</v>
      </c>
      <c r="Q17" s="18">
        <v>4</v>
      </c>
      <c r="R17" s="18">
        <v>5</v>
      </c>
      <c r="S17" s="19">
        <v>6</v>
      </c>
      <c r="T17" s="15"/>
      <c r="V17" s="2"/>
      <c r="W17" s="17"/>
    </row>
    <row r="18" spans="1:30" ht="39.950000000000003" customHeight="1" x14ac:dyDescent="0.25">
      <c r="A18" s="112" t="s">
        <v>42</v>
      </c>
      <c r="B18" s="20"/>
      <c r="C18" s="21"/>
      <c r="D18" s="21"/>
      <c r="E18" s="21"/>
      <c r="F18" s="21"/>
      <c r="G18" s="22"/>
      <c r="H18" s="69"/>
      <c r="I18" s="21"/>
      <c r="J18" s="21"/>
      <c r="K18" s="21"/>
      <c r="L18" s="21"/>
      <c r="M18" s="126">
        <v>19.7</v>
      </c>
      <c r="N18" s="20">
        <v>50.05</v>
      </c>
      <c r="O18" s="21">
        <v>50.25</v>
      </c>
      <c r="P18" s="21">
        <v>50.25</v>
      </c>
      <c r="Q18" s="21">
        <v>5.5</v>
      </c>
      <c r="R18" s="21">
        <v>50.15</v>
      </c>
      <c r="S18" s="22">
        <v>50.1</v>
      </c>
      <c r="T18" s="23">
        <f t="shared" ref="T18:T25" si="0">SUM(B18:S18)</f>
        <v>276</v>
      </c>
      <c r="U18" s="144"/>
      <c r="V18" s="50"/>
      <c r="W18" s="17"/>
      <c r="X18" s="183"/>
      <c r="Y18" s="183"/>
      <c r="Z18" s="183"/>
      <c r="AA18" s="183"/>
      <c r="AB18" s="183"/>
      <c r="AC18" s="183"/>
    </row>
    <row r="19" spans="1:30" ht="39.950000000000003" customHeight="1" x14ac:dyDescent="0.25">
      <c r="A19" s="113" t="s">
        <v>34</v>
      </c>
      <c r="B19" s="20"/>
      <c r="C19" s="21"/>
      <c r="D19" s="21"/>
      <c r="E19" s="21"/>
      <c r="F19" s="21"/>
      <c r="G19" s="22"/>
      <c r="H19" s="69"/>
      <c r="I19" s="21"/>
      <c r="J19" s="21"/>
      <c r="K19" s="21"/>
      <c r="L19" s="21"/>
      <c r="M19" s="126">
        <v>19.7</v>
      </c>
      <c r="N19" s="20">
        <v>50.05</v>
      </c>
      <c r="O19" s="21">
        <v>50.25</v>
      </c>
      <c r="P19" s="21">
        <v>50.25</v>
      </c>
      <c r="Q19" s="21">
        <v>5.5</v>
      </c>
      <c r="R19" s="21">
        <v>50.15</v>
      </c>
      <c r="S19" s="22">
        <v>50.1</v>
      </c>
      <c r="T19" s="23">
        <f t="shared" si="0"/>
        <v>276</v>
      </c>
      <c r="U19" s="182"/>
      <c r="V19" s="2"/>
      <c r="W19" s="17"/>
      <c r="X19" s="17"/>
      <c r="Y19" s="17"/>
      <c r="Z19" s="17"/>
      <c r="AA19" s="17"/>
      <c r="AB19" s="17"/>
      <c r="AC19" s="17"/>
    </row>
    <row r="20" spans="1:30" ht="39.75" customHeight="1" x14ac:dyDescent="0.25">
      <c r="A20" s="112" t="s">
        <v>35</v>
      </c>
      <c r="B20" s="20"/>
      <c r="C20" s="21"/>
      <c r="D20" s="21"/>
      <c r="E20" s="21"/>
      <c r="F20" s="21"/>
      <c r="G20" s="22"/>
      <c r="H20" s="69"/>
      <c r="I20" s="21"/>
      <c r="J20" s="21"/>
      <c r="K20" s="21"/>
      <c r="L20" s="21"/>
      <c r="M20" s="126"/>
      <c r="N20" s="20"/>
      <c r="O20" s="21"/>
      <c r="P20" s="21"/>
      <c r="Q20" s="21"/>
      <c r="R20" s="21"/>
      <c r="S20" s="22"/>
      <c r="T20" s="23">
        <f>SUM(B20:S20)</f>
        <v>0</v>
      </c>
      <c r="V20" s="2"/>
      <c r="W20" s="17"/>
    </row>
    <row r="21" spans="1:30" ht="39.950000000000003" customHeight="1" x14ac:dyDescent="0.25">
      <c r="A21" s="112" t="s">
        <v>36</v>
      </c>
      <c r="B21" s="20"/>
      <c r="C21" s="21"/>
      <c r="D21" s="21"/>
      <c r="E21" s="21"/>
      <c r="F21" s="21"/>
      <c r="G21" s="22"/>
      <c r="H21" s="69"/>
      <c r="I21" s="21"/>
      <c r="J21" s="21"/>
      <c r="K21" s="21"/>
      <c r="L21" s="21"/>
      <c r="M21" s="126"/>
      <c r="N21" s="20"/>
      <c r="O21" s="21"/>
      <c r="P21" s="21"/>
      <c r="Q21" s="21"/>
      <c r="R21" s="21"/>
      <c r="S21" s="22"/>
      <c r="T21" s="23">
        <f t="shared" si="0"/>
        <v>0</v>
      </c>
      <c r="V21" s="2"/>
      <c r="W21" s="17"/>
    </row>
    <row r="22" spans="1:30" ht="39.950000000000003" customHeight="1" x14ac:dyDescent="0.25">
      <c r="A22" s="113" t="s">
        <v>37</v>
      </c>
      <c r="B22" s="20"/>
      <c r="C22" s="21"/>
      <c r="D22" s="21"/>
      <c r="E22" s="21"/>
      <c r="F22" s="21"/>
      <c r="G22" s="22"/>
      <c r="H22" s="69"/>
      <c r="I22" s="21"/>
      <c r="J22" s="21"/>
      <c r="K22" s="21"/>
      <c r="L22" s="21"/>
      <c r="M22" s="126"/>
      <c r="N22" s="20"/>
      <c r="O22" s="21"/>
      <c r="P22" s="21"/>
      <c r="Q22" s="21"/>
      <c r="R22" s="21"/>
      <c r="S22" s="22"/>
      <c r="T22" s="23">
        <f>SUM(B22:S22)</f>
        <v>0</v>
      </c>
      <c r="V22" s="2"/>
      <c r="W22" s="17"/>
    </row>
    <row r="23" spans="1:30" ht="39.950000000000003" customHeight="1" x14ac:dyDescent="0.25">
      <c r="A23" s="112" t="s">
        <v>38</v>
      </c>
      <c r="B23" s="20"/>
      <c r="C23" s="21"/>
      <c r="D23" s="21"/>
      <c r="E23" s="21"/>
      <c r="F23" s="21"/>
      <c r="G23" s="22"/>
      <c r="H23" s="69"/>
      <c r="I23" s="21"/>
      <c r="J23" s="21"/>
      <c r="K23" s="21"/>
      <c r="L23" s="21"/>
      <c r="M23" s="126"/>
      <c r="N23" s="20"/>
      <c r="O23" s="21"/>
      <c r="P23" s="21"/>
      <c r="Q23" s="21"/>
      <c r="R23" s="21"/>
      <c r="S23" s="22"/>
      <c r="T23" s="23">
        <f t="shared" si="0"/>
        <v>0</v>
      </c>
      <c r="V23" s="2"/>
      <c r="W23" s="17"/>
    </row>
    <row r="24" spans="1:30" ht="39.950000000000003" customHeight="1" x14ac:dyDescent="0.25">
      <c r="A24" s="112" t="s">
        <v>33</v>
      </c>
      <c r="B24" s="20"/>
      <c r="C24" s="21"/>
      <c r="D24" s="21"/>
      <c r="E24" s="21"/>
      <c r="F24" s="21"/>
      <c r="G24" s="22"/>
      <c r="H24" s="69"/>
      <c r="I24" s="21"/>
      <c r="J24" s="21"/>
      <c r="K24" s="21"/>
      <c r="L24" s="21"/>
      <c r="M24" s="126"/>
      <c r="N24" s="20"/>
      <c r="O24" s="21"/>
      <c r="P24" s="21"/>
      <c r="Q24" s="21"/>
      <c r="R24" s="21"/>
      <c r="S24" s="22"/>
      <c r="T24" s="23">
        <f>SUM(B24:S24)</f>
        <v>0</v>
      </c>
      <c r="V24" s="2"/>
    </row>
    <row r="25" spans="1:30" ht="41.45" customHeight="1" x14ac:dyDescent="0.25">
      <c r="A25" s="113" t="s">
        <v>10</v>
      </c>
      <c r="B25" s="264">
        <f>SUM(B18:B24)</f>
        <v>0</v>
      </c>
      <c r="C25" s="261">
        <f t="shared" ref="C25:E25" si="1">SUM(C18:C24)</f>
        <v>0</v>
      </c>
      <c r="D25" s="261">
        <f t="shared" si="1"/>
        <v>0</v>
      </c>
      <c r="E25" s="261">
        <f t="shared" si="1"/>
        <v>0</v>
      </c>
      <c r="F25" s="261">
        <f>SUM(F18:F24)</f>
        <v>0</v>
      </c>
      <c r="G25" s="262">
        <f t="shared" ref="G25:J25" si="2">SUM(G18:G24)</f>
        <v>0</v>
      </c>
      <c r="H25" s="260">
        <f t="shared" si="2"/>
        <v>0</v>
      </c>
      <c r="I25" s="261">
        <f t="shared" si="2"/>
        <v>0</v>
      </c>
      <c r="J25" s="261">
        <f t="shared" si="2"/>
        <v>0</v>
      </c>
      <c r="K25" s="261">
        <f>SUM(K18:K24)</f>
        <v>0</v>
      </c>
      <c r="L25" s="261">
        <f t="shared" ref="L25:M25" si="3">SUM(L18:L24)</f>
        <v>0</v>
      </c>
      <c r="M25" s="269">
        <f t="shared" si="3"/>
        <v>39.4</v>
      </c>
      <c r="N25" s="264">
        <f>SUM(N18:N24)</f>
        <v>100.1</v>
      </c>
      <c r="O25" s="261">
        <f t="shared" ref="O25:S25" si="4">SUM(O18:O24)</f>
        <v>100.5</v>
      </c>
      <c r="P25" s="261">
        <f t="shared" si="4"/>
        <v>100.5</v>
      </c>
      <c r="Q25" s="261">
        <f>SUM(Q18:Q24)</f>
        <v>11</v>
      </c>
      <c r="R25" s="261">
        <f t="shared" si="4"/>
        <v>100.3</v>
      </c>
      <c r="S25" s="262">
        <f t="shared" si="4"/>
        <v>100.2</v>
      </c>
      <c r="T25" s="23">
        <f t="shared" si="0"/>
        <v>552</v>
      </c>
    </row>
    <row r="26" spans="1:30" s="2" customFormat="1" ht="36.75" customHeight="1" thickBot="1" x14ac:dyDescent="0.3">
      <c r="A26" s="114" t="s">
        <v>12</v>
      </c>
      <c r="B26" s="257">
        <v>152.1</v>
      </c>
      <c r="C26" s="258">
        <v>152.1</v>
      </c>
      <c r="D26" s="258">
        <v>152.1</v>
      </c>
      <c r="E26" s="258">
        <v>152.1</v>
      </c>
      <c r="F26" s="258">
        <v>152.1</v>
      </c>
      <c r="G26" s="259">
        <v>152.1</v>
      </c>
      <c r="H26" s="266">
        <v>152.1</v>
      </c>
      <c r="I26" s="258">
        <v>152.1</v>
      </c>
      <c r="J26" s="258">
        <v>152.1</v>
      </c>
      <c r="K26" s="258">
        <v>152.1</v>
      </c>
      <c r="L26" s="258">
        <v>152.1</v>
      </c>
      <c r="M26" s="270">
        <v>152.1</v>
      </c>
      <c r="N26" s="257">
        <v>152.1</v>
      </c>
      <c r="O26" s="258">
        <v>152.1</v>
      </c>
      <c r="P26" s="258">
        <v>152.1</v>
      </c>
      <c r="Q26" s="258">
        <v>152.1</v>
      </c>
      <c r="R26" s="258">
        <v>152.1</v>
      </c>
      <c r="S26" s="259">
        <v>152.1</v>
      </c>
      <c r="T26" s="30">
        <f>+((T25/T27)/7)*1000</f>
        <v>19.635742743312463</v>
      </c>
    </row>
    <row r="27" spans="1:30" s="2" customFormat="1" ht="33" customHeight="1" x14ac:dyDescent="0.25">
      <c r="A27" s="115" t="s">
        <v>13</v>
      </c>
      <c r="B27" s="251">
        <v>0</v>
      </c>
      <c r="C27" s="252">
        <v>0</v>
      </c>
      <c r="D27" s="252">
        <v>0</v>
      </c>
      <c r="E27" s="252">
        <v>0</v>
      </c>
      <c r="F27" s="252">
        <v>0</v>
      </c>
      <c r="G27" s="267">
        <v>0</v>
      </c>
      <c r="H27" s="72">
        <v>0</v>
      </c>
      <c r="I27" s="32">
        <v>0</v>
      </c>
      <c r="J27" s="32">
        <v>0</v>
      </c>
      <c r="K27" s="32">
        <v>0</v>
      </c>
      <c r="L27" s="32">
        <v>0</v>
      </c>
      <c r="M27" s="129">
        <v>385</v>
      </c>
      <c r="N27" s="31">
        <v>691</v>
      </c>
      <c r="O27" s="32">
        <v>707</v>
      </c>
      <c r="P27" s="32">
        <v>720</v>
      </c>
      <c r="Q27" s="32">
        <v>75</v>
      </c>
      <c r="R27" s="32">
        <v>726</v>
      </c>
      <c r="S27" s="33">
        <v>712</v>
      </c>
      <c r="T27" s="34">
        <f>SUM(B27:S27)</f>
        <v>4016</v>
      </c>
      <c r="U27" s="2">
        <f>((T25*1000)/T27)/7</f>
        <v>19.635742743312466</v>
      </c>
    </row>
    <row r="28" spans="1:30" s="2" customFormat="1" ht="33" customHeight="1" x14ac:dyDescent="0.25">
      <c r="A28" s="116" t="s">
        <v>14</v>
      </c>
      <c r="B28" s="35">
        <f t="shared" ref="B28:S28" si="5">((B27*B26)*7/1000-B18-B19)/5</f>
        <v>0</v>
      </c>
      <c r="C28" s="36">
        <f t="shared" si="5"/>
        <v>0</v>
      </c>
      <c r="D28" s="36">
        <f t="shared" si="5"/>
        <v>0</v>
      </c>
      <c r="E28" s="36">
        <f t="shared" si="5"/>
        <v>0</v>
      </c>
      <c r="F28" s="36">
        <f t="shared" si="5"/>
        <v>0</v>
      </c>
      <c r="G28" s="37">
        <f t="shared" si="5"/>
        <v>0</v>
      </c>
      <c r="H28" s="73">
        <f t="shared" si="5"/>
        <v>0</v>
      </c>
      <c r="I28" s="36">
        <f t="shared" si="5"/>
        <v>0</v>
      </c>
      <c r="J28" s="36">
        <f t="shared" si="5"/>
        <v>0</v>
      </c>
      <c r="K28" s="36">
        <f t="shared" si="5"/>
        <v>0</v>
      </c>
      <c r="L28" s="36">
        <f t="shared" si="5"/>
        <v>0</v>
      </c>
      <c r="M28" s="130">
        <f t="shared" si="5"/>
        <v>74.101900000000001</v>
      </c>
      <c r="N28" s="35">
        <f t="shared" si="5"/>
        <v>127.12154000000001</v>
      </c>
      <c r="O28" s="36">
        <f t="shared" si="5"/>
        <v>130.44858000000002</v>
      </c>
      <c r="P28" s="36">
        <f t="shared" si="5"/>
        <v>133.21679999999998</v>
      </c>
      <c r="Q28" s="36">
        <f t="shared" si="5"/>
        <v>13.770500000000002</v>
      </c>
      <c r="R28" s="36">
        <f t="shared" si="5"/>
        <v>134.53443999999999</v>
      </c>
      <c r="S28" s="37">
        <f t="shared" si="5"/>
        <v>131.57328000000001</v>
      </c>
      <c r="T28" s="38"/>
    </row>
    <row r="29" spans="1:30" ht="33.75" customHeight="1" x14ac:dyDescent="0.25">
      <c r="A29" s="117" t="s">
        <v>15</v>
      </c>
      <c r="B29" s="39">
        <f>((B27*B26)*7)/1000</f>
        <v>0</v>
      </c>
      <c r="C29" s="40">
        <f>((C27*C26)*7)/1000</f>
        <v>0</v>
      </c>
      <c r="D29" s="40">
        <f t="shared" ref="D29:S29" si="6">((D27*D26)*7)/1000</f>
        <v>0</v>
      </c>
      <c r="E29" s="40">
        <f t="shared" si="6"/>
        <v>0</v>
      </c>
      <c r="F29" s="40">
        <f t="shared" si="6"/>
        <v>0</v>
      </c>
      <c r="G29" s="76">
        <f t="shared" si="6"/>
        <v>0</v>
      </c>
      <c r="H29" s="74">
        <f t="shared" si="6"/>
        <v>0</v>
      </c>
      <c r="I29" s="40">
        <f t="shared" si="6"/>
        <v>0</v>
      </c>
      <c r="J29" s="40">
        <f t="shared" si="6"/>
        <v>0</v>
      </c>
      <c r="K29" s="40">
        <f t="shared" si="6"/>
        <v>0</v>
      </c>
      <c r="L29" s="40">
        <f t="shared" si="6"/>
        <v>0</v>
      </c>
      <c r="M29" s="131">
        <f t="shared" si="6"/>
        <v>409.90949999999998</v>
      </c>
      <c r="N29" s="177">
        <f t="shared" si="6"/>
        <v>735.70769999999993</v>
      </c>
      <c r="O29" s="41">
        <f t="shared" si="6"/>
        <v>752.74290000000008</v>
      </c>
      <c r="P29" s="41">
        <f t="shared" si="6"/>
        <v>766.58399999999995</v>
      </c>
      <c r="Q29" s="41">
        <f t="shared" si="6"/>
        <v>79.852500000000006</v>
      </c>
      <c r="R29" s="41">
        <f t="shared" si="6"/>
        <v>772.97219999999993</v>
      </c>
      <c r="S29" s="42">
        <f t="shared" si="6"/>
        <v>758.06640000000004</v>
      </c>
      <c r="T29" s="43"/>
    </row>
    <row r="30" spans="1:30" ht="33.75" customHeight="1" thickBot="1" x14ac:dyDescent="0.3">
      <c r="A30" s="118" t="s">
        <v>16</v>
      </c>
      <c r="B30" s="44" t="e">
        <f>+(B25/B27)/7*1000</f>
        <v>#DIV/0!</v>
      </c>
      <c r="C30" s="45" t="e">
        <f t="shared" ref="C30:E30" si="7">+(C25/C27)/7*1000</f>
        <v>#DIV/0!</v>
      </c>
      <c r="D30" s="45" t="e">
        <f t="shared" si="7"/>
        <v>#DIV/0!</v>
      </c>
      <c r="E30" s="45" t="e">
        <f t="shared" si="7"/>
        <v>#DIV/0!</v>
      </c>
      <c r="F30" s="45" t="e">
        <f>+(F25/F27)/7*1000</f>
        <v>#DIV/0!</v>
      </c>
      <c r="G30" s="46" t="e">
        <f t="shared" ref="G30:J30" si="8">+(G25/G27)/7*1000</f>
        <v>#DIV/0!</v>
      </c>
      <c r="H30" s="75" t="e">
        <f t="shared" si="8"/>
        <v>#DIV/0!</v>
      </c>
      <c r="I30" s="45" t="e">
        <f t="shared" si="8"/>
        <v>#DIV/0!</v>
      </c>
      <c r="J30" s="45" t="e">
        <f t="shared" si="8"/>
        <v>#DIV/0!</v>
      </c>
      <c r="K30" s="45" t="e">
        <f>+(K25/K27)/7*1000</f>
        <v>#DIV/0!</v>
      </c>
      <c r="L30" s="45" t="e">
        <f t="shared" ref="L30:S30" si="9">+(L25/L27)/7*1000</f>
        <v>#DIV/0!</v>
      </c>
      <c r="M30" s="132">
        <f t="shared" si="9"/>
        <v>14.619666048237477</v>
      </c>
      <c r="N30" s="44">
        <f t="shared" si="9"/>
        <v>20.694645441389291</v>
      </c>
      <c r="O30" s="45">
        <f t="shared" si="9"/>
        <v>20.307132754091736</v>
      </c>
      <c r="P30" s="45">
        <f t="shared" si="9"/>
        <v>19.940476190476193</v>
      </c>
      <c r="Q30" s="45">
        <f t="shared" si="9"/>
        <v>20.952380952380953</v>
      </c>
      <c r="R30" s="45">
        <f t="shared" si="9"/>
        <v>19.736324281778824</v>
      </c>
      <c r="S30" s="46">
        <f t="shared" si="9"/>
        <v>20.104333868378813</v>
      </c>
      <c r="T30" s="47"/>
    </row>
    <row r="31" spans="1:30" ht="33.75" customHeight="1" x14ac:dyDescent="0.25">
      <c r="A31" s="48"/>
      <c r="B31" s="49" t="e">
        <f t="shared" ref="B31:S31" si="10">B30-B26</f>
        <v>#DIV/0!</v>
      </c>
      <c r="C31" s="49" t="e">
        <f t="shared" si="10"/>
        <v>#DIV/0!</v>
      </c>
      <c r="D31" s="49" t="e">
        <f t="shared" si="10"/>
        <v>#DIV/0!</v>
      </c>
      <c r="E31" s="49" t="e">
        <f t="shared" si="10"/>
        <v>#DIV/0!</v>
      </c>
      <c r="F31" s="49" t="e">
        <f t="shared" si="10"/>
        <v>#DIV/0!</v>
      </c>
      <c r="G31" s="49" t="e">
        <f t="shared" si="10"/>
        <v>#DIV/0!</v>
      </c>
      <c r="H31" s="49" t="e">
        <f t="shared" si="10"/>
        <v>#DIV/0!</v>
      </c>
      <c r="I31" s="49" t="e">
        <f t="shared" si="10"/>
        <v>#DIV/0!</v>
      </c>
      <c r="J31" s="49" t="e">
        <f t="shared" si="10"/>
        <v>#DIV/0!</v>
      </c>
      <c r="K31" s="49" t="e">
        <f t="shared" si="10"/>
        <v>#DIV/0!</v>
      </c>
      <c r="L31" s="49" t="e">
        <f t="shared" si="10"/>
        <v>#DIV/0!</v>
      </c>
      <c r="M31" s="49">
        <f t="shared" si="10"/>
        <v>-137.48033395176253</v>
      </c>
      <c r="N31" s="49">
        <f t="shared" si="10"/>
        <v>-131.4053545586107</v>
      </c>
      <c r="O31" s="49">
        <f t="shared" si="10"/>
        <v>-131.79286724590827</v>
      </c>
      <c r="P31" s="49">
        <f t="shared" si="10"/>
        <v>-132.15952380952379</v>
      </c>
      <c r="Q31" s="49">
        <f t="shared" si="10"/>
        <v>-131.14761904761903</v>
      </c>
      <c r="R31" s="49">
        <f t="shared" si="10"/>
        <v>-132.36367571822117</v>
      </c>
      <c r="S31" s="49">
        <f t="shared" si="10"/>
        <v>-131.99566613162119</v>
      </c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0" ht="33.75" customHeight="1" x14ac:dyDescent="0.25">
      <c r="A32" s="48"/>
      <c r="B32" s="49">
        <v>44.4</v>
      </c>
      <c r="C32" s="49">
        <v>44.4</v>
      </c>
      <c r="D32" s="49">
        <v>44.4</v>
      </c>
      <c r="E32" s="49">
        <v>44.4</v>
      </c>
      <c r="F32" s="49">
        <v>44.4</v>
      </c>
      <c r="G32" s="49">
        <v>44.4</v>
      </c>
      <c r="H32" s="49">
        <v>44.4</v>
      </c>
      <c r="I32" s="49">
        <v>44.4</v>
      </c>
      <c r="J32" s="49">
        <v>44.4</v>
      </c>
      <c r="K32" s="49">
        <v>44.4</v>
      </c>
      <c r="L32" s="49">
        <v>44.4</v>
      </c>
      <c r="M32" s="49">
        <v>44.4</v>
      </c>
      <c r="N32" s="49">
        <v>44.4</v>
      </c>
      <c r="O32" s="49">
        <v>44.4</v>
      </c>
      <c r="P32" s="49">
        <v>44.4</v>
      </c>
      <c r="Q32" s="49">
        <v>44.4</v>
      </c>
      <c r="R32" s="49">
        <v>44.4</v>
      </c>
      <c r="S32" s="49">
        <v>44.4</v>
      </c>
      <c r="T32" s="49">
        <f>SUM(B32:S32)</f>
        <v>799.1999999999997</v>
      </c>
      <c r="U32" s="49"/>
      <c r="V32" s="49"/>
      <c r="W32" s="49"/>
      <c r="X32" s="49"/>
      <c r="Y32" s="49"/>
      <c r="Z32" s="49"/>
      <c r="AA32" s="49"/>
      <c r="AB32" s="49"/>
      <c r="AC32" s="49"/>
      <c r="AD32" s="48"/>
    </row>
    <row r="33" spans="1:30" ht="33.75" customHeight="1" x14ac:dyDescent="0.25">
      <c r="A33" s="48"/>
      <c r="B33" s="49">
        <f>B32/7</f>
        <v>6.3428571428571425</v>
      </c>
      <c r="C33" s="49">
        <f t="shared" ref="C33:S33" si="11">C32/7</f>
        <v>6.3428571428571425</v>
      </c>
      <c r="D33" s="49">
        <f t="shared" si="11"/>
        <v>6.3428571428571425</v>
      </c>
      <c r="E33" s="49">
        <f t="shared" si="11"/>
        <v>6.3428571428571425</v>
      </c>
      <c r="F33" s="49">
        <f t="shared" si="11"/>
        <v>6.3428571428571425</v>
      </c>
      <c r="G33" s="49">
        <f t="shared" si="11"/>
        <v>6.3428571428571425</v>
      </c>
      <c r="H33" s="49">
        <f t="shared" si="11"/>
        <v>6.3428571428571425</v>
      </c>
      <c r="I33" s="49">
        <f t="shared" si="11"/>
        <v>6.3428571428571425</v>
      </c>
      <c r="J33" s="49">
        <f t="shared" si="11"/>
        <v>6.3428571428571425</v>
      </c>
      <c r="K33" s="49">
        <f t="shared" si="11"/>
        <v>6.3428571428571425</v>
      </c>
      <c r="L33" s="49">
        <f t="shared" si="11"/>
        <v>6.3428571428571425</v>
      </c>
      <c r="M33" s="49">
        <f t="shared" si="11"/>
        <v>6.3428571428571425</v>
      </c>
      <c r="N33" s="49">
        <f t="shared" si="11"/>
        <v>6.3428571428571425</v>
      </c>
      <c r="O33" s="49">
        <f t="shared" si="11"/>
        <v>6.3428571428571425</v>
      </c>
      <c r="P33" s="49">
        <f t="shared" si="11"/>
        <v>6.3428571428571425</v>
      </c>
      <c r="Q33" s="49">
        <f t="shared" si="11"/>
        <v>6.3428571428571425</v>
      </c>
      <c r="R33" s="49">
        <f t="shared" si="11"/>
        <v>6.3428571428571425</v>
      </c>
      <c r="S33" s="49">
        <f t="shared" si="11"/>
        <v>6.3428571428571425</v>
      </c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8"/>
    </row>
    <row r="34" spans="1:30" ht="33.75" customHeight="1" x14ac:dyDescent="0.25">
      <c r="A34" s="48"/>
      <c r="B34" s="247">
        <v>1</v>
      </c>
      <c r="C34" s="248">
        <v>2</v>
      </c>
      <c r="D34" s="249">
        <v>3</v>
      </c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"/>
    </row>
    <row r="35" spans="1:30" s="2" customFormat="1" ht="33.75" customHeight="1" thickBot="1" x14ac:dyDescent="0.3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3"/>
    </row>
    <row r="36" spans="1:30" ht="33.75" customHeight="1" x14ac:dyDescent="0.25">
      <c r="A36" s="77" t="s">
        <v>17</v>
      </c>
      <c r="B36" s="386" t="s">
        <v>18</v>
      </c>
      <c r="C36" s="383"/>
      <c r="D36" s="383"/>
      <c r="E36" s="383"/>
      <c r="F36" s="383"/>
      <c r="G36" s="383"/>
      <c r="H36" s="387"/>
      <c r="J36" s="121"/>
      <c r="K36" s="104" t="s">
        <v>19</v>
      </c>
      <c r="L36" s="386" t="s">
        <v>18</v>
      </c>
      <c r="M36" s="383"/>
      <c r="N36" s="383"/>
      <c r="O36" s="383"/>
      <c r="P36" s="383"/>
      <c r="Q36" s="383"/>
      <c r="R36" s="387"/>
      <c r="S36" s="52"/>
      <c r="T36" s="50"/>
      <c r="U36" s="50"/>
      <c r="V36" s="52"/>
      <c r="W36" s="52"/>
      <c r="X36" s="52"/>
      <c r="Y36" s="3"/>
    </row>
    <row r="37" spans="1:30" ht="33.75" customHeight="1" x14ac:dyDescent="0.25">
      <c r="A37" s="78" t="s">
        <v>20</v>
      </c>
      <c r="B37" s="68"/>
      <c r="C37" s="12"/>
      <c r="D37" s="12"/>
      <c r="E37" s="12"/>
      <c r="F37" s="12"/>
      <c r="G37" s="12"/>
      <c r="H37" s="88" t="s">
        <v>10</v>
      </c>
      <c r="I37" s="122"/>
      <c r="J37" s="122"/>
      <c r="K37" s="95"/>
      <c r="L37" s="68"/>
      <c r="M37" s="12"/>
      <c r="N37" s="12"/>
      <c r="O37" s="12"/>
      <c r="P37" s="12"/>
      <c r="Q37" s="12"/>
      <c r="R37" s="88" t="s">
        <v>10</v>
      </c>
      <c r="S37" s="54"/>
      <c r="T37" s="50"/>
      <c r="U37" s="50"/>
      <c r="V37" s="53"/>
      <c r="W37" s="3"/>
      <c r="X37" s="52"/>
      <c r="Y37" s="52"/>
      <c r="Z37" s="52"/>
    </row>
    <row r="38" spans="1:30" ht="33.75" customHeight="1" x14ac:dyDescent="0.25">
      <c r="A38" s="79" t="s">
        <v>11</v>
      </c>
      <c r="B38" s="68">
        <v>1</v>
      </c>
      <c r="C38" s="18">
        <v>2</v>
      </c>
      <c r="D38" s="18">
        <v>3</v>
      </c>
      <c r="E38" s="18">
        <v>4</v>
      </c>
      <c r="F38" s="18">
        <v>5</v>
      </c>
      <c r="G38" s="18">
        <v>6</v>
      </c>
      <c r="H38" s="88"/>
      <c r="I38" s="50"/>
      <c r="J38" s="2"/>
      <c r="K38" s="96" t="s">
        <v>11</v>
      </c>
      <c r="L38" s="68">
        <v>1</v>
      </c>
      <c r="M38" s="18">
        <v>2</v>
      </c>
      <c r="N38" s="18">
        <v>3</v>
      </c>
      <c r="O38" s="18">
        <v>4</v>
      </c>
      <c r="P38" s="18">
        <v>5</v>
      </c>
      <c r="Q38" s="18">
        <v>6</v>
      </c>
      <c r="R38" s="88"/>
      <c r="S38" s="54"/>
      <c r="T38" s="302"/>
      <c r="U38" s="302"/>
      <c r="V38" s="303"/>
      <c r="W38" s="2"/>
      <c r="X38" s="2"/>
      <c r="Y38" s="2"/>
      <c r="Z38" s="2"/>
    </row>
    <row r="39" spans="1:30" ht="33.75" customHeight="1" x14ac:dyDescent="0.25">
      <c r="A39" s="80" t="s">
        <v>42</v>
      </c>
      <c r="B39" s="250">
        <v>90.7</v>
      </c>
      <c r="C39" s="250">
        <v>87.8</v>
      </c>
      <c r="D39" s="250">
        <v>87.6</v>
      </c>
      <c r="E39" s="250">
        <v>4.7</v>
      </c>
      <c r="F39" s="250">
        <v>90.74</v>
      </c>
      <c r="G39" s="250">
        <v>91.9</v>
      </c>
      <c r="H39" s="89">
        <f t="shared" ref="H39:H46" si="12">SUM(B39:G39)</f>
        <v>453.44000000000005</v>
      </c>
      <c r="I39" s="50"/>
      <c r="J39" s="2"/>
      <c r="K39" s="80" t="s">
        <v>42</v>
      </c>
      <c r="L39" s="250">
        <v>7.5</v>
      </c>
      <c r="M39" s="69">
        <v>7.3</v>
      </c>
      <c r="N39" s="69">
        <v>7.1</v>
      </c>
      <c r="O39" s="69">
        <v>0.4</v>
      </c>
      <c r="P39" s="69">
        <v>7.3</v>
      </c>
      <c r="Q39" s="69">
        <v>6.8</v>
      </c>
      <c r="R39" s="89">
        <f t="shared" ref="R39:R46" si="13">SUM(L39:Q39)</f>
        <v>36.4</v>
      </c>
      <c r="S39" s="50"/>
      <c r="T39" s="55"/>
      <c r="U39" s="304"/>
      <c r="V39" s="310"/>
      <c r="W39" s="2"/>
      <c r="X39" s="295"/>
      <c r="Y39" s="2"/>
      <c r="Z39" s="2"/>
      <c r="AA39" s="144"/>
      <c r="AB39" s="144"/>
      <c r="AD39" s="142"/>
    </row>
    <row r="40" spans="1:30" ht="33.75" customHeight="1" x14ac:dyDescent="0.25">
      <c r="A40" s="81" t="s">
        <v>34</v>
      </c>
      <c r="B40" s="250">
        <v>90.7</v>
      </c>
      <c r="C40" s="250">
        <v>87.8</v>
      </c>
      <c r="D40" s="250">
        <v>87.6</v>
      </c>
      <c r="E40" s="250">
        <v>4.7</v>
      </c>
      <c r="F40" s="250">
        <v>90.74</v>
      </c>
      <c r="G40" s="250">
        <v>91.9</v>
      </c>
      <c r="H40" s="89">
        <f t="shared" si="12"/>
        <v>453.44000000000005</v>
      </c>
      <c r="I40" s="50"/>
      <c r="J40" s="2"/>
      <c r="K40" s="81" t="s">
        <v>34</v>
      </c>
      <c r="L40" s="250">
        <v>7.5</v>
      </c>
      <c r="M40" s="69">
        <v>7.3</v>
      </c>
      <c r="N40" s="69">
        <v>7.1</v>
      </c>
      <c r="O40" s="69">
        <v>0.4</v>
      </c>
      <c r="P40" s="69">
        <v>7.3</v>
      </c>
      <c r="Q40" s="69">
        <v>6.8</v>
      </c>
      <c r="R40" s="89">
        <f t="shared" si="13"/>
        <v>36.4</v>
      </c>
      <c r="S40" s="50"/>
      <c r="T40" s="55"/>
      <c r="U40" s="304"/>
      <c r="V40" s="310"/>
      <c r="W40" s="50"/>
      <c r="X40" s="50"/>
      <c r="Y40" s="50"/>
      <c r="Z40" s="50"/>
      <c r="AA40" s="50"/>
      <c r="AB40" s="50"/>
      <c r="AC40" s="50"/>
      <c r="AD40" s="142"/>
    </row>
    <row r="41" spans="1:30" ht="33.75" customHeight="1" x14ac:dyDescent="0.25">
      <c r="A41" s="80" t="s">
        <v>35</v>
      </c>
      <c r="B41" s="250"/>
      <c r="C41" s="250"/>
      <c r="D41" s="250"/>
      <c r="E41" s="250"/>
      <c r="F41" s="250"/>
      <c r="G41" s="250"/>
      <c r="H41" s="89">
        <f t="shared" si="12"/>
        <v>0</v>
      </c>
      <c r="I41" s="50"/>
      <c r="J41" s="2"/>
      <c r="K41" s="80" t="s">
        <v>35</v>
      </c>
      <c r="L41" s="250"/>
      <c r="M41" s="69"/>
      <c r="N41" s="69"/>
      <c r="O41" s="69"/>
      <c r="P41" s="69"/>
      <c r="Q41" s="69"/>
      <c r="R41" s="89">
        <f t="shared" si="13"/>
        <v>0</v>
      </c>
      <c r="S41" s="50"/>
      <c r="T41" s="55"/>
      <c r="U41" s="304"/>
      <c r="V41" s="310"/>
      <c r="W41" s="50"/>
      <c r="X41" s="50"/>
      <c r="Y41" s="50"/>
      <c r="Z41" s="50"/>
      <c r="AA41" s="50"/>
      <c r="AB41" s="144"/>
      <c r="AD41" s="142"/>
    </row>
    <row r="42" spans="1:30" ht="33.75" customHeight="1" x14ac:dyDescent="0.25">
      <c r="A42" s="80" t="s">
        <v>36</v>
      </c>
      <c r="B42" s="250"/>
      <c r="C42" s="250"/>
      <c r="D42" s="250"/>
      <c r="E42" s="250"/>
      <c r="F42" s="250"/>
      <c r="G42" s="250"/>
      <c r="H42" s="89">
        <f t="shared" si="12"/>
        <v>0</v>
      </c>
      <c r="I42" s="50"/>
      <c r="J42" s="2"/>
      <c r="K42" s="80" t="s">
        <v>36</v>
      </c>
      <c r="L42" s="250"/>
      <c r="M42" s="69"/>
      <c r="N42" s="69"/>
      <c r="O42" s="69"/>
      <c r="P42" s="69"/>
      <c r="Q42" s="69"/>
      <c r="R42" s="89">
        <f t="shared" si="13"/>
        <v>0</v>
      </c>
      <c r="S42" s="50"/>
      <c r="T42" s="55"/>
      <c r="U42" s="304"/>
      <c r="V42" s="310"/>
      <c r="W42" s="50"/>
    </row>
    <row r="43" spans="1:30" ht="33.75" customHeight="1" x14ac:dyDescent="0.25">
      <c r="A43" s="81" t="s">
        <v>37</v>
      </c>
      <c r="B43" s="250"/>
      <c r="C43" s="250"/>
      <c r="D43" s="250"/>
      <c r="E43" s="250"/>
      <c r="F43" s="250"/>
      <c r="G43" s="250"/>
      <c r="H43" s="89">
        <f t="shared" si="12"/>
        <v>0</v>
      </c>
      <c r="I43" s="50"/>
      <c r="J43" s="2"/>
      <c r="K43" s="81" t="s">
        <v>37</v>
      </c>
      <c r="L43" s="250"/>
      <c r="M43" s="69"/>
      <c r="N43" s="69"/>
      <c r="O43" s="69"/>
      <c r="P43" s="69"/>
      <c r="Q43" s="69"/>
      <c r="R43" s="89">
        <f t="shared" si="13"/>
        <v>0</v>
      </c>
      <c r="S43" s="50"/>
      <c r="T43" s="55"/>
      <c r="U43" s="304"/>
      <c r="V43" s="310"/>
      <c r="W43" s="295"/>
    </row>
    <row r="44" spans="1:30" ht="33.75" customHeight="1" x14ac:dyDescent="0.25">
      <c r="A44" s="80" t="s">
        <v>38</v>
      </c>
      <c r="B44" s="250"/>
      <c r="C44" s="250"/>
      <c r="D44" s="250"/>
      <c r="E44" s="250"/>
      <c r="F44" s="250"/>
      <c r="G44" s="250"/>
      <c r="H44" s="89">
        <f t="shared" si="12"/>
        <v>0</v>
      </c>
      <c r="I44" s="50"/>
      <c r="J44" s="2"/>
      <c r="K44" s="80" t="s">
        <v>38</v>
      </c>
      <c r="L44" s="250"/>
      <c r="M44" s="69"/>
      <c r="N44" s="69"/>
      <c r="O44" s="69"/>
      <c r="P44" s="69"/>
      <c r="Q44" s="69"/>
      <c r="R44" s="89">
        <f t="shared" si="13"/>
        <v>0</v>
      </c>
      <c r="S44" s="50"/>
      <c r="T44" s="55"/>
      <c r="U44" s="304"/>
      <c r="V44" s="310"/>
      <c r="W44" s="295"/>
    </row>
    <row r="45" spans="1:30" ht="33.75" customHeight="1" x14ac:dyDescent="0.25">
      <c r="A45" s="80" t="s">
        <v>33</v>
      </c>
      <c r="B45" s="250"/>
      <c r="C45" s="250"/>
      <c r="D45" s="250"/>
      <c r="E45" s="250"/>
      <c r="F45" s="250"/>
      <c r="G45" s="250"/>
      <c r="H45" s="89">
        <f t="shared" si="12"/>
        <v>0</v>
      </c>
      <c r="I45" s="50"/>
      <c r="J45" s="2"/>
      <c r="K45" s="80" t="s">
        <v>33</v>
      </c>
      <c r="L45" s="250"/>
      <c r="M45" s="69"/>
      <c r="N45" s="69"/>
      <c r="O45" s="69"/>
      <c r="P45" s="69"/>
      <c r="Q45" s="69"/>
      <c r="R45" s="89">
        <f t="shared" si="13"/>
        <v>0</v>
      </c>
      <c r="S45" s="50"/>
      <c r="T45" s="55"/>
      <c r="U45" s="304"/>
      <c r="V45" s="310"/>
      <c r="W45" s="50"/>
    </row>
    <row r="46" spans="1:30" ht="33.75" customHeight="1" x14ac:dyDescent="0.25">
      <c r="A46" s="81" t="s">
        <v>10</v>
      </c>
      <c r="B46" s="70">
        <f t="shared" ref="B46:G46" si="14">SUM(B39:B45)</f>
        <v>181.4</v>
      </c>
      <c r="C46" s="25">
        <f t="shared" si="14"/>
        <v>175.6</v>
      </c>
      <c r="D46" s="25">
        <f t="shared" si="14"/>
        <v>175.2</v>
      </c>
      <c r="E46" s="25">
        <f t="shared" si="14"/>
        <v>9.4</v>
      </c>
      <c r="F46" s="25">
        <f t="shared" si="14"/>
        <v>181.48</v>
      </c>
      <c r="G46" s="25">
        <f t="shared" si="14"/>
        <v>183.8</v>
      </c>
      <c r="H46" s="89">
        <f t="shared" si="12"/>
        <v>906.88000000000011</v>
      </c>
      <c r="I46" s="56"/>
      <c r="K46" s="96" t="s">
        <v>10</v>
      </c>
      <c r="L46" s="70">
        <f>SUM(L39:L45)</f>
        <v>15</v>
      </c>
      <c r="M46" s="25">
        <f>SUM(M39:M45)</f>
        <v>14.6</v>
      </c>
      <c r="N46" s="25">
        <f>SUM(N39:N45)</f>
        <v>14.2</v>
      </c>
      <c r="O46" s="25">
        <f>SUM(O39:O45)</f>
        <v>0.8</v>
      </c>
      <c r="P46" s="25">
        <f t="shared" ref="P46:Q46" si="15">SUM(P39:P45)</f>
        <v>14.6</v>
      </c>
      <c r="Q46" s="25">
        <f t="shared" si="15"/>
        <v>13.6</v>
      </c>
      <c r="R46" s="89">
        <f t="shared" si="13"/>
        <v>72.8</v>
      </c>
      <c r="S46" s="56"/>
      <c r="T46" s="53"/>
      <c r="U46" s="296"/>
      <c r="V46" s="296"/>
      <c r="W46" s="296"/>
    </row>
    <row r="47" spans="1:30" ht="33.75" customHeight="1" x14ac:dyDescent="0.25">
      <c r="A47" s="82" t="s">
        <v>12</v>
      </c>
      <c r="B47" s="28">
        <v>153.4</v>
      </c>
      <c r="C47" s="28">
        <v>153.4</v>
      </c>
      <c r="D47" s="28">
        <v>153.4</v>
      </c>
      <c r="E47" s="28">
        <v>153.4</v>
      </c>
      <c r="F47" s="28">
        <v>153.4</v>
      </c>
      <c r="G47" s="28">
        <v>153.4</v>
      </c>
      <c r="H47" s="90" t="e">
        <f>+((H46/H48)/7)*1000</f>
        <v>#DIV/0!</v>
      </c>
      <c r="I47" s="56"/>
      <c r="K47" s="119" t="s">
        <v>12</v>
      </c>
      <c r="L47" s="71">
        <v>161</v>
      </c>
      <c r="M47" s="28">
        <v>160.5</v>
      </c>
      <c r="N47" s="28">
        <v>156.5</v>
      </c>
      <c r="O47" s="28">
        <v>161.5</v>
      </c>
      <c r="P47" s="28">
        <v>154</v>
      </c>
      <c r="Q47" s="28">
        <v>154</v>
      </c>
      <c r="R47" s="90" t="e">
        <f>+((R46/R48)/7)*1000</f>
        <v>#DIV/0!</v>
      </c>
      <c r="S47" s="57"/>
      <c r="T47" s="50"/>
      <c r="U47" s="50"/>
    </row>
    <row r="48" spans="1:30" ht="33.75" customHeight="1" x14ac:dyDescent="0.25">
      <c r="A48" s="83" t="s">
        <v>13</v>
      </c>
      <c r="B48" s="72"/>
      <c r="C48" s="32"/>
      <c r="D48" s="32"/>
      <c r="E48" s="32"/>
      <c r="F48" s="32"/>
      <c r="G48" s="32"/>
      <c r="H48" s="91">
        <f>SUM(B48:G48)</f>
        <v>0</v>
      </c>
      <c r="I48" s="56"/>
      <c r="J48" s="58"/>
      <c r="K48" s="83" t="s">
        <v>13</v>
      </c>
      <c r="L48" s="94"/>
      <c r="M48" s="94"/>
      <c r="N48" s="94"/>
      <c r="O48" s="94"/>
      <c r="P48" s="94"/>
      <c r="Q48" s="94"/>
      <c r="R48" s="98">
        <f>SUM(L48:Q48)</f>
        <v>0</v>
      </c>
      <c r="S48" s="59"/>
      <c r="T48" s="53"/>
      <c r="U48" s="3"/>
    </row>
    <row r="49" spans="1:43" ht="33.75" customHeight="1" x14ac:dyDescent="0.25">
      <c r="A49" s="84" t="s">
        <v>14</v>
      </c>
      <c r="B49" s="73">
        <f t="shared" ref="B49:G49" si="16">((B48*B47)*7/1000-B39-B40)/5</f>
        <v>-36.28</v>
      </c>
      <c r="C49" s="36">
        <f t="shared" si="16"/>
        <v>-35.119999999999997</v>
      </c>
      <c r="D49" s="36">
        <f t="shared" si="16"/>
        <v>-35.04</v>
      </c>
      <c r="E49" s="36">
        <f t="shared" si="16"/>
        <v>-1.8800000000000001</v>
      </c>
      <c r="F49" s="36">
        <f t="shared" si="16"/>
        <v>-36.295999999999999</v>
      </c>
      <c r="G49" s="36">
        <f t="shared" si="16"/>
        <v>-36.760000000000005</v>
      </c>
      <c r="H49" s="92" t="e">
        <f>((H46*1000)/H48)/7</f>
        <v>#DIV/0!</v>
      </c>
      <c r="I49" s="56"/>
      <c r="K49" s="84" t="s">
        <v>14</v>
      </c>
      <c r="L49" s="73">
        <f>((L48*L47)*7/1000-L39-L40)/5</f>
        <v>-3</v>
      </c>
      <c r="M49" s="36">
        <f t="shared" ref="M49:Q49" si="17">((M48*M47)*7/1000-M39-M40)/5</f>
        <v>-2.92</v>
      </c>
      <c r="N49" s="36">
        <f t="shared" si="17"/>
        <v>-2.84</v>
      </c>
      <c r="O49" s="36">
        <f t="shared" si="17"/>
        <v>-0.16</v>
      </c>
      <c r="P49" s="36">
        <f t="shared" si="17"/>
        <v>-2.92</v>
      </c>
      <c r="Q49" s="36">
        <f t="shared" si="17"/>
        <v>-2.7199999999999998</v>
      </c>
      <c r="R49" s="99" t="e">
        <f>((R46*1000)/R48)/7</f>
        <v>#DIV/0!</v>
      </c>
      <c r="S49" s="59"/>
      <c r="T49" s="50"/>
      <c r="U49" s="50"/>
    </row>
    <row r="50" spans="1:43" ht="33.75" customHeight="1" x14ac:dyDescent="0.25">
      <c r="A50" s="85" t="s">
        <v>15</v>
      </c>
      <c r="B50" s="74">
        <f t="shared" ref="B50:G50" si="18">((B48*B47)*7)/1000</f>
        <v>0</v>
      </c>
      <c r="C50" s="40">
        <f t="shared" si="18"/>
        <v>0</v>
      </c>
      <c r="D50" s="40">
        <f t="shared" si="18"/>
        <v>0</v>
      </c>
      <c r="E50" s="40">
        <f t="shared" si="18"/>
        <v>0</v>
      </c>
      <c r="F50" s="40">
        <f t="shared" si="18"/>
        <v>0</v>
      </c>
      <c r="G50" s="40">
        <f t="shared" si="18"/>
        <v>0</v>
      </c>
      <c r="H50" s="76"/>
      <c r="I50" s="56"/>
      <c r="K50" s="85" t="s">
        <v>15</v>
      </c>
      <c r="L50" s="74">
        <f>((L48*L47)*7)/1000</f>
        <v>0</v>
      </c>
      <c r="M50" s="40">
        <f>((M48*M47)*7)/1000</f>
        <v>0</v>
      </c>
      <c r="N50" s="40">
        <f>((N48*N47)*7)/1000</f>
        <v>0</v>
      </c>
      <c r="O50" s="40">
        <f>((O48*O47)*7)/1000</f>
        <v>0</v>
      </c>
      <c r="P50" s="40">
        <f t="shared" ref="P50:Q50" si="19">((P48*P47)*7)/1000</f>
        <v>0</v>
      </c>
      <c r="Q50" s="40">
        <f t="shared" si="19"/>
        <v>0</v>
      </c>
      <c r="R50" s="100"/>
    </row>
    <row r="51" spans="1:43" ht="33.75" customHeight="1" thickBot="1" x14ac:dyDescent="0.3">
      <c r="A51" s="86" t="s">
        <v>16</v>
      </c>
      <c r="B51" s="75" t="e">
        <f>+(B46/B48)/7*1000</f>
        <v>#DIV/0!</v>
      </c>
      <c r="C51" s="45" t="e">
        <f t="shared" ref="C51:G51" si="20">+(C46/C48)/7*1000</f>
        <v>#DIV/0!</v>
      </c>
      <c r="D51" s="45" t="e">
        <f t="shared" si="20"/>
        <v>#DIV/0!</v>
      </c>
      <c r="E51" s="45" t="e">
        <f t="shared" si="20"/>
        <v>#DIV/0!</v>
      </c>
      <c r="F51" s="45" t="e">
        <f t="shared" si="20"/>
        <v>#DIV/0!</v>
      </c>
      <c r="G51" s="45" t="e">
        <f t="shared" si="20"/>
        <v>#DIV/0!</v>
      </c>
      <c r="H51" s="93"/>
      <c r="I51" s="56"/>
      <c r="J51" s="48"/>
      <c r="K51" s="86" t="s">
        <v>16</v>
      </c>
      <c r="L51" s="75" t="e">
        <f>+(L46/L48)/7*1000</f>
        <v>#DIV/0!</v>
      </c>
      <c r="M51" s="45" t="e">
        <f>+(M46/M48)/7*1000</f>
        <v>#DIV/0!</v>
      </c>
      <c r="N51" s="45" t="e">
        <f>+(N46/N48)/7*1000</f>
        <v>#DIV/0!</v>
      </c>
      <c r="O51" s="45" t="e">
        <f>+(O46/O48)/7*1000</f>
        <v>#DIV/0!</v>
      </c>
      <c r="P51" s="45" t="e">
        <f t="shared" ref="P51:Q51" si="21">+(P46/P48)/7*1000</f>
        <v>#DIV/0!</v>
      </c>
      <c r="Q51" s="45" t="e">
        <f t="shared" si="21"/>
        <v>#DIV/0!</v>
      </c>
      <c r="R51" s="46"/>
      <c r="S51" s="49"/>
      <c r="T51" s="49"/>
      <c r="U51" s="16">
        <v>1</v>
      </c>
    </row>
    <row r="52" spans="1:43" ht="33.75" customHeight="1" x14ac:dyDescent="0.25">
      <c r="A52" s="48"/>
      <c r="B52" s="49" t="e">
        <f>B51-B47</f>
        <v>#DIV/0!</v>
      </c>
      <c r="C52" s="49" t="e">
        <f t="shared" ref="C52:G52" si="22">C51-C47</f>
        <v>#DIV/0!</v>
      </c>
      <c r="D52" s="49" t="e">
        <f t="shared" si="22"/>
        <v>#DIV/0!</v>
      </c>
      <c r="E52" s="49" t="e">
        <f t="shared" si="22"/>
        <v>#DIV/0!</v>
      </c>
      <c r="F52" s="49" t="e">
        <f t="shared" si="22"/>
        <v>#DIV/0!</v>
      </c>
      <c r="G52" s="49" t="e">
        <f t="shared" si="22"/>
        <v>#DIV/0!</v>
      </c>
      <c r="H52" s="48"/>
      <c r="I52" s="48"/>
      <c r="J52" s="48"/>
      <c r="K52" s="49"/>
      <c r="L52" s="49" t="e">
        <f>L51-L47</f>
        <v>#DIV/0!</v>
      </c>
      <c r="M52" s="49" t="e">
        <f t="shared" ref="M52:Q52" si="23">M51-M47</f>
        <v>#DIV/0!</v>
      </c>
      <c r="N52" s="49" t="e">
        <f t="shared" si="23"/>
        <v>#DIV/0!</v>
      </c>
      <c r="O52" s="49" t="e">
        <f t="shared" si="23"/>
        <v>#DIV/0!</v>
      </c>
      <c r="P52" s="49" t="e">
        <f t="shared" si="23"/>
        <v>#DIV/0!</v>
      </c>
      <c r="Q52" s="49" t="e">
        <f t="shared" si="23"/>
        <v>#DIV/0!</v>
      </c>
      <c r="R52" s="178"/>
      <c r="S52" s="49"/>
      <c r="T52" s="49"/>
      <c r="U52" s="2"/>
      <c r="V52" s="2"/>
      <c r="W52" s="2"/>
    </row>
    <row r="53" spans="1:43" ht="33.75" customHeight="1" x14ac:dyDescent="0.25">
      <c r="A53" s="48"/>
      <c r="B53" s="49"/>
      <c r="C53" s="49"/>
      <c r="D53" s="49"/>
      <c r="E53" s="49"/>
      <c r="F53" s="49"/>
      <c r="G53" s="49"/>
      <c r="H53" s="48"/>
      <c r="I53" s="48"/>
      <c r="J53" s="49"/>
      <c r="K53" s="49"/>
      <c r="L53" s="49"/>
      <c r="M53" s="49"/>
      <c r="N53" s="49"/>
      <c r="O53" s="49"/>
      <c r="P53" s="49"/>
      <c r="Q53" s="49"/>
      <c r="R53" s="50"/>
      <c r="S53" s="50"/>
      <c r="T53" s="50"/>
      <c r="U53" s="2"/>
      <c r="V53" s="2"/>
      <c r="W53" s="2"/>
    </row>
    <row r="54" spans="1:43" ht="33.75" customHeight="1" thickBot="1" x14ac:dyDescent="0.3">
      <c r="A54" s="60"/>
      <c r="B54" s="367"/>
      <c r="C54" s="367"/>
      <c r="D54" s="367"/>
      <c r="E54" s="367"/>
      <c r="F54" s="367"/>
      <c r="G54" s="367"/>
      <c r="H54" s="367"/>
      <c r="I54" s="367"/>
      <c r="J54" s="384"/>
      <c r="K54" s="384"/>
      <c r="L54" s="367"/>
      <c r="M54" s="367"/>
      <c r="N54" s="367"/>
      <c r="O54" s="62"/>
      <c r="T54" s="50"/>
      <c r="U54" s="50"/>
      <c r="V54" s="2"/>
      <c r="W54" s="2"/>
      <c r="X54" s="2"/>
      <c r="Y54" s="2"/>
      <c r="AD54" s="2"/>
    </row>
    <row r="55" spans="1:43" ht="33.75" customHeight="1" x14ac:dyDescent="0.25">
      <c r="A55" s="104" t="s">
        <v>21</v>
      </c>
      <c r="B55" s="391" t="s">
        <v>8</v>
      </c>
      <c r="C55" s="392"/>
      <c r="D55" s="392"/>
      <c r="E55" s="392"/>
      <c r="F55" s="392"/>
      <c r="G55" s="393"/>
      <c r="H55" s="391" t="s">
        <v>45</v>
      </c>
      <c r="I55" s="392"/>
      <c r="J55" s="392"/>
      <c r="K55" s="392"/>
      <c r="L55" s="392"/>
      <c r="M55" s="393"/>
      <c r="N55" s="391" t="s">
        <v>44</v>
      </c>
      <c r="O55" s="392"/>
      <c r="P55" s="392"/>
      <c r="Q55" s="392"/>
      <c r="R55" s="392"/>
      <c r="S55" s="393"/>
      <c r="T55" s="149"/>
      <c r="U55" s="63"/>
      <c r="V55" s="2"/>
      <c r="W55" s="2"/>
      <c r="X55" s="2"/>
      <c r="AB55" s="3"/>
      <c r="AG55" s="50"/>
      <c r="AH55" s="50"/>
      <c r="AI55" s="50"/>
      <c r="AJ55" s="2"/>
      <c r="AK55" s="2"/>
      <c r="AL55" s="2"/>
      <c r="AM55" s="2"/>
      <c r="AO55" s="2"/>
      <c r="AP55" s="2"/>
      <c r="AQ55" s="2"/>
    </row>
    <row r="56" spans="1:43" ht="33.75" customHeight="1" thickBot="1" x14ac:dyDescent="0.3">
      <c r="A56" s="159" t="s">
        <v>11</v>
      </c>
      <c r="B56" s="160">
        <v>1</v>
      </c>
      <c r="C56" s="161">
        <v>2</v>
      </c>
      <c r="D56" s="161">
        <v>3</v>
      </c>
      <c r="E56" s="161">
        <v>4</v>
      </c>
      <c r="F56" s="161">
        <v>5</v>
      </c>
      <c r="G56" s="165">
        <v>6</v>
      </c>
      <c r="H56" s="160">
        <v>7</v>
      </c>
      <c r="I56" s="161">
        <v>8</v>
      </c>
      <c r="J56" s="161">
        <v>9</v>
      </c>
      <c r="K56" s="161">
        <v>10</v>
      </c>
      <c r="L56" s="161">
        <v>11</v>
      </c>
      <c r="M56" s="165">
        <v>12</v>
      </c>
      <c r="N56" s="166">
        <v>13</v>
      </c>
      <c r="O56" s="162">
        <v>14</v>
      </c>
      <c r="P56" s="162">
        <v>15</v>
      </c>
      <c r="Q56" s="162">
        <v>16</v>
      </c>
      <c r="R56" s="162">
        <v>17</v>
      </c>
      <c r="S56" s="163">
        <v>18</v>
      </c>
      <c r="T56" s="164"/>
      <c r="U56" s="52"/>
      <c r="V56" s="302"/>
      <c r="W56" s="302"/>
      <c r="X56" s="303"/>
      <c r="Y56" s="2"/>
      <c r="Z56" s="2"/>
      <c r="AB56" s="2"/>
      <c r="AC56" s="2"/>
      <c r="AD56" s="52"/>
      <c r="AE56" s="65"/>
      <c r="AF56" s="65"/>
      <c r="AG56" s="65"/>
      <c r="AH56" s="2"/>
      <c r="AI56" s="2"/>
      <c r="AJ56" s="2"/>
      <c r="AK56" s="2"/>
      <c r="AL56" s="2"/>
      <c r="AM56" s="2"/>
      <c r="AN56" s="2"/>
      <c r="AO56" s="2"/>
    </row>
    <row r="57" spans="1:43" ht="33.75" customHeight="1" x14ac:dyDescent="0.25">
      <c r="A57" s="155" t="s">
        <v>42</v>
      </c>
      <c r="B57" s="186"/>
      <c r="C57" s="179"/>
      <c r="D57" s="179"/>
      <c r="E57" s="179"/>
      <c r="F57" s="179"/>
      <c r="G57" s="187"/>
      <c r="H57" s="186"/>
      <c r="I57" s="179"/>
      <c r="J57" s="179"/>
      <c r="K57" s="179"/>
      <c r="L57" s="179"/>
      <c r="M57" s="187">
        <v>2</v>
      </c>
      <c r="N57" s="69">
        <v>4</v>
      </c>
      <c r="O57" s="21">
        <v>4</v>
      </c>
      <c r="P57" s="21">
        <v>4</v>
      </c>
      <c r="Q57" s="21">
        <v>0.5</v>
      </c>
      <c r="R57" s="21">
        <v>4</v>
      </c>
      <c r="S57" s="126">
        <v>3.75</v>
      </c>
      <c r="T57" s="158">
        <f t="shared" ref="T57:T63" si="24">SUM(B57:S57)</f>
        <v>22.25</v>
      </c>
      <c r="U57" s="49"/>
      <c r="V57" s="55"/>
      <c r="W57" s="304"/>
      <c r="X57" s="310"/>
      <c r="Y57" s="144"/>
      <c r="Z57" s="144"/>
      <c r="AA57" s="144"/>
      <c r="AB57" s="144"/>
      <c r="AD57" s="52"/>
      <c r="AE57" s="65"/>
      <c r="AF57" s="65"/>
      <c r="AG57" s="65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1" t="s">
        <v>34</v>
      </c>
      <c r="B58" s="186"/>
      <c r="C58" s="179"/>
      <c r="D58" s="179"/>
      <c r="E58" s="179"/>
      <c r="F58" s="179"/>
      <c r="G58" s="187"/>
      <c r="H58" s="186"/>
      <c r="I58" s="179"/>
      <c r="J58" s="179"/>
      <c r="K58" s="179"/>
      <c r="L58" s="179"/>
      <c r="M58" s="187">
        <v>2</v>
      </c>
      <c r="N58" s="69">
        <v>4</v>
      </c>
      <c r="O58" s="21">
        <v>4</v>
      </c>
      <c r="P58" s="21">
        <v>4</v>
      </c>
      <c r="Q58" s="21">
        <v>0.5</v>
      </c>
      <c r="R58" s="21">
        <v>4</v>
      </c>
      <c r="S58" s="126">
        <v>3.75</v>
      </c>
      <c r="T58" s="158">
        <f t="shared" si="24"/>
        <v>22.25</v>
      </c>
      <c r="U58" s="49"/>
      <c r="V58" s="55"/>
      <c r="W58" s="55"/>
      <c r="X58" s="55"/>
      <c r="Y58" s="55"/>
      <c r="Z58" s="55"/>
      <c r="AA58" s="55"/>
      <c r="AB58" s="55"/>
      <c r="AC58" s="52"/>
      <c r="AD58" s="52"/>
      <c r="AE58" s="65"/>
      <c r="AF58" s="65"/>
      <c r="AG58" s="65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80" t="s">
        <v>35</v>
      </c>
      <c r="B59" s="186"/>
      <c r="C59" s="179"/>
      <c r="D59" s="179"/>
      <c r="E59" s="179"/>
      <c r="F59" s="179"/>
      <c r="G59" s="187"/>
      <c r="H59" s="186"/>
      <c r="I59" s="179"/>
      <c r="J59" s="179"/>
      <c r="K59" s="179"/>
      <c r="L59" s="179"/>
      <c r="M59" s="187"/>
      <c r="N59" s="69"/>
      <c r="O59" s="21"/>
      <c r="P59" s="21"/>
      <c r="Q59" s="21"/>
      <c r="R59" s="21"/>
      <c r="S59" s="126"/>
      <c r="T59" s="158">
        <f t="shared" si="24"/>
        <v>0</v>
      </c>
      <c r="U59" s="49"/>
      <c r="V59" s="55"/>
      <c r="W59" s="304"/>
      <c r="X59" s="310"/>
      <c r="Y59" s="52"/>
      <c r="Z59" s="64"/>
      <c r="AA59" s="64"/>
      <c r="AB59" s="64"/>
      <c r="AC59" s="52"/>
      <c r="AD59" s="52"/>
      <c r="AE59" s="65"/>
      <c r="AF59" s="65"/>
      <c r="AG59" s="65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0" t="s">
        <v>36</v>
      </c>
      <c r="B60" s="186"/>
      <c r="C60" s="179"/>
      <c r="D60" s="179"/>
      <c r="E60" s="179"/>
      <c r="F60" s="179"/>
      <c r="G60" s="187"/>
      <c r="H60" s="186"/>
      <c r="I60" s="179"/>
      <c r="J60" s="179"/>
      <c r="K60" s="179"/>
      <c r="L60" s="179"/>
      <c r="M60" s="187"/>
      <c r="N60" s="69"/>
      <c r="O60" s="21"/>
      <c r="P60" s="21"/>
      <c r="Q60" s="21"/>
      <c r="R60" s="21"/>
      <c r="S60" s="126"/>
      <c r="T60" s="158">
        <f t="shared" si="24"/>
        <v>0</v>
      </c>
      <c r="U60" s="49"/>
      <c r="V60" s="55"/>
      <c r="W60" s="304"/>
      <c r="X60" s="310"/>
      <c r="Y60" s="52"/>
      <c r="Z60" s="64"/>
      <c r="AA60" s="64"/>
      <c r="AB60" s="64"/>
      <c r="AC60" s="52"/>
      <c r="AD60" s="52"/>
      <c r="AE60" s="65"/>
      <c r="AF60" s="65"/>
      <c r="AG60" s="65"/>
      <c r="AH60" s="3"/>
      <c r="AI60" s="3"/>
      <c r="AJ60" s="2"/>
      <c r="AK60" s="2"/>
      <c r="AL60" s="2"/>
      <c r="AM60" s="2"/>
      <c r="AN60" s="2"/>
      <c r="AO60" s="2"/>
    </row>
    <row r="61" spans="1:43" ht="33.75" customHeight="1" x14ac:dyDescent="0.25">
      <c r="A61" s="81" t="s">
        <v>37</v>
      </c>
      <c r="B61" s="186"/>
      <c r="C61" s="179"/>
      <c r="D61" s="179"/>
      <c r="E61" s="179"/>
      <c r="F61" s="179"/>
      <c r="G61" s="187"/>
      <c r="H61" s="186"/>
      <c r="I61" s="179"/>
      <c r="J61" s="179"/>
      <c r="K61" s="179"/>
      <c r="L61" s="179"/>
      <c r="M61" s="187"/>
      <c r="N61" s="69"/>
      <c r="O61" s="21"/>
      <c r="P61" s="21"/>
      <c r="Q61" s="21"/>
      <c r="R61" s="21"/>
      <c r="S61" s="126"/>
      <c r="T61" s="158">
        <f t="shared" si="24"/>
        <v>0</v>
      </c>
      <c r="U61" s="49"/>
      <c r="V61" s="55"/>
      <c r="W61" s="304"/>
      <c r="X61" s="310"/>
      <c r="Y61" s="52"/>
      <c r="Z61" s="64"/>
      <c r="AA61" s="64"/>
      <c r="AB61" s="64"/>
      <c r="AC61" s="52"/>
      <c r="AD61" s="52"/>
      <c r="AE61" s="65"/>
      <c r="AF61" s="65"/>
      <c r="AG61" s="65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0" t="s">
        <v>38</v>
      </c>
      <c r="B62" s="186"/>
      <c r="C62" s="179"/>
      <c r="D62" s="179"/>
      <c r="E62" s="179"/>
      <c r="F62" s="179"/>
      <c r="G62" s="187"/>
      <c r="H62" s="186"/>
      <c r="I62" s="179"/>
      <c r="J62" s="179"/>
      <c r="K62" s="179"/>
      <c r="L62" s="179"/>
      <c r="M62" s="187"/>
      <c r="N62" s="69"/>
      <c r="O62" s="21"/>
      <c r="P62" s="21"/>
      <c r="Q62" s="21"/>
      <c r="R62" s="21"/>
      <c r="S62" s="126"/>
      <c r="T62" s="158">
        <f t="shared" si="24"/>
        <v>0</v>
      </c>
      <c r="U62" s="49"/>
      <c r="V62" s="55"/>
      <c r="W62" s="304"/>
      <c r="X62" s="310"/>
      <c r="Y62" s="52"/>
      <c r="Z62" s="64"/>
      <c r="AA62" s="64"/>
      <c r="AB62" s="64"/>
      <c r="AC62" s="52"/>
      <c r="AD62" s="52"/>
      <c r="AE62" s="52"/>
      <c r="AF62" s="52"/>
      <c r="AG62" s="52"/>
      <c r="AH62" s="3"/>
      <c r="AI62" s="3"/>
      <c r="AL62" s="2"/>
      <c r="AM62" s="2"/>
      <c r="AN62" s="2"/>
      <c r="AO62" s="2"/>
    </row>
    <row r="63" spans="1:43" ht="33.75" customHeight="1" x14ac:dyDescent="0.25">
      <c r="A63" s="80" t="s">
        <v>33</v>
      </c>
      <c r="B63" s="186"/>
      <c r="C63" s="179"/>
      <c r="D63" s="179"/>
      <c r="E63" s="179"/>
      <c r="F63" s="179"/>
      <c r="G63" s="187"/>
      <c r="H63" s="186"/>
      <c r="I63" s="179"/>
      <c r="J63" s="179"/>
      <c r="K63" s="179"/>
      <c r="L63" s="179"/>
      <c r="M63" s="187"/>
      <c r="N63" s="69"/>
      <c r="O63" s="21"/>
      <c r="P63" s="21"/>
      <c r="Q63" s="21"/>
      <c r="R63" s="21"/>
      <c r="S63" s="126"/>
      <c r="T63" s="158">
        <f t="shared" si="24"/>
        <v>0</v>
      </c>
      <c r="U63" s="49"/>
      <c r="V63" s="55"/>
      <c r="W63" s="304"/>
      <c r="X63" s="310"/>
      <c r="Y63" s="52"/>
      <c r="Z63" s="64"/>
      <c r="AA63" s="64"/>
      <c r="AB63" s="64"/>
      <c r="AC63" s="52"/>
      <c r="AD63" s="52"/>
      <c r="AE63" s="52"/>
      <c r="AF63" s="52"/>
      <c r="AG63" s="52"/>
      <c r="AH63" s="3"/>
      <c r="AI63" s="3"/>
      <c r="AL63" s="2"/>
      <c r="AM63" s="2"/>
      <c r="AN63" s="2"/>
      <c r="AO63" s="2"/>
    </row>
    <row r="64" spans="1:43" ht="33.75" customHeight="1" x14ac:dyDescent="0.25">
      <c r="A64" s="81" t="s">
        <v>10</v>
      </c>
      <c r="B64" s="70">
        <f t="shared" ref="B64:S64" si="25">SUM(B57:B63)</f>
        <v>0</v>
      </c>
      <c r="C64" s="70">
        <f t="shared" si="25"/>
        <v>0</v>
      </c>
      <c r="D64" s="70">
        <f t="shared" si="25"/>
        <v>0</v>
      </c>
      <c r="E64" s="70">
        <f t="shared" si="25"/>
        <v>0</v>
      </c>
      <c r="F64" s="70">
        <f t="shared" si="25"/>
        <v>0</v>
      </c>
      <c r="G64" s="70">
        <f t="shared" si="25"/>
        <v>0</v>
      </c>
      <c r="H64" s="70">
        <f t="shared" si="25"/>
        <v>0</v>
      </c>
      <c r="I64" s="70">
        <f t="shared" si="25"/>
        <v>0</v>
      </c>
      <c r="J64" s="70">
        <f t="shared" si="25"/>
        <v>0</v>
      </c>
      <c r="K64" s="70">
        <f t="shared" si="25"/>
        <v>0</v>
      </c>
      <c r="L64" s="70">
        <f t="shared" si="25"/>
        <v>0</v>
      </c>
      <c r="M64" s="70">
        <f t="shared" si="25"/>
        <v>4</v>
      </c>
      <c r="N64" s="70">
        <f t="shared" si="25"/>
        <v>8</v>
      </c>
      <c r="O64" s="70">
        <f t="shared" si="25"/>
        <v>8</v>
      </c>
      <c r="P64" s="70">
        <f t="shared" si="25"/>
        <v>8</v>
      </c>
      <c r="Q64" s="70">
        <f t="shared" si="25"/>
        <v>1</v>
      </c>
      <c r="R64" s="70">
        <f t="shared" si="25"/>
        <v>8</v>
      </c>
      <c r="S64" s="70">
        <f t="shared" si="25"/>
        <v>7.5</v>
      </c>
      <c r="T64" s="150">
        <f>SUM(B64:S64)</f>
        <v>44.5</v>
      </c>
      <c r="U64" s="49"/>
      <c r="V64" s="2"/>
      <c r="W64" s="2"/>
      <c r="Y64" s="52"/>
      <c r="Z64" s="52"/>
      <c r="AA64" s="52"/>
      <c r="AB64" s="52"/>
      <c r="AC64" s="52"/>
      <c r="AD64" s="52"/>
      <c r="AE64" s="52"/>
      <c r="AF64" s="52"/>
      <c r="AG64" s="52"/>
      <c r="AH64" s="3"/>
      <c r="AI64" s="3"/>
      <c r="AJ64" s="3"/>
      <c r="AK64" s="3"/>
      <c r="AL64" s="2"/>
      <c r="AM64" s="2"/>
      <c r="AN64" s="2"/>
      <c r="AO64" s="2"/>
    </row>
    <row r="65" spans="1:41" ht="33.75" customHeight="1" x14ac:dyDescent="0.25">
      <c r="A65" s="82" t="s">
        <v>12</v>
      </c>
      <c r="B65" s="27">
        <v>158</v>
      </c>
      <c r="C65" s="28">
        <v>157</v>
      </c>
      <c r="D65" s="28">
        <v>155</v>
      </c>
      <c r="E65" s="28">
        <v>159.5</v>
      </c>
      <c r="F65" s="28">
        <v>154.5</v>
      </c>
      <c r="G65" s="29">
        <v>153</v>
      </c>
      <c r="H65" s="27">
        <v>157</v>
      </c>
      <c r="I65" s="28">
        <v>156</v>
      </c>
      <c r="J65" s="28">
        <v>155</v>
      </c>
      <c r="K65" s="28">
        <v>159</v>
      </c>
      <c r="L65" s="28">
        <v>154.5</v>
      </c>
      <c r="M65" s="29">
        <v>153.5</v>
      </c>
      <c r="N65" s="71">
        <v>157.5</v>
      </c>
      <c r="O65" s="28">
        <v>155.5</v>
      </c>
      <c r="P65" s="28">
        <v>155</v>
      </c>
      <c r="Q65" s="28">
        <v>159</v>
      </c>
      <c r="R65" s="28">
        <v>154</v>
      </c>
      <c r="S65" s="128">
        <v>153.5</v>
      </c>
      <c r="T65" s="151">
        <f>+((T64/T66)/7)*1000</f>
        <v>19.68155683325962</v>
      </c>
      <c r="U65" s="49"/>
      <c r="V65" s="2"/>
      <c r="W65" s="2"/>
      <c r="Y65" s="52"/>
      <c r="Z65" s="52"/>
      <c r="AA65" s="52"/>
      <c r="AB65" s="52"/>
      <c r="AC65" s="52"/>
      <c r="AD65" s="52"/>
      <c r="AE65" s="52"/>
      <c r="AF65" s="52"/>
      <c r="AG65" s="52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83" t="s">
        <v>13</v>
      </c>
      <c r="B66" s="146">
        <v>0</v>
      </c>
      <c r="C66" s="145">
        <v>0</v>
      </c>
      <c r="D66" s="145">
        <v>0</v>
      </c>
      <c r="E66" s="145">
        <v>0</v>
      </c>
      <c r="F66" s="145">
        <v>0</v>
      </c>
      <c r="G66" s="147">
        <v>0</v>
      </c>
      <c r="H66" s="146">
        <v>0</v>
      </c>
      <c r="I66" s="145">
        <v>0</v>
      </c>
      <c r="J66" s="145">
        <v>0</v>
      </c>
      <c r="K66" s="145">
        <v>0</v>
      </c>
      <c r="L66" s="145">
        <v>0</v>
      </c>
      <c r="M66" s="147">
        <v>38</v>
      </c>
      <c r="N66" s="94">
        <v>55</v>
      </c>
      <c r="O66" s="145">
        <v>57</v>
      </c>
      <c r="P66" s="145">
        <v>56</v>
      </c>
      <c r="Q66" s="145">
        <v>6</v>
      </c>
      <c r="R66" s="145">
        <v>56</v>
      </c>
      <c r="S66" s="148">
        <v>55</v>
      </c>
      <c r="T66" s="152">
        <f>SUM(B66:S66)</f>
        <v>323</v>
      </c>
      <c r="U66" s="49"/>
      <c r="V66" s="66"/>
      <c r="X66" s="2"/>
      <c r="Y66" s="52"/>
      <c r="Z66" s="52"/>
      <c r="AA66" s="52"/>
      <c r="AB66" s="52"/>
      <c r="AC66" s="52"/>
      <c r="AD66" s="3"/>
    </row>
    <row r="67" spans="1:41" ht="33.75" customHeight="1" x14ac:dyDescent="0.25">
      <c r="A67" s="84" t="s">
        <v>14</v>
      </c>
      <c r="B67" s="35">
        <f t="shared" ref="B67:S67" si="26">((B66*B65)*7/1000-B57-B58)/5</f>
        <v>0</v>
      </c>
      <c r="C67" s="36">
        <f t="shared" si="26"/>
        <v>0</v>
      </c>
      <c r="D67" s="36">
        <f t="shared" si="26"/>
        <v>0</v>
      </c>
      <c r="E67" s="36">
        <f t="shared" si="26"/>
        <v>0</v>
      </c>
      <c r="F67" s="36">
        <f t="shared" si="26"/>
        <v>0</v>
      </c>
      <c r="G67" s="37">
        <f t="shared" si="26"/>
        <v>0</v>
      </c>
      <c r="H67" s="35">
        <f t="shared" si="26"/>
        <v>0</v>
      </c>
      <c r="I67" s="36">
        <f t="shared" si="26"/>
        <v>0</v>
      </c>
      <c r="J67" s="36">
        <f t="shared" si="26"/>
        <v>0</v>
      </c>
      <c r="K67" s="36">
        <f t="shared" si="26"/>
        <v>0</v>
      </c>
      <c r="L67" s="36">
        <f t="shared" si="26"/>
        <v>0</v>
      </c>
      <c r="M67" s="37">
        <f t="shared" si="26"/>
        <v>7.366200000000001</v>
      </c>
      <c r="N67" s="73">
        <f t="shared" si="26"/>
        <v>10.5275</v>
      </c>
      <c r="O67" s="36">
        <f t="shared" si="26"/>
        <v>10.8089</v>
      </c>
      <c r="P67" s="36">
        <f t="shared" si="26"/>
        <v>10.552</v>
      </c>
      <c r="Q67" s="36">
        <f t="shared" si="26"/>
        <v>1.1355999999999999</v>
      </c>
      <c r="R67" s="36">
        <f t="shared" si="26"/>
        <v>10.473600000000001</v>
      </c>
      <c r="S67" s="130">
        <f t="shared" si="26"/>
        <v>10.3195</v>
      </c>
      <c r="T67" s="153">
        <f>((T64*1000)/T66)/7</f>
        <v>19.681556833259616</v>
      </c>
      <c r="X67" s="52"/>
      <c r="Y67" s="52"/>
      <c r="Z67" s="52"/>
      <c r="AA67" s="52"/>
      <c r="AB67" s="52"/>
      <c r="AC67" s="52"/>
      <c r="AD67" s="3"/>
    </row>
    <row r="68" spans="1:41" ht="33.75" customHeight="1" x14ac:dyDescent="0.25">
      <c r="A68" s="85" t="s">
        <v>15</v>
      </c>
      <c r="B68" s="39">
        <f t="shared" ref="B68:M68" si="27">((B66*B65)*7)/1000</f>
        <v>0</v>
      </c>
      <c r="C68" s="40">
        <f t="shared" si="27"/>
        <v>0</v>
      </c>
      <c r="D68" s="40">
        <f t="shared" si="27"/>
        <v>0</v>
      </c>
      <c r="E68" s="40">
        <f t="shared" si="27"/>
        <v>0</v>
      </c>
      <c r="F68" s="40">
        <f t="shared" si="27"/>
        <v>0</v>
      </c>
      <c r="G68" s="76">
        <f t="shared" si="27"/>
        <v>0</v>
      </c>
      <c r="H68" s="39">
        <f t="shared" si="27"/>
        <v>0</v>
      </c>
      <c r="I68" s="40">
        <f t="shared" si="27"/>
        <v>0</v>
      </c>
      <c r="J68" s="40">
        <f t="shared" si="27"/>
        <v>0</v>
      </c>
      <c r="K68" s="40">
        <f t="shared" si="27"/>
        <v>0</v>
      </c>
      <c r="L68" s="40">
        <f t="shared" si="27"/>
        <v>0</v>
      </c>
      <c r="M68" s="76">
        <f t="shared" si="27"/>
        <v>40.831000000000003</v>
      </c>
      <c r="N68" s="74">
        <f>((N66*N65)*7)/1000</f>
        <v>60.637500000000003</v>
      </c>
      <c r="O68" s="40">
        <f>((O66*O65)*7)/1000</f>
        <v>62.044499999999999</v>
      </c>
      <c r="P68" s="40">
        <f>((P66*P65)*7)/1000</f>
        <v>60.76</v>
      </c>
      <c r="Q68" s="40">
        <f>((Q66*Q65)*7)/1000</f>
        <v>6.6779999999999999</v>
      </c>
      <c r="R68" s="40">
        <f t="shared" ref="R68:S68" si="28">((R66*R65)*7)/1000</f>
        <v>60.368000000000002</v>
      </c>
      <c r="S68" s="131">
        <f t="shared" si="28"/>
        <v>59.097499999999997</v>
      </c>
      <c r="T68" s="85"/>
      <c r="U68" s="48"/>
      <c r="Z68" s="3"/>
      <c r="AA68" s="3"/>
      <c r="AB68" s="3"/>
      <c r="AC68" s="3"/>
      <c r="AD68" s="3"/>
    </row>
    <row r="69" spans="1:41" ht="33.75" customHeight="1" thickBot="1" x14ac:dyDescent="0.3">
      <c r="A69" s="86" t="s">
        <v>16</v>
      </c>
      <c r="B69" s="44" t="e">
        <f t="shared" ref="B69:M69" si="29">+(B64/B66)/7*1000</f>
        <v>#DIV/0!</v>
      </c>
      <c r="C69" s="45" t="e">
        <f t="shared" si="29"/>
        <v>#DIV/0!</v>
      </c>
      <c r="D69" s="45" t="e">
        <f t="shared" si="29"/>
        <v>#DIV/0!</v>
      </c>
      <c r="E69" s="45" t="e">
        <f t="shared" si="29"/>
        <v>#DIV/0!</v>
      </c>
      <c r="F69" s="45" t="e">
        <f t="shared" si="29"/>
        <v>#DIV/0!</v>
      </c>
      <c r="G69" s="46" t="e">
        <f t="shared" si="29"/>
        <v>#DIV/0!</v>
      </c>
      <c r="H69" s="44" t="e">
        <f t="shared" si="29"/>
        <v>#DIV/0!</v>
      </c>
      <c r="I69" s="45" t="e">
        <f t="shared" si="29"/>
        <v>#DIV/0!</v>
      </c>
      <c r="J69" s="45" t="e">
        <f t="shared" si="29"/>
        <v>#DIV/0!</v>
      </c>
      <c r="K69" s="45" t="e">
        <f t="shared" si="29"/>
        <v>#DIV/0!</v>
      </c>
      <c r="L69" s="45" t="e">
        <f t="shared" si="29"/>
        <v>#DIV/0!</v>
      </c>
      <c r="M69" s="46">
        <f t="shared" si="29"/>
        <v>15.037593984962406</v>
      </c>
      <c r="N69" s="75">
        <f>+(N64/N66)/7*1000</f>
        <v>20.779220779220779</v>
      </c>
      <c r="O69" s="45">
        <f>+(O64/O66)/7*1000</f>
        <v>20.050125313283207</v>
      </c>
      <c r="P69" s="45">
        <f>+(P64/P66)/7*1000</f>
        <v>20.408163265306122</v>
      </c>
      <c r="Q69" s="45">
        <f>+(Q64/Q66)/7*1000</f>
        <v>23.809523809523807</v>
      </c>
      <c r="R69" s="45">
        <f t="shared" ref="R69:S69" si="30">+(R64/R66)/7*1000</f>
        <v>20.408163265306122</v>
      </c>
      <c r="S69" s="132">
        <f t="shared" si="30"/>
        <v>19.480519480519479</v>
      </c>
      <c r="T69" s="154"/>
      <c r="Z69" s="3"/>
      <c r="AA69" s="3"/>
      <c r="AB69" s="3"/>
      <c r="AC69" s="3"/>
      <c r="AD69" s="3"/>
    </row>
    <row r="70" spans="1:41" ht="33.75" customHeight="1" x14ac:dyDescent="0.25">
      <c r="B70" s="49" t="e">
        <f>B69-B65</f>
        <v>#DIV/0!</v>
      </c>
      <c r="C70" s="49" t="e">
        <f t="shared" ref="C70:S70" si="31">C69-C65</f>
        <v>#DIV/0!</v>
      </c>
      <c r="D70" s="49" t="e">
        <f t="shared" si="31"/>
        <v>#DIV/0!</v>
      </c>
      <c r="E70" s="49" t="e">
        <f t="shared" si="31"/>
        <v>#DIV/0!</v>
      </c>
      <c r="F70" s="49" t="e">
        <f t="shared" si="31"/>
        <v>#DIV/0!</v>
      </c>
      <c r="G70" s="49" t="e">
        <f t="shared" si="31"/>
        <v>#DIV/0!</v>
      </c>
      <c r="H70" s="49" t="e">
        <f t="shared" si="31"/>
        <v>#DIV/0!</v>
      </c>
      <c r="I70" s="49" t="e">
        <f t="shared" si="31"/>
        <v>#DIV/0!</v>
      </c>
      <c r="J70" s="49" t="e">
        <f t="shared" si="31"/>
        <v>#DIV/0!</v>
      </c>
      <c r="K70" s="49" t="e">
        <f t="shared" si="31"/>
        <v>#DIV/0!</v>
      </c>
      <c r="L70" s="49" t="e">
        <f t="shared" si="31"/>
        <v>#DIV/0!</v>
      </c>
      <c r="M70" s="49">
        <f t="shared" si="31"/>
        <v>-138.4624060150376</v>
      </c>
      <c r="N70" s="49">
        <f t="shared" si="31"/>
        <v>-136.72077922077921</v>
      </c>
      <c r="O70" s="49">
        <f t="shared" si="31"/>
        <v>-135.44987468671678</v>
      </c>
      <c r="P70" s="49">
        <f t="shared" si="31"/>
        <v>-134.59183673469389</v>
      </c>
      <c r="Q70" s="49">
        <f t="shared" si="31"/>
        <v>-135.1904761904762</v>
      </c>
      <c r="R70" s="49">
        <f t="shared" si="31"/>
        <v>-133.59183673469389</v>
      </c>
      <c r="S70" s="49">
        <f t="shared" si="31"/>
        <v>-134.01948051948051</v>
      </c>
    </row>
    <row r="71" spans="1:41" s="183" customFormat="1" ht="33.75" customHeight="1" x14ac:dyDescent="0.25">
      <c r="B71" s="294"/>
      <c r="C71" s="294"/>
      <c r="D71" s="294"/>
      <c r="E71" s="294"/>
      <c r="F71" s="294"/>
      <c r="G71" s="294"/>
      <c r="H71" s="294"/>
      <c r="I71" s="294"/>
      <c r="J71" s="294"/>
      <c r="K71" s="294"/>
      <c r="L71" s="294"/>
      <c r="M71" s="294"/>
      <c r="N71" s="294"/>
      <c r="O71" s="294"/>
      <c r="P71" s="294"/>
      <c r="Q71" s="294"/>
      <c r="R71" s="294"/>
      <c r="S71" s="294"/>
      <c r="X71" s="16"/>
      <c r="Y71" s="16"/>
      <c r="Z71" s="16"/>
      <c r="AA71" s="16"/>
      <c r="AB71" s="16"/>
      <c r="AC71" s="16"/>
    </row>
    <row r="72" spans="1:41" s="182" customFormat="1" ht="33.75" customHeight="1" x14ac:dyDescent="0.25">
      <c r="B72" s="185"/>
      <c r="C72" s="185"/>
      <c r="F72" s="16"/>
      <c r="G72" s="16"/>
      <c r="H72" s="16"/>
      <c r="I72" s="16"/>
      <c r="J72" s="16"/>
      <c r="K72" s="16"/>
    </row>
    <row r="73" spans="1:41" s="182" customFormat="1" ht="33.75" customHeight="1" x14ac:dyDescent="0.25">
      <c r="B73" s="185"/>
      <c r="F73" s="16"/>
      <c r="G73" s="16"/>
      <c r="H73" s="16"/>
      <c r="I73" s="16"/>
      <c r="J73" s="16"/>
      <c r="K73" s="16"/>
    </row>
    <row r="74" spans="1:41" ht="33.75" customHeight="1" x14ac:dyDescent="0.25">
      <c r="A74" s="52"/>
      <c r="B74" s="185"/>
      <c r="C74" s="185"/>
      <c r="F74" s="183"/>
      <c r="G74" s="183"/>
      <c r="H74" s="183"/>
      <c r="I74" s="183"/>
      <c r="J74" s="183"/>
      <c r="K74" s="183"/>
    </row>
    <row r="75" spans="1:41" ht="33.75" customHeight="1" x14ac:dyDescent="0.25">
      <c r="A75" s="52"/>
      <c r="B75" s="185"/>
      <c r="F75" s="183"/>
      <c r="G75" s="183"/>
      <c r="H75" s="183"/>
      <c r="I75" s="183"/>
      <c r="J75" s="183"/>
      <c r="K75" s="183"/>
    </row>
    <row r="76" spans="1:41" ht="33.75" customHeight="1" x14ac:dyDescent="0.25">
      <c r="A76" s="52"/>
      <c r="B76" s="185"/>
      <c r="C76" s="185"/>
      <c r="F76" s="182"/>
      <c r="G76" s="182"/>
      <c r="H76" s="182"/>
      <c r="I76" s="182"/>
      <c r="J76" s="182"/>
      <c r="K76" s="182"/>
    </row>
    <row r="77" spans="1:41" ht="33.75" customHeight="1" x14ac:dyDescent="0.25">
      <c r="A77" s="52"/>
      <c r="B77" s="185"/>
    </row>
    <row r="78" spans="1:41" ht="33.75" customHeight="1" x14ac:dyDescent="0.25">
      <c r="A78" s="52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182"/>
    </row>
    <row r="79" spans="1:41" ht="33.75" customHeight="1" x14ac:dyDescent="0.25">
      <c r="A79" s="52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182"/>
    </row>
    <row r="80" spans="1:41" ht="33.75" customHeight="1" x14ac:dyDescent="0.25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182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4">
    <mergeCell ref="B15:G15"/>
    <mergeCell ref="H15:M15"/>
    <mergeCell ref="N15:S15"/>
    <mergeCell ref="A3:C3"/>
    <mergeCell ref="E9:G9"/>
    <mergeCell ref="R9:S9"/>
    <mergeCell ref="K11:L11"/>
    <mergeCell ref="R11:T11"/>
    <mergeCell ref="B36:H36"/>
    <mergeCell ref="L36:R36"/>
    <mergeCell ref="J54:K54"/>
    <mergeCell ref="B55:G55"/>
    <mergeCell ref="H55:M55"/>
    <mergeCell ref="N55:S55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67</vt:i4>
      </vt:variant>
      <vt:variant>
        <vt:lpstr>Rangos con nombre</vt:lpstr>
      </vt:variant>
      <vt:variant>
        <vt:i4>1</vt:i4>
      </vt:variant>
    </vt:vector>
  </HeadingPairs>
  <TitlesOfParts>
    <vt:vector size="68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SEM 60</vt:lpstr>
      <vt:lpstr>SEM 61</vt:lpstr>
      <vt:lpstr>SEM 62</vt:lpstr>
      <vt:lpstr>SEM 63</vt:lpstr>
      <vt:lpstr>SEM 64</vt:lpstr>
      <vt:lpstr>SEM 65</vt:lpstr>
      <vt:lpstr>IMPRIMIR</vt:lpstr>
      <vt:lpstr>SEM 65 (2)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2024-02-22T21:24:43Z</cp:lastPrinted>
  <dcterms:created xsi:type="dcterms:W3CDTF">2021-03-04T08:17:33Z</dcterms:created>
  <dcterms:modified xsi:type="dcterms:W3CDTF">2024-02-22T21:26:00Z</dcterms:modified>
</cp:coreProperties>
</file>