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09 Registros de Producción\programacion semanal de alimento\2023\Modulo 2 Lote M614-F613\"/>
    </mc:Choice>
  </mc:AlternateContent>
  <bookViews>
    <workbookView xWindow="-120" yWindow="-120" windowWidth="29040" windowHeight="15720" tabRatio="787" firstSheet="74" activeTab="82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IMPRIMIR" sheetId="162" r:id="rId82"/>
    <sheet name="SEM 62" sheetId="185" r:id="rId83"/>
    <sheet name="COPIA JOSE" sheetId="179" state="hidden" r:id="rId84"/>
    <sheet name="COPIA JOSE (2)" sheetId="180" state="hidden" r:id="rId85"/>
  </sheets>
  <definedNames>
    <definedName name="_xlnm.Print_Area" localSheetId="83">'COPIA JOSE'!$A$1:$Y$45</definedName>
    <definedName name="_xlnm.Print_Area" localSheetId="84">'COPIA JOSE (2)'!$A$1:$Y$45</definedName>
    <definedName name="_xlnm.Print_Area" localSheetId="81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2" i="185" l="1"/>
  <c r="B33" i="185" s="1"/>
  <c r="B34" i="185" s="1"/>
  <c r="B35" i="185" s="1"/>
  <c r="B36" i="185" s="1"/>
  <c r="C32" i="185"/>
  <c r="C33" i="185" s="1"/>
  <c r="C34" i="185" s="1"/>
  <c r="C35" i="185" s="1"/>
  <c r="C36" i="185" s="1"/>
  <c r="D32" i="185"/>
  <c r="E32" i="185"/>
  <c r="E33" i="185" s="1"/>
  <c r="E34" i="185" s="1"/>
  <c r="E35" i="185" s="1"/>
  <c r="E36" i="185" s="1"/>
  <c r="F32" i="185"/>
  <c r="F33" i="185" s="1"/>
  <c r="F34" i="185" s="1"/>
  <c r="F35" i="185" s="1"/>
  <c r="F36" i="185" s="1"/>
  <c r="G32" i="185"/>
  <c r="G33" i="185" s="1"/>
  <c r="G34" i="185" s="1"/>
  <c r="G35" i="185" s="1"/>
  <c r="G36" i="185" s="1"/>
  <c r="D33" i="185"/>
  <c r="D34" i="185"/>
  <c r="D35" i="185" s="1"/>
  <c r="D36" i="185" s="1"/>
  <c r="B10" i="185"/>
  <c r="B11" i="185" s="1"/>
  <c r="B12" i="185" s="1"/>
  <c r="B13" i="185" s="1"/>
  <c r="B14" i="185" s="1"/>
  <c r="C10" i="185"/>
  <c r="C11" i="185" s="1"/>
  <c r="C12" i="185" s="1"/>
  <c r="C13" i="185" s="1"/>
  <c r="C14" i="185" s="1"/>
  <c r="D10" i="185"/>
  <c r="E10" i="185"/>
  <c r="E11" i="185" s="1"/>
  <c r="E12" i="185" s="1"/>
  <c r="E13" i="185" s="1"/>
  <c r="E14" i="185" s="1"/>
  <c r="F10" i="185"/>
  <c r="F11" i="185" s="1"/>
  <c r="F12" i="185" s="1"/>
  <c r="F13" i="185" s="1"/>
  <c r="F14" i="185" s="1"/>
  <c r="G10" i="185"/>
  <c r="G11" i="185" s="1"/>
  <c r="G12" i="185" s="1"/>
  <c r="G13" i="185" s="1"/>
  <c r="G14" i="185" s="1"/>
  <c r="H10" i="185"/>
  <c r="H11" i="185" s="1"/>
  <c r="H12" i="185" s="1"/>
  <c r="H13" i="185" s="1"/>
  <c r="H14" i="185" s="1"/>
  <c r="I10" i="185"/>
  <c r="I11" i="185" s="1"/>
  <c r="I12" i="185" s="1"/>
  <c r="I13" i="185" s="1"/>
  <c r="I14" i="185" s="1"/>
  <c r="J10" i="185"/>
  <c r="J11" i="185" s="1"/>
  <c r="J12" i="185" s="1"/>
  <c r="J13" i="185" s="1"/>
  <c r="J14" i="185" s="1"/>
  <c r="K10" i="185"/>
  <c r="L10" i="185"/>
  <c r="M10" i="185"/>
  <c r="M11" i="185" s="1"/>
  <c r="M12" i="185" s="1"/>
  <c r="M13" i="185" s="1"/>
  <c r="M14" i="185" s="1"/>
  <c r="N10" i="185"/>
  <c r="N11" i="185" s="1"/>
  <c r="N12" i="185" s="1"/>
  <c r="N13" i="185" s="1"/>
  <c r="N14" i="185" s="1"/>
  <c r="O10" i="185"/>
  <c r="O11" i="185" s="1"/>
  <c r="O12" i="185" s="1"/>
  <c r="O13" i="185" s="1"/>
  <c r="O14" i="185" s="1"/>
  <c r="P10" i="185"/>
  <c r="P11" i="185" s="1"/>
  <c r="P12" i="185" s="1"/>
  <c r="P13" i="185" s="1"/>
  <c r="P14" i="185" s="1"/>
  <c r="Q10" i="185"/>
  <c r="Q11" i="185" s="1"/>
  <c r="Q12" i="185" s="1"/>
  <c r="Q13" i="185" s="1"/>
  <c r="Q14" i="185" s="1"/>
  <c r="R10" i="185"/>
  <c r="R11" i="185" s="1"/>
  <c r="R12" i="185" s="1"/>
  <c r="R13" i="185" s="1"/>
  <c r="R14" i="185" s="1"/>
  <c r="S10" i="185"/>
  <c r="T10" i="185"/>
  <c r="U10" i="185"/>
  <c r="U11" i="185" s="1"/>
  <c r="U12" i="185" s="1"/>
  <c r="U13" i="185" s="1"/>
  <c r="U14" i="185" s="1"/>
  <c r="V10" i="185"/>
  <c r="V11" i="185" s="1"/>
  <c r="V12" i="185" s="1"/>
  <c r="V13" i="185" s="1"/>
  <c r="V14" i="185" s="1"/>
  <c r="D11" i="185"/>
  <c r="D12" i="185" s="1"/>
  <c r="D13" i="185" s="1"/>
  <c r="D14" i="185" s="1"/>
  <c r="K11" i="185"/>
  <c r="K12" i="185" s="1"/>
  <c r="K13" i="185" s="1"/>
  <c r="K14" i="185" s="1"/>
  <c r="L11" i="185"/>
  <c r="L12" i="185" s="1"/>
  <c r="L13" i="185" s="1"/>
  <c r="L14" i="185" s="1"/>
  <c r="S11" i="185"/>
  <c r="S12" i="185" s="1"/>
  <c r="S13" i="185" s="1"/>
  <c r="S14" i="185" s="1"/>
  <c r="T11" i="185"/>
  <c r="T12" i="185" s="1"/>
  <c r="T13" i="185" s="1"/>
  <c r="T14" i="185" s="1"/>
  <c r="V63" i="185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V65" i="185" s="1"/>
  <c r="U59" i="185"/>
  <c r="U64" i="185" s="1"/>
  <c r="T59" i="185"/>
  <c r="T65" i="185" s="1"/>
  <c r="S59" i="185"/>
  <c r="S64" i="185" s="1"/>
  <c r="R59" i="185"/>
  <c r="R64" i="185" s="1"/>
  <c r="Q59" i="185"/>
  <c r="Q64" i="185" s="1"/>
  <c r="P59" i="185"/>
  <c r="P64" i="185" s="1"/>
  <c r="O59" i="185"/>
  <c r="N59" i="185"/>
  <c r="N64" i="185" s="1"/>
  <c r="M59" i="185"/>
  <c r="M64" i="185" s="1"/>
  <c r="L59" i="185"/>
  <c r="L65" i="185" s="1"/>
  <c r="K59" i="185"/>
  <c r="K64" i="185" s="1"/>
  <c r="J59" i="185"/>
  <c r="J64" i="185" s="1"/>
  <c r="I59" i="185"/>
  <c r="I64" i="185" s="1"/>
  <c r="H59" i="185"/>
  <c r="H64" i="185" s="1"/>
  <c r="G59" i="185"/>
  <c r="F59" i="185"/>
  <c r="F65" i="185" s="1"/>
  <c r="E59" i="185"/>
  <c r="E64" i="185" s="1"/>
  <c r="D59" i="185"/>
  <c r="D65" i="185" s="1"/>
  <c r="C59" i="185"/>
  <c r="C64" i="185" s="1"/>
  <c r="B59" i="185"/>
  <c r="B64" i="185" s="1"/>
  <c r="W58" i="185"/>
  <c r="W57" i="185"/>
  <c r="W56" i="185"/>
  <c r="W55" i="185"/>
  <c r="W54" i="185"/>
  <c r="W53" i="185"/>
  <c r="W52" i="185"/>
  <c r="X52" i="185" s="1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T44" i="185" s="1"/>
  <c r="S37" i="185"/>
  <c r="S42" i="185" s="1"/>
  <c r="S44" i="185" s="1"/>
  <c r="R37" i="185"/>
  <c r="R42" i="185" s="1"/>
  <c r="R44" i="185" s="1"/>
  <c r="Q37" i="185"/>
  <c r="Q42" i="185" s="1"/>
  <c r="Q44" i="185" s="1"/>
  <c r="P37" i="185"/>
  <c r="P42" i="185" s="1"/>
  <c r="P44" i="185" s="1"/>
  <c r="O37" i="185"/>
  <c r="O42" i="185" s="1"/>
  <c r="O44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V32" i="185" l="1"/>
  <c r="V36" i="185"/>
  <c r="G65" i="185"/>
  <c r="G66" i="185" s="1"/>
  <c r="G67" i="185" s="1"/>
  <c r="O65" i="185"/>
  <c r="O66" i="185" s="1"/>
  <c r="O67" i="185" s="1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D66" i="185"/>
  <c r="D67" i="185" s="1"/>
  <c r="L66" i="185"/>
  <c r="L67" i="185" s="1"/>
  <c r="T66" i="185"/>
  <c r="T67" i="185" s="1"/>
  <c r="F66" i="185"/>
  <c r="F67" i="185" s="1"/>
  <c r="V66" i="185"/>
  <c r="V67" i="185" s="1"/>
  <c r="I65" i="185"/>
  <c r="I66" i="185" s="1"/>
  <c r="I67" i="185" s="1"/>
  <c r="Q65" i="185"/>
  <c r="Q66" i="185" s="1"/>
  <c r="Q67" i="185" s="1"/>
  <c r="X55" i="185"/>
  <c r="B65" i="185"/>
  <c r="B66" i="185" s="1"/>
  <c r="B67" i="185" s="1"/>
  <c r="J65" i="185"/>
  <c r="J66" i="185" s="1"/>
  <c r="J67" i="185" s="1"/>
  <c r="R65" i="185"/>
  <c r="R66" i="185" s="1"/>
  <c r="R67" i="185" s="1"/>
  <c r="X56" i="185"/>
  <c r="X57" i="185"/>
  <c r="D64" i="185"/>
  <c r="H65" i="185"/>
  <c r="H66" i="185" s="1"/>
  <c r="H67" i="185" s="1"/>
  <c r="P65" i="185"/>
  <c r="P66" i="185" s="1"/>
  <c r="P67" i="185" s="1"/>
  <c r="C65" i="185"/>
  <c r="C66" i="185" s="1"/>
  <c r="C67" i="185" s="1"/>
  <c r="K65" i="185"/>
  <c r="K66" i="185" s="1"/>
  <c r="K67" i="185" s="1"/>
  <c r="S65" i="185"/>
  <c r="S66" i="185" s="1"/>
  <c r="S67" i="185" s="1"/>
  <c r="L64" i="185"/>
  <c r="E65" i="185"/>
  <c r="E66" i="185" s="1"/>
  <c r="E67" i="185" s="1"/>
  <c r="M65" i="185"/>
  <c r="M66" i="185" s="1"/>
  <c r="M67" i="185" s="1"/>
  <c r="U65" i="185"/>
  <c r="U66" i="185" s="1"/>
  <c r="U67" i="185" s="1"/>
  <c r="W59" i="185"/>
  <c r="W60" i="185" s="1"/>
  <c r="T64" i="185"/>
  <c r="R43" i="185"/>
  <c r="R45" i="185" s="1"/>
  <c r="R46" i="185" s="1"/>
  <c r="S43" i="185"/>
  <c r="S45" i="185" s="1"/>
  <c r="S46" i="185" s="1"/>
  <c r="V34" i="185"/>
  <c r="Q43" i="185"/>
  <c r="Q45" i="185" s="1"/>
  <c r="Q46" i="185" s="1"/>
  <c r="T43" i="185"/>
  <c r="T45" i="185" s="1"/>
  <c r="T46" i="185" s="1"/>
  <c r="U37" i="185"/>
  <c r="U40" i="185" s="1"/>
  <c r="O43" i="185"/>
  <c r="O45" i="185" s="1"/>
  <c r="O46" i="185" s="1"/>
  <c r="P43" i="185"/>
  <c r="P45" i="185" s="1"/>
  <c r="P46" i="185" s="1"/>
  <c r="V30" i="185"/>
  <c r="I30" i="185"/>
  <c r="X8" i="185"/>
  <c r="W9" i="185"/>
  <c r="P21" i="185"/>
  <c r="P22" i="185" s="1"/>
  <c r="P23" i="185" s="1"/>
  <c r="J20" i="185"/>
  <c r="G64" i="185"/>
  <c r="O64" i="185"/>
  <c r="N65" i="185"/>
  <c r="N66" i="185" s="1"/>
  <c r="N67" i="185" s="1"/>
  <c r="X54" i="185"/>
  <c r="X58" i="185"/>
  <c r="F64" i="185"/>
  <c r="V64" i="185"/>
  <c r="V31" i="185"/>
  <c r="V35" i="185"/>
  <c r="V33" i="185"/>
  <c r="X53" i="185"/>
  <c r="G21" i="185" l="1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5" i="184" l="1"/>
  <c r="B20" i="184" s="1"/>
  <c r="B18" i="184"/>
  <c r="B19" i="184"/>
  <c r="B21" i="184" l="1"/>
  <c r="W51" i="184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W7" i="184"/>
  <c r="V63" i="184" l="1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V32" i="184" s="1"/>
  <c r="H32" i="184"/>
  <c r="U31" i="184"/>
  <c r="V31" i="184" s="1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T21" i="184" s="1"/>
  <c r="S15" i="184"/>
  <c r="S20" i="184" s="1"/>
  <c r="R15" i="184"/>
  <c r="R20" i="184" s="1"/>
  <c r="Q15" i="184"/>
  <c r="Q21" i="184" s="1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I21" i="184" s="1"/>
  <c r="H15" i="184"/>
  <c r="H21" i="184" s="1"/>
  <c r="G15" i="184"/>
  <c r="G20" i="184" s="1"/>
  <c r="F15" i="184"/>
  <c r="F20" i="184" s="1"/>
  <c r="E15" i="184"/>
  <c r="E20" i="184" s="1"/>
  <c r="D15" i="184"/>
  <c r="D21" i="184" s="1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C67" i="183"/>
  <c r="D67" i="183"/>
  <c r="E67" i="183"/>
  <c r="F67" i="183"/>
  <c r="G67" i="183"/>
  <c r="H67" i="183"/>
  <c r="I67" i="183"/>
  <c r="J67" i="183"/>
  <c r="K67" i="183"/>
  <c r="L67" i="183"/>
  <c r="M67" i="183"/>
  <c r="N67" i="183"/>
  <c r="O67" i="183"/>
  <c r="P67" i="183"/>
  <c r="Q67" i="183"/>
  <c r="R67" i="183"/>
  <c r="S67" i="183"/>
  <c r="T67" i="183"/>
  <c r="U67" i="183"/>
  <c r="V67" i="183"/>
  <c r="B67" i="183"/>
  <c r="P46" i="183"/>
  <c r="Q46" i="183"/>
  <c r="R46" i="183"/>
  <c r="S46" i="183"/>
  <c r="T46" i="183"/>
  <c r="O46" i="183"/>
  <c r="C46" i="183"/>
  <c r="D46" i="183"/>
  <c r="B46" i="183"/>
  <c r="C23" i="183"/>
  <c r="D23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T23" i="183"/>
  <c r="U23" i="183"/>
  <c r="V23" i="183"/>
  <c r="B23" i="183"/>
  <c r="A2" i="183"/>
  <c r="X58" i="184" l="1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I22" i="184"/>
  <c r="I23" i="184" s="1"/>
  <c r="Q22" i="184"/>
  <c r="Q23" i="184" s="1"/>
  <c r="D22" i="184"/>
  <c r="D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W62" i="184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U40" i="184" l="1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O32" i="182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I34" i="183"/>
  <c r="V33" i="183"/>
  <c r="H65" i="183"/>
  <c r="H66" i="183" s="1"/>
  <c r="P65" i="183"/>
  <c r="P66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M65" i="183"/>
  <c r="M66" i="183" s="1"/>
  <c r="U65" i="183"/>
  <c r="U66" i="183" s="1"/>
  <c r="W59" i="183"/>
  <c r="F65" i="183"/>
  <c r="F66" i="183" s="1"/>
  <c r="N65" i="183"/>
  <c r="N66" i="183" s="1"/>
  <c r="V65" i="183"/>
  <c r="V66" i="183" s="1"/>
  <c r="X53" i="183"/>
  <c r="G65" i="183"/>
  <c r="G66" i="183" s="1"/>
  <c r="O65" i="183"/>
  <c r="O66" i="183" s="1"/>
  <c r="X54" i="183"/>
  <c r="I65" i="183"/>
  <c r="I66" i="183" s="1"/>
  <c r="Q65" i="183"/>
  <c r="Q66" i="183" s="1"/>
  <c r="X52" i="183"/>
  <c r="B65" i="183"/>
  <c r="B66" i="183" s="1"/>
  <c r="J65" i="183"/>
  <c r="J66" i="183" s="1"/>
  <c r="R65" i="183"/>
  <c r="R66" i="183" s="1"/>
  <c r="O43" i="183"/>
  <c r="O45" i="183" s="1"/>
  <c r="S43" i="183"/>
  <c r="S45" i="183" s="1"/>
  <c r="Q43" i="183"/>
  <c r="Q45" i="183" s="1"/>
  <c r="P43" i="183"/>
  <c r="P45" i="183" s="1"/>
  <c r="V32" i="183"/>
  <c r="R43" i="183"/>
  <c r="R45" i="183" s="1"/>
  <c r="T43" i="183"/>
  <c r="T45" i="183" s="1"/>
  <c r="I35" i="183"/>
  <c r="B43" i="183"/>
  <c r="B45" i="183" s="1"/>
  <c r="I33" i="183"/>
  <c r="C43" i="183"/>
  <c r="C45" i="183" s="1"/>
  <c r="D43" i="183"/>
  <c r="D45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K65" i="183"/>
  <c r="K66" i="183" s="1"/>
  <c r="S65" i="183"/>
  <c r="S66" i="183" s="1"/>
  <c r="B42" i="183"/>
  <c r="D65" i="183"/>
  <c r="D66" i="183" s="1"/>
  <c r="L65" i="183"/>
  <c r="L66" i="183" s="1"/>
  <c r="T65" i="183"/>
  <c r="T66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O22" i="183"/>
  <c r="E22" i="183"/>
  <c r="I22" i="183"/>
  <c r="Q22" i="183"/>
  <c r="T22" i="183"/>
  <c r="B22" i="183"/>
  <c r="L22" i="183"/>
  <c r="N22" i="183"/>
  <c r="F22" i="183"/>
  <c r="V22" i="183"/>
  <c r="D22" i="183"/>
  <c r="P22" i="183"/>
  <c r="R22" i="183"/>
  <c r="S22" i="183"/>
  <c r="H22" i="183"/>
  <c r="U22" i="183"/>
  <c r="K22" i="183"/>
  <c r="M22" i="183"/>
  <c r="C22" i="183"/>
  <c r="W62" i="183"/>
  <c r="H38" i="183"/>
  <c r="W18" i="183"/>
  <c r="W16" i="183"/>
  <c r="U40" i="183"/>
  <c r="U38" i="183"/>
  <c r="W18" i="182"/>
  <c r="X18" i="182" s="1"/>
  <c r="W19" i="182"/>
  <c r="X19" i="182" s="1"/>
  <c r="W20" i="182"/>
  <c r="X20" i="182" s="1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X67" i="182" s="1"/>
  <c r="W66" i="182"/>
  <c r="X66" i="182" s="1"/>
  <c r="W65" i="182"/>
  <c r="X65" i="182" s="1"/>
  <c r="W64" i="182"/>
  <c r="X64" i="182" s="1"/>
  <c r="W63" i="182"/>
  <c r="X63" i="182" s="1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O31" i="182" s="1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H31" i="182" s="1"/>
  <c r="G25" i="182"/>
  <c r="G31" i="182" s="1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D30" i="162"/>
  <c r="H29" i="162"/>
  <c r="R19" i="162"/>
  <c r="D12" i="162"/>
  <c r="J16" i="162"/>
  <c r="X38" i="162"/>
  <c r="U18" i="162"/>
  <c r="U45" i="162"/>
  <c r="Q26" i="162"/>
  <c r="P32" i="162"/>
  <c r="N16" i="162"/>
  <c r="P45" i="162"/>
  <c r="I27" i="162"/>
  <c r="Q43" i="162"/>
  <c r="S32" i="162"/>
  <c r="C25" i="162"/>
  <c r="R42" i="162"/>
  <c r="O12" i="162"/>
  <c r="D18" i="162"/>
  <c r="U42" i="162"/>
  <c r="D42" i="162"/>
  <c r="J43" i="162"/>
  <c r="J41" i="162"/>
  <c r="E40" i="162"/>
  <c r="E26" i="162"/>
  <c r="C30" i="162"/>
  <c r="G42" i="162"/>
  <c r="O13" i="162"/>
  <c r="O40" i="162"/>
  <c r="K13" i="162"/>
  <c r="K43" i="162"/>
  <c r="O43" i="162"/>
  <c r="X11" i="162"/>
  <c r="N12" i="162"/>
  <c r="P26" i="162"/>
  <c r="U11" i="162"/>
  <c r="D25" i="162"/>
  <c r="N11" i="162"/>
  <c r="T26" i="162"/>
  <c r="P11" i="162"/>
  <c r="C39" i="162"/>
  <c r="I31" i="162"/>
  <c r="R41" i="162"/>
  <c r="H12" i="162"/>
  <c r="K38" i="162"/>
  <c r="Q13" i="162"/>
  <c r="X12" i="162"/>
  <c r="D31" i="162"/>
  <c r="L13" i="162"/>
  <c r="Q42" i="162"/>
  <c r="O45" i="162"/>
  <c r="T16" i="162"/>
  <c r="C42" i="162"/>
  <c r="W45" i="162"/>
  <c r="O26" i="162"/>
  <c r="J13" i="162"/>
  <c r="V39" i="162"/>
  <c r="L18" i="162"/>
  <c r="C11" i="162"/>
  <c r="E14" i="162"/>
  <c r="T37" i="162"/>
  <c r="M42" i="162"/>
  <c r="H44" i="162"/>
  <c r="O15" i="162"/>
  <c r="K37" i="162"/>
  <c r="I16" i="162"/>
  <c r="S18" i="162"/>
  <c r="F45" i="162"/>
  <c r="U14" i="162"/>
  <c r="X44" i="162"/>
  <c r="L43" i="162"/>
  <c r="F30" i="162"/>
  <c r="M15" i="162"/>
  <c r="V41" i="162"/>
  <c r="D28" i="162"/>
  <c r="E45" i="162"/>
  <c r="M16" i="162"/>
  <c r="V43" i="162"/>
  <c r="T15" i="162"/>
  <c r="M45" i="162"/>
  <c r="F11" i="162"/>
  <c r="S41" i="162"/>
  <c r="R26" i="162"/>
  <c r="O39" i="162"/>
  <c r="D38" i="162"/>
  <c r="N13" i="162"/>
  <c r="H42" i="162"/>
  <c r="C40" i="162"/>
  <c r="W39" i="162"/>
  <c r="I29" i="162"/>
  <c r="R37" i="162"/>
  <c r="S14" i="162"/>
  <c r="U13" i="162"/>
  <c r="N32" i="162"/>
  <c r="I41" i="162"/>
  <c r="L17" i="162"/>
  <c r="P42" i="162"/>
  <c r="Q40" i="162"/>
  <c r="V12" i="162"/>
  <c r="M38" i="162"/>
  <c r="R44" i="162"/>
  <c r="I26" i="162"/>
  <c r="H40" i="162"/>
  <c r="R11" i="162"/>
  <c r="W18" i="162"/>
  <c r="O32" i="162"/>
  <c r="N43" i="162"/>
  <c r="U38" i="162"/>
  <c r="I13" i="162"/>
  <c r="K39" i="162"/>
  <c r="I30" i="162"/>
  <c r="Q16" i="162"/>
  <c r="N44" i="162"/>
  <c r="T24" i="162"/>
  <c r="N25" i="162"/>
  <c r="F13" i="162"/>
  <c r="J37" i="162"/>
  <c r="I32" i="162"/>
  <c r="L12" i="162"/>
  <c r="F19" i="162"/>
  <c r="P14" i="162"/>
  <c r="R16" i="162"/>
  <c r="W15" i="162"/>
  <c r="L16" i="162"/>
  <c r="D15" i="162"/>
  <c r="P16" i="162"/>
  <c r="W16" i="162"/>
  <c r="J17" i="162"/>
  <c r="T43" i="162"/>
  <c r="E24" i="162"/>
  <c r="L19" i="162"/>
  <c r="N26" i="162"/>
  <c r="W41" i="162"/>
  <c r="N39" i="162"/>
  <c r="Q41" i="162"/>
  <c r="E12" i="162"/>
  <c r="E30" i="162"/>
  <c r="L37" i="162"/>
  <c r="L38" i="162"/>
  <c r="H16" i="162"/>
  <c r="C17" i="162"/>
  <c r="X40" i="162"/>
  <c r="S43" i="162"/>
  <c r="Q44" i="162"/>
  <c r="G11" i="162"/>
  <c r="D27" i="162"/>
  <c r="T29" i="162"/>
  <c r="C24" i="162"/>
  <c r="H41" i="162"/>
  <c r="Q24" i="162"/>
  <c r="F26" i="162"/>
  <c r="X39" i="162"/>
  <c r="Q14" i="162"/>
  <c r="C19" i="162"/>
  <c r="X17" i="162"/>
  <c r="V44" i="162"/>
  <c r="Q11" i="162"/>
  <c r="H32" i="162"/>
  <c r="L11" i="162"/>
  <c r="P28" i="162"/>
  <c r="S12" i="162"/>
  <c r="R40" i="162"/>
  <c r="K17" i="162"/>
  <c r="S27" i="162"/>
  <c r="N19" i="162"/>
  <c r="H18" i="162"/>
  <c r="P25" i="162"/>
  <c r="E18" i="162"/>
  <c r="W13" i="162"/>
  <c r="U41" i="162"/>
  <c r="D45" i="162"/>
  <c r="M40" i="162"/>
  <c r="H14" i="162"/>
  <c r="X13" i="162"/>
  <c r="T40" i="162"/>
  <c r="H13" i="162"/>
  <c r="E41" i="162"/>
  <c r="S45" i="162"/>
  <c r="W43" i="162"/>
  <c r="F15" i="162"/>
  <c r="I42" i="162"/>
  <c r="E16" i="162"/>
  <c r="Q19" i="162"/>
  <c r="S11" i="162"/>
  <c r="S24" i="162"/>
  <c r="S39" i="162"/>
  <c r="F40" i="162"/>
  <c r="S28" i="162"/>
  <c r="V14" i="162"/>
  <c r="U15" i="162"/>
  <c r="R38" i="162"/>
  <c r="E29" i="162"/>
  <c r="F44" i="162"/>
  <c r="F37" i="162"/>
  <c r="N27" i="162"/>
  <c r="H28" i="162"/>
  <c r="S29" i="162"/>
  <c r="N28" i="162"/>
  <c r="R12" i="162"/>
  <c r="F41" i="162"/>
  <c r="H24" i="162"/>
  <c r="C31" i="162"/>
  <c r="L15" i="162"/>
  <c r="M14" i="162"/>
  <c r="P41" i="162"/>
  <c r="V37" i="162"/>
  <c r="C12" i="162"/>
  <c r="T31" i="162"/>
  <c r="F28" i="162"/>
  <c r="U43" i="162"/>
  <c r="F32" i="162"/>
  <c r="C45" i="162"/>
  <c r="P13" i="162"/>
  <c r="G39" i="162"/>
  <c r="I37" i="162"/>
  <c r="K44" i="162"/>
  <c r="N24" i="162"/>
  <c r="S37" i="162"/>
  <c r="Q29" i="162"/>
  <c r="F17" i="162"/>
  <c r="F12" i="162"/>
  <c r="O16" i="162"/>
  <c r="M19" i="162"/>
  <c r="C44" i="162"/>
  <c r="R31" i="162"/>
  <c r="J45" i="162"/>
  <c r="D13" i="162"/>
  <c r="P39" i="162"/>
  <c r="X37" i="162"/>
  <c r="J19" i="162"/>
  <c r="X41" i="162"/>
  <c r="G32" i="162"/>
  <c r="G14" i="162"/>
  <c r="G40" i="162"/>
  <c r="R39" i="162"/>
  <c r="K18" i="162"/>
  <c r="G43" i="162"/>
  <c r="O19" i="162"/>
  <c r="F43" i="162"/>
  <c r="L41" i="162"/>
  <c r="T30" i="162"/>
  <c r="N18" i="162"/>
  <c r="F16" i="162"/>
  <c r="Q45" i="162"/>
  <c r="S13" i="162"/>
  <c r="G15" i="162"/>
  <c r="U19" i="162"/>
  <c r="T32" i="162"/>
  <c r="G18" i="162"/>
  <c r="P18" i="162"/>
  <c r="C29" i="162"/>
  <c r="I18" i="162"/>
  <c r="X42" i="162"/>
  <c r="W42" i="162"/>
  <c r="H45" i="162"/>
  <c r="X15" i="162"/>
  <c r="Q25" i="162"/>
  <c r="T27" i="162"/>
  <c r="E42" i="162"/>
  <c r="I28" i="162"/>
  <c r="T11" i="162"/>
  <c r="K40" i="162"/>
  <c r="D37" i="162"/>
  <c r="R27" i="162"/>
  <c r="F27" i="162"/>
  <c r="Q18" i="162"/>
  <c r="E17" i="162"/>
  <c r="P29" i="162"/>
  <c r="M12" i="162"/>
  <c r="K16" i="162"/>
  <c r="O17" i="162"/>
  <c r="S16" i="162"/>
  <c r="H15" i="162"/>
  <c r="J18" i="162"/>
  <c r="Q30" i="162"/>
  <c r="T38" i="162"/>
  <c r="S38" i="162"/>
  <c r="X14" i="162"/>
  <c r="S40" i="162"/>
  <c r="P37" i="162"/>
  <c r="J12" i="162"/>
  <c r="C38" i="162"/>
  <c r="P19" i="162"/>
  <c r="M43" i="162"/>
  <c r="O31" i="162"/>
  <c r="T44" i="162"/>
  <c r="K15" i="162"/>
  <c r="D19" i="162"/>
  <c r="L39" i="162"/>
  <c r="H19" i="162"/>
  <c r="H26" i="162"/>
  <c r="T17" i="162"/>
  <c r="V17" i="162"/>
  <c r="D39" i="162"/>
  <c r="H27" i="162"/>
  <c r="V45" i="162"/>
  <c r="D16" i="162"/>
  <c r="I45" i="162"/>
  <c r="C14" i="162"/>
  <c r="O27" i="162"/>
  <c r="E37" i="162"/>
  <c r="V40" i="162"/>
  <c r="I15" i="162"/>
  <c r="X16" i="162"/>
  <c r="X19" i="162"/>
  <c r="D40" i="162"/>
  <c r="N41" i="162"/>
  <c r="T42" i="162"/>
  <c r="G38" i="162"/>
  <c r="V19" i="162"/>
  <c r="G17" i="162"/>
  <c r="R32" i="162"/>
  <c r="I11" i="162"/>
  <c r="E44" i="162"/>
  <c r="J11" i="162"/>
  <c r="M11" i="162"/>
  <c r="Q38" i="162"/>
  <c r="T41" i="162"/>
  <c r="M18" i="162"/>
  <c r="T25" i="162"/>
  <c r="J15" i="162"/>
  <c r="D44" i="162"/>
  <c r="G41" i="162"/>
  <c r="I44" i="162"/>
  <c r="H11" i="162"/>
  <c r="O44" i="162"/>
  <c r="P24" i="162"/>
  <c r="H31" i="162"/>
  <c r="T39" i="162"/>
  <c r="F24" i="162"/>
  <c r="E38" i="162"/>
  <c r="I25" i="162"/>
  <c r="Q12" i="162"/>
  <c r="O42" i="162"/>
  <c r="P40" i="162"/>
  <c r="Q15" i="162"/>
  <c r="G13" i="162"/>
  <c r="E31" i="162"/>
  <c r="G24" i="162"/>
  <c r="G44" i="162"/>
  <c r="R24" i="162"/>
  <c r="C41" i="162"/>
  <c r="M17" i="162"/>
  <c r="N14" i="162"/>
  <c r="C18" i="162"/>
  <c r="F14" i="162"/>
  <c r="C37" i="162"/>
  <c r="V16" i="162"/>
  <c r="D24" i="162"/>
  <c r="D32" i="162"/>
  <c r="J44" i="162"/>
  <c r="T12" i="162"/>
  <c r="O28" i="162"/>
  <c r="H38" i="162"/>
  <c r="P12" i="162"/>
  <c r="E25" i="162"/>
  <c r="O37" i="162"/>
  <c r="K11" i="162"/>
  <c r="P31" i="162"/>
  <c r="N30" i="162"/>
  <c r="D17" i="162"/>
  <c r="D29" i="162"/>
  <c r="H25" i="162"/>
  <c r="G12" i="162"/>
  <c r="F31" i="162"/>
  <c r="S31" i="162"/>
  <c r="G29" i="162"/>
  <c r="H30" i="162"/>
  <c r="I17" i="162"/>
  <c r="N29" i="162"/>
  <c r="R30" i="162"/>
  <c r="L44" i="162"/>
  <c r="I19" i="162"/>
  <c r="P27" i="162"/>
  <c r="O30" i="162"/>
  <c r="N15" i="162"/>
  <c r="N42" i="162"/>
  <c r="T19" i="162"/>
  <c r="H39" i="162"/>
  <c r="C28" i="162"/>
  <c r="C27" i="162"/>
  <c r="I12" i="162"/>
  <c r="O29" i="162"/>
  <c r="F18" i="162"/>
  <c r="M44" i="162"/>
  <c r="R43" i="162"/>
  <c r="C26" i="162"/>
  <c r="S25" i="162"/>
  <c r="O38" i="162"/>
  <c r="W14" i="162"/>
  <c r="W38" i="162"/>
  <c r="G27" i="162"/>
  <c r="R14" i="162"/>
  <c r="Q31" i="162"/>
  <c r="T14" i="162"/>
  <c r="C13" i="162"/>
  <c r="J14" i="162"/>
  <c r="M13" i="162"/>
  <c r="G31" i="162"/>
  <c r="E43" i="162"/>
  <c r="U44" i="162"/>
  <c r="P17" i="162"/>
  <c r="V15" i="162"/>
  <c r="R28" i="162"/>
  <c r="R17" i="162"/>
  <c r="W44" i="162"/>
  <c r="Q37" i="162"/>
  <c r="W17" i="162"/>
  <c r="S17" i="162"/>
  <c r="S42" i="162"/>
  <c r="K14" i="162"/>
  <c r="R18" i="162"/>
  <c r="Q32" i="162"/>
  <c r="X43" i="162"/>
  <c r="U37" i="162"/>
  <c r="M37" i="162"/>
  <c r="N37" i="162"/>
  <c r="O24" i="162"/>
  <c r="G30" i="162"/>
  <c r="N31" i="162"/>
  <c r="J38" i="162"/>
  <c r="D43" i="162"/>
  <c r="Q27" i="162"/>
  <c r="O41" i="162"/>
  <c r="K41" i="162"/>
  <c r="W11" i="162"/>
  <c r="V11" i="162"/>
  <c r="S19" i="162"/>
  <c r="P38" i="162"/>
  <c r="N17" i="162"/>
  <c r="J40" i="162"/>
  <c r="P44" i="162"/>
  <c r="P43" i="162"/>
  <c r="U39" i="162"/>
  <c r="X18" i="162"/>
  <c r="R29" i="162"/>
  <c r="O18" i="162"/>
  <c r="I43" i="162"/>
  <c r="H43" i="162"/>
  <c r="N40" i="162"/>
  <c r="M39" i="162"/>
  <c r="K19" i="162"/>
  <c r="Q39" i="162"/>
  <c r="E28" i="162"/>
  <c r="U40" i="162"/>
  <c r="E19" i="162"/>
  <c r="L42" i="162"/>
  <c r="X45" i="162"/>
  <c r="T13" i="162"/>
  <c r="I24" i="162"/>
  <c r="G25" i="162"/>
  <c r="C15" i="162"/>
  <c r="V13" i="162"/>
  <c r="F42" i="162"/>
  <c r="S44" i="162"/>
  <c r="V42" i="162"/>
  <c r="D11" i="162"/>
  <c r="I39" i="162"/>
  <c r="T45" i="162"/>
  <c r="S26" i="162"/>
  <c r="W12" i="162"/>
  <c r="O11" i="162"/>
  <c r="I40" i="162"/>
  <c r="G45" i="162"/>
  <c r="U12" i="162"/>
  <c r="R15" i="162"/>
  <c r="H17" i="162"/>
  <c r="U16" i="162"/>
  <c r="P15" i="162"/>
  <c r="W40" i="162"/>
  <c r="U17" i="162"/>
  <c r="O14" i="162"/>
  <c r="Q17" i="162"/>
  <c r="L40" i="162"/>
  <c r="O25" i="162"/>
  <c r="L14" i="162"/>
  <c r="M41" i="162"/>
  <c r="G19" i="162"/>
  <c r="S15" i="162"/>
  <c r="S30" i="162"/>
  <c r="W37" i="162"/>
  <c r="C16" i="162"/>
  <c r="K12" i="162"/>
  <c r="E39" i="162"/>
  <c r="N38" i="162"/>
  <c r="F25" i="162"/>
  <c r="F29" i="162"/>
  <c r="G37" i="162"/>
  <c r="H37" i="162"/>
  <c r="D41" i="162"/>
  <c r="R25" i="162"/>
  <c r="G28" i="162"/>
  <c r="T18" i="162"/>
  <c r="C32" i="162"/>
  <c r="V18" i="162"/>
  <c r="J39" i="162"/>
  <c r="P30" i="162"/>
  <c r="F39" i="162"/>
  <c r="L45" i="162"/>
  <c r="E11" i="162"/>
  <c r="E13" i="162"/>
  <c r="D26" i="162"/>
  <c r="E27" i="162"/>
  <c r="F38" i="162"/>
  <c r="I38" i="162"/>
  <c r="G26" i="162"/>
  <c r="G16" i="162"/>
  <c r="K42" i="162"/>
  <c r="N45" i="162"/>
  <c r="V38" i="162"/>
  <c r="R45" i="162"/>
  <c r="I14" i="162"/>
  <c r="D14" i="162"/>
  <c r="T28" i="162"/>
  <c r="R13" i="162"/>
  <c r="E15" i="162"/>
  <c r="J42" i="162"/>
  <c r="E32" i="162"/>
  <c r="Q28" i="162"/>
  <c r="K45" i="162"/>
  <c r="C43" i="162"/>
  <c r="W19" i="162"/>
  <c r="O35" i="182" l="1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S31" i="181" s="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G73" i="181" l="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P31" i="174" s="1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Q31" i="174" l="1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H13" i="179"/>
  <c r="S19" i="179"/>
  <c r="F13" i="180"/>
  <c r="D39" i="179"/>
  <c r="M42" i="179"/>
  <c r="O39" i="180"/>
  <c r="N37" i="179"/>
  <c r="F40" i="179"/>
  <c r="F43" i="179"/>
  <c r="N11" i="180"/>
  <c r="E12" i="180"/>
  <c r="W17" i="179"/>
  <c r="G43" i="179"/>
  <c r="T37" i="180"/>
  <c r="V39" i="180"/>
  <c r="L37" i="179"/>
  <c r="M38" i="180"/>
  <c r="F41" i="180"/>
  <c r="H32" i="179"/>
  <c r="V17" i="180"/>
  <c r="R13" i="180"/>
  <c r="F14" i="179"/>
  <c r="F27" i="180"/>
  <c r="T17" i="179"/>
  <c r="T39" i="179"/>
  <c r="E28" i="180"/>
  <c r="D19" i="179"/>
  <c r="E30" i="179"/>
  <c r="V40" i="179"/>
  <c r="G45" i="179"/>
  <c r="R39" i="179"/>
  <c r="G32" i="179"/>
  <c r="I16" i="179"/>
  <c r="Q19" i="179"/>
  <c r="T39" i="180"/>
  <c r="H39" i="180"/>
  <c r="R40" i="180"/>
  <c r="R27" i="180"/>
  <c r="Q16" i="180"/>
  <c r="O32" i="179"/>
  <c r="C37" i="179"/>
  <c r="F25" i="179"/>
  <c r="R37" i="180"/>
  <c r="N41" i="179"/>
  <c r="W14" i="179"/>
  <c r="V11" i="179"/>
  <c r="I41" i="180"/>
  <c r="W43" i="179"/>
  <c r="V19" i="180"/>
  <c r="U41" i="180"/>
  <c r="U37" i="180"/>
  <c r="D11" i="180"/>
  <c r="W16" i="180"/>
  <c r="U11" i="180"/>
  <c r="H24" i="179"/>
  <c r="S32" i="180"/>
  <c r="R19" i="179"/>
  <c r="C32" i="179"/>
  <c r="K16" i="180"/>
  <c r="S19" i="180"/>
  <c r="C16" i="180"/>
  <c r="M13" i="180"/>
  <c r="E16" i="180"/>
  <c r="N17" i="179"/>
  <c r="N39" i="179"/>
  <c r="R16" i="179"/>
  <c r="N17" i="180"/>
  <c r="Q41" i="180"/>
  <c r="G13" i="180"/>
  <c r="W13" i="180"/>
  <c r="U38" i="179"/>
  <c r="G29" i="180"/>
  <c r="F43" i="180"/>
  <c r="R12" i="179"/>
  <c r="M41" i="180"/>
  <c r="K38" i="180"/>
  <c r="Q39" i="179"/>
  <c r="C37" i="180"/>
  <c r="O16" i="179"/>
  <c r="E32" i="180"/>
  <c r="N14" i="179"/>
  <c r="J45" i="180"/>
  <c r="S37" i="180"/>
  <c r="J38" i="179"/>
  <c r="V17" i="179"/>
  <c r="M17" i="180"/>
  <c r="Q17" i="180"/>
  <c r="P43" i="180"/>
  <c r="D27" i="180"/>
  <c r="J12" i="180"/>
  <c r="W12" i="180"/>
  <c r="G43" i="180"/>
  <c r="G11" i="179"/>
  <c r="L11" i="179"/>
  <c r="N12" i="179"/>
  <c r="O30" i="179"/>
  <c r="F14" i="180"/>
  <c r="I13" i="180"/>
  <c r="O29" i="179"/>
  <c r="H43" i="180"/>
  <c r="P39" i="180"/>
  <c r="U13" i="180"/>
  <c r="C11" i="179"/>
  <c r="C15" i="179"/>
  <c r="V38" i="180"/>
  <c r="U17" i="180"/>
  <c r="T14" i="179"/>
  <c r="I37" i="180"/>
  <c r="O14" i="179"/>
  <c r="G16" i="179"/>
  <c r="E13" i="180"/>
  <c r="S15" i="180"/>
  <c r="W40" i="179"/>
  <c r="O41" i="180"/>
  <c r="S30" i="180"/>
  <c r="S24" i="180"/>
  <c r="V16" i="180"/>
  <c r="V45" i="180"/>
  <c r="N11" i="179"/>
  <c r="C32" i="180"/>
  <c r="G19" i="180"/>
  <c r="H28" i="180"/>
  <c r="U42" i="180"/>
  <c r="J42" i="179"/>
  <c r="M37" i="180"/>
  <c r="M39" i="179"/>
  <c r="P39" i="179"/>
  <c r="V37" i="180"/>
  <c r="W40" i="180"/>
  <c r="W19" i="180"/>
  <c r="L17" i="180"/>
  <c r="E14" i="179"/>
  <c r="P12" i="179"/>
  <c r="Q29" i="180"/>
  <c r="K11" i="179"/>
  <c r="R29" i="180"/>
  <c r="T12" i="179"/>
  <c r="E12" i="179"/>
  <c r="L15" i="179"/>
  <c r="G39" i="180"/>
  <c r="C38" i="180"/>
  <c r="L15" i="180"/>
  <c r="S28" i="179"/>
  <c r="E27" i="180"/>
  <c r="H41" i="180"/>
  <c r="N40" i="180"/>
  <c r="Q15" i="180"/>
  <c r="N32" i="179"/>
  <c r="S29" i="180"/>
  <c r="T16" i="180"/>
  <c r="V42" i="179"/>
  <c r="R38" i="179"/>
  <c r="K14" i="180"/>
  <c r="E29" i="179"/>
  <c r="D14" i="179"/>
  <c r="M11" i="180"/>
  <c r="L19" i="179"/>
  <c r="L14" i="180"/>
  <c r="S13" i="180"/>
  <c r="G26" i="180"/>
  <c r="G11" i="180"/>
  <c r="T14" i="180"/>
  <c r="H45" i="179"/>
  <c r="L14" i="179"/>
  <c r="Q40" i="179"/>
  <c r="C39" i="179"/>
  <c r="M11" i="179"/>
  <c r="G25" i="179"/>
  <c r="O41" i="179"/>
  <c r="Q40" i="180"/>
  <c r="T13" i="179"/>
  <c r="M19" i="180"/>
  <c r="N37" i="180"/>
  <c r="H11" i="179"/>
  <c r="J13" i="179"/>
  <c r="O42" i="180"/>
  <c r="S13" i="179"/>
  <c r="N25" i="179"/>
  <c r="C11" i="180"/>
  <c r="G41" i="180"/>
  <c r="P14" i="179"/>
  <c r="G32" i="180"/>
  <c r="Q12" i="180"/>
  <c r="S45" i="180"/>
  <c r="H45" i="180"/>
  <c r="Q11" i="180"/>
  <c r="O24" i="179"/>
  <c r="Q30" i="180"/>
  <c r="H30" i="180"/>
  <c r="D11" i="179"/>
  <c r="Q28" i="179"/>
  <c r="S26" i="180"/>
  <c r="P30" i="179"/>
  <c r="Q39" i="180"/>
  <c r="I45" i="179"/>
  <c r="R12" i="180"/>
  <c r="G28" i="179"/>
  <c r="Q38" i="180"/>
  <c r="N28" i="180"/>
  <c r="G14" i="180"/>
  <c r="F19" i="179"/>
  <c r="T13" i="180"/>
  <c r="O11" i="179"/>
  <c r="R45" i="180"/>
  <c r="N45" i="180"/>
  <c r="L37" i="180"/>
  <c r="G26" i="179"/>
  <c r="N24" i="180"/>
  <c r="S42" i="180"/>
  <c r="P17" i="179"/>
  <c r="H26" i="179"/>
  <c r="R29" i="179"/>
  <c r="V45" i="179"/>
  <c r="C40" i="180"/>
  <c r="L39" i="180"/>
  <c r="C19" i="180"/>
  <c r="J37" i="180"/>
  <c r="F32" i="180"/>
  <c r="R32" i="179"/>
  <c r="G25" i="180"/>
  <c r="E39" i="180"/>
  <c r="Q38" i="179"/>
  <c r="O37" i="180"/>
  <c r="D32" i="179"/>
  <c r="P24" i="179"/>
  <c r="K45" i="180"/>
  <c r="F12" i="180"/>
  <c r="C29" i="180"/>
  <c r="D29" i="180"/>
  <c r="H27" i="179"/>
  <c r="G17" i="180"/>
  <c r="M45" i="180"/>
  <c r="R43" i="179"/>
  <c r="H14" i="179"/>
  <c r="S40" i="180"/>
  <c r="I45" i="180"/>
  <c r="W16" i="179"/>
  <c r="U37" i="179"/>
  <c r="L43" i="180"/>
  <c r="U38" i="180"/>
  <c r="I43" i="179"/>
  <c r="E39" i="179"/>
  <c r="H29" i="179"/>
  <c r="P26" i="179"/>
  <c r="J16" i="180"/>
  <c r="O43" i="180"/>
  <c r="I39" i="179"/>
  <c r="C24" i="180"/>
  <c r="H16" i="179"/>
  <c r="R28" i="179"/>
  <c r="K16" i="179"/>
  <c r="O38" i="179"/>
  <c r="K39" i="179"/>
  <c r="P13" i="180"/>
  <c r="Q24" i="179"/>
  <c r="O27" i="180"/>
  <c r="J15" i="179"/>
  <c r="Q26" i="180"/>
  <c r="E37" i="180"/>
  <c r="L41" i="180"/>
  <c r="J11" i="180"/>
  <c r="K41" i="179"/>
  <c r="W15" i="179"/>
  <c r="V16" i="179"/>
  <c r="F17" i="179"/>
  <c r="P27" i="180"/>
  <c r="D19" i="180"/>
  <c r="D39" i="180"/>
  <c r="H17" i="179"/>
  <c r="O13" i="179"/>
  <c r="M45" i="179"/>
  <c r="M37" i="179"/>
  <c r="O17" i="180"/>
  <c r="V39" i="179"/>
  <c r="W37" i="179"/>
  <c r="D15" i="179"/>
  <c r="W11" i="179"/>
  <c r="N43" i="180"/>
  <c r="I16" i="180"/>
  <c r="D41" i="180"/>
  <c r="M15" i="180"/>
  <c r="Q45" i="180"/>
  <c r="C27" i="180"/>
  <c r="O26" i="180"/>
  <c r="V14" i="180"/>
  <c r="E27" i="179"/>
  <c r="D38" i="180"/>
  <c r="R37" i="179"/>
  <c r="H39" i="179"/>
  <c r="F13" i="179"/>
  <c r="O40" i="179"/>
  <c r="Q32" i="179"/>
  <c r="I19" i="180"/>
  <c r="N43" i="179"/>
  <c r="P45" i="179"/>
  <c r="V15" i="179"/>
  <c r="K40" i="180"/>
  <c r="N15" i="180"/>
  <c r="I40" i="179"/>
  <c r="W43" i="180"/>
  <c r="D25" i="179"/>
  <c r="U12" i="180"/>
  <c r="G14" i="179"/>
  <c r="M42" i="180"/>
  <c r="C45" i="179"/>
  <c r="D32" i="180"/>
  <c r="D16" i="179"/>
  <c r="H15" i="180"/>
  <c r="G24" i="180"/>
  <c r="U11" i="179"/>
  <c r="E30" i="180"/>
  <c r="F17" i="180"/>
  <c r="V13" i="179"/>
  <c r="H42" i="179"/>
  <c r="P11" i="180"/>
  <c r="O27" i="179"/>
  <c r="T42" i="179"/>
  <c r="E41" i="180"/>
  <c r="D38" i="179"/>
  <c r="V38" i="179"/>
  <c r="Q14" i="180"/>
  <c r="L38" i="179"/>
  <c r="D45" i="180"/>
  <c r="J40" i="179"/>
  <c r="P32" i="180"/>
  <c r="N41" i="180"/>
  <c r="K43" i="180"/>
  <c r="W39" i="179"/>
  <c r="H24" i="180"/>
  <c r="S45" i="179"/>
  <c r="P17" i="180"/>
  <c r="D12" i="179"/>
  <c r="C43" i="179"/>
  <c r="F24" i="180"/>
  <c r="C38" i="179"/>
  <c r="T11" i="180"/>
  <c r="S25" i="180"/>
  <c r="P37" i="180"/>
  <c r="V43" i="179"/>
  <c r="U12" i="179"/>
  <c r="N42" i="179"/>
  <c r="H28" i="179"/>
  <c r="H41" i="179"/>
  <c r="N14" i="180"/>
  <c r="W38" i="179"/>
  <c r="I40" i="180"/>
  <c r="E43" i="180"/>
  <c r="D41" i="179"/>
  <c r="I12" i="179"/>
  <c r="M14" i="179"/>
  <c r="N45" i="179"/>
  <c r="U40" i="180"/>
  <c r="S30" i="179"/>
  <c r="Q29" i="179"/>
  <c r="E24" i="180"/>
  <c r="R24" i="180"/>
  <c r="R38" i="180"/>
  <c r="C25" i="179"/>
  <c r="C43" i="180"/>
  <c r="E28" i="179"/>
  <c r="H13" i="180"/>
  <c r="D40" i="179"/>
  <c r="I11" i="180"/>
  <c r="N26" i="180"/>
  <c r="E16" i="179"/>
  <c r="E24" i="179"/>
  <c r="U15" i="179"/>
  <c r="J39" i="179"/>
  <c r="D27" i="179"/>
  <c r="G15" i="180"/>
  <c r="P26" i="180"/>
  <c r="P42" i="180"/>
  <c r="E45" i="180"/>
  <c r="T41" i="179"/>
  <c r="F26" i="180"/>
  <c r="D26" i="180"/>
  <c r="C13" i="180"/>
  <c r="P43" i="179"/>
  <c r="P29" i="180"/>
  <c r="I12" i="180"/>
  <c r="K15" i="180"/>
  <c r="C41" i="180"/>
  <c r="H25" i="180"/>
  <c r="K37" i="180"/>
  <c r="I37" i="179"/>
  <c r="K39" i="180"/>
  <c r="E37" i="179"/>
  <c r="D28" i="179"/>
  <c r="U14" i="179"/>
  <c r="G41" i="179"/>
  <c r="F30" i="180"/>
  <c r="G27" i="180"/>
  <c r="E25" i="179"/>
  <c r="H42" i="180"/>
  <c r="E40" i="180"/>
  <c r="N30" i="179"/>
  <c r="D26" i="179"/>
  <c r="L16" i="180"/>
  <c r="L16" i="179"/>
  <c r="E25" i="180"/>
  <c r="G30" i="180"/>
  <c r="M12" i="179"/>
  <c r="C13" i="179"/>
  <c r="R17" i="179"/>
  <c r="S38" i="179"/>
  <c r="Q12" i="179"/>
  <c r="P27" i="179"/>
  <c r="L41" i="179"/>
  <c r="P28" i="180"/>
  <c r="H32" i="180"/>
  <c r="F28" i="180"/>
  <c r="C25" i="180"/>
  <c r="G24" i="179"/>
  <c r="Q45" i="179"/>
  <c r="O15" i="179"/>
  <c r="R25" i="179"/>
  <c r="K17" i="179"/>
  <c r="F32" i="179"/>
  <c r="U41" i="179"/>
  <c r="E43" i="179"/>
  <c r="E41" i="179"/>
  <c r="S42" i="179"/>
  <c r="O25" i="179"/>
  <c r="O45" i="179"/>
  <c r="S43" i="179"/>
  <c r="T38" i="180"/>
  <c r="O43" i="179"/>
  <c r="H19" i="179"/>
  <c r="H38" i="180"/>
  <c r="J19" i="180"/>
  <c r="R42" i="179"/>
  <c r="D40" i="180"/>
  <c r="G28" i="180"/>
  <c r="R15" i="179"/>
  <c r="P13" i="179"/>
  <c r="O45" i="180"/>
  <c r="S12" i="179"/>
  <c r="N29" i="180"/>
  <c r="P41" i="179"/>
  <c r="P38" i="179"/>
  <c r="R43" i="180"/>
  <c r="J41" i="179"/>
  <c r="N30" i="180"/>
  <c r="S27" i="179"/>
  <c r="R41" i="179"/>
  <c r="N27" i="179"/>
  <c r="Q32" i="180"/>
  <c r="L45" i="179"/>
  <c r="L42" i="179"/>
  <c r="M15" i="179"/>
  <c r="R45" i="179"/>
  <c r="H25" i="179"/>
  <c r="R16" i="180"/>
  <c r="S41" i="179"/>
  <c r="Q25" i="180"/>
  <c r="C45" i="180"/>
  <c r="G40" i="179"/>
  <c r="M38" i="179"/>
  <c r="S11" i="179"/>
  <c r="R27" i="179"/>
  <c r="C14" i="180"/>
  <c r="O15" i="180"/>
  <c r="S25" i="179"/>
  <c r="O19" i="180"/>
  <c r="T45" i="180"/>
  <c r="O12" i="179"/>
  <c r="T45" i="179"/>
  <c r="V12" i="179"/>
  <c r="Q16" i="179"/>
  <c r="W37" i="180"/>
  <c r="N28" i="179"/>
  <c r="S24" i="179"/>
  <c r="V12" i="180"/>
  <c r="C26" i="180"/>
  <c r="R17" i="180"/>
  <c r="Q14" i="179"/>
  <c r="Q13" i="179"/>
  <c r="C29" i="179"/>
  <c r="S39" i="179"/>
  <c r="U19" i="180"/>
  <c r="O14" i="180"/>
  <c r="H37" i="179"/>
  <c r="L12" i="179"/>
  <c r="T43" i="179"/>
  <c r="P28" i="179"/>
  <c r="T40" i="180"/>
  <c r="J19" i="179"/>
  <c r="L39" i="179"/>
  <c r="J11" i="179"/>
  <c r="U39" i="179"/>
  <c r="D13" i="180"/>
  <c r="O40" i="180"/>
  <c r="C24" i="179"/>
  <c r="F28" i="179"/>
  <c r="N27" i="180"/>
  <c r="Q26" i="179"/>
  <c r="U40" i="179"/>
  <c r="P29" i="179"/>
  <c r="D16" i="180"/>
  <c r="S40" i="179"/>
  <c r="R30" i="179"/>
  <c r="F15" i="180"/>
  <c r="T38" i="179"/>
  <c r="K13" i="179"/>
  <c r="R19" i="180"/>
  <c r="C19" i="179"/>
  <c r="M14" i="180"/>
  <c r="T12" i="180"/>
  <c r="T16" i="179"/>
  <c r="R42" i="180"/>
  <c r="S15" i="179"/>
  <c r="S27" i="180"/>
  <c r="Q37" i="179"/>
  <c r="E14" i="180"/>
  <c r="Q30" i="179"/>
  <c r="O13" i="180"/>
  <c r="F16" i="180"/>
  <c r="U43" i="180"/>
  <c r="N32" i="180"/>
  <c r="G29" i="179"/>
  <c r="T41" i="180"/>
  <c r="P40" i="180"/>
  <c r="E38" i="180"/>
  <c r="V42" i="180"/>
  <c r="P15" i="180"/>
  <c r="U45" i="180"/>
  <c r="G39" i="179"/>
  <c r="K40" i="179"/>
  <c r="O25" i="180"/>
  <c r="W42" i="179"/>
  <c r="V41" i="180"/>
  <c r="I39" i="180"/>
  <c r="T37" i="179"/>
  <c r="D37" i="179"/>
  <c r="S16" i="179"/>
  <c r="R25" i="180"/>
  <c r="Q13" i="180"/>
  <c r="J12" i="179"/>
  <c r="Q28" i="180"/>
  <c r="P12" i="180"/>
  <c r="C15" i="180"/>
  <c r="F37" i="179"/>
  <c r="M16" i="179"/>
  <c r="K19" i="180"/>
  <c r="M41" i="179"/>
  <c r="R30" i="180"/>
  <c r="G12" i="179"/>
  <c r="I11" i="179"/>
  <c r="O11" i="180"/>
  <c r="E32" i="179"/>
  <c r="W12" i="179"/>
  <c r="N40" i="179"/>
  <c r="F40" i="180"/>
  <c r="N25" i="180"/>
  <c r="E11" i="180"/>
  <c r="E29" i="180"/>
  <c r="U43" i="179"/>
  <c r="G16" i="180"/>
  <c r="N26" i="179"/>
  <c r="R26" i="179"/>
  <c r="O16" i="180"/>
  <c r="C12" i="180"/>
  <c r="J16" i="179"/>
  <c r="J13" i="180"/>
  <c r="H40" i="180"/>
  <c r="R32" i="180"/>
  <c r="G42" i="179"/>
  <c r="U39" i="180"/>
  <c r="N15" i="179"/>
  <c r="Q37" i="180"/>
  <c r="T17" i="180"/>
  <c r="M43" i="180"/>
  <c r="H17" i="180"/>
  <c r="F29" i="180"/>
  <c r="D30" i="179"/>
  <c r="H11" i="180"/>
  <c r="P42" i="179"/>
  <c r="J15" i="180"/>
  <c r="L43" i="179"/>
  <c r="N12" i="180"/>
  <c r="O42" i="179"/>
  <c r="L17" i="179"/>
  <c r="F29" i="179"/>
  <c r="D25" i="180"/>
  <c r="S17" i="180"/>
  <c r="D42" i="179"/>
  <c r="Q25" i="179"/>
  <c r="F39" i="180"/>
  <c r="D17" i="179"/>
  <c r="G37" i="180"/>
  <c r="O26" i="179"/>
  <c r="I13" i="179"/>
  <c r="J45" i="179"/>
  <c r="R39" i="180"/>
  <c r="N19" i="179"/>
  <c r="C28" i="179"/>
  <c r="D14" i="180"/>
  <c r="V43" i="180"/>
  <c r="P38" i="180"/>
  <c r="P45" i="180"/>
  <c r="E17" i="180"/>
  <c r="L40" i="180"/>
  <c r="M19" i="179"/>
  <c r="E42" i="180"/>
  <c r="O12" i="180"/>
  <c r="W19" i="179"/>
  <c r="L19" i="180"/>
  <c r="L13" i="180"/>
  <c r="S11" i="180"/>
  <c r="C16" i="179"/>
  <c r="Q17" i="179"/>
  <c r="K37" i="179"/>
  <c r="G42" i="180"/>
  <c r="V41" i="179"/>
  <c r="C17" i="180"/>
  <c r="S43" i="180"/>
  <c r="F42" i="180"/>
  <c r="P19" i="179"/>
  <c r="T19" i="180"/>
  <c r="U45" i="179"/>
  <c r="K17" i="180"/>
  <c r="C14" i="179"/>
  <c r="K43" i="179"/>
  <c r="J43" i="179"/>
  <c r="P11" i="179"/>
  <c r="D24" i="180"/>
  <c r="N16" i="179"/>
  <c r="R14" i="179"/>
  <c r="J14" i="180"/>
  <c r="E42" i="179"/>
  <c r="F45" i="179"/>
  <c r="P16" i="179"/>
  <c r="F45" i="180"/>
  <c r="L45" i="180"/>
  <c r="F26" i="179"/>
  <c r="H16" i="180"/>
  <c r="S32" i="179"/>
  <c r="L13" i="179"/>
  <c r="L42" i="180"/>
  <c r="C30" i="180"/>
  <c r="Q43" i="180"/>
  <c r="K11" i="180"/>
  <c r="G15" i="179"/>
  <c r="I43" i="180"/>
  <c r="T19" i="179"/>
  <c r="S12" i="180"/>
  <c r="S38" i="180"/>
  <c r="W42" i="180"/>
  <c r="N29" i="179"/>
  <c r="S28" i="180"/>
  <c r="V13" i="180"/>
  <c r="J14" i="179"/>
  <c r="R41" i="180"/>
  <c r="P32" i="179"/>
  <c r="T40" i="179"/>
  <c r="S17" i="179"/>
  <c r="I42" i="179"/>
  <c r="W38" i="180"/>
  <c r="H12" i="179"/>
  <c r="K42" i="180"/>
  <c r="D43" i="180"/>
  <c r="O30" i="180"/>
  <c r="R28" i="180"/>
  <c r="Q41" i="179"/>
  <c r="H19" i="180"/>
  <c r="N13" i="180"/>
  <c r="I38" i="180"/>
  <c r="H29" i="180"/>
  <c r="G37" i="179"/>
  <c r="V40" i="180"/>
  <c r="P14" i="180"/>
  <c r="E15" i="180"/>
  <c r="N38" i="180"/>
  <c r="S41" i="180"/>
  <c r="D42" i="180"/>
  <c r="J17" i="179"/>
  <c r="C28" i="180"/>
  <c r="N19" i="180"/>
  <c r="D45" i="179"/>
  <c r="M43" i="179"/>
  <c r="W13" i="179"/>
  <c r="N39" i="180"/>
  <c r="Q42" i="179"/>
  <c r="E19" i="179"/>
  <c r="F11" i="179"/>
  <c r="S14" i="179"/>
  <c r="N38" i="179"/>
  <c r="J43" i="180"/>
  <c r="E40" i="179"/>
  <c r="I17" i="180"/>
  <c r="C30" i="179"/>
  <c r="F25" i="180"/>
  <c r="L40" i="179"/>
  <c r="G38" i="180"/>
  <c r="H26" i="180"/>
  <c r="H30" i="179"/>
  <c r="D13" i="179"/>
  <c r="F11" i="180"/>
  <c r="K41" i="180"/>
  <c r="H38" i="179"/>
  <c r="W45" i="179"/>
  <c r="F38" i="180"/>
  <c r="S39" i="180"/>
  <c r="W15" i="180"/>
  <c r="G27" i="179"/>
  <c r="K38" i="179"/>
  <c r="H27" i="180"/>
  <c r="F16" i="179"/>
  <c r="D12" i="180"/>
  <c r="S14" i="180"/>
  <c r="M12" i="180"/>
  <c r="K13" i="180"/>
  <c r="R11" i="180"/>
  <c r="D24" i="179"/>
  <c r="N24" i="179"/>
  <c r="O39" i="179"/>
  <c r="E19" i="180"/>
  <c r="S26" i="179"/>
  <c r="J39" i="180"/>
  <c r="C42" i="180"/>
  <c r="I15" i="179"/>
  <c r="W11" i="180"/>
  <c r="J38" i="180"/>
  <c r="S16" i="180"/>
  <c r="E26" i="180"/>
  <c r="D30" i="180"/>
  <c r="F24" i="179"/>
  <c r="G30" i="179"/>
  <c r="L38" i="180"/>
  <c r="J40" i="180"/>
  <c r="T42" i="180"/>
  <c r="Q27" i="180"/>
  <c r="F12" i="179"/>
  <c r="U15" i="180"/>
  <c r="O38" i="180"/>
  <c r="P25" i="179"/>
  <c r="P25" i="180"/>
  <c r="G38" i="179"/>
  <c r="K42" i="179"/>
  <c r="F41" i="179"/>
  <c r="P37" i="179"/>
  <c r="Q15" i="179"/>
  <c r="H43" i="179"/>
  <c r="O28" i="179"/>
  <c r="D29" i="179"/>
  <c r="D43" i="179"/>
  <c r="V15" i="180"/>
  <c r="D28" i="180"/>
  <c r="E38" i="179"/>
  <c r="F38" i="179"/>
  <c r="M40" i="180"/>
  <c r="F19" i="180"/>
  <c r="K12" i="180"/>
  <c r="G19" i="179"/>
  <c r="D15" i="180"/>
  <c r="V14" i="179"/>
  <c r="C12" i="179"/>
  <c r="I42" i="180"/>
  <c r="U19" i="179"/>
  <c r="F27" i="179"/>
  <c r="R14" i="180"/>
  <c r="E26" i="179"/>
  <c r="U14" i="180"/>
  <c r="G45" i="180"/>
  <c r="G17" i="179"/>
  <c r="O37" i="179"/>
  <c r="I15" i="180"/>
  <c r="T15" i="180"/>
  <c r="M39" i="180"/>
  <c r="P41" i="180"/>
  <c r="P16" i="180"/>
  <c r="I14" i="180"/>
  <c r="T15" i="179"/>
  <c r="R40" i="179"/>
  <c r="F39" i="179"/>
  <c r="H12" i="180"/>
  <c r="F42" i="179"/>
  <c r="E15" i="179"/>
  <c r="M16" i="180"/>
  <c r="C27" i="179"/>
  <c r="C40" i="179"/>
  <c r="C39" i="180"/>
  <c r="I19" i="179"/>
  <c r="D37" i="180"/>
  <c r="M13" i="179"/>
  <c r="V37" i="179"/>
  <c r="E45" i="179"/>
  <c r="I14" i="179"/>
  <c r="K15" i="179"/>
  <c r="Q42" i="180"/>
  <c r="N42" i="180"/>
  <c r="O29" i="180"/>
  <c r="R13" i="179"/>
  <c r="W17" i="180"/>
  <c r="J17" i="180"/>
  <c r="W45" i="180"/>
  <c r="J37" i="179"/>
  <c r="H37" i="180"/>
  <c r="S29" i="179"/>
  <c r="R26" i="180"/>
  <c r="K19" i="179"/>
  <c r="R11" i="179"/>
  <c r="L12" i="180"/>
  <c r="F30" i="179"/>
  <c r="P15" i="179"/>
  <c r="W39" i="180"/>
  <c r="V19" i="179"/>
  <c r="U16" i="180"/>
  <c r="O32" i="180"/>
  <c r="C41" i="179"/>
  <c r="U16" i="179"/>
  <c r="U42" i="179"/>
  <c r="H40" i="179"/>
  <c r="K12" i="179"/>
  <c r="P30" i="180"/>
  <c r="Q43" i="179"/>
  <c r="W41" i="180"/>
  <c r="P24" i="180"/>
  <c r="Q19" i="180"/>
  <c r="I17" i="179"/>
  <c r="E13" i="179"/>
  <c r="K45" i="179"/>
  <c r="P40" i="179"/>
  <c r="I38" i="179"/>
  <c r="J41" i="180"/>
  <c r="E17" i="179"/>
  <c r="S37" i="179"/>
  <c r="O28" i="180"/>
  <c r="W14" i="180"/>
  <c r="H15" i="179"/>
  <c r="U17" i="179"/>
  <c r="P19" i="180"/>
  <c r="K14" i="179"/>
  <c r="Q24" i="180"/>
  <c r="F37" i="180"/>
  <c r="Q27" i="179"/>
  <c r="C26" i="179"/>
  <c r="T11" i="179"/>
  <c r="R15" i="180"/>
  <c r="R24" i="179"/>
  <c r="V11" i="180"/>
  <c r="U13" i="179"/>
  <c r="G13" i="179"/>
  <c r="C17" i="179"/>
  <c r="N16" i="180"/>
  <c r="O17" i="179"/>
  <c r="M40" i="179"/>
  <c r="Q11" i="179"/>
  <c r="G12" i="180"/>
  <c r="N13" i="179"/>
  <c r="W41" i="179"/>
  <c r="C42" i="179"/>
  <c r="J42" i="180"/>
  <c r="L11" i="180"/>
  <c r="G40" i="180"/>
  <c r="E11" i="179"/>
  <c r="F15" i="179"/>
  <c r="D17" i="180"/>
  <c r="I41" i="179"/>
  <c r="T43" i="180"/>
  <c r="M17" i="179"/>
  <c r="O19" i="179"/>
  <c r="H14" i="180"/>
  <c r="O24" i="180"/>
  <c r="T26" i="180" l="1"/>
  <c r="X39" i="180"/>
  <c r="I27" i="180"/>
  <c r="T32" i="179"/>
  <c r="X37" i="179"/>
  <c r="C44" i="179"/>
  <c r="T44" i="180"/>
  <c r="X13" i="180"/>
  <c r="O31" i="180"/>
  <c r="T24" i="179"/>
  <c r="N31" i="179"/>
  <c r="G18" i="180"/>
  <c r="U18" i="180"/>
  <c r="T28" i="179"/>
  <c r="I18" i="180"/>
  <c r="T18" i="180"/>
  <c r="G31" i="180"/>
  <c r="Q31" i="179"/>
  <c r="I29" i="180"/>
  <c r="H18" i="179"/>
  <c r="I32" i="180"/>
  <c r="L18" i="179"/>
  <c r="F44" i="180"/>
  <c r="X40" i="179"/>
  <c r="X40" i="180"/>
  <c r="Q18" i="179"/>
  <c r="P44" i="179"/>
  <c r="D31" i="179"/>
  <c r="X13" i="179"/>
  <c r="W44" i="180"/>
  <c r="T30" i="180"/>
  <c r="X38" i="179"/>
  <c r="O31" i="179"/>
  <c r="N44" i="180"/>
  <c r="N18" i="179"/>
  <c r="G18" i="179"/>
  <c r="Q31" i="180"/>
  <c r="I27" i="179"/>
  <c r="F31" i="179"/>
  <c r="O44" i="179"/>
  <c r="R18" i="180"/>
  <c r="X45" i="180"/>
  <c r="D18" i="180"/>
  <c r="F31" i="180"/>
  <c r="Q18" i="180"/>
  <c r="T28" i="180"/>
  <c r="G44" i="180"/>
  <c r="H44" i="179"/>
  <c r="F18" i="179"/>
  <c r="H18" i="180"/>
  <c r="O18" i="180"/>
  <c r="T27" i="180"/>
  <c r="U44" i="180"/>
  <c r="E44" i="179"/>
  <c r="X43" i="179"/>
  <c r="F18" i="180"/>
  <c r="P31" i="179"/>
  <c r="X37" i="180"/>
  <c r="C44" i="180"/>
  <c r="N18" i="180"/>
  <c r="P31" i="180"/>
  <c r="X15" i="179"/>
  <c r="X12" i="180"/>
  <c r="I18" i="179"/>
  <c r="K18" i="180"/>
  <c r="G31" i="179"/>
  <c r="X43" i="180"/>
  <c r="U44" i="179"/>
  <c r="D44" i="179"/>
  <c r="X45" i="179"/>
  <c r="S31" i="180"/>
  <c r="X17" i="179"/>
  <c r="C18" i="179"/>
  <c r="X11" i="179"/>
  <c r="X17" i="180"/>
  <c r="M18" i="180"/>
  <c r="I24" i="179"/>
  <c r="C31" i="179"/>
  <c r="I25" i="180"/>
  <c r="I44" i="179"/>
  <c r="I25" i="179"/>
  <c r="T44" i="179"/>
  <c r="W18" i="179"/>
  <c r="O44" i="180"/>
  <c r="G44" i="179"/>
  <c r="E18" i="179"/>
  <c r="X19" i="179"/>
  <c r="T32" i="180"/>
  <c r="T29" i="180"/>
  <c r="I30" i="180"/>
  <c r="K44" i="180"/>
  <c r="R18" i="179"/>
  <c r="V44" i="180"/>
  <c r="X38" i="180"/>
  <c r="X16" i="180"/>
  <c r="I29" i="179"/>
  <c r="N44" i="179"/>
  <c r="T24" i="180"/>
  <c r="N31" i="180"/>
  <c r="W18" i="180"/>
  <c r="T26" i="179"/>
  <c r="D31" i="180"/>
  <c r="R31" i="180"/>
  <c r="H31" i="180"/>
  <c r="W44" i="179"/>
  <c r="I24" i="180"/>
  <c r="C31" i="180"/>
  <c r="M18" i="179"/>
  <c r="P18" i="180"/>
  <c r="V18" i="180"/>
  <c r="K44" i="179"/>
  <c r="J18" i="180"/>
  <c r="L18" i="180"/>
  <c r="P18" i="179"/>
  <c r="T30" i="179"/>
  <c r="V18" i="179"/>
  <c r="R44" i="179"/>
  <c r="X41" i="180"/>
  <c r="E31" i="180"/>
  <c r="X39" i="179"/>
  <c r="S44" i="179"/>
  <c r="L44" i="180"/>
  <c r="R31" i="179"/>
  <c r="X42" i="180"/>
  <c r="V44" i="179"/>
  <c r="Q44" i="180"/>
  <c r="J18" i="179"/>
  <c r="X11" i="180"/>
  <c r="C18" i="180"/>
  <c r="M44" i="180"/>
  <c r="I32" i="179"/>
  <c r="X16" i="179"/>
  <c r="E44" i="180"/>
  <c r="X42" i="179"/>
  <c r="I28" i="179"/>
  <c r="F44" i="179"/>
  <c r="X14" i="180"/>
  <c r="H44" i="180"/>
  <c r="T25" i="179"/>
  <c r="M44" i="179"/>
  <c r="I30" i="179"/>
  <c r="I26" i="180"/>
  <c r="T18" i="179"/>
  <c r="E31" i="179"/>
  <c r="D44" i="180"/>
  <c r="X12" i="179"/>
  <c r="S18" i="180"/>
  <c r="I28" i="180"/>
  <c r="E18" i="180"/>
  <c r="X14" i="179"/>
  <c r="X15" i="180"/>
  <c r="R44" i="180"/>
  <c r="J44" i="179"/>
  <c r="J44" i="180"/>
  <c r="D18" i="179"/>
  <c r="L44" i="179"/>
  <c r="S44" i="180"/>
  <c r="O18" i="179"/>
  <c r="I26" i="179"/>
  <c r="X41" i="179"/>
  <c r="T25" i="180"/>
  <c r="T29" i="179"/>
  <c r="T27" i="179"/>
  <c r="Q44" i="179"/>
  <c r="S18" i="179"/>
  <c r="P44" i="180"/>
  <c r="X19" i="180"/>
  <c r="K18" i="179"/>
  <c r="I44" i="180"/>
  <c r="U18" i="179"/>
  <c r="H31" i="179"/>
  <c r="S31" i="179"/>
  <c r="W70" i="158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T31" i="179" l="1"/>
  <c r="I31" i="179"/>
  <c r="I31" i="180"/>
  <c r="X44" i="180"/>
  <c r="X18" i="179"/>
  <c r="X44" i="179"/>
  <c r="X18" i="180"/>
  <c r="T31" i="180"/>
  <c r="U49" i="157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<sst xmlns="http://schemas.openxmlformats.org/spreadsheetml/2006/main" count="7129" uniqueCount="137">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</sst>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69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4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0" borderId="9" xfId="0" applyNumberFormat="1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7" xfId="0" applyNumberFormat="1" applyFont="1" applyFill="1" applyBorder="1" applyAlignment="1">
      <alignment horizontal="center" vertical="center"/>
    </xf>
    <xf numFmtId="164" fontId="10" fillId="0" borderId="16" xfId="0" applyNumberFormat="1" applyFont="1" applyFill="1" applyBorder="1" applyAlignment="1">
      <alignment horizontal="center" vertical="center"/>
    </xf>
    <xf numFmtId="164" fontId="53" fillId="0" borderId="7" xfId="0" applyNumberFormat="1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2" fontId="25" fillId="0" borderId="0" xfId="0" applyNumberFormat="1" applyFont="1" applyFill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0" fontId="16" fillId="0" borderId="5" xfId="0" applyFont="1" applyFill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on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Fill="1" applyBorder="1" applyAlignment="1">
      <alignment horizontal="center" vertical="center"/>
    </xf>
    <xf numFmtId="164" fontId="59" fillId="0" borderId="7" xfId="0" applyNumberFormat="1" applyFont="1" applyFill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Fill="1" applyBorder="1" applyAlignment="1">
      <alignment horizontal="center" vertical="center"/>
    </xf>
    <xf numFmtId="164" fontId="59" fillId="0" borderId="16" xfId="0" applyNumberFormat="1" applyFont="1" applyFill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" fontId="0" fillId="16" borderId="0" xfId="0" applyNumberFormat="1" applyFont="1" applyFill="1" applyAlignment="1">
      <alignment horizontal="center" vertical="center"/>
    </xf>
    <xf numFmtId="2" fontId="59" fillId="0" borderId="10" xfId="0" applyNumberFormat="1" applyFont="1" applyFill="1" applyBorder="1" applyAlignment="1">
      <alignment horizontal="center" vertical="center"/>
    </xf>
    <xf numFmtId="1" fontId="0" fillId="19" borderId="0" xfId="0" applyNumberFormat="1" applyFont="1" applyFill="1" applyAlignment="1">
      <alignment horizontal="center" vertical="center"/>
    </xf>
    <xf numFmtId="1" fontId="0" fillId="33" borderId="0" xfId="0" applyNumberFormat="1" applyFont="1" applyFill="1" applyAlignment="1">
      <alignment horizontal="center" vertical="center"/>
    </xf>
    <xf numFmtId="0" fontId="60" fillId="0" borderId="5" xfId="0" applyFont="1" applyFill="1" applyBorder="1" applyAlignment="1">
      <alignment horizontal="center" vertical="center"/>
    </xf>
    <xf numFmtId="1" fontId="0" fillId="23" borderId="0" xfId="0" applyNumberFormat="1" applyFont="1" applyFill="1" applyAlignment="1">
      <alignment horizontal="center" vertical="center"/>
    </xf>
    <xf numFmtId="1" fontId="0" fillId="9" borderId="0" xfId="0" applyNumberFormat="1" applyFont="1" applyFill="1" applyAlignment="1">
      <alignment horizontal="center" vertical="center"/>
    </xf>
    <xf numFmtId="1" fontId="0" fillId="34" borderId="0" xfId="0" applyNumberFormat="1" applyFon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Fill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2" fontId="0" fillId="0" borderId="0" xfId="0" applyNumberFormat="1" applyFont="1" applyFill="1" applyAlignment="1">
      <alignment horizontal="center" vertical="center"/>
    </xf>
    <xf numFmtId="0" fontId="0" fillId="7" borderId="0" xfId="0" applyFont="1" applyFill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Fill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0" fontId="59" fillId="2" borderId="0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Fill="1" applyAlignment="1">
      <alignment horizontal="center" vertical="center"/>
    </xf>
    <xf numFmtId="164" fontId="59" fillId="0" borderId="65" xfId="0" applyNumberFormat="1" applyFont="1" applyFill="1" applyBorder="1" applyAlignment="1">
      <alignment horizontal="center" vertical="center"/>
    </xf>
    <xf numFmtId="164" fontId="59" fillId="0" borderId="64" xfId="0" applyNumberFormat="1" applyFont="1" applyFill="1" applyBorder="1" applyAlignment="1">
      <alignment horizontal="center" vertical="center"/>
    </xf>
    <xf numFmtId="164" fontId="59" fillId="0" borderId="47" xfId="0" applyNumberFormat="1" applyFont="1" applyFill="1" applyBorder="1" applyAlignment="1">
      <alignment horizontal="center" vertical="center"/>
    </xf>
    <xf numFmtId="164" fontId="59" fillId="0" borderId="26" xfId="0" applyNumberFormat="1" applyFont="1" applyFill="1" applyBorder="1" applyAlignment="1">
      <alignment horizontal="center" vertical="center"/>
    </xf>
    <xf numFmtId="2" fontId="59" fillId="0" borderId="31" xfId="0" applyNumberFormat="1" applyFont="1" applyFill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Fill="1" applyBorder="1" applyAlignment="1">
      <alignment horizontal="center" vertical="center"/>
    </xf>
    <xf numFmtId="164" fontId="59" fillId="0" borderId="62" xfId="0" applyNumberFormat="1" applyFont="1" applyFill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Fill="1" applyBorder="1" applyAlignment="1">
      <alignment horizontal="center" vertical="center"/>
    </xf>
    <xf numFmtId="164" fontId="59" fillId="0" borderId="63" xfId="0" applyNumberFormat="1" applyFont="1" applyFill="1" applyBorder="1" applyAlignment="1">
      <alignment horizontal="center" vertical="center"/>
    </xf>
    <xf numFmtId="164" fontId="60" fillId="0" borderId="35" xfId="0" applyNumberFormat="1" applyFont="1" applyFill="1" applyBorder="1" applyAlignment="1">
      <alignment horizontal="center" vertical="center"/>
    </xf>
    <xf numFmtId="164" fontId="60" fillId="0" borderId="36" xfId="0" applyNumberFormat="1" applyFont="1" applyFill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Fill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Fill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Fill="1" applyBorder="1" applyAlignment="1">
      <alignment horizontal="center" vertical="center"/>
    </xf>
    <xf numFmtId="164" fontId="59" fillId="0" borderId="39" xfId="0" applyNumberFormat="1" applyFont="1" applyFill="1" applyBorder="1" applyAlignment="1">
      <alignment horizontal="center" vertical="center"/>
    </xf>
    <xf numFmtId="164" fontId="64" fillId="0" borderId="39" xfId="0" applyNumberFormat="1" applyFont="1" applyFill="1" applyBorder="1" applyAlignment="1">
      <alignment horizontal="center" vertical="center"/>
    </xf>
    <xf numFmtId="164" fontId="59" fillId="0" borderId="40" xfId="0" applyNumberFormat="1" applyFont="1" applyFill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Fill="1" applyBorder="1" applyAlignment="1">
      <alignment horizontal="center" vertical="center"/>
    </xf>
    <xf numFmtId="164" fontId="59" fillId="0" borderId="66" xfId="0" applyNumberFormat="1" applyFont="1" applyFill="1" applyBorder="1" applyAlignment="1">
      <alignment horizontal="center" vertical="center"/>
    </xf>
    <xf numFmtId="164" fontId="59" fillId="0" borderId="68" xfId="0" applyNumberFormat="1" applyFont="1" applyFill="1" applyBorder="1" applyAlignment="1">
      <alignment horizontal="center" vertical="center"/>
    </xf>
    <xf numFmtId="2" fontId="59" fillId="0" borderId="21" xfId="0" applyNumberFormat="1" applyFont="1" applyFill="1" applyBorder="1" applyAlignment="1">
      <alignment horizontal="center" vertical="center"/>
    </xf>
    <xf numFmtId="2" fontId="59" fillId="0" borderId="22" xfId="0" applyNumberFormat="1" applyFont="1" applyFill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2" fontId="64" fillId="0" borderId="46" xfId="0" applyNumberFormat="1" applyFont="1" applyFill="1" applyBorder="1" applyAlignment="1">
      <alignment horizontal="center" vertical="center"/>
    </xf>
    <xf numFmtId="2" fontId="67" fillId="0" borderId="41" xfId="0" applyNumberFormat="1" applyFont="1" applyFill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Fill="1" applyBorder="1" applyAlignment="1">
      <alignment horizontal="center" vertical="center"/>
    </xf>
    <xf numFmtId="2" fontId="59" fillId="0" borderId="20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2" t="s">
        <v>5</v>
      </c>
      <c r="N11" s="1012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5" t="s">
        <v>17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 t="s">
        <v>8</v>
      </c>
      <c r="M15" s="1016"/>
      <c r="N15" s="1016"/>
      <c r="O15" s="1016"/>
      <c r="P15" s="1016"/>
      <c r="Q15" s="1016"/>
      <c r="R15" s="1016"/>
      <c r="S15" s="101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3" t="s">
        <v>17</v>
      </c>
      <c r="C36" s="1014"/>
      <c r="D36" s="1014"/>
      <c r="E36" s="1014"/>
      <c r="F36" s="1014"/>
      <c r="G36" s="1014"/>
      <c r="H36" s="75"/>
      <c r="L36" s="44"/>
      <c r="M36" s="88" t="s">
        <v>18</v>
      </c>
      <c r="N36" s="1017" t="s">
        <v>17</v>
      </c>
      <c r="O36" s="1017"/>
      <c r="P36" s="1017"/>
      <c r="Q36" s="1017"/>
      <c r="R36" s="101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1" t="s">
        <v>27</v>
      </c>
      <c r="L37" s="102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9"/>
      <c r="M54" s="101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7" t="s">
        <v>30</v>
      </c>
      <c r="C55" s="1017"/>
      <c r="D55" s="1017"/>
      <c r="E55" s="1017"/>
      <c r="F55" s="101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2" t="s">
        <v>52</v>
      </c>
      <c r="N11" s="1012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5" t="s">
        <v>17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 t="s">
        <v>8</v>
      </c>
      <c r="M15" s="1016"/>
      <c r="N15" s="1016"/>
      <c r="O15" s="1016"/>
      <c r="P15" s="1016"/>
      <c r="Q15" s="1016"/>
      <c r="R15" s="1016"/>
      <c r="S15" s="101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3" t="s">
        <v>17</v>
      </c>
      <c r="C36" s="1014"/>
      <c r="D36" s="1014"/>
      <c r="E36" s="1014"/>
      <c r="F36" s="1014"/>
      <c r="G36" s="1014"/>
      <c r="H36" s="75"/>
      <c r="L36" s="44"/>
      <c r="M36" s="88" t="s">
        <v>18</v>
      </c>
      <c r="N36" s="1017" t="s">
        <v>17</v>
      </c>
      <c r="O36" s="1017"/>
      <c r="P36" s="1017"/>
      <c r="Q36" s="1017"/>
      <c r="R36" s="101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1" t="s">
        <v>27</v>
      </c>
      <c r="L37" s="102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9"/>
      <c r="M54" s="101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7" t="s">
        <v>30</v>
      </c>
      <c r="C55" s="1017"/>
      <c r="D55" s="1017"/>
      <c r="E55" s="1017"/>
      <c r="F55" s="101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2" t="s">
        <v>53</v>
      </c>
      <c r="N11" s="1012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5" t="s">
        <v>17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 t="s">
        <v>8</v>
      </c>
      <c r="M15" s="1016"/>
      <c r="N15" s="1016"/>
      <c r="O15" s="1016"/>
      <c r="P15" s="1016"/>
      <c r="Q15" s="1016"/>
      <c r="R15" s="1016"/>
      <c r="S15" s="101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3" t="s">
        <v>17</v>
      </c>
      <c r="C36" s="1014"/>
      <c r="D36" s="1014"/>
      <c r="E36" s="1014"/>
      <c r="F36" s="1014"/>
      <c r="G36" s="1014"/>
      <c r="H36" s="75"/>
      <c r="L36" s="44"/>
      <c r="M36" s="88" t="s">
        <v>18</v>
      </c>
      <c r="N36" s="1017" t="s">
        <v>17</v>
      </c>
      <c r="O36" s="1017"/>
      <c r="P36" s="1017"/>
      <c r="Q36" s="1017"/>
      <c r="R36" s="101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1" t="s">
        <v>27</v>
      </c>
      <c r="L37" s="102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9"/>
      <c r="M54" s="101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7" t="s">
        <v>30</v>
      </c>
      <c r="C55" s="1017"/>
      <c r="D55" s="1017"/>
      <c r="E55" s="1017"/>
      <c r="F55" s="101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35</v>
      </c>
      <c r="U9" s="10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12" t="s">
        <v>56</v>
      </c>
      <c r="N11" s="1012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2" t="s">
        <v>8</v>
      </c>
      <c r="C15" s="1022"/>
      <c r="D15" s="1022"/>
      <c r="E15" s="1022"/>
      <c r="F15" s="1022"/>
      <c r="G15" s="1022"/>
      <c r="H15" s="1022"/>
      <c r="I15" s="1022"/>
      <c r="J15" s="1023"/>
      <c r="K15" s="1015" t="s">
        <v>29</v>
      </c>
      <c r="L15" s="1016"/>
      <c r="M15" s="1016"/>
      <c r="N15" s="1016"/>
      <c r="O15" s="1024"/>
      <c r="P15" s="1015" t="s">
        <v>31</v>
      </c>
      <c r="Q15" s="1016"/>
      <c r="R15" s="1016"/>
      <c r="S15" s="1016"/>
      <c r="T15" s="1016"/>
      <c r="U15" s="1024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3" t="s">
        <v>17</v>
      </c>
      <c r="C36" s="1014"/>
      <c r="D36" s="1014"/>
      <c r="E36" s="1014"/>
      <c r="F36" s="1014"/>
      <c r="G36" s="1014"/>
      <c r="H36" s="75"/>
      <c r="L36" s="44"/>
      <c r="M36" s="88" t="s">
        <v>18</v>
      </c>
      <c r="N36" s="1017" t="s">
        <v>17</v>
      </c>
      <c r="O36" s="1017"/>
      <c r="P36" s="1017"/>
      <c r="Q36" s="1017"/>
      <c r="R36" s="101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5"/>
      <c r="L37" s="1025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9"/>
      <c r="M54" s="101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7" t="s">
        <v>30</v>
      </c>
      <c r="C55" s="1017"/>
      <c r="D55" s="1017"/>
      <c r="E55" s="1017"/>
      <c r="F55" s="101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56</v>
      </c>
      <c r="Q11" s="1012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6" t="s">
        <v>17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74"/>
      <c r="N15" s="174"/>
      <c r="O15" s="1016" t="s">
        <v>8</v>
      </c>
      <c r="P15" s="1016"/>
      <c r="Q15" s="1016"/>
      <c r="R15" s="1016"/>
      <c r="S15" s="1016"/>
      <c r="T15" s="1016"/>
      <c r="U15" s="1016"/>
      <c r="V15" s="101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6" t="s">
        <v>17</v>
      </c>
      <c r="C36" s="1027"/>
      <c r="D36" s="1027"/>
      <c r="E36" s="1027"/>
      <c r="F36" s="1027"/>
      <c r="G36" s="1027"/>
      <c r="H36" s="1028"/>
      <c r="I36" s="177"/>
      <c r="O36" s="44"/>
      <c r="P36" s="88" t="s">
        <v>18</v>
      </c>
      <c r="Q36" s="1017" t="s">
        <v>17</v>
      </c>
      <c r="R36" s="1017"/>
      <c r="S36" s="1017"/>
      <c r="T36" s="1017"/>
      <c r="U36" s="1018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 t="s">
        <v>27</v>
      </c>
      <c r="M37" s="1021"/>
      <c r="N37" s="1021"/>
      <c r="O37" s="102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7" t="s">
        <v>30</v>
      </c>
      <c r="C55" s="1017"/>
      <c r="D55" s="1017"/>
      <c r="E55" s="1017"/>
      <c r="F55" s="101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57</v>
      </c>
      <c r="Q11" s="1012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6" t="s">
        <v>17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74"/>
      <c r="N15" s="174"/>
      <c r="O15" s="1016" t="s">
        <v>8</v>
      </c>
      <c r="P15" s="1016"/>
      <c r="Q15" s="1016"/>
      <c r="R15" s="1016"/>
      <c r="S15" s="1016"/>
      <c r="T15" s="1016"/>
      <c r="U15" s="1016"/>
      <c r="V15" s="101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6" t="s">
        <v>17</v>
      </c>
      <c r="C36" s="1027"/>
      <c r="D36" s="1027"/>
      <c r="E36" s="1027"/>
      <c r="F36" s="1027"/>
      <c r="G36" s="1027"/>
      <c r="H36" s="1028"/>
      <c r="I36" s="177"/>
      <c r="O36" s="44"/>
      <c r="P36" s="88" t="s">
        <v>18</v>
      </c>
      <c r="Q36" s="1017" t="s">
        <v>17</v>
      </c>
      <c r="R36" s="1017"/>
      <c r="S36" s="1017"/>
      <c r="T36" s="1017"/>
      <c r="U36" s="1018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 t="s">
        <v>27</v>
      </c>
      <c r="M37" s="1021"/>
      <c r="N37" s="1021"/>
      <c r="O37" s="102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7" t="s">
        <v>30</v>
      </c>
      <c r="C55" s="1017"/>
      <c r="D55" s="1017"/>
      <c r="E55" s="1017"/>
      <c r="F55" s="101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59</v>
      </c>
      <c r="Q11" s="1012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6" t="s">
        <v>17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74"/>
      <c r="N15" s="174"/>
      <c r="O15" s="1016" t="s">
        <v>8</v>
      </c>
      <c r="P15" s="1016"/>
      <c r="Q15" s="1016"/>
      <c r="R15" s="1016"/>
      <c r="S15" s="1016"/>
      <c r="T15" s="1016"/>
      <c r="U15" s="1016"/>
      <c r="V15" s="101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6" t="s">
        <v>8</v>
      </c>
      <c r="C36" s="1027"/>
      <c r="D36" s="1027"/>
      <c r="E36" s="1027"/>
      <c r="F36" s="1027"/>
      <c r="G36" s="1027"/>
      <c r="H36" s="1028"/>
      <c r="I36" s="177"/>
      <c r="O36" s="44"/>
      <c r="P36" s="88" t="s">
        <v>18</v>
      </c>
      <c r="Q36" s="1026" t="s">
        <v>8</v>
      </c>
      <c r="R36" s="1027"/>
      <c r="S36" s="1027"/>
      <c r="T36" s="102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 t="s">
        <v>27</v>
      </c>
      <c r="M37" s="1021"/>
      <c r="N37" s="1021"/>
      <c r="O37" s="102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7" t="s">
        <v>17</v>
      </c>
      <c r="C55" s="1017"/>
      <c r="D55" s="1017"/>
      <c r="E55" s="1017"/>
      <c r="F55" s="101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58</v>
      </c>
      <c r="Q11" s="1012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6" t="s">
        <v>17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74"/>
      <c r="N15" s="174"/>
      <c r="O15" s="1016" t="s">
        <v>8</v>
      </c>
      <c r="P15" s="1016"/>
      <c r="Q15" s="1016"/>
      <c r="R15" s="1016"/>
      <c r="S15" s="1016"/>
      <c r="T15" s="1016"/>
      <c r="U15" s="1016"/>
      <c r="V15" s="101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6" t="s">
        <v>8</v>
      </c>
      <c r="C36" s="1027"/>
      <c r="D36" s="1027"/>
      <c r="E36" s="1027"/>
      <c r="F36" s="1027"/>
      <c r="G36" s="1027"/>
      <c r="H36" s="1028"/>
      <c r="I36" s="177"/>
      <c r="O36" s="44"/>
      <c r="P36" s="88" t="s">
        <v>18</v>
      </c>
      <c r="Q36" s="1026" t="s">
        <v>8</v>
      </c>
      <c r="R36" s="1027"/>
      <c r="S36" s="1027"/>
      <c r="T36" s="102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9"/>
      <c r="M37" s="1029"/>
      <c r="N37" s="1029"/>
      <c r="O37" s="102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7" t="s">
        <v>17</v>
      </c>
      <c r="C55" s="1017"/>
      <c r="D55" s="1017"/>
      <c r="E55" s="1017"/>
      <c r="F55" s="101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60</v>
      </c>
      <c r="Q11" s="1012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6" t="s">
        <v>17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74"/>
      <c r="N15" s="174"/>
      <c r="O15" s="1016" t="s">
        <v>8</v>
      </c>
      <c r="P15" s="1016"/>
      <c r="Q15" s="1016"/>
      <c r="R15" s="1016"/>
      <c r="S15" s="1016"/>
      <c r="T15" s="1016"/>
      <c r="U15" s="1016"/>
      <c r="V15" s="101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6" t="s">
        <v>8</v>
      </c>
      <c r="C36" s="1027"/>
      <c r="D36" s="1027"/>
      <c r="E36" s="1027"/>
      <c r="F36" s="1027"/>
      <c r="G36" s="1027"/>
      <c r="H36" s="1028"/>
      <c r="I36" s="177"/>
      <c r="O36" s="44"/>
      <c r="P36" s="88" t="s">
        <v>18</v>
      </c>
      <c r="Q36" s="1026" t="s">
        <v>8</v>
      </c>
      <c r="R36" s="1027"/>
      <c r="S36" s="1027"/>
      <c r="T36" s="102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9"/>
      <c r="M37" s="1029"/>
      <c r="N37" s="1029"/>
      <c r="O37" s="102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7" t="s">
        <v>17</v>
      </c>
      <c r="C55" s="1017"/>
      <c r="D55" s="1017"/>
      <c r="E55" s="1017"/>
      <c r="F55" s="101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60</v>
      </c>
      <c r="Q11" s="1012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6" t="s">
        <v>17</v>
      </c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74"/>
      <c r="N15" s="174"/>
      <c r="O15" s="1016" t="s">
        <v>8</v>
      </c>
      <c r="P15" s="1016"/>
      <c r="Q15" s="1016"/>
      <c r="R15" s="1016"/>
      <c r="S15" s="1016"/>
      <c r="T15" s="1016"/>
      <c r="U15" s="1016"/>
      <c r="V15" s="101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6" t="s">
        <v>8</v>
      </c>
      <c r="C36" s="1027"/>
      <c r="D36" s="1027"/>
      <c r="E36" s="1027"/>
      <c r="F36" s="1027"/>
      <c r="G36" s="1027"/>
      <c r="H36" s="1028"/>
      <c r="I36" s="177"/>
      <c r="O36" s="44"/>
      <c r="P36" s="88" t="s">
        <v>18</v>
      </c>
      <c r="Q36" s="1026" t="s">
        <v>8</v>
      </c>
      <c r="R36" s="1027"/>
      <c r="S36" s="1027"/>
      <c r="T36" s="102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9"/>
      <c r="M37" s="1029"/>
      <c r="N37" s="1029"/>
      <c r="O37" s="102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7" t="s">
        <v>17</v>
      </c>
      <c r="C55" s="1017"/>
      <c r="D55" s="1017"/>
      <c r="E55" s="1017"/>
      <c r="F55" s="101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61</v>
      </c>
      <c r="Q11" s="1012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3"/>
      <c r="L15" s="1030" t="s">
        <v>63</v>
      </c>
      <c r="M15" s="1022"/>
      <c r="N15" s="1022"/>
      <c r="O15" s="1023"/>
      <c r="P15" s="1030" t="s">
        <v>8</v>
      </c>
      <c r="Q15" s="1022"/>
      <c r="R15" s="1022"/>
      <c r="S15" s="1022"/>
      <c r="T15" s="1022"/>
      <c r="U15" s="1022"/>
      <c r="V15" s="1022"/>
      <c r="W15" s="1022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6" t="s">
        <v>8</v>
      </c>
      <c r="R36" s="1027"/>
      <c r="S36" s="1027"/>
      <c r="T36" s="1027"/>
      <c r="U36" s="102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1" t="s">
        <v>63</v>
      </c>
      <c r="C55" s="1032"/>
      <c r="D55" s="1032"/>
      <c r="E55" s="1032"/>
      <c r="F55" s="1032"/>
      <c r="G55" s="1032"/>
      <c r="H55" s="103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64</v>
      </c>
      <c r="Q11" s="1012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3"/>
      <c r="L15" s="1030" t="s">
        <v>63</v>
      </c>
      <c r="M15" s="1022"/>
      <c r="N15" s="1023"/>
      <c r="O15" s="1030" t="s">
        <v>8</v>
      </c>
      <c r="P15" s="1022"/>
      <c r="Q15" s="1022"/>
      <c r="R15" s="1022"/>
      <c r="S15" s="1022"/>
      <c r="T15" s="1022"/>
      <c r="U15" s="1022"/>
      <c r="V15" s="1022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6" t="s">
        <v>8</v>
      </c>
      <c r="R36" s="1027"/>
      <c r="S36" s="1027"/>
      <c r="T36" s="1027"/>
      <c r="U36" s="102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1" t="s">
        <v>63</v>
      </c>
      <c r="C55" s="1032"/>
      <c r="D55" s="1032"/>
      <c r="E55" s="1032"/>
      <c r="F55" s="1032"/>
      <c r="G55" s="1032"/>
      <c r="H55" s="103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66</v>
      </c>
      <c r="Q11" s="1012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3"/>
      <c r="L15" s="1030" t="s">
        <v>63</v>
      </c>
      <c r="M15" s="1022"/>
      <c r="N15" s="1023"/>
      <c r="O15" s="1030" t="s">
        <v>8</v>
      </c>
      <c r="P15" s="1022"/>
      <c r="Q15" s="1022"/>
      <c r="R15" s="1022"/>
      <c r="S15" s="1022"/>
      <c r="T15" s="1022"/>
      <c r="U15" s="1022"/>
      <c r="V15" s="1022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6" t="s">
        <v>8</v>
      </c>
      <c r="R36" s="1027"/>
      <c r="S36" s="1027"/>
      <c r="T36" s="1027"/>
      <c r="U36" s="102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1" t="s">
        <v>63</v>
      </c>
      <c r="C55" s="1032"/>
      <c r="D55" s="1032"/>
      <c r="E55" s="1032"/>
      <c r="F55" s="1032"/>
      <c r="G55" s="1032"/>
      <c r="H55" s="103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67</v>
      </c>
      <c r="Q11" s="1012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30" t="s">
        <v>63</v>
      </c>
      <c r="M15" s="1022"/>
      <c r="N15" s="1022"/>
      <c r="O15" s="1023"/>
      <c r="P15" s="1015" t="s">
        <v>8</v>
      </c>
      <c r="Q15" s="1016"/>
      <c r="R15" s="1016"/>
      <c r="S15" s="1016"/>
      <c r="T15" s="1016"/>
      <c r="U15" s="1016"/>
      <c r="V15" s="1016"/>
      <c r="W15" s="1016"/>
      <c r="X15" s="1024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6" t="s">
        <v>8</v>
      </c>
      <c r="R36" s="1027"/>
      <c r="S36" s="1027"/>
      <c r="T36" s="1028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9"/>
      <c r="P54" s="101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1" t="s">
        <v>63</v>
      </c>
      <c r="C55" s="1032"/>
      <c r="D55" s="1032"/>
      <c r="E55" s="1032"/>
      <c r="F55" s="1032"/>
      <c r="G55" s="1033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68</v>
      </c>
      <c r="Q11" s="101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30" t="s">
        <v>63</v>
      </c>
      <c r="M15" s="1022"/>
      <c r="N15" s="1022"/>
      <c r="O15" s="1023"/>
      <c r="P15" s="1030" t="s">
        <v>8</v>
      </c>
      <c r="Q15" s="1022"/>
      <c r="R15" s="1022"/>
      <c r="S15" s="1022"/>
      <c r="T15" s="1022"/>
      <c r="U15" s="1022"/>
      <c r="V15" s="1022"/>
      <c r="W15" s="1022"/>
      <c r="X15" s="1022"/>
      <c r="Y15" s="1023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6" t="s">
        <v>8</v>
      </c>
      <c r="R36" s="1027"/>
      <c r="S36" s="1027"/>
      <c r="T36" s="1027"/>
      <c r="U36" s="102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19"/>
      <c r="P56" s="1019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31" t="s">
        <v>63</v>
      </c>
      <c r="C57" s="1032"/>
      <c r="D57" s="1032"/>
      <c r="E57" s="1032"/>
      <c r="F57" s="1032"/>
      <c r="G57" s="1033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68</v>
      </c>
      <c r="Q11" s="101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30" t="s">
        <v>63</v>
      </c>
      <c r="M15" s="1022"/>
      <c r="N15" s="1022"/>
      <c r="O15" s="1023"/>
      <c r="P15" s="1030" t="s">
        <v>8</v>
      </c>
      <c r="Q15" s="1022"/>
      <c r="R15" s="1022"/>
      <c r="S15" s="1022"/>
      <c r="T15" s="1022"/>
      <c r="U15" s="1022"/>
      <c r="V15" s="1022"/>
      <c r="W15" s="1022"/>
      <c r="X15" s="1022"/>
      <c r="Y15" s="1023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7"/>
      <c r="U35" s="1028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68</v>
      </c>
      <c r="Q11" s="101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30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7"/>
      <c r="U35" s="102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68</v>
      </c>
      <c r="Q11" s="101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34" t="s">
        <v>73</v>
      </c>
      <c r="M14" s="1034"/>
      <c r="N14" s="1034"/>
      <c r="O14" s="1034"/>
      <c r="P14" s="1034"/>
      <c r="Q14" s="1035" t="s">
        <v>71</v>
      </c>
      <c r="R14" s="1035"/>
      <c r="S14" s="1035"/>
      <c r="T14" s="1035"/>
      <c r="U14" s="1035"/>
      <c r="V14" s="1035"/>
      <c r="W14" s="1035"/>
      <c r="X14" s="1035"/>
      <c r="Y14" s="1035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30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7"/>
      <c r="U35" s="102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7"/>
      <c r="H56" s="102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74</v>
      </c>
      <c r="Q11" s="1012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30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7"/>
      <c r="U35" s="102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7"/>
      <c r="H56" s="102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75</v>
      </c>
      <c r="Q11" s="1012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30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7"/>
      <c r="U35" s="102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7"/>
      <c r="H56" s="102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76</v>
      </c>
      <c r="Q11" s="1012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30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7"/>
      <c r="U35" s="102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7"/>
      <c r="H56" s="102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77</v>
      </c>
      <c r="Q11" s="1012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78</v>
      </c>
      <c r="Q11" s="101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30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78</v>
      </c>
      <c r="Q11" s="101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78</v>
      </c>
      <c r="Q11" s="101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37" t="s">
        <v>87</v>
      </c>
      <c r="AC28" s="1038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78</v>
      </c>
      <c r="Q11" s="101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37" t="s">
        <v>87</v>
      </c>
      <c r="AC28" s="1038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88</v>
      </c>
      <c r="Q11" s="101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88</v>
      </c>
      <c r="Q11" s="101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88</v>
      </c>
      <c r="Q11" s="101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9"/>
      <c r="P55" s="101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88</v>
      </c>
      <c r="Q11" s="101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9"/>
      <c r="P55" s="101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 t="s">
        <v>88</v>
      </c>
      <c r="Q11" s="101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9"/>
      <c r="P55" s="101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21</v>
      </c>
      <c r="Q11" s="1012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5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9"/>
      <c r="P55" s="101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22</v>
      </c>
      <c r="Q11" s="1012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6"/>
      <c r="M14" s="1036"/>
      <c r="N14" s="1036"/>
      <c r="O14" s="1036"/>
      <c r="P14" s="1036"/>
      <c r="Q14" s="1036"/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15" t="s">
        <v>63</v>
      </c>
      <c r="M15" s="1016"/>
      <c r="N15" s="1016"/>
      <c r="O15" s="1016"/>
      <c r="P15" s="1024"/>
      <c r="Q15" s="1016" t="s">
        <v>8</v>
      </c>
      <c r="R15" s="1016"/>
      <c r="S15" s="1016"/>
      <c r="T15" s="1016"/>
      <c r="U15" s="1016"/>
      <c r="V15" s="1016"/>
      <c r="W15" s="1016"/>
      <c r="X15" s="1016"/>
      <c r="Y15" s="1016"/>
      <c r="Z15" s="101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9"/>
      <c r="P55" s="101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22</v>
      </c>
      <c r="Q11" s="1012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39" t="s">
        <v>17</v>
      </c>
      <c r="C15" s="1040"/>
      <c r="D15" s="1040"/>
      <c r="E15" s="1040"/>
      <c r="F15" s="1040"/>
      <c r="G15" s="1040"/>
      <c r="H15" s="1040"/>
      <c r="I15" s="1040"/>
      <c r="J15" s="1040"/>
      <c r="K15" s="1040"/>
      <c r="L15" s="1041" t="s">
        <v>63</v>
      </c>
      <c r="M15" s="1042"/>
      <c r="N15" s="1042"/>
      <c r="O15" s="1042"/>
      <c r="P15" s="1043"/>
      <c r="Q15" s="1042" t="s">
        <v>8</v>
      </c>
      <c r="R15" s="1042"/>
      <c r="S15" s="1042"/>
      <c r="T15" s="1042"/>
      <c r="U15" s="1042"/>
      <c r="V15" s="1042"/>
      <c r="W15" s="1042"/>
      <c r="X15" s="1042"/>
      <c r="Y15" s="1042"/>
      <c r="Z15" s="1042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8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9"/>
      <c r="P55" s="101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1" t="s">
        <v>55</v>
      </c>
      <c r="X9" s="101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22</v>
      </c>
      <c r="Q11" s="1012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30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30" t="s">
        <v>63</v>
      </c>
      <c r="M15" s="1022"/>
      <c r="N15" s="1022"/>
      <c r="O15" s="1022"/>
      <c r="P15" s="1023"/>
      <c r="Q15" s="1022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6" t="s">
        <v>8</v>
      </c>
      <c r="R35" s="1027"/>
      <c r="S35" s="1027"/>
      <c r="T35" s="1027"/>
      <c r="U35" s="1028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9"/>
      <c r="P55" s="101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6" t="s">
        <v>63</v>
      </c>
      <c r="C56" s="1027"/>
      <c r="D56" s="1027"/>
      <c r="E56" s="1027"/>
      <c r="F56" s="1027"/>
      <c r="G56" s="102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44" t="s">
        <v>112</v>
      </c>
      <c r="I59" s="1045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44"/>
      <c r="I60" s="1045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23</v>
      </c>
      <c r="Q11" s="101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6" t="s">
        <v>8</v>
      </c>
      <c r="R36" s="1027"/>
      <c r="S36" s="1027"/>
      <c r="T36" s="1028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23</v>
      </c>
      <c r="Q11" s="101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6" t="s">
        <v>8</v>
      </c>
      <c r="R36" s="1027"/>
      <c r="S36" s="1027"/>
      <c r="T36" s="1028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24</v>
      </c>
      <c r="Q11" s="1012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6" t="s">
        <v>8</v>
      </c>
      <c r="R36" s="1027"/>
      <c r="S36" s="1027"/>
      <c r="T36" s="1028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25</v>
      </c>
      <c r="Q11" s="1012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26</v>
      </c>
      <c r="Q11" s="1012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27</v>
      </c>
      <c r="Q11" s="1012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28</v>
      </c>
      <c r="Q11" s="1012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45" t="s">
        <v>115</v>
      </c>
      <c r="C54" s="1045"/>
      <c r="D54" s="104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29</v>
      </c>
      <c r="Q11" s="1012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45" t="s">
        <v>115</v>
      </c>
      <c r="C54" s="1045"/>
      <c r="D54" s="104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30</v>
      </c>
      <c r="Q11" s="1012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45" t="s">
        <v>115</v>
      </c>
      <c r="C54" s="1045"/>
      <c r="D54" s="104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30</v>
      </c>
      <c r="Q11" s="1012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45" t="s">
        <v>115</v>
      </c>
      <c r="C54" s="1045"/>
      <c r="D54" s="104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9"/>
      <c r="P56" s="101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30</v>
      </c>
      <c r="Q11" s="1012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45" t="s">
        <v>115</v>
      </c>
      <c r="C54" s="1045"/>
      <c r="D54" s="104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31</v>
      </c>
      <c r="Q11" s="1012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32</v>
      </c>
      <c r="Q11" s="1012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33</v>
      </c>
      <c r="Q11" s="1012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34</v>
      </c>
      <c r="Q11" s="1012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35</v>
      </c>
      <c r="Q11" s="1012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36</v>
      </c>
      <c r="Q11" s="1012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37</v>
      </c>
      <c r="Q11" s="1012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37</v>
      </c>
      <c r="Q11" s="1012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37</v>
      </c>
      <c r="Q11" s="1012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37</v>
      </c>
      <c r="Q11" s="1012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41</v>
      </c>
      <c r="Q11" s="1012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42</v>
      </c>
      <c r="Q11" s="1012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42</v>
      </c>
      <c r="Q11" s="1012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44</v>
      </c>
      <c r="Q11" s="1012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46</v>
      </c>
      <c r="Q11" s="1012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46</v>
      </c>
      <c r="Q11" s="1012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47</v>
      </c>
      <c r="Q11" s="1012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48</v>
      </c>
      <c r="Q11" s="1012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48</v>
      </c>
      <c r="Q11" s="101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48</v>
      </c>
      <c r="Q11" s="101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50</v>
      </c>
      <c r="Q11" s="101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50</v>
      </c>
      <c r="Q11" s="1012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56"/>
      <c r="C54" s="1056"/>
      <c r="D54" s="105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7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50</v>
      </c>
      <c r="Q11" s="101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7"/>
      <c r="U36" s="1027"/>
      <c r="V36" s="1028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1"/>
      <c r="P57" s="1046" t="s">
        <v>8</v>
      </c>
      <c r="Q57" s="1047"/>
      <c r="R57" s="1047"/>
      <c r="S57" s="1047"/>
      <c r="T57" s="1047"/>
      <c r="U57" s="1047"/>
      <c r="V57" s="1047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50</v>
      </c>
      <c r="Q11" s="101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8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0"/>
      <c r="P57" s="620" t="s">
        <v>126</v>
      </c>
      <c r="Q57" s="1046" t="s">
        <v>8</v>
      </c>
      <c r="R57" s="1047"/>
      <c r="S57" s="1047"/>
      <c r="T57" s="1047"/>
      <c r="U57" s="1047"/>
      <c r="V57" s="1047"/>
      <c r="W57" s="104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50</v>
      </c>
      <c r="Q11" s="101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8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0"/>
      <c r="P57" s="620" t="s">
        <v>126</v>
      </c>
      <c r="Q57" s="1046" t="s">
        <v>8</v>
      </c>
      <c r="R57" s="1047"/>
      <c r="S57" s="1047"/>
      <c r="T57" s="1047"/>
      <c r="U57" s="1047"/>
      <c r="V57" s="1047"/>
      <c r="W57" s="104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52</v>
      </c>
      <c r="Q11" s="1012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8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0"/>
      <c r="P57" s="620" t="s">
        <v>126</v>
      </c>
      <c r="Q57" s="1046" t="s">
        <v>8</v>
      </c>
      <c r="R57" s="1047"/>
      <c r="S57" s="1047"/>
      <c r="T57" s="1047"/>
      <c r="U57" s="1047"/>
      <c r="V57" s="1047"/>
      <c r="W57" s="104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53</v>
      </c>
      <c r="Q11" s="101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8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0"/>
      <c r="P57" s="620" t="s">
        <v>126</v>
      </c>
      <c r="Q57" s="1046" t="s">
        <v>8</v>
      </c>
      <c r="R57" s="1047"/>
      <c r="S57" s="1047"/>
      <c r="T57" s="1047"/>
      <c r="U57" s="1047"/>
      <c r="V57" s="1047"/>
      <c r="W57" s="104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53</v>
      </c>
      <c r="Q11" s="101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8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0"/>
      <c r="P57" s="620" t="s">
        <v>126</v>
      </c>
      <c r="Q57" s="1046" t="s">
        <v>8</v>
      </c>
      <c r="R57" s="1047"/>
      <c r="S57" s="1047"/>
      <c r="T57" s="1047"/>
      <c r="U57" s="1047"/>
      <c r="V57" s="1047"/>
      <c r="W57" s="104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>
        <v>53</v>
      </c>
      <c r="Q11" s="1012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0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/>
      <c r="Q11" s="101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0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/>
      <c r="Q11" s="101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0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16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/>
      <c r="Q11" s="1012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758">
        <f t="shared" ref="C34:V34" si="6">C33-C23</f>
        <v>0</v>
      </c>
      <c r="D34" s="758">
        <f t="shared" si="6"/>
        <v>0</v>
      </c>
      <c r="E34" s="758">
        <f t="shared" si="6"/>
        <v>0</v>
      </c>
      <c r="F34" s="758">
        <f t="shared" si="6"/>
        <v>0</v>
      </c>
      <c r="G34" s="758">
        <f t="shared" si="6"/>
        <v>0</v>
      </c>
      <c r="H34" s="758">
        <f t="shared" si="6"/>
        <v>0.10000000000000853</v>
      </c>
      <c r="I34" s="758">
        <f t="shared" si="6"/>
        <v>0.29999999999999716</v>
      </c>
      <c r="J34" s="758">
        <f t="shared" si="6"/>
        <v>0</v>
      </c>
      <c r="K34" s="758">
        <f t="shared" si="6"/>
        <v>9.9999999999994316E-2</v>
      </c>
      <c r="L34" s="758">
        <f t="shared" si="6"/>
        <v>0</v>
      </c>
      <c r="M34" s="758">
        <f t="shared" si="6"/>
        <v>0</v>
      </c>
      <c r="N34" s="758">
        <f t="shared" si="6"/>
        <v>0</v>
      </c>
      <c r="O34" s="758">
        <f t="shared" si="6"/>
        <v>0</v>
      </c>
      <c r="P34" s="758">
        <f t="shared" si="6"/>
        <v>0</v>
      </c>
      <c r="Q34" s="758">
        <f t="shared" si="6"/>
        <v>0</v>
      </c>
      <c r="R34" s="758">
        <f t="shared" si="6"/>
        <v>0</v>
      </c>
      <c r="S34" s="758">
        <f t="shared" si="6"/>
        <v>0</v>
      </c>
      <c r="T34" s="758">
        <f t="shared" si="6"/>
        <v>0</v>
      </c>
      <c r="U34" s="758">
        <f t="shared" si="6"/>
        <v>0</v>
      </c>
      <c r="V34" s="758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6" t="s">
        <v>8</v>
      </c>
      <c r="C36" s="1027"/>
      <c r="D36" s="1027"/>
      <c r="E36" s="1027"/>
      <c r="F36" s="1027"/>
      <c r="G36" s="1027"/>
      <c r="H36" s="481"/>
      <c r="I36" s="244"/>
      <c r="J36" s="42"/>
      <c r="K36" s="42"/>
      <c r="L36" s="42"/>
      <c r="M36" s="44"/>
      <c r="N36" s="88" t="s">
        <v>18</v>
      </c>
      <c r="O36" s="1026" t="s">
        <v>8</v>
      </c>
      <c r="P36" s="1027"/>
      <c r="Q36" s="1027"/>
      <c r="R36" s="1027"/>
      <c r="S36" s="1027"/>
      <c r="T36" s="102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757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4" t="s">
        <v>113</v>
      </c>
      <c r="C57" s="1055"/>
      <c r="D57" s="1055"/>
      <c r="E57" s="1055"/>
      <c r="F57" s="1055"/>
      <c r="G57" s="1055"/>
      <c r="H57" s="1055"/>
      <c r="I57" s="1049" t="s">
        <v>63</v>
      </c>
      <c r="J57" s="1050"/>
      <c r="K57" s="1050"/>
      <c r="L57" s="1050"/>
      <c r="M57" s="1050"/>
      <c r="N57" s="1050"/>
      <c r="O57" s="1050"/>
      <c r="P57" s="1046" t="s">
        <v>8</v>
      </c>
      <c r="Q57" s="1047"/>
      <c r="R57" s="1047"/>
      <c r="S57" s="1047"/>
      <c r="T57" s="1047"/>
      <c r="U57" s="1047"/>
      <c r="V57" s="104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10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0" t="s">
        <v>0</v>
      </c>
      <c r="B3" s="1020"/>
      <c r="C3" s="1020"/>
      <c r="D3" s="760"/>
      <c r="E3" s="760"/>
      <c r="F3" s="760"/>
      <c r="G3" s="760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0"/>
      <c r="S3" s="760"/>
      <c r="T3" s="760"/>
      <c r="U3" s="760"/>
      <c r="V3" s="760"/>
      <c r="W3" s="760"/>
      <c r="X3" s="760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760" t="s">
        <v>1</v>
      </c>
      <c r="B9" s="760"/>
      <c r="C9" s="760"/>
      <c r="D9" s="1"/>
      <c r="E9" s="1011" t="s">
        <v>2</v>
      </c>
      <c r="F9" s="1011"/>
      <c r="G9" s="10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1" t="s">
        <v>55</v>
      </c>
      <c r="U9" s="1011"/>
      <c r="W9" s="1"/>
      <c r="X9" s="1"/>
      <c r="Y9" s="41"/>
    </row>
    <row r="10" spans="1:25" s="3" customFormat="1" ht="8.25" customHeight="1" x14ac:dyDescent="0.25">
      <c r="A10" s="760"/>
      <c r="B10" s="760"/>
      <c r="C10" s="7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760" t="s">
        <v>4</v>
      </c>
      <c r="B11" s="760"/>
      <c r="C11" s="760"/>
      <c r="D11" s="1"/>
      <c r="E11" s="761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2"/>
      <c r="Q11" s="1012"/>
      <c r="R11" s="762"/>
      <c r="S11" s="1" t="s">
        <v>6</v>
      </c>
      <c r="T11" s="95">
        <v>45777</v>
      </c>
      <c r="U11" s="95">
        <f>T11+6</f>
        <v>45783</v>
      </c>
      <c r="W11" s="762"/>
      <c r="X11" s="1"/>
      <c r="Y11" s="41"/>
    </row>
    <row r="12" spans="1:25" s="3" customFormat="1" ht="33" x14ac:dyDescent="0.25">
      <c r="A12" s="760"/>
      <c r="B12" s="760"/>
      <c r="C12" s="760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762"/>
      <c r="Q12" s="762"/>
      <c r="R12" s="762"/>
      <c r="S12" s="762"/>
      <c r="T12" s="1"/>
      <c r="U12" s="1"/>
      <c r="V12" s="1"/>
      <c r="W12" s="762"/>
      <c r="X12" s="1"/>
      <c r="Y12" s="41"/>
    </row>
    <row r="13" spans="1:25" s="3" customFormat="1" ht="33" x14ac:dyDescent="0.25">
      <c r="A13" s="760"/>
      <c r="B13" s="760"/>
      <c r="C13" s="760"/>
      <c r="D13" s="760"/>
      <c r="E13" s="760"/>
      <c r="F13" s="760"/>
      <c r="G13" s="760"/>
      <c r="H13" s="760"/>
      <c r="I13" s="760"/>
      <c r="J13" s="760"/>
      <c r="K13" s="760"/>
      <c r="L13" s="760"/>
      <c r="M13" s="760"/>
      <c r="N13" s="760"/>
      <c r="O13" s="760"/>
      <c r="P13" s="760"/>
      <c r="Q13" s="762"/>
      <c r="R13" s="762"/>
      <c r="S13" s="762"/>
      <c r="T13" s="762"/>
      <c r="U13" s="762"/>
      <c r="V13" s="762"/>
      <c r="W13" s="762"/>
      <c r="Y13" s="41"/>
    </row>
    <row r="14" spans="1:25" s="3" customFormat="1" ht="34.5" thickBot="1" x14ac:dyDescent="0.3">
      <c r="A14" s="760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2" t="s">
        <v>113</v>
      </c>
      <c r="C15" s="1053"/>
      <c r="D15" s="1053"/>
      <c r="E15" s="1053"/>
      <c r="F15" s="1053"/>
      <c r="G15" s="1053"/>
      <c r="H15" s="1053"/>
      <c r="I15" s="1049" t="s">
        <v>63</v>
      </c>
      <c r="J15" s="1050"/>
      <c r="K15" s="1050"/>
      <c r="L15" s="1050"/>
      <c r="M15" s="1050"/>
      <c r="N15" s="1050"/>
      <c r="O15" s="1051"/>
      <c r="P15" s="1046" t="s">
        <v>8</v>
      </c>
      <c r="Q15" s="1047"/>
      <c r="R15" s="1047"/>
      <c r="S15" s="1047"/>
      <c r="T15" s="1047"/>
      <c r="U15" s="1047"/>
      <c r="V15" s="104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765">
        <v>82.3</v>
      </c>
      <c r="E18" s="486">
        <v>14</v>
      </c>
      <c r="F18" s="765">
        <v>85.3</v>
      </c>
      <c r="G18" s="765">
        <v>83.6</v>
      </c>
      <c r="H18" s="757">
        <v>82.2</v>
      </c>
      <c r="I18" s="766">
        <v>86.5</v>
      </c>
      <c r="J18" s="765">
        <v>89.1</v>
      </c>
      <c r="K18" s="765">
        <v>92</v>
      </c>
      <c r="L18" s="765">
        <v>17.100000000000001</v>
      </c>
      <c r="M18" s="765">
        <v>89.7</v>
      </c>
      <c r="N18" s="765">
        <v>90.3</v>
      </c>
      <c r="O18" s="486">
        <v>91</v>
      </c>
      <c r="P18" s="764">
        <v>91.2</v>
      </c>
      <c r="Q18" s="765">
        <v>90.2</v>
      </c>
      <c r="R18" s="765">
        <v>89.7</v>
      </c>
      <c r="S18" s="765">
        <v>20.6</v>
      </c>
      <c r="T18" s="765">
        <v>89.4</v>
      </c>
      <c r="U18" s="765">
        <v>89.1</v>
      </c>
      <c r="V18" s="757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764">
        <v>84.1</v>
      </c>
      <c r="C19" s="486">
        <v>83.3</v>
      </c>
      <c r="D19" s="765">
        <v>83.2</v>
      </c>
      <c r="E19" s="765">
        <v>14.5</v>
      </c>
      <c r="F19" s="765">
        <v>84.8</v>
      </c>
      <c r="G19" s="765">
        <v>83.1</v>
      </c>
      <c r="H19" s="757">
        <v>84.7</v>
      </c>
      <c r="I19" s="766">
        <v>87.8</v>
      </c>
      <c r="J19" s="765">
        <v>89.1</v>
      </c>
      <c r="K19" s="765">
        <v>90.9</v>
      </c>
      <c r="L19" s="765">
        <v>17.100000000000001</v>
      </c>
      <c r="M19" s="765">
        <v>89</v>
      </c>
      <c r="N19" s="765">
        <v>90</v>
      </c>
      <c r="O19" s="765">
        <v>89.9</v>
      </c>
      <c r="P19" s="764">
        <v>90</v>
      </c>
      <c r="Q19" s="765">
        <v>90.2</v>
      </c>
      <c r="R19" s="765">
        <v>88.9</v>
      </c>
      <c r="S19" s="765">
        <v>19.8</v>
      </c>
      <c r="T19" s="765">
        <v>89.4</v>
      </c>
      <c r="U19" s="765">
        <v>89.2</v>
      </c>
      <c r="V19" s="757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764">
        <v>84.1</v>
      </c>
      <c r="C20" s="765">
        <v>83.2</v>
      </c>
      <c r="D20" s="765">
        <v>83.2</v>
      </c>
      <c r="E20" s="765">
        <v>14.5</v>
      </c>
      <c r="F20" s="765">
        <v>84.8</v>
      </c>
      <c r="G20" s="765">
        <v>83.1</v>
      </c>
      <c r="H20" s="757">
        <v>84.7</v>
      </c>
      <c r="I20" s="766">
        <v>87.8</v>
      </c>
      <c r="J20" s="486">
        <v>89.1</v>
      </c>
      <c r="K20" s="765">
        <v>90.9</v>
      </c>
      <c r="L20" s="765">
        <v>17.100000000000001</v>
      </c>
      <c r="M20" s="765">
        <v>89</v>
      </c>
      <c r="N20" s="765">
        <v>90</v>
      </c>
      <c r="O20" s="765">
        <v>89.9</v>
      </c>
      <c r="P20" s="764">
        <v>90</v>
      </c>
      <c r="Q20" s="765">
        <v>90.2</v>
      </c>
      <c r="R20" s="765">
        <v>88.9</v>
      </c>
      <c r="S20" s="765">
        <v>19.8</v>
      </c>
      <c r="T20" s="765">
        <v>89.4</v>
      </c>
      <c r="U20" s="765">
        <v>89.2</v>
      </c>
      <c r="V20" s="757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774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763"/>
      <c r="X31" s="763"/>
    </row>
    <row r="32" spans="1:25" ht="33.75" customHeight="1" x14ac:dyDescent="0.25">
      <c r="A32" s="41"/>
      <c r="B32" s="763">
        <f>B30-B26</f>
        <v>0.3719266055047683</v>
      </c>
      <c r="C32" s="763">
        <f t="shared" si="6"/>
        <v>-5.1111111110913043E-2</v>
      </c>
      <c r="D32" s="763">
        <f t="shared" si="6"/>
        <v>-1.8690256139223038E-2</v>
      </c>
      <c r="E32" s="763">
        <f t="shared" si="6"/>
        <v>3.6686956521740797</v>
      </c>
      <c r="F32" s="763">
        <f t="shared" si="6"/>
        <v>-3.2132505175809456E-2</v>
      </c>
      <c r="G32" s="763">
        <f t="shared" si="6"/>
        <v>-1.2746441749925452E-2</v>
      </c>
      <c r="H32" s="763">
        <f t="shared" si="6"/>
        <v>-5.5745568300125115E-2</v>
      </c>
      <c r="I32" s="763">
        <f t="shared" si="6"/>
        <v>0.43625754527181471</v>
      </c>
      <c r="J32" s="763">
        <f t="shared" si="6"/>
        <v>-3.4908551655803421E-2</v>
      </c>
      <c r="K32" s="763">
        <f t="shared" si="6"/>
        <v>-3.0733590733376559E-2</v>
      </c>
      <c r="L32" s="763">
        <f t="shared" si="6"/>
        <v>1.1249350649352721</v>
      </c>
      <c r="M32" s="763">
        <f t="shared" si="6"/>
        <v>6.3978362431384994E-3</v>
      </c>
      <c r="N32" s="763">
        <f t="shared" si="6"/>
        <v>0.24803418803440991</v>
      </c>
      <c r="O32" s="763">
        <f>O30-O26</f>
        <v>-1.5085324231876029E-2</v>
      </c>
      <c r="P32" s="763">
        <f t="shared" si="6"/>
        <v>-3.3940131418660258E-2</v>
      </c>
      <c r="Q32" s="763">
        <f>Q30-Q26</f>
        <v>-1.643835616278011E-3</v>
      </c>
      <c r="R32" s="763">
        <f t="shared" si="6"/>
        <v>-3.4908551655775E-2</v>
      </c>
      <c r="S32" s="763">
        <f t="shared" si="6"/>
        <v>0.9880177187155823</v>
      </c>
      <c r="T32" s="763">
        <f t="shared" si="6"/>
        <v>-3.720176730462299E-2</v>
      </c>
      <c r="U32" s="763">
        <f t="shared" si="6"/>
        <v>8.8669950758912819E-4</v>
      </c>
      <c r="V32" s="763">
        <f t="shared" si="6"/>
        <v>0.41897435897456603</v>
      </c>
      <c r="W32" s="763"/>
      <c r="X32" s="763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763"/>
      <c r="Y33" s="41"/>
    </row>
    <row r="34" spans="1:26" ht="33.75" customHeight="1" x14ac:dyDescent="0.25">
      <c r="A34" s="41"/>
      <c r="B34" s="763">
        <f>B33-B23</f>
        <v>9.9999999999994316E-2</v>
      </c>
      <c r="C34" s="763">
        <f t="shared" ref="C34:V34" si="7">C33-C23</f>
        <v>0.5</v>
      </c>
      <c r="D34" s="763">
        <f t="shared" si="7"/>
        <v>-1.5</v>
      </c>
      <c r="E34" s="763">
        <f t="shared" si="7"/>
        <v>0.40000000000000036</v>
      </c>
      <c r="F34" s="763">
        <f t="shared" si="7"/>
        <v>0</v>
      </c>
      <c r="G34" s="763">
        <f t="shared" si="7"/>
        <v>-9.9999999999994316E-2</v>
      </c>
      <c r="H34" s="763">
        <f t="shared" si="7"/>
        <v>-1</v>
      </c>
      <c r="I34" s="763">
        <f t="shared" si="7"/>
        <v>9.9999999999994316E-2</v>
      </c>
      <c r="J34" s="763">
        <f t="shared" si="7"/>
        <v>0.29999999999999716</v>
      </c>
      <c r="K34" s="763">
        <f t="shared" si="7"/>
        <v>0</v>
      </c>
      <c r="L34" s="763">
        <f t="shared" si="7"/>
        <v>0</v>
      </c>
      <c r="M34" s="763">
        <f t="shared" si="7"/>
        <v>-0.19999999999998863</v>
      </c>
      <c r="N34" s="763">
        <f t="shared" si="7"/>
        <v>-9.9999999999994316E-2</v>
      </c>
      <c r="O34" s="763">
        <f t="shared" si="7"/>
        <v>0.60000000000000853</v>
      </c>
      <c r="P34" s="763">
        <f t="shared" si="7"/>
        <v>-9.9999999999994316E-2</v>
      </c>
      <c r="Q34" s="763">
        <f t="shared" si="7"/>
        <v>0.59999999999999432</v>
      </c>
      <c r="R34" s="763">
        <f t="shared" si="7"/>
        <v>0.70000000000000284</v>
      </c>
      <c r="S34" s="763">
        <f t="shared" si="7"/>
        <v>0.60000000000000142</v>
      </c>
      <c r="T34" s="763">
        <f t="shared" si="7"/>
        <v>-0.40000000000000568</v>
      </c>
      <c r="U34" s="763">
        <f t="shared" si="7"/>
        <v>-0.10000000000000853</v>
      </c>
      <c r="V34" s="763">
        <f t="shared" si="7"/>
        <v>-0.30000000000001137</v>
      </c>
      <c r="W34" s="763"/>
      <c r="X34" s="41"/>
    </row>
    <row r="35" spans="1:26" ht="33.75" customHeight="1" x14ac:dyDescent="0.25">
      <c r="A35" s="41"/>
      <c r="B35" s="770">
        <f>B31/1</f>
        <v>-1.4189000000008036</v>
      </c>
      <c r="C35" s="770">
        <f t="shared" ref="C35:V35" si="8">C31/1</f>
        <v>0.19319999999936499</v>
      </c>
      <c r="D35" s="770">
        <f t="shared" si="8"/>
        <v>7.077999999921758E-2</v>
      </c>
      <c r="E35" s="770">
        <f t="shared" si="8"/>
        <v>-2.3626400000001269</v>
      </c>
      <c r="F35" s="770">
        <f t="shared" si="8"/>
        <v>0.12415999999927863</v>
      </c>
      <c r="G35" s="770">
        <f t="shared" si="8"/>
        <v>4.835999999932028E-2</v>
      </c>
      <c r="H35" s="770">
        <f t="shared" si="8"/>
        <v>0.21383999999932257</v>
      </c>
      <c r="I35" s="770">
        <f t="shared" si="8"/>
        <v>-1.7345600000007835</v>
      </c>
      <c r="J35" s="770">
        <f t="shared" si="8"/>
        <v>0.14123999999947046</v>
      </c>
      <c r="K35" s="770">
        <f t="shared" si="8"/>
        <v>0.12735999999927117</v>
      </c>
      <c r="L35" s="770">
        <f t="shared" si="8"/>
        <v>-0.86620000000014841</v>
      </c>
      <c r="M35" s="770">
        <f t="shared" si="8"/>
        <v>-2.6020000000812615E-2</v>
      </c>
      <c r="N35" s="770">
        <f t="shared" si="8"/>
        <v>-1.0157000000009475</v>
      </c>
      <c r="O35" s="770">
        <f t="shared" si="8"/>
        <v>6.1879999999177926E-2</v>
      </c>
      <c r="P35" s="770">
        <f t="shared" si="8"/>
        <v>0.13945999999918968</v>
      </c>
      <c r="Q35" s="770">
        <f t="shared" si="8"/>
        <v>6.719999999177162E-3</v>
      </c>
      <c r="R35" s="770">
        <f t="shared" si="8"/>
        <v>0.14123999999935677</v>
      </c>
      <c r="S35" s="770">
        <f t="shared" si="8"/>
        <v>-0.89218000000019515</v>
      </c>
      <c r="T35" s="770">
        <f t="shared" si="8"/>
        <v>0.15155999999910819</v>
      </c>
      <c r="U35" s="770">
        <f t="shared" si="8"/>
        <v>-3.6000000009153155E-3</v>
      </c>
      <c r="V35" s="770">
        <f t="shared" si="8"/>
        <v>-1.7157000000008793</v>
      </c>
      <c r="W35" s="308"/>
    </row>
    <row r="36" spans="1:26" ht="33.75" customHeight="1" x14ac:dyDescent="0.25">
      <c r="A36" s="41"/>
      <c r="B36" s="770">
        <f>B21+B35</f>
        <v>82.881099999999194</v>
      </c>
      <c r="C36" s="770">
        <f t="shared" ref="C36:V36" si="9">C21+C35</f>
        <v>83.093199999999371</v>
      </c>
      <c r="D36" s="770">
        <f t="shared" si="9"/>
        <v>83.670779999999212</v>
      </c>
      <c r="E36" s="770">
        <f t="shared" si="9"/>
        <v>12.437359999999874</v>
      </c>
      <c r="F36" s="770">
        <f t="shared" si="9"/>
        <v>85.124159999999279</v>
      </c>
      <c r="G36" s="770">
        <f t="shared" si="9"/>
        <v>83.648359999999315</v>
      </c>
      <c r="H36" s="770">
        <f t="shared" si="9"/>
        <v>84.913839999999325</v>
      </c>
      <c r="I36" s="770">
        <f t="shared" si="9"/>
        <v>86.265439999999217</v>
      </c>
      <c r="J36" s="770">
        <f t="shared" si="9"/>
        <v>89.041239999999476</v>
      </c>
      <c r="K36" s="770">
        <f t="shared" si="9"/>
        <v>91.127359999999271</v>
      </c>
      <c r="L36" s="770">
        <f t="shared" si="9"/>
        <v>16.233799999999853</v>
      </c>
      <c r="M36" s="770">
        <f t="shared" si="9"/>
        <v>89.573979999999182</v>
      </c>
      <c r="N36" s="770">
        <f t="shared" si="9"/>
        <v>89.28429999999905</v>
      </c>
      <c r="O36" s="770">
        <f t="shared" si="9"/>
        <v>90.261879999999181</v>
      </c>
      <c r="P36" s="770">
        <f t="shared" si="9"/>
        <v>90.439459999999187</v>
      </c>
      <c r="Q36" s="770">
        <f t="shared" si="9"/>
        <v>89.906719999999183</v>
      </c>
      <c r="R36" s="770">
        <f t="shared" si="9"/>
        <v>88.941239999999354</v>
      </c>
      <c r="S36" s="770">
        <f t="shared" si="9"/>
        <v>19.107819999999805</v>
      </c>
      <c r="T36" s="770">
        <f t="shared" si="9"/>
        <v>89.851559999999111</v>
      </c>
      <c r="U36" s="770">
        <f t="shared" si="9"/>
        <v>89.596399999999079</v>
      </c>
      <c r="V36" s="770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26" t="s">
        <v>8</v>
      </c>
      <c r="C38" s="1027"/>
      <c r="D38" s="1027"/>
      <c r="E38" s="1027"/>
      <c r="F38" s="1027"/>
      <c r="G38" s="1027"/>
      <c r="H38" s="481"/>
      <c r="I38" s="244"/>
      <c r="J38" s="763"/>
      <c r="K38" s="763"/>
      <c r="L38" s="763"/>
      <c r="M38" s="44"/>
      <c r="N38" s="88" t="s">
        <v>18</v>
      </c>
      <c r="O38" s="1026" t="s">
        <v>8</v>
      </c>
      <c r="P38" s="1027"/>
      <c r="Q38" s="1027"/>
      <c r="R38" s="1027"/>
      <c r="S38" s="1027"/>
      <c r="T38" s="1027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763"/>
      <c r="K39" s="763"/>
      <c r="L39" s="763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763"/>
      <c r="K40" s="763"/>
      <c r="L40" s="763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764">
        <v>76.599999999999994</v>
      </c>
      <c r="C41" s="765">
        <v>75.900000000000006</v>
      </c>
      <c r="D41" s="767">
        <v>6.7</v>
      </c>
      <c r="E41" s="765">
        <v>84.5</v>
      </c>
      <c r="F41" s="765">
        <v>84.7</v>
      </c>
      <c r="G41" s="757">
        <v>84</v>
      </c>
      <c r="H41" s="641">
        <f t="shared" ref="H41:H48" si="10">SUM(B41:G41)</f>
        <v>412.4</v>
      </c>
      <c r="I41" s="616">
        <f>H41-H40</f>
        <v>0</v>
      </c>
      <c r="J41" s="763"/>
      <c r="K41" s="763"/>
      <c r="L41" s="763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765">
        <v>74.099999999999994</v>
      </c>
      <c r="D42" s="767">
        <v>5</v>
      </c>
      <c r="E42" s="765">
        <v>82</v>
      </c>
      <c r="F42" s="765">
        <v>83.3</v>
      </c>
      <c r="G42" s="757">
        <v>84.2</v>
      </c>
      <c r="H42" s="538">
        <f t="shared" si="10"/>
        <v>405.4</v>
      </c>
      <c r="I42" s="616">
        <f>H42-H41</f>
        <v>-7</v>
      </c>
      <c r="J42" s="763"/>
      <c r="K42" s="763"/>
      <c r="L42" s="763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764">
        <v>76.5</v>
      </c>
      <c r="C43" s="765">
        <v>74.099999999999994</v>
      </c>
      <c r="D43" s="767">
        <v>5</v>
      </c>
      <c r="E43" s="765">
        <v>82</v>
      </c>
      <c r="F43" s="765">
        <v>83.3</v>
      </c>
      <c r="G43" s="757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774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769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763"/>
      <c r="K48" s="763"/>
      <c r="L48" s="763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759"/>
      <c r="J51" s="759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759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763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763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763">
        <f>B53-B49</f>
        <v>-8.8070574843470695E-2</v>
      </c>
      <c r="C55" s="763">
        <f t="shared" si="22"/>
        <v>1.0742153124084552E-2</v>
      </c>
      <c r="D55" s="763">
        <f t="shared" si="22"/>
        <v>3.8620276497695727</v>
      </c>
      <c r="E55" s="763">
        <f t="shared" si="22"/>
        <v>-2.3816591571659274E-2</v>
      </c>
      <c r="F55" s="763">
        <f t="shared" si="22"/>
        <v>-1.2478453904407161E-2</v>
      </c>
      <c r="G55" s="763">
        <f t="shared" si="22"/>
        <v>8.7264272798108777E-3</v>
      </c>
      <c r="I55" s="2"/>
      <c r="J55" s="2"/>
      <c r="K55" s="45"/>
      <c r="L55" s="41"/>
      <c r="M55" s="763"/>
      <c r="N55" s="763"/>
      <c r="O55" s="763">
        <f t="shared" si="23"/>
        <v>0.87065637065637702</v>
      </c>
      <c r="P55" s="763">
        <f t="shared" si="23"/>
        <v>-5.9845559845570051E-2</v>
      </c>
      <c r="Q55" s="763">
        <f t="shared" si="23"/>
        <v>7.8571428571428612</v>
      </c>
      <c r="R55" s="763">
        <f t="shared" si="23"/>
        <v>-8.7108013937324813E-3</v>
      </c>
      <c r="S55" s="763">
        <f t="shared" si="23"/>
        <v>-8.7108013937324813E-3</v>
      </c>
      <c r="T55" s="763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768">
        <f>B54/4</f>
        <v>7.7370000000001937E-2</v>
      </c>
      <c r="C56" s="768">
        <f t="shared" ref="C56:G56" si="24">C54/4</f>
        <v>-9.1549999999926968E-3</v>
      </c>
      <c r="D56" s="768">
        <f t="shared" si="24"/>
        <v>-0.20951499999999967</v>
      </c>
      <c r="E56" s="768">
        <f t="shared" si="24"/>
        <v>2.2464999999982638E-2</v>
      </c>
      <c r="F56" s="768">
        <f t="shared" si="24"/>
        <v>1.1944999999968786E-2</v>
      </c>
      <c r="G56" s="768">
        <f t="shared" si="24"/>
        <v>-8.4450000000231285E-3</v>
      </c>
      <c r="H56" s="41"/>
      <c r="I56" s="763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763">
        <f>B56+B44</f>
        <v>76.777370000000005</v>
      </c>
      <c r="C57" s="768">
        <f t="shared" ref="C57:G57" si="25">C56+C44</f>
        <v>74.490845000000007</v>
      </c>
      <c r="D57" s="768">
        <f t="shared" si="25"/>
        <v>4.4904850000000005</v>
      </c>
      <c r="E57" s="768">
        <f t="shared" si="25"/>
        <v>82.022464999999983</v>
      </c>
      <c r="F57" s="768">
        <f t="shared" si="25"/>
        <v>83.511944999999969</v>
      </c>
      <c r="G57" s="768">
        <f t="shared" si="25"/>
        <v>84.791554999999974</v>
      </c>
      <c r="H57" s="763"/>
      <c r="I57" s="763"/>
      <c r="K57" s="2"/>
      <c r="L57" s="2"/>
      <c r="M57" s="45"/>
      <c r="N57" s="41"/>
      <c r="O57" s="763"/>
      <c r="P57" s="763"/>
      <c r="Q57" s="763"/>
      <c r="R57" s="763"/>
      <c r="S57" s="763"/>
      <c r="T57" s="763"/>
      <c r="U57" s="763"/>
      <c r="V57" s="763"/>
      <c r="W57" s="2"/>
    </row>
    <row r="58" spans="1:25" ht="33.75" customHeight="1" thickBot="1" x14ac:dyDescent="0.3">
      <c r="A58" s="41"/>
      <c r="B58" s="763"/>
      <c r="C58" s="763"/>
      <c r="D58" s="763"/>
      <c r="E58" s="763"/>
      <c r="F58" s="763"/>
      <c r="G58" s="763"/>
      <c r="H58" s="763"/>
      <c r="I58" s="763"/>
      <c r="K58" s="2"/>
      <c r="L58" s="2"/>
      <c r="M58" s="2"/>
      <c r="N58" s="41"/>
      <c r="O58" s="763"/>
      <c r="P58" s="763"/>
      <c r="Q58" s="763"/>
      <c r="R58" s="763"/>
      <c r="S58" s="763"/>
      <c r="T58" s="763"/>
      <c r="U58" s="763"/>
      <c r="V58" s="763"/>
      <c r="W58" s="2"/>
    </row>
    <row r="59" spans="1:25" ht="33.75" customHeight="1" thickBot="1" x14ac:dyDescent="0.3">
      <c r="A59" s="458" t="s">
        <v>19</v>
      </c>
      <c r="B59" s="1054" t="s">
        <v>113</v>
      </c>
      <c r="C59" s="1055"/>
      <c r="D59" s="1055"/>
      <c r="E59" s="1055"/>
      <c r="F59" s="1055"/>
      <c r="G59" s="1055"/>
      <c r="H59" s="1055"/>
      <c r="I59" s="1049" t="s">
        <v>63</v>
      </c>
      <c r="J59" s="1050"/>
      <c r="K59" s="1050"/>
      <c r="L59" s="1050"/>
      <c r="M59" s="1050"/>
      <c r="N59" s="1050"/>
      <c r="O59" s="1050"/>
      <c r="P59" s="1046" t="s">
        <v>8</v>
      </c>
      <c r="Q59" s="1047"/>
      <c r="R59" s="1047"/>
      <c r="S59" s="1047"/>
      <c r="T59" s="1047"/>
      <c r="U59" s="1047"/>
      <c r="V59" s="1048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75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75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75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763">
        <f>B74-B70</f>
        <v>-3.8205980066436496E-2</v>
      </c>
      <c r="C76" s="763">
        <f t="shared" si="32"/>
        <v>-7.1428571428555188E-2</v>
      </c>
      <c r="D76" s="763">
        <f t="shared" si="32"/>
        <v>-0.11564625850343191</v>
      </c>
      <c r="E76" s="763">
        <f t="shared" si="32"/>
        <v>-0.68253968253966946</v>
      </c>
      <c r="F76" s="763">
        <f t="shared" si="32"/>
        <v>0.12956810631229132</v>
      </c>
      <c r="G76" s="763">
        <f t="shared" si="32"/>
        <v>6.4935064935070841E-2</v>
      </c>
      <c r="H76" s="763">
        <f t="shared" si="32"/>
        <v>3.4551495016611398</v>
      </c>
      <c r="I76" s="763">
        <f t="shared" si="32"/>
        <v>1.2987012987025537E-2</v>
      </c>
      <c r="J76" s="763">
        <f t="shared" si="32"/>
        <v>1.2987012987025537E-2</v>
      </c>
      <c r="K76" s="763">
        <f t="shared" si="32"/>
        <v>8.7301587301567452E-2</v>
      </c>
      <c r="L76" s="763">
        <f t="shared" si="32"/>
        <v>0.40476190476192642</v>
      </c>
      <c r="M76" s="763">
        <f t="shared" si="32"/>
        <v>3.8961038961048189E-2</v>
      </c>
      <c r="N76" s="763">
        <f t="shared" si="32"/>
        <v>0</v>
      </c>
      <c r="O76" s="763">
        <f t="shared" si="32"/>
        <v>0.13289036544847477</v>
      </c>
      <c r="P76" s="763">
        <f t="shared" si="32"/>
        <v>-3.8961038961048189E-2</v>
      </c>
      <c r="Q76" s="763">
        <f>Q74-Q70</f>
        <v>-3.8961038961048189E-2</v>
      </c>
      <c r="R76" s="763">
        <f t="shared" si="32"/>
        <v>3.8961038961048189E-2</v>
      </c>
      <c r="S76" s="763">
        <f t="shared" si="32"/>
        <v>0.42857142857141639</v>
      </c>
      <c r="T76" s="763">
        <f t="shared" si="32"/>
        <v>3.8961038961048189E-2</v>
      </c>
      <c r="U76" s="763">
        <f t="shared" si="32"/>
        <v>-0.13492063492063266</v>
      </c>
      <c r="V76" s="763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798" bestFit="1" customWidth="1"/>
    <col min="2" max="7" width="7.85546875" style="798" bestFit="1" customWidth="1"/>
    <col min="8" max="8" width="8.140625" style="798" bestFit="1" customWidth="1"/>
    <col min="9" max="9" width="7.28515625" style="798" bestFit="1" customWidth="1"/>
    <col min="10" max="11" width="6.85546875" style="798" bestFit="1" customWidth="1"/>
    <col min="12" max="12" width="7.85546875" style="798" customWidth="1"/>
    <col min="13" max="13" width="6.85546875" style="798" bestFit="1" customWidth="1"/>
    <col min="14" max="14" width="8.5703125" style="798" customWidth="1"/>
    <col min="15" max="19" width="6.85546875" style="798" bestFit="1" customWidth="1"/>
    <col min="20" max="20" width="7.42578125" style="798" customWidth="1"/>
    <col min="21" max="21" width="7.85546875" style="798" customWidth="1"/>
    <col min="22" max="22" width="9.140625" style="798" customWidth="1"/>
    <col min="23" max="23" width="9.5703125" style="798" bestFit="1" customWidth="1"/>
    <col min="24" max="24" width="8.28515625" style="798" bestFit="1" customWidth="1"/>
    <col min="25" max="25" width="10.5703125" style="798" bestFit="1" customWidth="1"/>
    <col min="26" max="26" width="24.7109375" style="798" customWidth="1"/>
    <col min="27" max="27" width="21.28515625" style="798" bestFit="1" customWidth="1"/>
    <col min="28" max="252" width="11.42578125" style="798"/>
    <col min="253" max="253" width="34.42578125" style="798" customWidth="1"/>
    <col min="254" max="255" width="19.42578125" style="798" bestFit="1" customWidth="1"/>
    <col min="256" max="256" width="19.7109375" style="798" customWidth="1"/>
    <col min="257" max="258" width="20.42578125" style="798" customWidth="1"/>
    <col min="259" max="260" width="19.7109375" style="798" customWidth="1"/>
    <col min="261" max="261" width="25.28515625" style="798" customWidth="1"/>
    <col min="262" max="262" width="26" style="798" customWidth="1"/>
    <col min="263" max="263" width="22.28515625" style="798" customWidth="1"/>
    <col min="264" max="264" width="24.85546875" style="798" customWidth="1"/>
    <col min="265" max="265" width="21.140625" style="798" customWidth="1"/>
    <col min="266" max="266" width="21.42578125" style="798" customWidth="1"/>
    <col min="267" max="267" width="27.85546875" style="798" customWidth="1"/>
    <col min="268" max="268" width="23.42578125" style="798" customWidth="1"/>
    <col min="269" max="269" width="21.42578125" style="798" customWidth="1"/>
    <col min="270" max="272" width="20.7109375" style="798" customWidth="1"/>
    <col min="273" max="273" width="32.28515625" style="798" bestFit="1" customWidth="1"/>
    <col min="274" max="274" width="20.7109375" style="798" customWidth="1"/>
    <col min="275" max="275" width="22" style="798" customWidth="1"/>
    <col min="276" max="279" width="21.28515625" style="798" customWidth="1"/>
    <col min="280" max="280" width="22.28515625" style="798" customWidth="1"/>
    <col min="281" max="282" width="11.42578125" style="798"/>
    <col min="283" max="283" width="14.85546875" style="798" bestFit="1" customWidth="1"/>
    <col min="284" max="508" width="11.42578125" style="798"/>
    <col min="509" max="509" width="34.42578125" style="798" customWidth="1"/>
    <col min="510" max="511" width="19.42578125" style="798" bestFit="1" customWidth="1"/>
    <col min="512" max="512" width="19.7109375" style="798" customWidth="1"/>
    <col min="513" max="514" width="20.42578125" style="798" customWidth="1"/>
    <col min="515" max="516" width="19.7109375" style="798" customWidth="1"/>
    <col min="517" max="517" width="25.28515625" style="798" customWidth="1"/>
    <col min="518" max="518" width="26" style="798" customWidth="1"/>
    <col min="519" max="519" width="22.28515625" style="798" customWidth="1"/>
    <col min="520" max="520" width="24.85546875" style="798" customWidth="1"/>
    <col min="521" max="521" width="21.140625" style="798" customWidth="1"/>
    <col min="522" max="522" width="21.42578125" style="798" customWidth="1"/>
    <col min="523" max="523" width="27.85546875" style="798" customWidth="1"/>
    <col min="524" max="524" width="23.42578125" style="798" customWidth="1"/>
    <col min="525" max="525" width="21.42578125" style="798" customWidth="1"/>
    <col min="526" max="528" width="20.7109375" style="798" customWidth="1"/>
    <col min="529" max="529" width="32.28515625" style="798" bestFit="1" customWidth="1"/>
    <col min="530" max="530" width="20.7109375" style="798" customWidth="1"/>
    <col min="531" max="531" width="22" style="798" customWidth="1"/>
    <col min="532" max="535" width="21.28515625" style="798" customWidth="1"/>
    <col min="536" max="536" width="22.28515625" style="798" customWidth="1"/>
    <col min="537" max="538" width="11.42578125" style="798"/>
    <col min="539" max="539" width="14.85546875" style="798" bestFit="1" customWidth="1"/>
    <col min="540" max="764" width="11.42578125" style="798"/>
    <col min="765" max="765" width="34.42578125" style="798" customWidth="1"/>
    <col min="766" max="767" width="19.42578125" style="798" bestFit="1" customWidth="1"/>
    <col min="768" max="768" width="19.7109375" style="798" customWidth="1"/>
    <col min="769" max="770" width="20.42578125" style="798" customWidth="1"/>
    <col min="771" max="772" width="19.7109375" style="798" customWidth="1"/>
    <col min="773" max="773" width="25.28515625" style="798" customWidth="1"/>
    <col min="774" max="774" width="26" style="798" customWidth="1"/>
    <col min="775" max="775" width="22.28515625" style="798" customWidth="1"/>
    <col min="776" max="776" width="24.85546875" style="798" customWidth="1"/>
    <col min="777" max="777" width="21.140625" style="798" customWidth="1"/>
    <col min="778" max="778" width="21.42578125" style="798" customWidth="1"/>
    <col min="779" max="779" width="27.85546875" style="798" customWidth="1"/>
    <col min="780" max="780" width="23.42578125" style="798" customWidth="1"/>
    <col min="781" max="781" width="21.42578125" style="798" customWidth="1"/>
    <col min="782" max="784" width="20.7109375" style="798" customWidth="1"/>
    <col min="785" max="785" width="32.28515625" style="798" bestFit="1" customWidth="1"/>
    <col min="786" max="786" width="20.7109375" style="798" customWidth="1"/>
    <col min="787" max="787" width="22" style="798" customWidth="1"/>
    <col min="788" max="791" width="21.28515625" style="798" customWidth="1"/>
    <col min="792" max="792" width="22.28515625" style="798" customWidth="1"/>
    <col min="793" max="794" width="11.42578125" style="798"/>
    <col min="795" max="795" width="14.85546875" style="798" bestFit="1" customWidth="1"/>
    <col min="796" max="1020" width="11.42578125" style="798"/>
    <col min="1021" max="1021" width="34.42578125" style="798" customWidth="1"/>
    <col min="1022" max="1023" width="19.42578125" style="798" bestFit="1" customWidth="1"/>
    <col min="1024" max="1024" width="19.7109375" style="798" customWidth="1"/>
    <col min="1025" max="1026" width="20.42578125" style="798" customWidth="1"/>
    <col min="1027" max="1028" width="19.7109375" style="798" customWidth="1"/>
    <col min="1029" max="1029" width="25.28515625" style="798" customWidth="1"/>
    <col min="1030" max="1030" width="26" style="798" customWidth="1"/>
    <col min="1031" max="1031" width="22.28515625" style="798" customWidth="1"/>
    <col min="1032" max="1032" width="24.85546875" style="798" customWidth="1"/>
    <col min="1033" max="1033" width="21.140625" style="798" customWidth="1"/>
    <col min="1034" max="1034" width="21.42578125" style="798" customWidth="1"/>
    <col min="1035" max="1035" width="27.85546875" style="798" customWidth="1"/>
    <col min="1036" max="1036" width="23.42578125" style="798" customWidth="1"/>
    <col min="1037" max="1037" width="21.42578125" style="798" customWidth="1"/>
    <col min="1038" max="1040" width="20.7109375" style="798" customWidth="1"/>
    <col min="1041" max="1041" width="32.28515625" style="798" bestFit="1" customWidth="1"/>
    <col min="1042" max="1042" width="20.7109375" style="798" customWidth="1"/>
    <col min="1043" max="1043" width="22" style="798" customWidth="1"/>
    <col min="1044" max="1047" width="21.28515625" style="798" customWidth="1"/>
    <col min="1048" max="1048" width="22.28515625" style="798" customWidth="1"/>
    <col min="1049" max="1050" width="11.42578125" style="798"/>
    <col min="1051" max="1051" width="14.85546875" style="798" bestFit="1" customWidth="1"/>
    <col min="1052" max="1276" width="11.42578125" style="798"/>
    <col min="1277" max="1277" width="34.42578125" style="798" customWidth="1"/>
    <col min="1278" max="1279" width="19.42578125" style="798" bestFit="1" customWidth="1"/>
    <col min="1280" max="1280" width="19.7109375" style="798" customWidth="1"/>
    <col min="1281" max="1282" width="20.42578125" style="798" customWidth="1"/>
    <col min="1283" max="1284" width="19.7109375" style="798" customWidth="1"/>
    <col min="1285" max="1285" width="25.28515625" style="798" customWidth="1"/>
    <col min="1286" max="1286" width="26" style="798" customWidth="1"/>
    <col min="1287" max="1287" width="22.28515625" style="798" customWidth="1"/>
    <col min="1288" max="1288" width="24.85546875" style="798" customWidth="1"/>
    <col min="1289" max="1289" width="21.140625" style="798" customWidth="1"/>
    <col min="1290" max="1290" width="21.42578125" style="798" customWidth="1"/>
    <col min="1291" max="1291" width="27.85546875" style="798" customWidth="1"/>
    <col min="1292" max="1292" width="23.42578125" style="798" customWidth="1"/>
    <col min="1293" max="1293" width="21.42578125" style="798" customWidth="1"/>
    <col min="1294" max="1296" width="20.7109375" style="798" customWidth="1"/>
    <col min="1297" max="1297" width="32.28515625" style="798" bestFit="1" customWidth="1"/>
    <col min="1298" max="1298" width="20.7109375" style="798" customWidth="1"/>
    <col min="1299" max="1299" width="22" style="798" customWidth="1"/>
    <col min="1300" max="1303" width="21.28515625" style="798" customWidth="1"/>
    <col min="1304" max="1304" width="22.28515625" style="798" customWidth="1"/>
    <col min="1305" max="1306" width="11.42578125" style="798"/>
    <col min="1307" max="1307" width="14.85546875" style="798" bestFit="1" customWidth="1"/>
    <col min="1308" max="1532" width="11.42578125" style="798"/>
    <col min="1533" max="1533" width="34.42578125" style="798" customWidth="1"/>
    <col min="1534" max="1535" width="19.42578125" style="798" bestFit="1" customWidth="1"/>
    <col min="1536" max="1536" width="19.7109375" style="798" customWidth="1"/>
    <col min="1537" max="1538" width="20.42578125" style="798" customWidth="1"/>
    <col min="1539" max="1540" width="19.7109375" style="798" customWidth="1"/>
    <col min="1541" max="1541" width="25.28515625" style="798" customWidth="1"/>
    <col min="1542" max="1542" width="26" style="798" customWidth="1"/>
    <col min="1543" max="1543" width="22.28515625" style="798" customWidth="1"/>
    <col min="1544" max="1544" width="24.85546875" style="798" customWidth="1"/>
    <col min="1545" max="1545" width="21.140625" style="798" customWidth="1"/>
    <col min="1546" max="1546" width="21.42578125" style="798" customWidth="1"/>
    <col min="1547" max="1547" width="27.85546875" style="798" customWidth="1"/>
    <col min="1548" max="1548" width="23.42578125" style="798" customWidth="1"/>
    <col min="1549" max="1549" width="21.42578125" style="798" customWidth="1"/>
    <col min="1550" max="1552" width="20.7109375" style="798" customWidth="1"/>
    <col min="1553" max="1553" width="32.28515625" style="798" bestFit="1" customWidth="1"/>
    <col min="1554" max="1554" width="20.7109375" style="798" customWidth="1"/>
    <col min="1555" max="1555" width="22" style="798" customWidth="1"/>
    <col min="1556" max="1559" width="21.28515625" style="798" customWidth="1"/>
    <col min="1560" max="1560" width="22.28515625" style="798" customWidth="1"/>
    <col min="1561" max="1562" width="11.42578125" style="798"/>
    <col min="1563" max="1563" width="14.85546875" style="798" bestFit="1" customWidth="1"/>
    <col min="1564" max="1788" width="11.42578125" style="798"/>
    <col min="1789" max="1789" width="34.42578125" style="798" customWidth="1"/>
    <col min="1790" max="1791" width="19.42578125" style="798" bestFit="1" customWidth="1"/>
    <col min="1792" max="1792" width="19.7109375" style="798" customWidth="1"/>
    <col min="1793" max="1794" width="20.42578125" style="798" customWidth="1"/>
    <col min="1795" max="1796" width="19.7109375" style="798" customWidth="1"/>
    <col min="1797" max="1797" width="25.28515625" style="798" customWidth="1"/>
    <col min="1798" max="1798" width="26" style="798" customWidth="1"/>
    <col min="1799" max="1799" width="22.28515625" style="798" customWidth="1"/>
    <col min="1800" max="1800" width="24.85546875" style="798" customWidth="1"/>
    <col min="1801" max="1801" width="21.140625" style="798" customWidth="1"/>
    <col min="1802" max="1802" width="21.42578125" style="798" customWidth="1"/>
    <col min="1803" max="1803" width="27.85546875" style="798" customWidth="1"/>
    <col min="1804" max="1804" width="23.42578125" style="798" customWidth="1"/>
    <col min="1805" max="1805" width="21.42578125" style="798" customWidth="1"/>
    <col min="1806" max="1808" width="20.7109375" style="798" customWidth="1"/>
    <col min="1809" max="1809" width="32.28515625" style="798" bestFit="1" customWidth="1"/>
    <col min="1810" max="1810" width="20.7109375" style="798" customWidth="1"/>
    <col min="1811" max="1811" width="22" style="798" customWidth="1"/>
    <col min="1812" max="1815" width="21.28515625" style="798" customWidth="1"/>
    <col min="1816" max="1816" width="22.28515625" style="798" customWidth="1"/>
    <col min="1817" max="1818" width="11.42578125" style="798"/>
    <col min="1819" max="1819" width="14.85546875" style="798" bestFit="1" customWidth="1"/>
    <col min="1820" max="2044" width="11.42578125" style="798"/>
    <col min="2045" max="2045" width="34.42578125" style="798" customWidth="1"/>
    <col min="2046" max="2047" width="19.42578125" style="798" bestFit="1" customWidth="1"/>
    <col min="2048" max="2048" width="19.7109375" style="798" customWidth="1"/>
    <col min="2049" max="2050" width="20.42578125" style="798" customWidth="1"/>
    <col min="2051" max="2052" width="19.7109375" style="798" customWidth="1"/>
    <col min="2053" max="2053" width="25.28515625" style="798" customWidth="1"/>
    <col min="2054" max="2054" width="26" style="798" customWidth="1"/>
    <col min="2055" max="2055" width="22.28515625" style="798" customWidth="1"/>
    <col min="2056" max="2056" width="24.85546875" style="798" customWidth="1"/>
    <col min="2057" max="2057" width="21.140625" style="798" customWidth="1"/>
    <col min="2058" max="2058" width="21.42578125" style="798" customWidth="1"/>
    <col min="2059" max="2059" width="27.85546875" style="798" customWidth="1"/>
    <col min="2060" max="2060" width="23.42578125" style="798" customWidth="1"/>
    <col min="2061" max="2061" width="21.42578125" style="798" customWidth="1"/>
    <col min="2062" max="2064" width="20.7109375" style="798" customWidth="1"/>
    <col min="2065" max="2065" width="32.28515625" style="798" bestFit="1" customWidth="1"/>
    <col min="2066" max="2066" width="20.7109375" style="798" customWidth="1"/>
    <col min="2067" max="2067" width="22" style="798" customWidth="1"/>
    <col min="2068" max="2071" width="21.28515625" style="798" customWidth="1"/>
    <col min="2072" max="2072" width="22.28515625" style="798" customWidth="1"/>
    <col min="2073" max="2074" width="11.42578125" style="798"/>
    <col min="2075" max="2075" width="14.85546875" style="798" bestFit="1" customWidth="1"/>
    <col min="2076" max="2300" width="11.42578125" style="798"/>
    <col min="2301" max="2301" width="34.42578125" style="798" customWidth="1"/>
    <col min="2302" max="2303" width="19.42578125" style="798" bestFit="1" customWidth="1"/>
    <col min="2304" max="2304" width="19.7109375" style="798" customWidth="1"/>
    <col min="2305" max="2306" width="20.42578125" style="798" customWidth="1"/>
    <col min="2307" max="2308" width="19.7109375" style="798" customWidth="1"/>
    <col min="2309" max="2309" width="25.28515625" style="798" customWidth="1"/>
    <col min="2310" max="2310" width="26" style="798" customWidth="1"/>
    <col min="2311" max="2311" width="22.28515625" style="798" customWidth="1"/>
    <col min="2312" max="2312" width="24.85546875" style="798" customWidth="1"/>
    <col min="2313" max="2313" width="21.140625" style="798" customWidth="1"/>
    <col min="2314" max="2314" width="21.42578125" style="798" customWidth="1"/>
    <col min="2315" max="2315" width="27.85546875" style="798" customWidth="1"/>
    <col min="2316" max="2316" width="23.42578125" style="798" customWidth="1"/>
    <col min="2317" max="2317" width="21.42578125" style="798" customWidth="1"/>
    <col min="2318" max="2320" width="20.7109375" style="798" customWidth="1"/>
    <col min="2321" max="2321" width="32.28515625" style="798" bestFit="1" customWidth="1"/>
    <col min="2322" max="2322" width="20.7109375" style="798" customWidth="1"/>
    <col min="2323" max="2323" width="22" style="798" customWidth="1"/>
    <col min="2324" max="2327" width="21.28515625" style="798" customWidth="1"/>
    <col min="2328" max="2328" width="22.28515625" style="798" customWidth="1"/>
    <col min="2329" max="2330" width="11.42578125" style="798"/>
    <col min="2331" max="2331" width="14.85546875" style="798" bestFit="1" customWidth="1"/>
    <col min="2332" max="2556" width="11.42578125" style="798"/>
    <col min="2557" max="2557" width="34.42578125" style="798" customWidth="1"/>
    <col min="2558" max="2559" width="19.42578125" style="798" bestFit="1" customWidth="1"/>
    <col min="2560" max="2560" width="19.7109375" style="798" customWidth="1"/>
    <col min="2561" max="2562" width="20.42578125" style="798" customWidth="1"/>
    <col min="2563" max="2564" width="19.7109375" style="798" customWidth="1"/>
    <col min="2565" max="2565" width="25.28515625" style="798" customWidth="1"/>
    <col min="2566" max="2566" width="26" style="798" customWidth="1"/>
    <col min="2567" max="2567" width="22.28515625" style="798" customWidth="1"/>
    <col min="2568" max="2568" width="24.85546875" style="798" customWidth="1"/>
    <col min="2569" max="2569" width="21.140625" style="798" customWidth="1"/>
    <col min="2570" max="2570" width="21.42578125" style="798" customWidth="1"/>
    <col min="2571" max="2571" width="27.85546875" style="798" customWidth="1"/>
    <col min="2572" max="2572" width="23.42578125" style="798" customWidth="1"/>
    <col min="2573" max="2573" width="21.42578125" style="798" customWidth="1"/>
    <col min="2574" max="2576" width="20.7109375" style="798" customWidth="1"/>
    <col min="2577" max="2577" width="32.28515625" style="798" bestFit="1" customWidth="1"/>
    <col min="2578" max="2578" width="20.7109375" style="798" customWidth="1"/>
    <col min="2579" max="2579" width="22" style="798" customWidth="1"/>
    <col min="2580" max="2583" width="21.28515625" style="798" customWidth="1"/>
    <col min="2584" max="2584" width="22.28515625" style="798" customWidth="1"/>
    <col min="2585" max="2586" width="11.42578125" style="798"/>
    <col min="2587" max="2587" width="14.85546875" style="798" bestFit="1" customWidth="1"/>
    <col min="2588" max="2812" width="11.42578125" style="798"/>
    <col min="2813" max="2813" width="34.42578125" style="798" customWidth="1"/>
    <col min="2814" max="2815" width="19.42578125" style="798" bestFit="1" customWidth="1"/>
    <col min="2816" max="2816" width="19.7109375" style="798" customWidth="1"/>
    <col min="2817" max="2818" width="20.42578125" style="798" customWidth="1"/>
    <col min="2819" max="2820" width="19.7109375" style="798" customWidth="1"/>
    <col min="2821" max="2821" width="25.28515625" style="798" customWidth="1"/>
    <col min="2822" max="2822" width="26" style="798" customWidth="1"/>
    <col min="2823" max="2823" width="22.28515625" style="798" customWidth="1"/>
    <col min="2824" max="2824" width="24.85546875" style="798" customWidth="1"/>
    <col min="2825" max="2825" width="21.140625" style="798" customWidth="1"/>
    <col min="2826" max="2826" width="21.42578125" style="798" customWidth="1"/>
    <col min="2827" max="2827" width="27.85546875" style="798" customWidth="1"/>
    <col min="2828" max="2828" width="23.42578125" style="798" customWidth="1"/>
    <col min="2829" max="2829" width="21.42578125" style="798" customWidth="1"/>
    <col min="2830" max="2832" width="20.7109375" style="798" customWidth="1"/>
    <col min="2833" max="2833" width="32.28515625" style="798" bestFit="1" customWidth="1"/>
    <col min="2834" max="2834" width="20.7109375" style="798" customWidth="1"/>
    <col min="2835" max="2835" width="22" style="798" customWidth="1"/>
    <col min="2836" max="2839" width="21.28515625" style="798" customWidth="1"/>
    <col min="2840" max="2840" width="22.28515625" style="798" customWidth="1"/>
    <col min="2841" max="2842" width="11.42578125" style="798"/>
    <col min="2843" max="2843" width="14.85546875" style="798" bestFit="1" customWidth="1"/>
    <col min="2844" max="3068" width="11.42578125" style="798"/>
    <col min="3069" max="3069" width="34.42578125" style="798" customWidth="1"/>
    <col min="3070" max="3071" width="19.42578125" style="798" bestFit="1" customWidth="1"/>
    <col min="3072" max="3072" width="19.7109375" style="798" customWidth="1"/>
    <col min="3073" max="3074" width="20.42578125" style="798" customWidth="1"/>
    <col min="3075" max="3076" width="19.7109375" style="798" customWidth="1"/>
    <col min="3077" max="3077" width="25.28515625" style="798" customWidth="1"/>
    <col min="3078" max="3078" width="26" style="798" customWidth="1"/>
    <col min="3079" max="3079" width="22.28515625" style="798" customWidth="1"/>
    <col min="3080" max="3080" width="24.85546875" style="798" customWidth="1"/>
    <col min="3081" max="3081" width="21.140625" style="798" customWidth="1"/>
    <col min="3082" max="3082" width="21.42578125" style="798" customWidth="1"/>
    <col min="3083" max="3083" width="27.85546875" style="798" customWidth="1"/>
    <col min="3084" max="3084" width="23.42578125" style="798" customWidth="1"/>
    <col min="3085" max="3085" width="21.42578125" style="798" customWidth="1"/>
    <col min="3086" max="3088" width="20.7109375" style="798" customWidth="1"/>
    <col min="3089" max="3089" width="32.28515625" style="798" bestFit="1" customWidth="1"/>
    <col min="3090" max="3090" width="20.7109375" style="798" customWidth="1"/>
    <col min="3091" max="3091" width="22" style="798" customWidth="1"/>
    <col min="3092" max="3095" width="21.28515625" style="798" customWidth="1"/>
    <col min="3096" max="3096" width="22.28515625" style="798" customWidth="1"/>
    <col min="3097" max="3098" width="11.42578125" style="798"/>
    <col min="3099" max="3099" width="14.85546875" style="798" bestFit="1" customWidth="1"/>
    <col min="3100" max="3324" width="11.42578125" style="798"/>
    <col min="3325" max="3325" width="34.42578125" style="798" customWidth="1"/>
    <col min="3326" max="3327" width="19.42578125" style="798" bestFit="1" customWidth="1"/>
    <col min="3328" max="3328" width="19.7109375" style="798" customWidth="1"/>
    <col min="3329" max="3330" width="20.42578125" style="798" customWidth="1"/>
    <col min="3331" max="3332" width="19.7109375" style="798" customWidth="1"/>
    <col min="3333" max="3333" width="25.28515625" style="798" customWidth="1"/>
    <col min="3334" max="3334" width="26" style="798" customWidth="1"/>
    <col min="3335" max="3335" width="22.28515625" style="798" customWidth="1"/>
    <col min="3336" max="3336" width="24.85546875" style="798" customWidth="1"/>
    <col min="3337" max="3337" width="21.140625" style="798" customWidth="1"/>
    <col min="3338" max="3338" width="21.42578125" style="798" customWidth="1"/>
    <col min="3339" max="3339" width="27.85546875" style="798" customWidth="1"/>
    <col min="3340" max="3340" width="23.42578125" style="798" customWidth="1"/>
    <col min="3341" max="3341" width="21.42578125" style="798" customWidth="1"/>
    <col min="3342" max="3344" width="20.7109375" style="798" customWidth="1"/>
    <col min="3345" max="3345" width="32.28515625" style="798" bestFit="1" customWidth="1"/>
    <col min="3346" max="3346" width="20.7109375" style="798" customWidth="1"/>
    <col min="3347" max="3347" width="22" style="798" customWidth="1"/>
    <col min="3348" max="3351" width="21.28515625" style="798" customWidth="1"/>
    <col min="3352" max="3352" width="22.28515625" style="798" customWidth="1"/>
    <col min="3353" max="3354" width="11.42578125" style="798"/>
    <col min="3355" max="3355" width="14.85546875" style="798" bestFit="1" customWidth="1"/>
    <col min="3356" max="3580" width="11.42578125" style="798"/>
    <col min="3581" max="3581" width="34.42578125" style="798" customWidth="1"/>
    <col min="3582" max="3583" width="19.42578125" style="798" bestFit="1" customWidth="1"/>
    <col min="3584" max="3584" width="19.7109375" style="798" customWidth="1"/>
    <col min="3585" max="3586" width="20.42578125" style="798" customWidth="1"/>
    <col min="3587" max="3588" width="19.7109375" style="798" customWidth="1"/>
    <col min="3589" max="3589" width="25.28515625" style="798" customWidth="1"/>
    <col min="3590" max="3590" width="26" style="798" customWidth="1"/>
    <col min="3591" max="3591" width="22.28515625" style="798" customWidth="1"/>
    <col min="3592" max="3592" width="24.85546875" style="798" customWidth="1"/>
    <col min="3593" max="3593" width="21.140625" style="798" customWidth="1"/>
    <col min="3594" max="3594" width="21.42578125" style="798" customWidth="1"/>
    <col min="3595" max="3595" width="27.85546875" style="798" customWidth="1"/>
    <col min="3596" max="3596" width="23.42578125" style="798" customWidth="1"/>
    <col min="3597" max="3597" width="21.42578125" style="798" customWidth="1"/>
    <col min="3598" max="3600" width="20.7109375" style="798" customWidth="1"/>
    <col min="3601" max="3601" width="32.28515625" style="798" bestFit="1" customWidth="1"/>
    <col min="3602" max="3602" width="20.7109375" style="798" customWidth="1"/>
    <col min="3603" max="3603" width="22" style="798" customWidth="1"/>
    <col min="3604" max="3607" width="21.28515625" style="798" customWidth="1"/>
    <col min="3608" max="3608" width="22.28515625" style="798" customWidth="1"/>
    <col min="3609" max="3610" width="11.42578125" style="798"/>
    <col min="3611" max="3611" width="14.85546875" style="798" bestFit="1" customWidth="1"/>
    <col min="3612" max="3836" width="11.42578125" style="798"/>
    <col min="3837" max="3837" width="34.42578125" style="798" customWidth="1"/>
    <col min="3838" max="3839" width="19.42578125" style="798" bestFit="1" customWidth="1"/>
    <col min="3840" max="3840" width="19.7109375" style="798" customWidth="1"/>
    <col min="3841" max="3842" width="20.42578125" style="798" customWidth="1"/>
    <col min="3843" max="3844" width="19.7109375" style="798" customWidth="1"/>
    <col min="3845" max="3845" width="25.28515625" style="798" customWidth="1"/>
    <col min="3846" max="3846" width="26" style="798" customWidth="1"/>
    <col min="3847" max="3847" width="22.28515625" style="798" customWidth="1"/>
    <col min="3848" max="3848" width="24.85546875" style="798" customWidth="1"/>
    <col min="3849" max="3849" width="21.140625" style="798" customWidth="1"/>
    <col min="3850" max="3850" width="21.42578125" style="798" customWidth="1"/>
    <col min="3851" max="3851" width="27.85546875" style="798" customWidth="1"/>
    <col min="3852" max="3852" width="23.42578125" style="798" customWidth="1"/>
    <col min="3853" max="3853" width="21.42578125" style="798" customWidth="1"/>
    <col min="3854" max="3856" width="20.7109375" style="798" customWidth="1"/>
    <col min="3857" max="3857" width="32.28515625" style="798" bestFit="1" customWidth="1"/>
    <col min="3858" max="3858" width="20.7109375" style="798" customWidth="1"/>
    <col min="3859" max="3859" width="22" style="798" customWidth="1"/>
    <col min="3860" max="3863" width="21.28515625" style="798" customWidth="1"/>
    <col min="3864" max="3864" width="22.28515625" style="798" customWidth="1"/>
    <col min="3865" max="3866" width="11.42578125" style="798"/>
    <col min="3867" max="3867" width="14.85546875" style="798" bestFit="1" customWidth="1"/>
    <col min="3868" max="4092" width="11.42578125" style="798"/>
    <col min="4093" max="4093" width="34.42578125" style="798" customWidth="1"/>
    <col min="4094" max="4095" width="19.42578125" style="798" bestFit="1" customWidth="1"/>
    <col min="4096" max="4096" width="19.7109375" style="798" customWidth="1"/>
    <col min="4097" max="4098" width="20.42578125" style="798" customWidth="1"/>
    <col min="4099" max="4100" width="19.7109375" style="798" customWidth="1"/>
    <col min="4101" max="4101" width="25.28515625" style="798" customWidth="1"/>
    <col min="4102" max="4102" width="26" style="798" customWidth="1"/>
    <col min="4103" max="4103" width="22.28515625" style="798" customWidth="1"/>
    <col min="4104" max="4104" width="24.85546875" style="798" customWidth="1"/>
    <col min="4105" max="4105" width="21.140625" style="798" customWidth="1"/>
    <col min="4106" max="4106" width="21.42578125" style="798" customWidth="1"/>
    <col min="4107" max="4107" width="27.85546875" style="798" customWidth="1"/>
    <col min="4108" max="4108" width="23.42578125" style="798" customWidth="1"/>
    <col min="4109" max="4109" width="21.42578125" style="798" customWidth="1"/>
    <col min="4110" max="4112" width="20.7109375" style="798" customWidth="1"/>
    <col min="4113" max="4113" width="32.28515625" style="798" bestFit="1" customWidth="1"/>
    <col min="4114" max="4114" width="20.7109375" style="798" customWidth="1"/>
    <col min="4115" max="4115" width="22" style="798" customWidth="1"/>
    <col min="4116" max="4119" width="21.28515625" style="798" customWidth="1"/>
    <col min="4120" max="4120" width="22.28515625" style="798" customWidth="1"/>
    <col min="4121" max="4122" width="11.42578125" style="798"/>
    <col min="4123" max="4123" width="14.85546875" style="798" bestFit="1" customWidth="1"/>
    <col min="4124" max="4348" width="11.42578125" style="798"/>
    <col min="4349" max="4349" width="34.42578125" style="798" customWidth="1"/>
    <col min="4350" max="4351" width="19.42578125" style="798" bestFit="1" customWidth="1"/>
    <col min="4352" max="4352" width="19.7109375" style="798" customWidth="1"/>
    <col min="4353" max="4354" width="20.42578125" style="798" customWidth="1"/>
    <col min="4355" max="4356" width="19.7109375" style="798" customWidth="1"/>
    <col min="4357" max="4357" width="25.28515625" style="798" customWidth="1"/>
    <col min="4358" max="4358" width="26" style="798" customWidth="1"/>
    <col min="4359" max="4359" width="22.28515625" style="798" customWidth="1"/>
    <col min="4360" max="4360" width="24.85546875" style="798" customWidth="1"/>
    <col min="4361" max="4361" width="21.140625" style="798" customWidth="1"/>
    <col min="4362" max="4362" width="21.42578125" style="798" customWidth="1"/>
    <col min="4363" max="4363" width="27.85546875" style="798" customWidth="1"/>
    <col min="4364" max="4364" width="23.42578125" style="798" customWidth="1"/>
    <col min="4365" max="4365" width="21.42578125" style="798" customWidth="1"/>
    <col min="4366" max="4368" width="20.7109375" style="798" customWidth="1"/>
    <col min="4369" max="4369" width="32.28515625" style="798" bestFit="1" customWidth="1"/>
    <col min="4370" max="4370" width="20.7109375" style="798" customWidth="1"/>
    <col min="4371" max="4371" width="22" style="798" customWidth="1"/>
    <col min="4372" max="4375" width="21.28515625" style="798" customWidth="1"/>
    <col min="4376" max="4376" width="22.28515625" style="798" customWidth="1"/>
    <col min="4377" max="4378" width="11.42578125" style="798"/>
    <col min="4379" max="4379" width="14.85546875" style="798" bestFit="1" customWidth="1"/>
    <col min="4380" max="4604" width="11.42578125" style="798"/>
    <col min="4605" max="4605" width="34.42578125" style="798" customWidth="1"/>
    <col min="4606" max="4607" width="19.42578125" style="798" bestFit="1" customWidth="1"/>
    <col min="4608" max="4608" width="19.7109375" style="798" customWidth="1"/>
    <col min="4609" max="4610" width="20.42578125" style="798" customWidth="1"/>
    <col min="4611" max="4612" width="19.7109375" style="798" customWidth="1"/>
    <col min="4613" max="4613" width="25.28515625" style="798" customWidth="1"/>
    <col min="4614" max="4614" width="26" style="798" customWidth="1"/>
    <col min="4615" max="4615" width="22.28515625" style="798" customWidth="1"/>
    <col min="4616" max="4616" width="24.85546875" style="798" customWidth="1"/>
    <col min="4617" max="4617" width="21.140625" style="798" customWidth="1"/>
    <col min="4618" max="4618" width="21.42578125" style="798" customWidth="1"/>
    <col min="4619" max="4619" width="27.85546875" style="798" customWidth="1"/>
    <col min="4620" max="4620" width="23.42578125" style="798" customWidth="1"/>
    <col min="4621" max="4621" width="21.42578125" style="798" customWidth="1"/>
    <col min="4622" max="4624" width="20.7109375" style="798" customWidth="1"/>
    <col min="4625" max="4625" width="32.28515625" style="798" bestFit="1" customWidth="1"/>
    <col min="4626" max="4626" width="20.7109375" style="798" customWidth="1"/>
    <col min="4627" max="4627" width="22" style="798" customWidth="1"/>
    <col min="4628" max="4631" width="21.28515625" style="798" customWidth="1"/>
    <col min="4632" max="4632" width="22.28515625" style="798" customWidth="1"/>
    <col min="4633" max="4634" width="11.42578125" style="798"/>
    <col min="4635" max="4635" width="14.85546875" style="798" bestFit="1" customWidth="1"/>
    <col min="4636" max="4860" width="11.42578125" style="798"/>
    <col min="4861" max="4861" width="34.42578125" style="798" customWidth="1"/>
    <col min="4862" max="4863" width="19.42578125" style="798" bestFit="1" customWidth="1"/>
    <col min="4864" max="4864" width="19.7109375" style="798" customWidth="1"/>
    <col min="4865" max="4866" width="20.42578125" style="798" customWidth="1"/>
    <col min="4867" max="4868" width="19.7109375" style="798" customWidth="1"/>
    <col min="4869" max="4869" width="25.28515625" style="798" customWidth="1"/>
    <col min="4870" max="4870" width="26" style="798" customWidth="1"/>
    <col min="4871" max="4871" width="22.28515625" style="798" customWidth="1"/>
    <col min="4872" max="4872" width="24.85546875" style="798" customWidth="1"/>
    <col min="4873" max="4873" width="21.140625" style="798" customWidth="1"/>
    <col min="4874" max="4874" width="21.42578125" style="798" customWidth="1"/>
    <col min="4875" max="4875" width="27.85546875" style="798" customWidth="1"/>
    <col min="4876" max="4876" width="23.42578125" style="798" customWidth="1"/>
    <col min="4877" max="4877" width="21.42578125" style="798" customWidth="1"/>
    <col min="4878" max="4880" width="20.7109375" style="798" customWidth="1"/>
    <col min="4881" max="4881" width="32.28515625" style="798" bestFit="1" customWidth="1"/>
    <col min="4882" max="4882" width="20.7109375" style="798" customWidth="1"/>
    <col min="4883" max="4883" width="22" style="798" customWidth="1"/>
    <col min="4884" max="4887" width="21.28515625" style="798" customWidth="1"/>
    <col min="4888" max="4888" width="22.28515625" style="798" customWidth="1"/>
    <col min="4889" max="4890" width="11.42578125" style="798"/>
    <col min="4891" max="4891" width="14.85546875" style="798" bestFit="1" customWidth="1"/>
    <col min="4892" max="5116" width="11.42578125" style="798"/>
    <col min="5117" max="5117" width="34.42578125" style="798" customWidth="1"/>
    <col min="5118" max="5119" width="19.42578125" style="798" bestFit="1" customWidth="1"/>
    <col min="5120" max="5120" width="19.7109375" style="798" customWidth="1"/>
    <col min="5121" max="5122" width="20.42578125" style="798" customWidth="1"/>
    <col min="5123" max="5124" width="19.7109375" style="798" customWidth="1"/>
    <col min="5125" max="5125" width="25.28515625" style="798" customWidth="1"/>
    <col min="5126" max="5126" width="26" style="798" customWidth="1"/>
    <col min="5127" max="5127" width="22.28515625" style="798" customWidth="1"/>
    <col min="5128" max="5128" width="24.85546875" style="798" customWidth="1"/>
    <col min="5129" max="5129" width="21.140625" style="798" customWidth="1"/>
    <col min="5130" max="5130" width="21.42578125" style="798" customWidth="1"/>
    <col min="5131" max="5131" width="27.85546875" style="798" customWidth="1"/>
    <col min="5132" max="5132" width="23.42578125" style="798" customWidth="1"/>
    <col min="5133" max="5133" width="21.42578125" style="798" customWidth="1"/>
    <col min="5134" max="5136" width="20.7109375" style="798" customWidth="1"/>
    <col min="5137" max="5137" width="32.28515625" style="798" bestFit="1" customWidth="1"/>
    <col min="5138" max="5138" width="20.7109375" style="798" customWidth="1"/>
    <col min="5139" max="5139" width="22" style="798" customWidth="1"/>
    <col min="5140" max="5143" width="21.28515625" style="798" customWidth="1"/>
    <col min="5144" max="5144" width="22.28515625" style="798" customWidth="1"/>
    <col min="5145" max="5146" width="11.42578125" style="798"/>
    <col min="5147" max="5147" width="14.85546875" style="798" bestFit="1" customWidth="1"/>
    <col min="5148" max="5372" width="11.42578125" style="798"/>
    <col min="5373" max="5373" width="34.42578125" style="798" customWidth="1"/>
    <col min="5374" max="5375" width="19.42578125" style="798" bestFit="1" customWidth="1"/>
    <col min="5376" max="5376" width="19.7109375" style="798" customWidth="1"/>
    <col min="5377" max="5378" width="20.42578125" style="798" customWidth="1"/>
    <col min="5379" max="5380" width="19.7109375" style="798" customWidth="1"/>
    <col min="5381" max="5381" width="25.28515625" style="798" customWidth="1"/>
    <col min="5382" max="5382" width="26" style="798" customWidth="1"/>
    <col min="5383" max="5383" width="22.28515625" style="798" customWidth="1"/>
    <col min="5384" max="5384" width="24.85546875" style="798" customWidth="1"/>
    <col min="5385" max="5385" width="21.140625" style="798" customWidth="1"/>
    <col min="5386" max="5386" width="21.42578125" style="798" customWidth="1"/>
    <col min="5387" max="5387" width="27.85546875" style="798" customWidth="1"/>
    <col min="5388" max="5388" width="23.42578125" style="798" customWidth="1"/>
    <col min="5389" max="5389" width="21.42578125" style="798" customWidth="1"/>
    <col min="5390" max="5392" width="20.7109375" style="798" customWidth="1"/>
    <col min="5393" max="5393" width="32.28515625" style="798" bestFit="1" customWidth="1"/>
    <col min="5394" max="5394" width="20.7109375" style="798" customWidth="1"/>
    <col min="5395" max="5395" width="22" style="798" customWidth="1"/>
    <col min="5396" max="5399" width="21.28515625" style="798" customWidth="1"/>
    <col min="5400" max="5400" width="22.28515625" style="798" customWidth="1"/>
    <col min="5401" max="5402" width="11.42578125" style="798"/>
    <col min="5403" max="5403" width="14.85546875" style="798" bestFit="1" customWidth="1"/>
    <col min="5404" max="5628" width="11.42578125" style="798"/>
    <col min="5629" max="5629" width="34.42578125" style="798" customWidth="1"/>
    <col min="5630" max="5631" width="19.42578125" style="798" bestFit="1" customWidth="1"/>
    <col min="5632" max="5632" width="19.7109375" style="798" customWidth="1"/>
    <col min="5633" max="5634" width="20.42578125" style="798" customWidth="1"/>
    <col min="5635" max="5636" width="19.7109375" style="798" customWidth="1"/>
    <col min="5637" max="5637" width="25.28515625" style="798" customWidth="1"/>
    <col min="5638" max="5638" width="26" style="798" customWidth="1"/>
    <col min="5639" max="5639" width="22.28515625" style="798" customWidth="1"/>
    <col min="5640" max="5640" width="24.85546875" style="798" customWidth="1"/>
    <col min="5641" max="5641" width="21.140625" style="798" customWidth="1"/>
    <col min="5642" max="5642" width="21.42578125" style="798" customWidth="1"/>
    <col min="5643" max="5643" width="27.85546875" style="798" customWidth="1"/>
    <col min="5644" max="5644" width="23.42578125" style="798" customWidth="1"/>
    <col min="5645" max="5645" width="21.42578125" style="798" customWidth="1"/>
    <col min="5646" max="5648" width="20.7109375" style="798" customWidth="1"/>
    <col min="5649" max="5649" width="32.28515625" style="798" bestFit="1" customWidth="1"/>
    <col min="5650" max="5650" width="20.7109375" style="798" customWidth="1"/>
    <col min="5651" max="5651" width="22" style="798" customWidth="1"/>
    <col min="5652" max="5655" width="21.28515625" style="798" customWidth="1"/>
    <col min="5656" max="5656" width="22.28515625" style="798" customWidth="1"/>
    <col min="5657" max="5658" width="11.42578125" style="798"/>
    <col min="5659" max="5659" width="14.85546875" style="798" bestFit="1" customWidth="1"/>
    <col min="5660" max="5884" width="11.42578125" style="798"/>
    <col min="5885" max="5885" width="34.42578125" style="798" customWidth="1"/>
    <col min="5886" max="5887" width="19.42578125" style="798" bestFit="1" customWidth="1"/>
    <col min="5888" max="5888" width="19.7109375" style="798" customWidth="1"/>
    <col min="5889" max="5890" width="20.42578125" style="798" customWidth="1"/>
    <col min="5891" max="5892" width="19.7109375" style="798" customWidth="1"/>
    <col min="5893" max="5893" width="25.28515625" style="798" customWidth="1"/>
    <col min="5894" max="5894" width="26" style="798" customWidth="1"/>
    <col min="5895" max="5895" width="22.28515625" style="798" customWidth="1"/>
    <col min="5896" max="5896" width="24.85546875" style="798" customWidth="1"/>
    <col min="5897" max="5897" width="21.140625" style="798" customWidth="1"/>
    <col min="5898" max="5898" width="21.42578125" style="798" customWidth="1"/>
    <col min="5899" max="5899" width="27.85546875" style="798" customWidth="1"/>
    <col min="5900" max="5900" width="23.42578125" style="798" customWidth="1"/>
    <col min="5901" max="5901" width="21.42578125" style="798" customWidth="1"/>
    <col min="5902" max="5904" width="20.7109375" style="798" customWidth="1"/>
    <col min="5905" max="5905" width="32.28515625" style="798" bestFit="1" customWidth="1"/>
    <col min="5906" max="5906" width="20.7109375" style="798" customWidth="1"/>
    <col min="5907" max="5907" width="22" style="798" customWidth="1"/>
    <col min="5908" max="5911" width="21.28515625" style="798" customWidth="1"/>
    <col min="5912" max="5912" width="22.28515625" style="798" customWidth="1"/>
    <col min="5913" max="5914" width="11.42578125" style="798"/>
    <col min="5915" max="5915" width="14.85546875" style="798" bestFit="1" customWidth="1"/>
    <col min="5916" max="6140" width="11.42578125" style="798"/>
    <col min="6141" max="6141" width="34.42578125" style="798" customWidth="1"/>
    <col min="6142" max="6143" width="19.42578125" style="798" bestFit="1" customWidth="1"/>
    <col min="6144" max="6144" width="19.7109375" style="798" customWidth="1"/>
    <col min="6145" max="6146" width="20.42578125" style="798" customWidth="1"/>
    <col min="6147" max="6148" width="19.7109375" style="798" customWidth="1"/>
    <col min="6149" max="6149" width="25.28515625" style="798" customWidth="1"/>
    <col min="6150" max="6150" width="26" style="798" customWidth="1"/>
    <col min="6151" max="6151" width="22.28515625" style="798" customWidth="1"/>
    <col min="6152" max="6152" width="24.85546875" style="798" customWidth="1"/>
    <col min="6153" max="6153" width="21.140625" style="798" customWidth="1"/>
    <col min="6154" max="6154" width="21.42578125" style="798" customWidth="1"/>
    <col min="6155" max="6155" width="27.85546875" style="798" customWidth="1"/>
    <col min="6156" max="6156" width="23.42578125" style="798" customWidth="1"/>
    <col min="6157" max="6157" width="21.42578125" style="798" customWidth="1"/>
    <col min="6158" max="6160" width="20.7109375" style="798" customWidth="1"/>
    <col min="6161" max="6161" width="32.28515625" style="798" bestFit="1" customWidth="1"/>
    <col min="6162" max="6162" width="20.7109375" style="798" customWidth="1"/>
    <col min="6163" max="6163" width="22" style="798" customWidth="1"/>
    <col min="6164" max="6167" width="21.28515625" style="798" customWidth="1"/>
    <col min="6168" max="6168" width="22.28515625" style="798" customWidth="1"/>
    <col min="6169" max="6170" width="11.42578125" style="798"/>
    <col min="6171" max="6171" width="14.85546875" style="798" bestFit="1" customWidth="1"/>
    <col min="6172" max="6396" width="11.42578125" style="798"/>
    <col min="6397" max="6397" width="34.42578125" style="798" customWidth="1"/>
    <col min="6398" max="6399" width="19.42578125" style="798" bestFit="1" customWidth="1"/>
    <col min="6400" max="6400" width="19.7109375" style="798" customWidth="1"/>
    <col min="6401" max="6402" width="20.42578125" style="798" customWidth="1"/>
    <col min="6403" max="6404" width="19.7109375" style="798" customWidth="1"/>
    <col min="6405" max="6405" width="25.28515625" style="798" customWidth="1"/>
    <col min="6406" max="6406" width="26" style="798" customWidth="1"/>
    <col min="6407" max="6407" width="22.28515625" style="798" customWidth="1"/>
    <col min="6408" max="6408" width="24.85546875" style="798" customWidth="1"/>
    <col min="6409" max="6409" width="21.140625" style="798" customWidth="1"/>
    <col min="6410" max="6410" width="21.42578125" style="798" customWidth="1"/>
    <col min="6411" max="6411" width="27.85546875" style="798" customWidth="1"/>
    <col min="6412" max="6412" width="23.42578125" style="798" customWidth="1"/>
    <col min="6413" max="6413" width="21.42578125" style="798" customWidth="1"/>
    <col min="6414" max="6416" width="20.7109375" style="798" customWidth="1"/>
    <col min="6417" max="6417" width="32.28515625" style="798" bestFit="1" customWidth="1"/>
    <col min="6418" max="6418" width="20.7109375" style="798" customWidth="1"/>
    <col min="6419" max="6419" width="22" style="798" customWidth="1"/>
    <col min="6420" max="6423" width="21.28515625" style="798" customWidth="1"/>
    <col min="6424" max="6424" width="22.28515625" style="798" customWidth="1"/>
    <col min="6425" max="6426" width="11.42578125" style="798"/>
    <col min="6427" max="6427" width="14.85546875" style="798" bestFit="1" customWidth="1"/>
    <col min="6428" max="6652" width="11.42578125" style="798"/>
    <col min="6653" max="6653" width="34.42578125" style="798" customWidth="1"/>
    <col min="6654" max="6655" width="19.42578125" style="798" bestFit="1" customWidth="1"/>
    <col min="6656" max="6656" width="19.7109375" style="798" customWidth="1"/>
    <col min="6657" max="6658" width="20.42578125" style="798" customWidth="1"/>
    <col min="6659" max="6660" width="19.7109375" style="798" customWidth="1"/>
    <col min="6661" max="6661" width="25.28515625" style="798" customWidth="1"/>
    <col min="6662" max="6662" width="26" style="798" customWidth="1"/>
    <col min="6663" max="6663" width="22.28515625" style="798" customWidth="1"/>
    <col min="6664" max="6664" width="24.85546875" style="798" customWidth="1"/>
    <col min="6665" max="6665" width="21.140625" style="798" customWidth="1"/>
    <col min="6666" max="6666" width="21.42578125" style="798" customWidth="1"/>
    <col min="6667" max="6667" width="27.85546875" style="798" customWidth="1"/>
    <col min="6668" max="6668" width="23.42578125" style="798" customWidth="1"/>
    <col min="6669" max="6669" width="21.42578125" style="798" customWidth="1"/>
    <col min="6670" max="6672" width="20.7109375" style="798" customWidth="1"/>
    <col min="6673" max="6673" width="32.28515625" style="798" bestFit="1" customWidth="1"/>
    <col min="6674" max="6674" width="20.7109375" style="798" customWidth="1"/>
    <col min="6675" max="6675" width="22" style="798" customWidth="1"/>
    <col min="6676" max="6679" width="21.28515625" style="798" customWidth="1"/>
    <col min="6680" max="6680" width="22.28515625" style="798" customWidth="1"/>
    <col min="6681" max="6682" width="11.42578125" style="798"/>
    <col min="6683" max="6683" width="14.85546875" style="798" bestFit="1" customWidth="1"/>
    <col min="6684" max="6908" width="11.42578125" style="798"/>
    <col min="6909" max="6909" width="34.42578125" style="798" customWidth="1"/>
    <col min="6910" max="6911" width="19.42578125" style="798" bestFit="1" customWidth="1"/>
    <col min="6912" max="6912" width="19.7109375" style="798" customWidth="1"/>
    <col min="6913" max="6914" width="20.42578125" style="798" customWidth="1"/>
    <col min="6915" max="6916" width="19.7109375" style="798" customWidth="1"/>
    <col min="6917" max="6917" width="25.28515625" style="798" customWidth="1"/>
    <col min="6918" max="6918" width="26" style="798" customWidth="1"/>
    <col min="6919" max="6919" width="22.28515625" style="798" customWidth="1"/>
    <col min="6920" max="6920" width="24.85546875" style="798" customWidth="1"/>
    <col min="6921" max="6921" width="21.140625" style="798" customWidth="1"/>
    <col min="6922" max="6922" width="21.42578125" style="798" customWidth="1"/>
    <col min="6923" max="6923" width="27.85546875" style="798" customWidth="1"/>
    <col min="6924" max="6924" width="23.42578125" style="798" customWidth="1"/>
    <col min="6925" max="6925" width="21.42578125" style="798" customWidth="1"/>
    <col min="6926" max="6928" width="20.7109375" style="798" customWidth="1"/>
    <col min="6929" max="6929" width="32.28515625" style="798" bestFit="1" customWidth="1"/>
    <col min="6930" max="6930" width="20.7109375" style="798" customWidth="1"/>
    <col min="6931" max="6931" width="22" style="798" customWidth="1"/>
    <col min="6932" max="6935" width="21.28515625" style="798" customWidth="1"/>
    <col min="6936" max="6936" width="22.28515625" style="798" customWidth="1"/>
    <col min="6937" max="6938" width="11.42578125" style="798"/>
    <col min="6939" max="6939" width="14.85546875" style="798" bestFit="1" customWidth="1"/>
    <col min="6940" max="7164" width="11.42578125" style="798"/>
    <col min="7165" max="7165" width="34.42578125" style="798" customWidth="1"/>
    <col min="7166" max="7167" width="19.42578125" style="798" bestFit="1" customWidth="1"/>
    <col min="7168" max="7168" width="19.7109375" style="798" customWidth="1"/>
    <col min="7169" max="7170" width="20.42578125" style="798" customWidth="1"/>
    <col min="7171" max="7172" width="19.7109375" style="798" customWidth="1"/>
    <col min="7173" max="7173" width="25.28515625" style="798" customWidth="1"/>
    <col min="7174" max="7174" width="26" style="798" customWidth="1"/>
    <col min="7175" max="7175" width="22.28515625" style="798" customWidth="1"/>
    <col min="7176" max="7176" width="24.85546875" style="798" customWidth="1"/>
    <col min="7177" max="7177" width="21.140625" style="798" customWidth="1"/>
    <col min="7178" max="7178" width="21.42578125" style="798" customWidth="1"/>
    <col min="7179" max="7179" width="27.85546875" style="798" customWidth="1"/>
    <col min="7180" max="7180" width="23.42578125" style="798" customWidth="1"/>
    <col min="7181" max="7181" width="21.42578125" style="798" customWidth="1"/>
    <col min="7182" max="7184" width="20.7109375" style="798" customWidth="1"/>
    <col min="7185" max="7185" width="32.28515625" style="798" bestFit="1" customWidth="1"/>
    <col min="7186" max="7186" width="20.7109375" style="798" customWidth="1"/>
    <col min="7187" max="7187" width="22" style="798" customWidth="1"/>
    <col min="7188" max="7191" width="21.28515625" style="798" customWidth="1"/>
    <col min="7192" max="7192" width="22.28515625" style="798" customWidth="1"/>
    <col min="7193" max="7194" width="11.42578125" style="798"/>
    <col min="7195" max="7195" width="14.85546875" style="798" bestFit="1" customWidth="1"/>
    <col min="7196" max="7420" width="11.42578125" style="798"/>
    <col min="7421" max="7421" width="34.42578125" style="798" customWidth="1"/>
    <col min="7422" max="7423" width="19.42578125" style="798" bestFit="1" customWidth="1"/>
    <col min="7424" max="7424" width="19.7109375" style="798" customWidth="1"/>
    <col min="7425" max="7426" width="20.42578125" style="798" customWidth="1"/>
    <col min="7427" max="7428" width="19.7109375" style="798" customWidth="1"/>
    <col min="7429" max="7429" width="25.28515625" style="798" customWidth="1"/>
    <col min="7430" max="7430" width="26" style="798" customWidth="1"/>
    <col min="7431" max="7431" width="22.28515625" style="798" customWidth="1"/>
    <col min="7432" max="7432" width="24.85546875" style="798" customWidth="1"/>
    <col min="7433" max="7433" width="21.140625" style="798" customWidth="1"/>
    <col min="7434" max="7434" width="21.42578125" style="798" customWidth="1"/>
    <col min="7435" max="7435" width="27.85546875" style="798" customWidth="1"/>
    <col min="7436" max="7436" width="23.42578125" style="798" customWidth="1"/>
    <col min="7437" max="7437" width="21.42578125" style="798" customWidth="1"/>
    <col min="7438" max="7440" width="20.7109375" style="798" customWidth="1"/>
    <col min="7441" max="7441" width="32.28515625" style="798" bestFit="1" customWidth="1"/>
    <col min="7442" max="7442" width="20.7109375" style="798" customWidth="1"/>
    <col min="7443" max="7443" width="22" style="798" customWidth="1"/>
    <col min="7444" max="7447" width="21.28515625" style="798" customWidth="1"/>
    <col min="7448" max="7448" width="22.28515625" style="798" customWidth="1"/>
    <col min="7449" max="7450" width="11.42578125" style="798"/>
    <col min="7451" max="7451" width="14.85546875" style="798" bestFit="1" customWidth="1"/>
    <col min="7452" max="7676" width="11.42578125" style="798"/>
    <col min="7677" max="7677" width="34.42578125" style="798" customWidth="1"/>
    <col min="7678" max="7679" width="19.42578125" style="798" bestFit="1" customWidth="1"/>
    <col min="7680" max="7680" width="19.7109375" style="798" customWidth="1"/>
    <col min="7681" max="7682" width="20.42578125" style="798" customWidth="1"/>
    <col min="7683" max="7684" width="19.7109375" style="798" customWidth="1"/>
    <col min="7685" max="7685" width="25.28515625" style="798" customWidth="1"/>
    <col min="7686" max="7686" width="26" style="798" customWidth="1"/>
    <col min="7687" max="7687" width="22.28515625" style="798" customWidth="1"/>
    <col min="7688" max="7688" width="24.85546875" style="798" customWidth="1"/>
    <col min="7689" max="7689" width="21.140625" style="798" customWidth="1"/>
    <col min="7690" max="7690" width="21.42578125" style="798" customWidth="1"/>
    <col min="7691" max="7691" width="27.85546875" style="798" customWidth="1"/>
    <col min="7692" max="7692" width="23.42578125" style="798" customWidth="1"/>
    <col min="7693" max="7693" width="21.42578125" style="798" customWidth="1"/>
    <col min="7694" max="7696" width="20.7109375" style="798" customWidth="1"/>
    <col min="7697" max="7697" width="32.28515625" style="798" bestFit="1" customWidth="1"/>
    <col min="7698" max="7698" width="20.7109375" style="798" customWidth="1"/>
    <col min="7699" max="7699" width="22" style="798" customWidth="1"/>
    <col min="7700" max="7703" width="21.28515625" style="798" customWidth="1"/>
    <col min="7704" max="7704" width="22.28515625" style="798" customWidth="1"/>
    <col min="7705" max="7706" width="11.42578125" style="798"/>
    <col min="7707" max="7707" width="14.85546875" style="798" bestFit="1" customWidth="1"/>
    <col min="7708" max="7932" width="11.42578125" style="798"/>
    <col min="7933" max="7933" width="34.42578125" style="798" customWidth="1"/>
    <col min="7934" max="7935" width="19.42578125" style="798" bestFit="1" customWidth="1"/>
    <col min="7936" max="7936" width="19.7109375" style="798" customWidth="1"/>
    <col min="7937" max="7938" width="20.42578125" style="798" customWidth="1"/>
    <col min="7939" max="7940" width="19.7109375" style="798" customWidth="1"/>
    <col min="7941" max="7941" width="25.28515625" style="798" customWidth="1"/>
    <col min="7942" max="7942" width="26" style="798" customWidth="1"/>
    <col min="7943" max="7943" width="22.28515625" style="798" customWidth="1"/>
    <col min="7944" max="7944" width="24.85546875" style="798" customWidth="1"/>
    <col min="7945" max="7945" width="21.140625" style="798" customWidth="1"/>
    <col min="7946" max="7946" width="21.42578125" style="798" customWidth="1"/>
    <col min="7947" max="7947" width="27.85546875" style="798" customWidth="1"/>
    <col min="7948" max="7948" width="23.42578125" style="798" customWidth="1"/>
    <col min="7949" max="7949" width="21.42578125" style="798" customWidth="1"/>
    <col min="7950" max="7952" width="20.7109375" style="798" customWidth="1"/>
    <col min="7953" max="7953" width="32.28515625" style="798" bestFit="1" customWidth="1"/>
    <col min="7954" max="7954" width="20.7109375" style="798" customWidth="1"/>
    <col min="7955" max="7955" width="22" style="798" customWidth="1"/>
    <col min="7956" max="7959" width="21.28515625" style="798" customWidth="1"/>
    <col min="7960" max="7960" width="22.28515625" style="798" customWidth="1"/>
    <col min="7961" max="7962" width="11.42578125" style="798"/>
    <col min="7963" max="7963" width="14.85546875" style="798" bestFit="1" customWidth="1"/>
    <col min="7964" max="8188" width="11.42578125" style="798"/>
    <col min="8189" max="8189" width="34.42578125" style="798" customWidth="1"/>
    <col min="8190" max="8191" width="19.42578125" style="798" bestFit="1" customWidth="1"/>
    <col min="8192" max="8192" width="19.7109375" style="798" customWidth="1"/>
    <col min="8193" max="8194" width="20.42578125" style="798" customWidth="1"/>
    <col min="8195" max="8196" width="19.7109375" style="798" customWidth="1"/>
    <col min="8197" max="8197" width="25.28515625" style="798" customWidth="1"/>
    <col min="8198" max="8198" width="26" style="798" customWidth="1"/>
    <col min="8199" max="8199" width="22.28515625" style="798" customWidth="1"/>
    <col min="8200" max="8200" width="24.85546875" style="798" customWidth="1"/>
    <col min="8201" max="8201" width="21.140625" style="798" customWidth="1"/>
    <col min="8202" max="8202" width="21.42578125" style="798" customWidth="1"/>
    <col min="8203" max="8203" width="27.85546875" style="798" customWidth="1"/>
    <col min="8204" max="8204" width="23.42578125" style="798" customWidth="1"/>
    <col min="8205" max="8205" width="21.42578125" style="798" customWidth="1"/>
    <col min="8206" max="8208" width="20.7109375" style="798" customWidth="1"/>
    <col min="8209" max="8209" width="32.28515625" style="798" bestFit="1" customWidth="1"/>
    <col min="8210" max="8210" width="20.7109375" style="798" customWidth="1"/>
    <col min="8211" max="8211" width="22" style="798" customWidth="1"/>
    <col min="8212" max="8215" width="21.28515625" style="798" customWidth="1"/>
    <col min="8216" max="8216" width="22.28515625" style="798" customWidth="1"/>
    <col min="8217" max="8218" width="11.42578125" style="798"/>
    <col min="8219" max="8219" width="14.85546875" style="798" bestFit="1" customWidth="1"/>
    <col min="8220" max="8444" width="11.42578125" style="798"/>
    <col min="8445" max="8445" width="34.42578125" style="798" customWidth="1"/>
    <col min="8446" max="8447" width="19.42578125" style="798" bestFit="1" customWidth="1"/>
    <col min="8448" max="8448" width="19.7109375" style="798" customWidth="1"/>
    <col min="8449" max="8450" width="20.42578125" style="798" customWidth="1"/>
    <col min="8451" max="8452" width="19.7109375" style="798" customWidth="1"/>
    <col min="8453" max="8453" width="25.28515625" style="798" customWidth="1"/>
    <col min="8454" max="8454" width="26" style="798" customWidth="1"/>
    <col min="8455" max="8455" width="22.28515625" style="798" customWidth="1"/>
    <col min="8456" max="8456" width="24.85546875" style="798" customWidth="1"/>
    <col min="8457" max="8457" width="21.140625" style="798" customWidth="1"/>
    <col min="8458" max="8458" width="21.42578125" style="798" customWidth="1"/>
    <col min="8459" max="8459" width="27.85546875" style="798" customWidth="1"/>
    <col min="8460" max="8460" width="23.42578125" style="798" customWidth="1"/>
    <col min="8461" max="8461" width="21.42578125" style="798" customWidth="1"/>
    <col min="8462" max="8464" width="20.7109375" style="798" customWidth="1"/>
    <col min="8465" max="8465" width="32.28515625" style="798" bestFit="1" customWidth="1"/>
    <col min="8466" max="8466" width="20.7109375" style="798" customWidth="1"/>
    <col min="8467" max="8467" width="22" style="798" customWidth="1"/>
    <col min="8468" max="8471" width="21.28515625" style="798" customWidth="1"/>
    <col min="8472" max="8472" width="22.28515625" style="798" customWidth="1"/>
    <col min="8473" max="8474" width="11.42578125" style="798"/>
    <col min="8475" max="8475" width="14.85546875" style="798" bestFit="1" customWidth="1"/>
    <col min="8476" max="8700" width="11.42578125" style="798"/>
    <col min="8701" max="8701" width="34.42578125" style="798" customWidth="1"/>
    <col min="8702" max="8703" width="19.42578125" style="798" bestFit="1" customWidth="1"/>
    <col min="8704" max="8704" width="19.7109375" style="798" customWidth="1"/>
    <col min="8705" max="8706" width="20.42578125" style="798" customWidth="1"/>
    <col min="8707" max="8708" width="19.7109375" style="798" customWidth="1"/>
    <col min="8709" max="8709" width="25.28515625" style="798" customWidth="1"/>
    <col min="8710" max="8710" width="26" style="798" customWidth="1"/>
    <col min="8711" max="8711" width="22.28515625" style="798" customWidth="1"/>
    <col min="8712" max="8712" width="24.85546875" style="798" customWidth="1"/>
    <col min="8713" max="8713" width="21.140625" style="798" customWidth="1"/>
    <col min="8714" max="8714" width="21.42578125" style="798" customWidth="1"/>
    <col min="8715" max="8715" width="27.85546875" style="798" customWidth="1"/>
    <col min="8716" max="8716" width="23.42578125" style="798" customWidth="1"/>
    <col min="8717" max="8717" width="21.42578125" style="798" customWidth="1"/>
    <col min="8718" max="8720" width="20.7109375" style="798" customWidth="1"/>
    <col min="8721" max="8721" width="32.28515625" style="798" bestFit="1" customWidth="1"/>
    <col min="8722" max="8722" width="20.7109375" style="798" customWidth="1"/>
    <col min="8723" max="8723" width="22" style="798" customWidth="1"/>
    <col min="8724" max="8727" width="21.28515625" style="798" customWidth="1"/>
    <col min="8728" max="8728" width="22.28515625" style="798" customWidth="1"/>
    <col min="8729" max="8730" width="11.42578125" style="798"/>
    <col min="8731" max="8731" width="14.85546875" style="798" bestFit="1" customWidth="1"/>
    <col min="8732" max="8956" width="11.42578125" style="798"/>
    <col min="8957" max="8957" width="34.42578125" style="798" customWidth="1"/>
    <col min="8958" max="8959" width="19.42578125" style="798" bestFit="1" customWidth="1"/>
    <col min="8960" max="8960" width="19.7109375" style="798" customWidth="1"/>
    <col min="8961" max="8962" width="20.42578125" style="798" customWidth="1"/>
    <col min="8963" max="8964" width="19.7109375" style="798" customWidth="1"/>
    <col min="8965" max="8965" width="25.28515625" style="798" customWidth="1"/>
    <col min="8966" max="8966" width="26" style="798" customWidth="1"/>
    <col min="8967" max="8967" width="22.28515625" style="798" customWidth="1"/>
    <col min="8968" max="8968" width="24.85546875" style="798" customWidth="1"/>
    <col min="8969" max="8969" width="21.140625" style="798" customWidth="1"/>
    <col min="8970" max="8970" width="21.42578125" style="798" customWidth="1"/>
    <col min="8971" max="8971" width="27.85546875" style="798" customWidth="1"/>
    <col min="8972" max="8972" width="23.42578125" style="798" customWidth="1"/>
    <col min="8973" max="8973" width="21.42578125" style="798" customWidth="1"/>
    <col min="8974" max="8976" width="20.7109375" style="798" customWidth="1"/>
    <col min="8977" max="8977" width="32.28515625" style="798" bestFit="1" customWidth="1"/>
    <col min="8978" max="8978" width="20.7109375" style="798" customWidth="1"/>
    <col min="8979" max="8979" width="22" style="798" customWidth="1"/>
    <col min="8980" max="8983" width="21.28515625" style="798" customWidth="1"/>
    <col min="8984" max="8984" width="22.28515625" style="798" customWidth="1"/>
    <col min="8985" max="8986" width="11.42578125" style="798"/>
    <col min="8987" max="8987" width="14.85546875" style="798" bestFit="1" customWidth="1"/>
    <col min="8988" max="9212" width="11.42578125" style="798"/>
    <col min="9213" max="9213" width="34.42578125" style="798" customWidth="1"/>
    <col min="9214" max="9215" width="19.42578125" style="798" bestFit="1" customWidth="1"/>
    <col min="9216" max="9216" width="19.7109375" style="798" customWidth="1"/>
    <col min="9217" max="9218" width="20.42578125" style="798" customWidth="1"/>
    <col min="9219" max="9220" width="19.7109375" style="798" customWidth="1"/>
    <col min="9221" max="9221" width="25.28515625" style="798" customWidth="1"/>
    <col min="9222" max="9222" width="26" style="798" customWidth="1"/>
    <col min="9223" max="9223" width="22.28515625" style="798" customWidth="1"/>
    <col min="9224" max="9224" width="24.85546875" style="798" customWidth="1"/>
    <col min="9225" max="9225" width="21.140625" style="798" customWidth="1"/>
    <col min="9226" max="9226" width="21.42578125" style="798" customWidth="1"/>
    <col min="9227" max="9227" width="27.85546875" style="798" customWidth="1"/>
    <col min="9228" max="9228" width="23.42578125" style="798" customWidth="1"/>
    <col min="9229" max="9229" width="21.42578125" style="798" customWidth="1"/>
    <col min="9230" max="9232" width="20.7109375" style="798" customWidth="1"/>
    <col min="9233" max="9233" width="32.28515625" style="798" bestFit="1" customWidth="1"/>
    <col min="9234" max="9234" width="20.7109375" style="798" customWidth="1"/>
    <col min="9235" max="9235" width="22" style="798" customWidth="1"/>
    <col min="9236" max="9239" width="21.28515625" style="798" customWidth="1"/>
    <col min="9240" max="9240" width="22.28515625" style="798" customWidth="1"/>
    <col min="9241" max="9242" width="11.42578125" style="798"/>
    <col min="9243" max="9243" width="14.85546875" style="798" bestFit="1" customWidth="1"/>
    <col min="9244" max="9468" width="11.42578125" style="798"/>
    <col min="9469" max="9469" width="34.42578125" style="798" customWidth="1"/>
    <col min="9470" max="9471" width="19.42578125" style="798" bestFit="1" customWidth="1"/>
    <col min="9472" max="9472" width="19.7109375" style="798" customWidth="1"/>
    <col min="9473" max="9474" width="20.42578125" style="798" customWidth="1"/>
    <col min="9475" max="9476" width="19.7109375" style="798" customWidth="1"/>
    <col min="9477" max="9477" width="25.28515625" style="798" customWidth="1"/>
    <col min="9478" max="9478" width="26" style="798" customWidth="1"/>
    <col min="9479" max="9479" width="22.28515625" style="798" customWidth="1"/>
    <col min="9480" max="9480" width="24.85546875" style="798" customWidth="1"/>
    <col min="9481" max="9481" width="21.140625" style="798" customWidth="1"/>
    <col min="9482" max="9482" width="21.42578125" style="798" customWidth="1"/>
    <col min="9483" max="9483" width="27.85546875" style="798" customWidth="1"/>
    <col min="9484" max="9484" width="23.42578125" style="798" customWidth="1"/>
    <col min="9485" max="9485" width="21.42578125" style="798" customWidth="1"/>
    <col min="9486" max="9488" width="20.7109375" style="798" customWidth="1"/>
    <col min="9489" max="9489" width="32.28515625" style="798" bestFit="1" customWidth="1"/>
    <col min="9490" max="9490" width="20.7109375" style="798" customWidth="1"/>
    <col min="9491" max="9491" width="22" style="798" customWidth="1"/>
    <col min="9492" max="9495" width="21.28515625" style="798" customWidth="1"/>
    <col min="9496" max="9496" width="22.28515625" style="798" customWidth="1"/>
    <col min="9497" max="9498" width="11.42578125" style="798"/>
    <col min="9499" max="9499" width="14.85546875" style="798" bestFit="1" customWidth="1"/>
    <col min="9500" max="9724" width="11.42578125" style="798"/>
    <col min="9725" max="9725" width="34.42578125" style="798" customWidth="1"/>
    <col min="9726" max="9727" width="19.42578125" style="798" bestFit="1" customWidth="1"/>
    <col min="9728" max="9728" width="19.7109375" style="798" customWidth="1"/>
    <col min="9729" max="9730" width="20.42578125" style="798" customWidth="1"/>
    <col min="9731" max="9732" width="19.7109375" style="798" customWidth="1"/>
    <col min="9733" max="9733" width="25.28515625" style="798" customWidth="1"/>
    <col min="9734" max="9734" width="26" style="798" customWidth="1"/>
    <col min="9735" max="9735" width="22.28515625" style="798" customWidth="1"/>
    <col min="9736" max="9736" width="24.85546875" style="798" customWidth="1"/>
    <col min="9737" max="9737" width="21.140625" style="798" customWidth="1"/>
    <col min="9738" max="9738" width="21.42578125" style="798" customWidth="1"/>
    <col min="9739" max="9739" width="27.85546875" style="798" customWidth="1"/>
    <col min="9740" max="9740" width="23.42578125" style="798" customWidth="1"/>
    <col min="9741" max="9741" width="21.42578125" style="798" customWidth="1"/>
    <col min="9742" max="9744" width="20.7109375" style="798" customWidth="1"/>
    <col min="9745" max="9745" width="32.28515625" style="798" bestFit="1" customWidth="1"/>
    <col min="9746" max="9746" width="20.7109375" style="798" customWidth="1"/>
    <col min="9747" max="9747" width="22" style="798" customWidth="1"/>
    <col min="9748" max="9751" width="21.28515625" style="798" customWidth="1"/>
    <col min="9752" max="9752" width="22.28515625" style="798" customWidth="1"/>
    <col min="9753" max="9754" width="11.42578125" style="798"/>
    <col min="9755" max="9755" width="14.85546875" style="798" bestFit="1" customWidth="1"/>
    <col min="9756" max="9980" width="11.42578125" style="798"/>
    <col min="9981" max="9981" width="34.42578125" style="798" customWidth="1"/>
    <col min="9982" max="9983" width="19.42578125" style="798" bestFit="1" customWidth="1"/>
    <col min="9984" max="9984" width="19.7109375" style="798" customWidth="1"/>
    <col min="9985" max="9986" width="20.42578125" style="798" customWidth="1"/>
    <col min="9987" max="9988" width="19.7109375" style="798" customWidth="1"/>
    <col min="9989" max="9989" width="25.28515625" style="798" customWidth="1"/>
    <col min="9990" max="9990" width="26" style="798" customWidth="1"/>
    <col min="9991" max="9991" width="22.28515625" style="798" customWidth="1"/>
    <col min="9992" max="9992" width="24.85546875" style="798" customWidth="1"/>
    <col min="9993" max="9993" width="21.140625" style="798" customWidth="1"/>
    <col min="9994" max="9994" width="21.42578125" style="798" customWidth="1"/>
    <col min="9995" max="9995" width="27.85546875" style="798" customWidth="1"/>
    <col min="9996" max="9996" width="23.42578125" style="798" customWidth="1"/>
    <col min="9997" max="9997" width="21.42578125" style="798" customWidth="1"/>
    <col min="9998" max="10000" width="20.7109375" style="798" customWidth="1"/>
    <col min="10001" max="10001" width="32.28515625" style="798" bestFit="1" customWidth="1"/>
    <col min="10002" max="10002" width="20.7109375" style="798" customWidth="1"/>
    <col min="10003" max="10003" width="22" style="798" customWidth="1"/>
    <col min="10004" max="10007" width="21.28515625" style="798" customWidth="1"/>
    <col min="10008" max="10008" width="22.28515625" style="798" customWidth="1"/>
    <col min="10009" max="10010" width="11.42578125" style="798"/>
    <col min="10011" max="10011" width="14.85546875" style="798" bestFit="1" customWidth="1"/>
    <col min="10012" max="10236" width="11.42578125" style="798"/>
    <col min="10237" max="10237" width="34.42578125" style="798" customWidth="1"/>
    <col min="10238" max="10239" width="19.42578125" style="798" bestFit="1" customWidth="1"/>
    <col min="10240" max="10240" width="19.7109375" style="798" customWidth="1"/>
    <col min="10241" max="10242" width="20.42578125" style="798" customWidth="1"/>
    <col min="10243" max="10244" width="19.7109375" style="798" customWidth="1"/>
    <col min="10245" max="10245" width="25.28515625" style="798" customWidth="1"/>
    <col min="10246" max="10246" width="26" style="798" customWidth="1"/>
    <col min="10247" max="10247" width="22.28515625" style="798" customWidth="1"/>
    <col min="10248" max="10248" width="24.85546875" style="798" customWidth="1"/>
    <col min="10249" max="10249" width="21.140625" style="798" customWidth="1"/>
    <col min="10250" max="10250" width="21.42578125" style="798" customWidth="1"/>
    <col min="10251" max="10251" width="27.85546875" style="798" customWidth="1"/>
    <col min="10252" max="10252" width="23.42578125" style="798" customWidth="1"/>
    <col min="10253" max="10253" width="21.42578125" style="798" customWidth="1"/>
    <col min="10254" max="10256" width="20.7109375" style="798" customWidth="1"/>
    <col min="10257" max="10257" width="32.28515625" style="798" bestFit="1" customWidth="1"/>
    <col min="10258" max="10258" width="20.7109375" style="798" customWidth="1"/>
    <col min="10259" max="10259" width="22" style="798" customWidth="1"/>
    <col min="10260" max="10263" width="21.28515625" style="798" customWidth="1"/>
    <col min="10264" max="10264" width="22.28515625" style="798" customWidth="1"/>
    <col min="10265" max="10266" width="11.42578125" style="798"/>
    <col min="10267" max="10267" width="14.85546875" style="798" bestFit="1" customWidth="1"/>
    <col min="10268" max="10492" width="11.42578125" style="798"/>
    <col min="10493" max="10493" width="34.42578125" style="798" customWidth="1"/>
    <col min="10494" max="10495" width="19.42578125" style="798" bestFit="1" customWidth="1"/>
    <col min="10496" max="10496" width="19.7109375" style="798" customWidth="1"/>
    <col min="10497" max="10498" width="20.42578125" style="798" customWidth="1"/>
    <col min="10499" max="10500" width="19.7109375" style="798" customWidth="1"/>
    <col min="10501" max="10501" width="25.28515625" style="798" customWidth="1"/>
    <col min="10502" max="10502" width="26" style="798" customWidth="1"/>
    <col min="10503" max="10503" width="22.28515625" style="798" customWidth="1"/>
    <col min="10504" max="10504" width="24.85546875" style="798" customWidth="1"/>
    <col min="10505" max="10505" width="21.140625" style="798" customWidth="1"/>
    <col min="10506" max="10506" width="21.42578125" style="798" customWidth="1"/>
    <col min="10507" max="10507" width="27.85546875" style="798" customWidth="1"/>
    <col min="10508" max="10508" width="23.42578125" style="798" customWidth="1"/>
    <col min="10509" max="10509" width="21.42578125" style="798" customWidth="1"/>
    <col min="10510" max="10512" width="20.7109375" style="798" customWidth="1"/>
    <col min="10513" max="10513" width="32.28515625" style="798" bestFit="1" customWidth="1"/>
    <col min="10514" max="10514" width="20.7109375" style="798" customWidth="1"/>
    <col min="10515" max="10515" width="22" style="798" customWidth="1"/>
    <col min="10516" max="10519" width="21.28515625" style="798" customWidth="1"/>
    <col min="10520" max="10520" width="22.28515625" style="798" customWidth="1"/>
    <col min="10521" max="10522" width="11.42578125" style="798"/>
    <col min="10523" max="10523" width="14.85546875" style="798" bestFit="1" customWidth="1"/>
    <col min="10524" max="10748" width="11.42578125" style="798"/>
    <col min="10749" max="10749" width="34.42578125" style="798" customWidth="1"/>
    <col min="10750" max="10751" width="19.42578125" style="798" bestFit="1" customWidth="1"/>
    <col min="10752" max="10752" width="19.7109375" style="798" customWidth="1"/>
    <col min="10753" max="10754" width="20.42578125" style="798" customWidth="1"/>
    <col min="10755" max="10756" width="19.7109375" style="798" customWidth="1"/>
    <col min="10757" max="10757" width="25.28515625" style="798" customWidth="1"/>
    <col min="10758" max="10758" width="26" style="798" customWidth="1"/>
    <col min="10759" max="10759" width="22.28515625" style="798" customWidth="1"/>
    <col min="10760" max="10760" width="24.85546875" style="798" customWidth="1"/>
    <col min="10761" max="10761" width="21.140625" style="798" customWidth="1"/>
    <col min="10762" max="10762" width="21.42578125" style="798" customWidth="1"/>
    <col min="10763" max="10763" width="27.85546875" style="798" customWidth="1"/>
    <col min="10764" max="10764" width="23.42578125" style="798" customWidth="1"/>
    <col min="10765" max="10765" width="21.42578125" style="798" customWidth="1"/>
    <col min="10766" max="10768" width="20.7109375" style="798" customWidth="1"/>
    <col min="10769" max="10769" width="32.28515625" style="798" bestFit="1" customWidth="1"/>
    <col min="10770" max="10770" width="20.7109375" style="798" customWidth="1"/>
    <col min="10771" max="10771" width="22" style="798" customWidth="1"/>
    <col min="10772" max="10775" width="21.28515625" style="798" customWidth="1"/>
    <col min="10776" max="10776" width="22.28515625" style="798" customWidth="1"/>
    <col min="10777" max="10778" width="11.42578125" style="798"/>
    <col min="10779" max="10779" width="14.85546875" style="798" bestFit="1" customWidth="1"/>
    <col min="10780" max="11004" width="11.42578125" style="798"/>
    <col min="11005" max="11005" width="34.42578125" style="798" customWidth="1"/>
    <col min="11006" max="11007" width="19.42578125" style="798" bestFit="1" customWidth="1"/>
    <col min="11008" max="11008" width="19.7109375" style="798" customWidth="1"/>
    <col min="11009" max="11010" width="20.42578125" style="798" customWidth="1"/>
    <col min="11011" max="11012" width="19.7109375" style="798" customWidth="1"/>
    <col min="11013" max="11013" width="25.28515625" style="798" customWidth="1"/>
    <col min="11014" max="11014" width="26" style="798" customWidth="1"/>
    <col min="11015" max="11015" width="22.28515625" style="798" customWidth="1"/>
    <col min="11016" max="11016" width="24.85546875" style="798" customWidth="1"/>
    <col min="11017" max="11017" width="21.140625" style="798" customWidth="1"/>
    <col min="11018" max="11018" width="21.42578125" style="798" customWidth="1"/>
    <col min="11019" max="11019" width="27.85546875" style="798" customWidth="1"/>
    <col min="11020" max="11020" width="23.42578125" style="798" customWidth="1"/>
    <col min="11021" max="11021" width="21.42578125" style="798" customWidth="1"/>
    <col min="11022" max="11024" width="20.7109375" style="798" customWidth="1"/>
    <col min="11025" max="11025" width="32.28515625" style="798" bestFit="1" customWidth="1"/>
    <col min="11026" max="11026" width="20.7109375" style="798" customWidth="1"/>
    <col min="11027" max="11027" width="22" style="798" customWidth="1"/>
    <col min="11028" max="11031" width="21.28515625" style="798" customWidth="1"/>
    <col min="11032" max="11032" width="22.28515625" style="798" customWidth="1"/>
    <col min="11033" max="11034" width="11.42578125" style="798"/>
    <col min="11035" max="11035" width="14.85546875" style="798" bestFit="1" customWidth="1"/>
    <col min="11036" max="11260" width="11.42578125" style="798"/>
    <col min="11261" max="11261" width="34.42578125" style="798" customWidth="1"/>
    <col min="11262" max="11263" width="19.42578125" style="798" bestFit="1" customWidth="1"/>
    <col min="11264" max="11264" width="19.7109375" style="798" customWidth="1"/>
    <col min="11265" max="11266" width="20.42578125" style="798" customWidth="1"/>
    <col min="11267" max="11268" width="19.7109375" style="798" customWidth="1"/>
    <col min="11269" max="11269" width="25.28515625" style="798" customWidth="1"/>
    <col min="11270" max="11270" width="26" style="798" customWidth="1"/>
    <col min="11271" max="11271" width="22.28515625" style="798" customWidth="1"/>
    <col min="11272" max="11272" width="24.85546875" style="798" customWidth="1"/>
    <col min="11273" max="11273" width="21.140625" style="798" customWidth="1"/>
    <col min="11274" max="11274" width="21.42578125" style="798" customWidth="1"/>
    <col min="11275" max="11275" width="27.85546875" style="798" customWidth="1"/>
    <col min="11276" max="11276" width="23.42578125" style="798" customWidth="1"/>
    <col min="11277" max="11277" width="21.42578125" style="798" customWidth="1"/>
    <col min="11278" max="11280" width="20.7109375" style="798" customWidth="1"/>
    <col min="11281" max="11281" width="32.28515625" style="798" bestFit="1" customWidth="1"/>
    <col min="11282" max="11282" width="20.7109375" style="798" customWidth="1"/>
    <col min="11283" max="11283" width="22" style="798" customWidth="1"/>
    <col min="11284" max="11287" width="21.28515625" style="798" customWidth="1"/>
    <col min="11288" max="11288" width="22.28515625" style="798" customWidth="1"/>
    <col min="11289" max="11290" width="11.42578125" style="798"/>
    <col min="11291" max="11291" width="14.85546875" style="798" bestFit="1" customWidth="1"/>
    <col min="11292" max="11516" width="11.42578125" style="798"/>
    <col min="11517" max="11517" width="34.42578125" style="798" customWidth="1"/>
    <col min="11518" max="11519" width="19.42578125" style="798" bestFit="1" customWidth="1"/>
    <col min="11520" max="11520" width="19.7109375" style="798" customWidth="1"/>
    <col min="11521" max="11522" width="20.42578125" style="798" customWidth="1"/>
    <col min="11523" max="11524" width="19.7109375" style="798" customWidth="1"/>
    <col min="11525" max="11525" width="25.28515625" style="798" customWidth="1"/>
    <col min="11526" max="11526" width="26" style="798" customWidth="1"/>
    <col min="11527" max="11527" width="22.28515625" style="798" customWidth="1"/>
    <col min="11528" max="11528" width="24.85546875" style="798" customWidth="1"/>
    <col min="11529" max="11529" width="21.140625" style="798" customWidth="1"/>
    <col min="11530" max="11530" width="21.42578125" style="798" customWidth="1"/>
    <col min="11531" max="11531" width="27.85546875" style="798" customWidth="1"/>
    <col min="11532" max="11532" width="23.42578125" style="798" customWidth="1"/>
    <col min="11533" max="11533" width="21.42578125" style="798" customWidth="1"/>
    <col min="11534" max="11536" width="20.7109375" style="798" customWidth="1"/>
    <col min="11537" max="11537" width="32.28515625" style="798" bestFit="1" customWidth="1"/>
    <col min="11538" max="11538" width="20.7109375" style="798" customWidth="1"/>
    <col min="11539" max="11539" width="22" style="798" customWidth="1"/>
    <col min="11540" max="11543" width="21.28515625" style="798" customWidth="1"/>
    <col min="11544" max="11544" width="22.28515625" style="798" customWidth="1"/>
    <col min="11545" max="11546" width="11.42578125" style="798"/>
    <col min="11547" max="11547" width="14.85546875" style="798" bestFit="1" customWidth="1"/>
    <col min="11548" max="11772" width="11.42578125" style="798"/>
    <col min="11773" max="11773" width="34.42578125" style="798" customWidth="1"/>
    <col min="11774" max="11775" width="19.42578125" style="798" bestFit="1" customWidth="1"/>
    <col min="11776" max="11776" width="19.7109375" style="798" customWidth="1"/>
    <col min="11777" max="11778" width="20.42578125" style="798" customWidth="1"/>
    <col min="11779" max="11780" width="19.7109375" style="798" customWidth="1"/>
    <col min="11781" max="11781" width="25.28515625" style="798" customWidth="1"/>
    <col min="11782" max="11782" width="26" style="798" customWidth="1"/>
    <col min="11783" max="11783" width="22.28515625" style="798" customWidth="1"/>
    <col min="11784" max="11784" width="24.85546875" style="798" customWidth="1"/>
    <col min="11785" max="11785" width="21.140625" style="798" customWidth="1"/>
    <col min="11786" max="11786" width="21.42578125" style="798" customWidth="1"/>
    <col min="11787" max="11787" width="27.85546875" style="798" customWidth="1"/>
    <col min="11788" max="11788" width="23.42578125" style="798" customWidth="1"/>
    <col min="11789" max="11789" width="21.42578125" style="798" customWidth="1"/>
    <col min="11790" max="11792" width="20.7109375" style="798" customWidth="1"/>
    <col min="11793" max="11793" width="32.28515625" style="798" bestFit="1" customWidth="1"/>
    <col min="11794" max="11794" width="20.7109375" style="798" customWidth="1"/>
    <col min="11795" max="11795" width="22" style="798" customWidth="1"/>
    <col min="11796" max="11799" width="21.28515625" style="798" customWidth="1"/>
    <col min="11800" max="11800" width="22.28515625" style="798" customWidth="1"/>
    <col min="11801" max="11802" width="11.42578125" style="798"/>
    <col min="11803" max="11803" width="14.85546875" style="798" bestFit="1" customWidth="1"/>
    <col min="11804" max="12028" width="11.42578125" style="798"/>
    <col min="12029" max="12029" width="34.42578125" style="798" customWidth="1"/>
    <col min="12030" max="12031" width="19.42578125" style="798" bestFit="1" customWidth="1"/>
    <col min="12032" max="12032" width="19.7109375" style="798" customWidth="1"/>
    <col min="12033" max="12034" width="20.42578125" style="798" customWidth="1"/>
    <col min="12035" max="12036" width="19.7109375" style="798" customWidth="1"/>
    <col min="12037" max="12037" width="25.28515625" style="798" customWidth="1"/>
    <col min="12038" max="12038" width="26" style="798" customWidth="1"/>
    <col min="12039" max="12039" width="22.28515625" style="798" customWidth="1"/>
    <col min="12040" max="12040" width="24.85546875" style="798" customWidth="1"/>
    <col min="12041" max="12041" width="21.140625" style="798" customWidth="1"/>
    <col min="12042" max="12042" width="21.42578125" style="798" customWidth="1"/>
    <col min="12043" max="12043" width="27.85546875" style="798" customWidth="1"/>
    <col min="12044" max="12044" width="23.42578125" style="798" customWidth="1"/>
    <col min="12045" max="12045" width="21.42578125" style="798" customWidth="1"/>
    <col min="12046" max="12048" width="20.7109375" style="798" customWidth="1"/>
    <col min="12049" max="12049" width="32.28515625" style="798" bestFit="1" customWidth="1"/>
    <col min="12050" max="12050" width="20.7109375" style="798" customWidth="1"/>
    <col min="12051" max="12051" width="22" style="798" customWidth="1"/>
    <col min="12052" max="12055" width="21.28515625" style="798" customWidth="1"/>
    <col min="12056" max="12056" width="22.28515625" style="798" customWidth="1"/>
    <col min="12057" max="12058" width="11.42578125" style="798"/>
    <col min="12059" max="12059" width="14.85546875" style="798" bestFit="1" customWidth="1"/>
    <col min="12060" max="12284" width="11.42578125" style="798"/>
    <col min="12285" max="12285" width="34.42578125" style="798" customWidth="1"/>
    <col min="12286" max="12287" width="19.42578125" style="798" bestFit="1" customWidth="1"/>
    <col min="12288" max="12288" width="19.7109375" style="798" customWidth="1"/>
    <col min="12289" max="12290" width="20.42578125" style="798" customWidth="1"/>
    <col min="12291" max="12292" width="19.7109375" style="798" customWidth="1"/>
    <col min="12293" max="12293" width="25.28515625" style="798" customWidth="1"/>
    <col min="12294" max="12294" width="26" style="798" customWidth="1"/>
    <col min="12295" max="12295" width="22.28515625" style="798" customWidth="1"/>
    <col min="12296" max="12296" width="24.85546875" style="798" customWidth="1"/>
    <col min="12297" max="12297" width="21.140625" style="798" customWidth="1"/>
    <col min="12298" max="12298" width="21.42578125" style="798" customWidth="1"/>
    <col min="12299" max="12299" width="27.85546875" style="798" customWidth="1"/>
    <col min="12300" max="12300" width="23.42578125" style="798" customWidth="1"/>
    <col min="12301" max="12301" width="21.42578125" style="798" customWidth="1"/>
    <col min="12302" max="12304" width="20.7109375" style="798" customWidth="1"/>
    <col min="12305" max="12305" width="32.28515625" style="798" bestFit="1" customWidth="1"/>
    <col min="12306" max="12306" width="20.7109375" style="798" customWidth="1"/>
    <col min="12307" max="12307" width="22" style="798" customWidth="1"/>
    <col min="12308" max="12311" width="21.28515625" style="798" customWidth="1"/>
    <col min="12312" max="12312" width="22.28515625" style="798" customWidth="1"/>
    <col min="12313" max="12314" width="11.42578125" style="798"/>
    <col min="12315" max="12315" width="14.85546875" style="798" bestFit="1" customWidth="1"/>
    <col min="12316" max="12540" width="11.42578125" style="798"/>
    <col min="12541" max="12541" width="34.42578125" style="798" customWidth="1"/>
    <col min="12542" max="12543" width="19.42578125" style="798" bestFit="1" customWidth="1"/>
    <col min="12544" max="12544" width="19.7109375" style="798" customWidth="1"/>
    <col min="12545" max="12546" width="20.42578125" style="798" customWidth="1"/>
    <col min="12547" max="12548" width="19.7109375" style="798" customWidth="1"/>
    <col min="12549" max="12549" width="25.28515625" style="798" customWidth="1"/>
    <col min="12550" max="12550" width="26" style="798" customWidth="1"/>
    <col min="12551" max="12551" width="22.28515625" style="798" customWidth="1"/>
    <col min="12552" max="12552" width="24.85546875" style="798" customWidth="1"/>
    <col min="12553" max="12553" width="21.140625" style="798" customWidth="1"/>
    <col min="12554" max="12554" width="21.42578125" style="798" customWidth="1"/>
    <col min="12555" max="12555" width="27.85546875" style="798" customWidth="1"/>
    <col min="12556" max="12556" width="23.42578125" style="798" customWidth="1"/>
    <col min="12557" max="12557" width="21.42578125" style="798" customWidth="1"/>
    <col min="12558" max="12560" width="20.7109375" style="798" customWidth="1"/>
    <col min="12561" max="12561" width="32.28515625" style="798" bestFit="1" customWidth="1"/>
    <col min="12562" max="12562" width="20.7109375" style="798" customWidth="1"/>
    <col min="12563" max="12563" width="22" style="798" customWidth="1"/>
    <col min="12564" max="12567" width="21.28515625" style="798" customWidth="1"/>
    <col min="12568" max="12568" width="22.28515625" style="798" customWidth="1"/>
    <col min="12569" max="12570" width="11.42578125" style="798"/>
    <col min="12571" max="12571" width="14.85546875" style="798" bestFit="1" customWidth="1"/>
    <col min="12572" max="12796" width="11.42578125" style="798"/>
    <col min="12797" max="12797" width="34.42578125" style="798" customWidth="1"/>
    <col min="12798" max="12799" width="19.42578125" style="798" bestFit="1" customWidth="1"/>
    <col min="12800" max="12800" width="19.7109375" style="798" customWidth="1"/>
    <col min="12801" max="12802" width="20.42578125" style="798" customWidth="1"/>
    <col min="12803" max="12804" width="19.7109375" style="798" customWidth="1"/>
    <col min="12805" max="12805" width="25.28515625" style="798" customWidth="1"/>
    <col min="12806" max="12806" width="26" style="798" customWidth="1"/>
    <col min="12807" max="12807" width="22.28515625" style="798" customWidth="1"/>
    <col min="12808" max="12808" width="24.85546875" style="798" customWidth="1"/>
    <col min="12809" max="12809" width="21.140625" style="798" customWidth="1"/>
    <col min="12810" max="12810" width="21.42578125" style="798" customWidth="1"/>
    <col min="12811" max="12811" width="27.85546875" style="798" customWidth="1"/>
    <col min="12812" max="12812" width="23.42578125" style="798" customWidth="1"/>
    <col min="12813" max="12813" width="21.42578125" style="798" customWidth="1"/>
    <col min="12814" max="12816" width="20.7109375" style="798" customWidth="1"/>
    <col min="12817" max="12817" width="32.28515625" style="798" bestFit="1" customWidth="1"/>
    <col min="12818" max="12818" width="20.7109375" style="798" customWidth="1"/>
    <col min="12819" max="12819" width="22" style="798" customWidth="1"/>
    <col min="12820" max="12823" width="21.28515625" style="798" customWidth="1"/>
    <col min="12824" max="12824" width="22.28515625" style="798" customWidth="1"/>
    <col min="12825" max="12826" width="11.42578125" style="798"/>
    <col min="12827" max="12827" width="14.85546875" style="798" bestFit="1" customWidth="1"/>
    <col min="12828" max="13052" width="11.42578125" style="798"/>
    <col min="13053" max="13053" width="34.42578125" style="798" customWidth="1"/>
    <col min="13054" max="13055" width="19.42578125" style="798" bestFit="1" customWidth="1"/>
    <col min="13056" max="13056" width="19.7109375" style="798" customWidth="1"/>
    <col min="13057" max="13058" width="20.42578125" style="798" customWidth="1"/>
    <col min="13059" max="13060" width="19.7109375" style="798" customWidth="1"/>
    <col min="13061" max="13061" width="25.28515625" style="798" customWidth="1"/>
    <col min="13062" max="13062" width="26" style="798" customWidth="1"/>
    <col min="13063" max="13063" width="22.28515625" style="798" customWidth="1"/>
    <col min="13064" max="13064" width="24.85546875" style="798" customWidth="1"/>
    <col min="13065" max="13065" width="21.140625" style="798" customWidth="1"/>
    <col min="13066" max="13066" width="21.42578125" style="798" customWidth="1"/>
    <col min="13067" max="13067" width="27.85546875" style="798" customWidth="1"/>
    <col min="13068" max="13068" width="23.42578125" style="798" customWidth="1"/>
    <col min="13069" max="13069" width="21.42578125" style="798" customWidth="1"/>
    <col min="13070" max="13072" width="20.7109375" style="798" customWidth="1"/>
    <col min="13073" max="13073" width="32.28515625" style="798" bestFit="1" customWidth="1"/>
    <col min="13074" max="13074" width="20.7109375" style="798" customWidth="1"/>
    <col min="13075" max="13075" width="22" style="798" customWidth="1"/>
    <col min="13076" max="13079" width="21.28515625" style="798" customWidth="1"/>
    <col min="13080" max="13080" width="22.28515625" style="798" customWidth="1"/>
    <col min="13081" max="13082" width="11.42578125" style="798"/>
    <col min="13083" max="13083" width="14.85546875" style="798" bestFit="1" customWidth="1"/>
    <col min="13084" max="13308" width="11.42578125" style="798"/>
    <col min="13309" max="13309" width="34.42578125" style="798" customWidth="1"/>
    <col min="13310" max="13311" width="19.42578125" style="798" bestFit="1" customWidth="1"/>
    <col min="13312" max="13312" width="19.7109375" style="798" customWidth="1"/>
    <col min="13313" max="13314" width="20.42578125" style="798" customWidth="1"/>
    <col min="13315" max="13316" width="19.7109375" style="798" customWidth="1"/>
    <col min="13317" max="13317" width="25.28515625" style="798" customWidth="1"/>
    <col min="13318" max="13318" width="26" style="798" customWidth="1"/>
    <col min="13319" max="13319" width="22.28515625" style="798" customWidth="1"/>
    <col min="13320" max="13320" width="24.85546875" style="798" customWidth="1"/>
    <col min="13321" max="13321" width="21.140625" style="798" customWidth="1"/>
    <col min="13322" max="13322" width="21.42578125" style="798" customWidth="1"/>
    <col min="13323" max="13323" width="27.85546875" style="798" customWidth="1"/>
    <col min="13324" max="13324" width="23.42578125" style="798" customWidth="1"/>
    <col min="13325" max="13325" width="21.42578125" style="798" customWidth="1"/>
    <col min="13326" max="13328" width="20.7109375" style="798" customWidth="1"/>
    <col min="13329" max="13329" width="32.28515625" style="798" bestFit="1" customWidth="1"/>
    <col min="13330" max="13330" width="20.7109375" style="798" customWidth="1"/>
    <col min="13331" max="13331" width="22" style="798" customWidth="1"/>
    <col min="13332" max="13335" width="21.28515625" style="798" customWidth="1"/>
    <col min="13336" max="13336" width="22.28515625" style="798" customWidth="1"/>
    <col min="13337" max="13338" width="11.42578125" style="798"/>
    <col min="13339" max="13339" width="14.85546875" style="798" bestFit="1" customWidth="1"/>
    <col min="13340" max="13564" width="11.42578125" style="798"/>
    <col min="13565" max="13565" width="34.42578125" style="798" customWidth="1"/>
    <col min="13566" max="13567" width="19.42578125" style="798" bestFit="1" customWidth="1"/>
    <col min="13568" max="13568" width="19.7109375" style="798" customWidth="1"/>
    <col min="13569" max="13570" width="20.42578125" style="798" customWidth="1"/>
    <col min="13571" max="13572" width="19.7109375" style="798" customWidth="1"/>
    <col min="13573" max="13573" width="25.28515625" style="798" customWidth="1"/>
    <col min="13574" max="13574" width="26" style="798" customWidth="1"/>
    <col min="13575" max="13575" width="22.28515625" style="798" customWidth="1"/>
    <col min="13576" max="13576" width="24.85546875" style="798" customWidth="1"/>
    <col min="13577" max="13577" width="21.140625" style="798" customWidth="1"/>
    <col min="13578" max="13578" width="21.42578125" style="798" customWidth="1"/>
    <col min="13579" max="13579" width="27.85546875" style="798" customWidth="1"/>
    <col min="13580" max="13580" width="23.42578125" style="798" customWidth="1"/>
    <col min="13581" max="13581" width="21.42578125" style="798" customWidth="1"/>
    <col min="13582" max="13584" width="20.7109375" style="798" customWidth="1"/>
    <col min="13585" max="13585" width="32.28515625" style="798" bestFit="1" customWidth="1"/>
    <col min="13586" max="13586" width="20.7109375" style="798" customWidth="1"/>
    <col min="13587" max="13587" width="22" style="798" customWidth="1"/>
    <col min="13588" max="13591" width="21.28515625" style="798" customWidth="1"/>
    <col min="13592" max="13592" width="22.28515625" style="798" customWidth="1"/>
    <col min="13593" max="13594" width="11.42578125" style="798"/>
    <col min="13595" max="13595" width="14.85546875" style="798" bestFit="1" customWidth="1"/>
    <col min="13596" max="13820" width="11.42578125" style="798"/>
    <col min="13821" max="13821" width="34.42578125" style="798" customWidth="1"/>
    <col min="13822" max="13823" width="19.42578125" style="798" bestFit="1" customWidth="1"/>
    <col min="13824" max="13824" width="19.7109375" style="798" customWidth="1"/>
    <col min="13825" max="13826" width="20.42578125" style="798" customWidth="1"/>
    <col min="13827" max="13828" width="19.7109375" style="798" customWidth="1"/>
    <col min="13829" max="13829" width="25.28515625" style="798" customWidth="1"/>
    <col min="13830" max="13830" width="26" style="798" customWidth="1"/>
    <col min="13831" max="13831" width="22.28515625" style="798" customWidth="1"/>
    <col min="13832" max="13832" width="24.85546875" style="798" customWidth="1"/>
    <col min="13833" max="13833" width="21.140625" style="798" customWidth="1"/>
    <col min="13834" max="13834" width="21.42578125" style="798" customWidth="1"/>
    <col min="13835" max="13835" width="27.85546875" style="798" customWidth="1"/>
    <col min="13836" max="13836" width="23.42578125" style="798" customWidth="1"/>
    <col min="13837" max="13837" width="21.42578125" style="798" customWidth="1"/>
    <col min="13838" max="13840" width="20.7109375" style="798" customWidth="1"/>
    <col min="13841" max="13841" width="32.28515625" style="798" bestFit="1" customWidth="1"/>
    <col min="13842" max="13842" width="20.7109375" style="798" customWidth="1"/>
    <col min="13843" max="13843" width="22" style="798" customWidth="1"/>
    <col min="13844" max="13847" width="21.28515625" style="798" customWidth="1"/>
    <col min="13848" max="13848" width="22.28515625" style="798" customWidth="1"/>
    <col min="13849" max="13850" width="11.42578125" style="798"/>
    <col min="13851" max="13851" width="14.85546875" style="798" bestFit="1" customWidth="1"/>
    <col min="13852" max="14076" width="11.42578125" style="798"/>
    <col min="14077" max="14077" width="34.42578125" style="798" customWidth="1"/>
    <col min="14078" max="14079" width="19.42578125" style="798" bestFit="1" customWidth="1"/>
    <col min="14080" max="14080" width="19.7109375" style="798" customWidth="1"/>
    <col min="14081" max="14082" width="20.42578125" style="798" customWidth="1"/>
    <col min="14083" max="14084" width="19.7109375" style="798" customWidth="1"/>
    <col min="14085" max="14085" width="25.28515625" style="798" customWidth="1"/>
    <col min="14086" max="14086" width="26" style="798" customWidth="1"/>
    <col min="14087" max="14087" width="22.28515625" style="798" customWidth="1"/>
    <col min="14088" max="14088" width="24.85546875" style="798" customWidth="1"/>
    <col min="14089" max="14089" width="21.140625" style="798" customWidth="1"/>
    <col min="14090" max="14090" width="21.42578125" style="798" customWidth="1"/>
    <col min="14091" max="14091" width="27.85546875" style="798" customWidth="1"/>
    <col min="14092" max="14092" width="23.42578125" style="798" customWidth="1"/>
    <col min="14093" max="14093" width="21.42578125" style="798" customWidth="1"/>
    <col min="14094" max="14096" width="20.7109375" style="798" customWidth="1"/>
    <col min="14097" max="14097" width="32.28515625" style="798" bestFit="1" customWidth="1"/>
    <col min="14098" max="14098" width="20.7109375" style="798" customWidth="1"/>
    <col min="14099" max="14099" width="22" style="798" customWidth="1"/>
    <col min="14100" max="14103" width="21.28515625" style="798" customWidth="1"/>
    <col min="14104" max="14104" width="22.28515625" style="798" customWidth="1"/>
    <col min="14105" max="14106" width="11.42578125" style="798"/>
    <col min="14107" max="14107" width="14.85546875" style="798" bestFit="1" customWidth="1"/>
    <col min="14108" max="14332" width="11.42578125" style="798"/>
    <col min="14333" max="14333" width="34.42578125" style="798" customWidth="1"/>
    <col min="14334" max="14335" width="19.42578125" style="798" bestFit="1" customWidth="1"/>
    <col min="14336" max="14336" width="19.7109375" style="798" customWidth="1"/>
    <col min="14337" max="14338" width="20.42578125" style="798" customWidth="1"/>
    <col min="14339" max="14340" width="19.7109375" style="798" customWidth="1"/>
    <col min="14341" max="14341" width="25.28515625" style="798" customWidth="1"/>
    <col min="14342" max="14342" width="26" style="798" customWidth="1"/>
    <col min="14343" max="14343" width="22.28515625" style="798" customWidth="1"/>
    <col min="14344" max="14344" width="24.85546875" style="798" customWidth="1"/>
    <col min="14345" max="14345" width="21.140625" style="798" customWidth="1"/>
    <col min="14346" max="14346" width="21.42578125" style="798" customWidth="1"/>
    <col min="14347" max="14347" width="27.85546875" style="798" customWidth="1"/>
    <col min="14348" max="14348" width="23.42578125" style="798" customWidth="1"/>
    <col min="14349" max="14349" width="21.42578125" style="798" customWidth="1"/>
    <col min="14350" max="14352" width="20.7109375" style="798" customWidth="1"/>
    <col min="14353" max="14353" width="32.28515625" style="798" bestFit="1" customWidth="1"/>
    <col min="14354" max="14354" width="20.7109375" style="798" customWidth="1"/>
    <col min="14355" max="14355" width="22" style="798" customWidth="1"/>
    <col min="14356" max="14359" width="21.28515625" style="798" customWidth="1"/>
    <col min="14360" max="14360" width="22.28515625" style="798" customWidth="1"/>
    <col min="14361" max="14362" width="11.42578125" style="798"/>
    <col min="14363" max="14363" width="14.85546875" style="798" bestFit="1" customWidth="1"/>
    <col min="14364" max="14588" width="11.42578125" style="798"/>
    <col min="14589" max="14589" width="34.42578125" style="798" customWidth="1"/>
    <col min="14590" max="14591" width="19.42578125" style="798" bestFit="1" customWidth="1"/>
    <col min="14592" max="14592" width="19.7109375" style="798" customWidth="1"/>
    <col min="14593" max="14594" width="20.42578125" style="798" customWidth="1"/>
    <col min="14595" max="14596" width="19.7109375" style="798" customWidth="1"/>
    <col min="14597" max="14597" width="25.28515625" style="798" customWidth="1"/>
    <col min="14598" max="14598" width="26" style="798" customWidth="1"/>
    <col min="14599" max="14599" width="22.28515625" style="798" customWidth="1"/>
    <col min="14600" max="14600" width="24.85546875" style="798" customWidth="1"/>
    <col min="14601" max="14601" width="21.140625" style="798" customWidth="1"/>
    <col min="14602" max="14602" width="21.42578125" style="798" customWidth="1"/>
    <col min="14603" max="14603" width="27.85546875" style="798" customWidth="1"/>
    <col min="14604" max="14604" width="23.42578125" style="798" customWidth="1"/>
    <col min="14605" max="14605" width="21.42578125" style="798" customWidth="1"/>
    <col min="14606" max="14608" width="20.7109375" style="798" customWidth="1"/>
    <col min="14609" max="14609" width="32.28515625" style="798" bestFit="1" customWidth="1"/>
    <col min="14610" max="14610" width="20.7109375" style="798" customWidth="1"/>
    <col min="14611" max="14611" width="22" style="798" customWidth="1"/>
    <col min="14612" max="14615" width="21.28515625" style="798" customWidth="1"/>
    <col min="14616" max="14616" width="22.28515625" style="798" customWidth="1"/>
    <col min="14617" max="14618" width="11.42578125" style="798"/>
    <col min="14619" max="14619" width="14.85546875" style="798" bestFit="1" customWidth="1"/>
    <col min="14620" max="14844" width="11.42578125" style="798"/>
    <col min="14845" max="14845" width="34.42578125" style="798" customWidth="1"/>
    <col min="14846" max="14847" width="19.42578125" style="798" bestFit="1" customWidth="1"/>
    <col min="14848" max="14848" width="19.7109375" style="798" customWidth="1"/>
    <col min="14849" max="14850" width="20.42578125" style="798" customWidth="1"/>
    <col min="14851" max="14852" width="19.7109375" style="798" customWidth="1"/>
    <col min="14853" max="14853" width="25.28515625" style="798" customWidth="1"/>
    <col min="14854" max="14854" width="26" style="798" customWidth="1"/>
    <col min="14855" max="14855" width="22.28515625" style="798" customWidth="1"/>
    <col min="14856" max="14856" width="24.85546875" style="798" customWidth="1"/>
    <col min="14857" max="14857" width="21.140625" style="798" customWidth="1"/>
    <col min="14858" max="14858" width="21.42578125" style="798" customWidth="1"/>
    <col min="14859" max="14859" width="27.85546875" style="798" customWidth="1"/>
    <col min="14860" max="14860" width="23.42578125" style="798" customWidth="1"/>
    <col min="14861" max="14861" width="21.42578125" style="798" customWidth="1"/>
    <col min="14862" max="14864" width="20.7109375" style="798" customWidth="1"/>
    <col min="14865" max="14865" width="32.28515625" style="798" bestFit="1" customWidth="1"/>
    <col min="14866" max="14866" width="20.7109375" style="798" customWidth="1"/>
    <col min="14867" max="14867" width="22" style="798" customWidth="1"/>
    <col min="14868" max="14871" width="21.28515625" style="798" customWidth="1"/>
    <col min="14872" max="14872" width="22.28515625" style="798" customWidth="1"/>
    <col min="14873" max="14874" width="11.42578125" style="798"/>
    <col min="14875" max="14875" width="14.85546875" style="798" bestFit="1" customWidth="1"/>
    <col min="14876" max="15100" width="11.42578125" style="798"/>
    <col min="15101" max="15101" width="34.42578125" style="798" customWidth="1"/>
    <col min="15102" max="15103" width="19.42578125" style="798" bestFit="1" customWidth="1"/>
    <col min="15104" max="15104" width="19.7109375" style="798" customWidth="1"/>
    <col min="15105" max="15106" width="20.42578125" style="798" customWidth="1"/>
    <col min="15107" max="15108" width="19.7109375" style="798" customWidth="1"/>
    <col min="15109" max="15109" width="25.28515625" style="798" customWidth="1"/>
    <col min="15110" max="15110" width="26" style="798" customWidth="1"/>
    <col min="15111" max="15111" width="22.28515625" style="798" customWidth="1"/>
    <col min="15112" max="15112" width="24.85546875" style="798" customWidth="1"/>
    <col min="15113" max="15113" width="21.140625" style="798" customWidth="1"/>
    <col min="15114" max="15114" width="21.42578125" style="798" customWidth="1"/>
    <col min="15115" max="15115" width="27.85546875" style="798" customWidth="1"/>
    <col min="15116" max="15116" width="23.42578125" style="798" customWidth="1"/>
    <col min="15117" max="15117" width="21.42578125" style="798" customWidth="1"/>
    <col min="15118" max="15120" width="20.7109375" style="798" customWidth="1"/>
    <col min="15121" max="15121" width="32.28515625" style="798" bestFit="1" customWidth="1"/>
    <col min="15122" max="15122" width="20.7109375" style="798" customWidth="1"/>
    <col min="15123" max="15123" width="22" style="798" customWidth="1"/>
    <col min="15124" max="15127" width="21.28515625" style="798" customWidth="1"/>
    <col min="15128" max="15128" width="22.28515625" style="798" customWidth="1"/>
    <col min="15129" max="15130" width="11.42578125" style="798"/>
    <col min="15131" max="15131" width="14.85546875" style="798" bestFit="1" customWidth="1"/>
    <col min="15132" max="15356" width="11.42578125" style="798"/>
    <col min="15357" max="15357" width="34.42578125" style="798" customWidth="1"/>
    <col min="15358" max="15359" width="19.42578125" style="798" bestFit="1" customWidth="1"/>
    <col min="15360" max="15360" width="19.7109375" style="798" customWidth="1"/>
    <col min="15361" max="15362" width="20.42578125" style="798" customWidth="1"/>
    <col min="15363" max="15364" width="19.7109375" style="798" customWidth="1"/>
    <col min="15365" max="15365" width="25.28515625" style="798" customWidth="1"/>
    <col min="15366" max="15366" width="26" style="798" customWidth="1"/>
    <col min="15367" max="15367" width="22.28515625" style="798" customWidth="1"/>
    <col min="15368" max="15368" width="24.85546875" style="798" customWidth="1"/>
    <col min="15369" max="15369" width="21.140625" style="798" customWidth="1"/>
    <col min="15370" max="15370" width="21.42578125" style="798" customWidth="1"/>
    <col min="15371" max="15371" width="27.85546875" style="798" customWidth="1"/>
    <col min="15372" max="15372" width="23.42578125" style="798" customWidth="1"/>
    <col min="15373" max="15373" width="21.42578125" style="798" customWidth="1"/>
    <col min="15374" max="15376" width="20.7109375" style="798" customWidth="1"/>
    <col min="15377" max="15377" width="32.28515625" style="798" bestFit="1" customWidth="1"/>
    <col min="15378" max="15378" width="20.7109375" style="798" customWidth="1"/>
    <col min="15379" max="15379" width="22" style="798" customWidth="1"/>
    <col min="15380" max="15383" width="21.28515625" style="798" customWidth="1"/>
    <col min="15384" max="15384" width="22.28515625" style="798" customWidth="1"/>
    <col min="15385" max="15386" width="11.42578125" style="798"/>
    <col min="15387" max="15387" width="14.85546875" style="798" bestFit="1" customWidth="1"/>
    <col min="15388" max="15612" width="11.42578125" style="798"/>
    <col min="15613" max="15613" width="34.42578125" style="798" customWidth="1"/>
    <col min="15614" max="15615" width="19.42578125" style="798" bestFit="1" customWidth="1"/>
    <col min="15616" max="15616" width="19.7109375" style="798" customWidth="1"/>
    <col min="15617" max="15618" width="20.42578125" style="798" customWidth="1"/>
    <col min="15619" max="15620" width="19.7109375" style="798" customWidth="1"/>
    <col min="15621" max="15621" width="25.28515625" style="798" customWidth="1"/>
    <col min="15622" max="15622" width="26" style="798" customWidth="1"/>
    <col min="15623" max="15623" width="22.28515625" style="798" customWidth="1"/>
    <col min="15624" max="15624" width="24.85546875" style="798" customWidth="1"/>
    <col min="15625" max="15625" width="21.140625" style="798" customWidth="1"/>
    <col min="15626" max="15626" width="21.42578125" style="798" customWidth="1"/>
    <col min="15627" max="15627" width="27.85546875" style="798" customWidth="1"/>
    <col min="15628" max="15628" width="23.42578125" style="798" customWidth="1"/>
    <col min="15629" max="15629" width="21.42578125" style="798" customWidth="1"/>
    <col min="15630" max="15632" width="20.7109375" style="798" customWidth="1"/>
    <col min="15633" max="15633" width="32.28515625" style="798" bestFit="1" customWidth="1"/>
    <col min="15634" max="15634" width="20.7109375" style="798" customWidth="1"/>
    <col min="15635" max="15635" width="22" style="798" customWidth="1"/>
    <col min="15636" max="15639" width="21.28515625" style="798" customWidth="1"/>
    <col min="15640" max="15640" width="22.28515625" style="798" customWidth="1"/>
    <col min="15641" max="15642" width="11.42578125" style="798"/>
    <col min="15643" max="15643" width="14.85546875" style="798" bestFit="1" customWidth="1"/>
    <col min="15644" max="15868" width="11.42578125" style="798"/>
    <col min="15869" max="15869" width="34.42578125" style="798" customWidth="1"/>
    <col min="15870" max="15871" width="19.42578125" style="798" bestFit="1" customWidth="1"/>
    <col min="15872" max="15872" width="19.7109375" style="798" customWidth="1"/>
    <col min="15873" max="15874" width="20.42578125" style="798" customWidth="1"/>
    <col min="15875" max="15876" width="19.7109375" style="798" customWidth="1"/>
    <col min="15877" max="15877" width="25.28515625" style="798" customWidth="1"/>
    <col min="15878" max="15878" width="26" style="798" customWidth="1"/>
    <col min="15879" max="15879" width="22.28515625" style="798" customWidth="1"/>
    <col min="15880" max="15880" width="24.85546875" style="798" customWidth="1"/>
    <col min="15881" max="15881" width="21.140625" style="798" customWidth="1"/>
    <col min="15882" max="15882" width="21.42578125" style="798" customWidth="1"/>
    <col min="15883" max="15883" width="27.85546875" style="798" customWidth="1"/>
    <col min="15884" max="15884" width="23.42578125" style="798" customWidth="1"/>
    <col min="15885" max="15885" width="21.42578125" style="798" customWidth="1"/>
    <col min="15886" max="15888" width="20.7109375" style="798" customWidth="1"/>
    <col min="15889" max="15889" width="32.28515625" style="798" bestFit="1" customWidth="1"/>
    <col min="15890" max="15890" width="20.7109375" style="798" customWidth="1"/>
    <col min="15891" max="15891" width="22" style="798" customWidth="1"/>
    <col min="15892" max="15895" width="21.28515625" style="798" customWidth="1"/>
    <col min="15896" max="15896" width="22.28515625" style="798" customWidth="1"/>
    <col min="15897" max="15898" width="11.42578125" style="798"/>
    <col min="15899" max="15899" width="14.85546875" style="798" bestFit="1" customWidth="1"/>
    <col min="15900" max="16124" width="11.42578125" style="798"/>
    <col min="16125" max="16125" width="34.42578125" style="798" customWidth="1"/>
    <col min="16126" max="16127" width="19.42578125" style="798" bestFit="1" customWidth="1"/>
    <col min="16128" max="16128" width="19.7109375" style="798" customWidth="1"/>
    <col min="16129" max="16130" width="20.42578125" style="798" customWidth="1"/>
    <col min="16131" max="16132" width="19.7109375" style="798" customWidth="1"/>
    <col min="16133" max="16133" width="25.28515625" style="798" customWidth="1"/>
    <col min="16134" max="16134" width="26" style="798" customWidth="1"/>
    <col min="16135" max="16135" width="22.28515625" style="798" customWidth="1"/>
    <col min="16136" max="16136" width="24.85546875" style="798" customWidth="1"/>
    <col min="16137" max="16137" width="21.140625" style="798" customWidth="1"/>
    <col min="16138" max="16138" width="21.42578125" style="798" customWidth="1"/>
    <col min="16139" max="16139" width="27.85546875" style="798" customWidth="1"/>
    <col min="16140" max="16140" width="23.42578125" style="798" customWidth="1"/>
    <col min="16141" max="16141" width="21.42578125" style="798" customWidth="1"/>
    <col min="16142" max="16144" width="20.7109375" style="798" customWidth="1"/>
    <col min="16145" max="16145" width="32.28515625" style="798" bestFit="1" customWidth="1"/>
    <col min="16146" max="16146" width="20.7109375" style="798" customWidth="1"/>
    <col min="16147" max="16147" width="22" style="798" customWidth="1"/>
    <col min="16148" max="16151" width="21.28515625" style="798" customWidth="1"/>
    <col min="16152" max="16152" width="22.28515625" style="798" customWidth="1"/>
    <col min="16153" max="16154" width="11.42578125" style="798"/>
    <col min="16155" max="16155" width="14.85546875" style="798" bestFit="1" customWidth="1"/>
    <col min="16156" max="16384" width="11.42578125" style="798"/>
  </cols>
  <sheetData>
    <row r="1" spans="1:25" s="779" customFormat="1" x14ac:dyDescent="0.25">
      <c r="A1" s="776" t="s">
        <v>134</v>
      </c>
      <c r="L1" s="919" t="s">
        <v>0</v>
      </c>
      <c r="M1" s="919"/>
      <c r="N1" s="919"/>
      <c r="O1" s="780"/>
      <c r="P1" s="780"/>
      <c r="Q1" s="780"/>
      <c r="R1" s="780"/>
      <c r="S1" s="780"/>
      <c r="T1" s="780"/>
      <c r="U1" s="780"/>
      <c r="V1" s="780"/>
      <c r="W1" s="780"/>
      <c r="X1" s="780"/>
      <c r="Y1" s="780"/>
    </row>
    <row r="2" spans="1:25" s="779" customFormat="1" x14ac:dyDescent="0.25">
      <c r="A2" s="777">
        <f>COUNTA(A8:A14) - MATCH(A3,A8:A14,0)+1</f>
        <v>1</v>
      </c>
      <c r="L2" s="780" t="s">
        <v>1</v>
      </c>
      <c r="M2" s="780"/>
      <c r="N2" s="780"/>
      <c r="O2" s="781"/>
      <c r="P2" s="1074" t="s">
        <v>2</v>
      </c>
      <c r="Q2" s="1074"/>
      <c r="R2" s="1074"/>
      <c r="S2" s="781"/>
      <c r="T2" s="781" t="s">
        <v>3</v>
      </c>
      <c r="U2" s="1074" t="s">
        <v>55</v>
      </c>
      <c r="V2" s="1074"/>
      <c r="X2" s="781"/>
      <c r="Y2" s="781"/>
    </row>
    <row r="3" spans="1:25" s="779" customFormat="1" ht="15.75" thickBot="1" x14ac:dyDescent="0.3">
      <c r="A3" s="778" t="s">
        <v>23</v>
      </c>
      <c r="L3" s="780" t="s">
        <v>4</v>
      </c>
      <c r="M3" s="780"/>
      <c r="N3" s="780"/>
      <c r="O3" s="781"/>
      <c r="P3" s="782">
        <v>2</v>
      </c>
      <c r="Q3" s="781"/>
      <c r="R3" s="781"/>
      <c r="S3" s="781" t="s">
        <v>6</v>
      </c>
      <c r="T3" s="1078">
        <v>45777</v>
      </c>
      <c r="U3" s="1078"/>
      <c r="V3" s="1078">
        <f>T3+6</f>
        <v>45783</v>
      </c>
      <c r="W3" s="1078"/>
      <c r="X3" s="783"/>
      <c r="Y3" s="781"/>
    </row>
    <row r="4" spans="1:25" s="779" customFormat="1" ht="6.75" customHeight="1" thickBot="1" x14ac:dyDescent="0.3">
      <c r="L4" s="780"/>
      <c r="M4" s="780"/>
      <c r="N4" s="780"/>
      <c r="O4" s="781"/>
      <c r="P4" s="920"/>
      <c r="Q4" s="781"/>
      <c r="R4" s="781"/>
      <c r="S4" s="781"/>
      <c r="T4" s="921"/>
      <c r="U4" s="921"/>
      <c r="V4" s="921"/>
      <c r="W4" s="921"/>
      <c r="X4" s="783"/>
      <c r="Y4" s="781"/>
    </row>
    <row r="5" spans="1:25" s="779" customFormat="1" ht="15.75" thickBot="1" x14ac:dyDescent="0.3">
      <c r="A5" s="784" t="s">
        <v>7</v>
      </c>
      <c r="B5" s="1075" t="s">
        <v>113</v>
      </c>
      <c r="C5" s="1076"/>
      <c r="D5" s="1076"/>
      <c r="E5" s="1076"/>
      <c r="F5" s="1076"/>
      <c r="G5" s="1076"/>
      <c r="H5" s="1076"/>
      <c r="I5" s="1061" t="s">
        <v>63</v>
      </c>
      <c r="J5" s="1062"/>
      <c r="K5" s="1062"/>
      <c r="L5" s="1062"/>
      <c r="M5" s="1062"/>
      <c r="N5" s="1062"/>
      <c r="O5" s="1077"/>
      <c r="P5" s="1063" t="s">
        <v>8</v>
      </c>
      <c r="Q5" s="1064"/>
      <c r="R5" s="1064"/>
      <c r="S5" s="1064"/>
      <c r="T5" s="1064"/>
      <c r="U5" s="1064"/>
      <c r="V5" s="1065"/>
      <c r="W5" s="785"/>
      <c r="Y5" s="786" t="s">
        <v>130</v>
      </c>
    </row>
    <row r="6" spans="1:25" ht="15.75" thickBot="1" x14ac:dyDescent="0.3">
      <c r="A6" s="787" t="s">
        <v>34</v>
      </c>
      <c r="B6" s="788">
        <v>1</v>
      </c>
      <c r="C6" s="789">
        <v>2</v>
      </c>
      <c r="D6" s="789">
        <v>3</v>
      </c>
      <c r="E6" s="789">
        <v>4</v>
      </c>
      <c r="F6" s="789">
        <v>5</v>
      </c>
      <c r="G6" s="789">
        <v>6</v>
      </c>
      <c r="H6" s="790">
        <v>7</v>
      </c>
      <c r="I6" s="791">
        <v>8</v>
      </c>
      <c r="J6" s="792">
        <v>9</v>
      </c>
      <c r="K6" s="792">
        <v>10</v>
      </c>
      <c r="L6" s="792">
        <v>11</v>
      </c>
      <c r="M6" s="792">
        <v>12</v>
      </c>
      <c r="N6" s="792">
        <v>13</v>
      </c>
      <c r="O6" s="793">
        <v>14</v>
      </c>
      <c r="P6" s="794">
        <v>15</v>
      </c>
      <c r="Q6" s="795">
        <v>16</v>
      </c>
      <c r="R6" s="795">
        <v>17</v>
      </c>
      <c r="S6" s="795">
        <v>18</v>
      </c>
      <c r="T6" s="795">
        <v>19</v>
      </c>
      <c r="U6" s="795">
        <v>20</v>
      </c>
      <c r="V6" s="796">
        <v>21</v>
      </c>
      <c r="W6" s="797" t="s">
        <v>9</v>
      </c>
      <c r="Y6" s="799" t="s">
        <v>131</v>
      </c>
    </row>
    <row r="7" spans="1:25" ht="13.5" customHeight="1" thickBot="1" x14ac:dyDescent="0.3">
      <c r="A7" s="800" t="s">
        <v>10</v>
      </c>
      <c r="B7" s="801">
        <v>1</v>
      </c>
      <c r="C7" s="802">
        <v>2</v>
      </c>
      <c r="D7" s="802">
        <v>3</v>
      </c>
      <c r="E7" s="802">
        <v>4</v>
      </c>
      <c r="F7" s="802">
        <v>5</v>
      </c>
      <c r="G7" s="802">
        <v>6</v>
      </c>
      <c r="H7" s="803">
        <v>7</v>
      </c>
      <c r="I7" s="804">
        <v>1</v>
      </c>
      <c r="J7" s="802">
        <v>2</v>
      </c>
      <c r="K7" s="802">
        <v>3</v>
      </c>
      <c r="L7" s="802">
        <v>4</v>
      </c>
      <c r="M7" s="802">
        <v>5</v>
      </c>
      <c r="N7" s="802">
        <v>6</v>
      </c>
      <c r="O7" s="805">
        <v>7</v>
      </c>
      <c r="P7" s="801">
        <v>1</v>
      </c>
      <c r="Q7" s="802">
        <v>2</v>
      </c>
      <c r="R7" s="802">
        <v>3</v>
      </c>
      <c r="S7" s="802">
        <v>4</v>
      </c>
      <c r="T7" s="802">
        <v>5</v>
      </c>
      <c r="U7" s="802">
        <v>6</v>
      </c>
      <c r="V7" s="803">
        <v>7</v>
      </c>
      <c r="W7" s="806">
        <v>1631.2000000000003</v>
      </c>
      <c r="Y7" s="807">
        <v>1</v>
      </c>
    </row>
    <row r="8" spans="1:25" ht="13.5" customHeight="1" x14ac:dyDescent="0.25">
      <c r="A8" s="808" t="s">
        <v>51</v>
      </c>
      <c r="B8" s="809">
        <v>83.9</v>
      </c>
      <c r="C8" s="810">
        <v>83</v>
      </c>
      <c r="D8" s="810">
        <v>83.2</v>
      </c>
      <c r="E8" s="810">
        <v>14.1</v>
      </c>
      <c r="F8" s="810">
        <v>84.9</v>
      </c>
      <c r="G8" s="811">
        <v>83.4</v>
      </c>
      <c r="H8" s="812">
        <v>84.3</v>
      </c>
      <c r="I8" s="813">
        <v>87.4</v>
      </c>
      <c r="J8" s="810">
        <v>88.9</v>
      </c>
      <c r="K8" s="810">
        <v>91</v>
      </c>
      <c r="L8" s="814">
        <v>16.899999999999999</v>
      </c>
      <c r="M8" s="810">
        <v>89.4</v>
      </c>
      <c r="N8" s="814">
        <v>90</v>
      </c>
      <c r="O8" s="810">
        <v>90.1</v>
      </c>
      <c r="P8" s="809">
        <v>90.3</v>
      </c>
      <c r="Q8" s="814">
        <v>89.8</v>
      </c>
      <c r="R8" s="810">
        <v>88.9</v>
      </c>
      <c r="S8" s="814">
        <v>19.8</v>
      </c>
      <c r="T8" s="810">
        <v>89.6</v>
      </c>
      <c r="U8" s="814">
        <v>89.2</v>
      </c>
      <c r="V8" s="812">
        <v>90</v>
      </c>
      <c r="W8" s="950">
        <f t="shared" ref="W8:W14" si="0">SUM(B8:V8)</f>
        <v>1628.0999999999997</v>
      </c>
      <c r="X8" s="815">
        <f>W8-W7</f>
        <v>-3.1000000000005912</v>
      </c>
      <c r="Y8" s="816">
        <v>2</v>
      </c>
    </row>
    <row r="9" spans="1:25" ht="13.5" customHeight="1" x14ac:dyDescent="0.25">
      <c r="A9" s="808" t="s">
        <v>24</v>
      </c>
      <c r="B9" s="867">
        <v>83.9</v>
      </c>
      <c r="C9" s="814">
        <v>83</v>
      </c>
      <c r="D9" s="814">
        <v>83.2</v>
      </c>
      <c r="E9" s="811">
        <v>14.1</v>
      </c>
      <c r="F9" s="810">
        <v>84.9</v>
      </c>
      <c r="G9" s="810">
        <v>83.1</v>
      </c>
      <c r="H9" s="812">
        <v>84.3</v>
      </c>
      <c r="I9" s="947">
        <v>87.4</v>
      </c>
      <c r="J9" s="810">
        <v>88.9</v>
      </c>
      <c r="K9" s="810">
        <v>91</v>
      </c>
      <c r="L9" s="810">
        <v>16.8</v>
      </c>
      <c r="M9" s="810">
        <v>89.4</v>
      </c>
      <c r="N9" s="814">
        <v>89.9</v>
      </c>
      <c r="O9" s="810">
        <v>90.1</v>
      </c>
      <c r="P9" s="948">
        <v>90.3</v>
      </c>
      <c r="Q9" s="814">
        <v>89.7</v>
      </c>
      <c r="R9" s="811">
        <v>88.9</v>
      </c>
      <c r="S9" s="814">
        <v>19.7</v>
      </c>
      <c r="T9" s="814">
        <v>89.6</v>
      </c>
      <c r="U9" s="814">
        <v>89.1</v>
      </c>
      <c r="V9" s="949">
        <v>90</v>
      </c>
      <c r="W9" s="951">
        <f t="shared" si="0"/>
        <v>1627.2999999999997</v>
      </c>
      <c r="X9" s="815">
        <f>W9-W8</f>
        <v>-0.79999999999995453</v>
      </c>
      <c r="Y9" s="818">
        <v>3</v>
      </c>
    </row>
    <row r="10" spans="1:25" ht="13.5" customHeight="1" x14ac:dyDescent="0.25">
      <c r="A10" s="808" t="s">
        <v>20</v>
      </c>
      <c r="B10" s="809">
        <v>83.8</v>
      </c>
      <c r="C10" s="810">
        <v>82.9</v>
      </c>
      <c r="D10" s="810">
        <v>83.1</v>
      </c>
      <c r="E10" s="814">
        <v>13.8</v>
      </c>
      <c r="F10" s="810">
        <v>84.9</v>
      </c>
      <c r="G10" s="810">
        <v>83.1</v>
      </c>
      <c r="H10" s="955">
        <v>84.3</v>
      </c>
      <c r="I10" s="813">
        <v>87.3</v>
      </c>
      <c r="J10" s="814">
        <v>88.9</v>
      </c>
      <c r="K10" s="811">
        <v>91</v>
      </c>
      <c r="L10" s="814">
        <v>16.8</v>
      </c>
      <c r="M10" s="810">
        <v>89.4</v>
      </c>
      <c r="N10" s="811">
        <v>89.8</v>
      </c>
      <c r="O10" s="810">
        <v>90.1</v>
      </c>
      <c r="P10" s="809">
        <v>90</v>
      </c>
      <c r="Q10" s="814">
        <v>89.6</v>
      </c>
      <c r="R10" s="811">
        <v>88.6</v>
      </c>
      <c r="S10" s="810">
        <v>19.600000000000001</v>
      </c>
      <c r="T10" s="810">
        <v>89.5</v>
      </c>
      <c r="U10" s="810">
        <v>89</v>
      </c>
      <c r="V10" s="812">
        <v>89.9</v>
      </c>
      <c r="W10" s="951">
        <f t="shared" si="0"/>
        <v>1625.3999999999996</v>
      </c>
      <c r="X10" s="815">
        <f t="shared" ref="X10:X14" si="1">W10-W9</f>
        <v>-1.9000000000000909</v>
      </c>
      <c r="Y10" s="819">
        <v>4</v>
      </c>
    </row>
    <row r="11" spans="1:25" ht="13.5" customHeight="1" x14ac:dyDescent="0.25">
      <c r="A11" s="820" t="s">
        <v>28</v>
      </c>
      <c r="B11" s="809">
        <v>83.4</v>
      </c>
      <c r="C11" s="810">
        <v>83</v>
      </c>
      <c r="D11" s="810">
        <v>82.8</v>
      </c>
      <c r="E11" s="810">
        <v>13.2</v>
      </c>
      <c r="F11" s="810">
        <v>85</v>
      </c>
      <c r="G11" s="810">
        <v>82.8</v>
      </c>
      <c r="H11" s="812">
        <v>83.9</v>
      </c>
      <c r="I11" s="813">
        <v>87.2</v>
      </c>
      <c r="J11" s="810">
        <v>88.5</v>
      </c>
      <c r="K11" s="810">
        <v>90.7</v>
      </c>
      <c r="L11" s="810">
        <v>16.5</v>
      </c>
      <c r="M11" s="810">
        <v>89.5</v>
      </c>
      <c r="N11" s="810">
        <v>88.3</v>
      </c>
      <c r="O11" s="810">
        <v>90.3</v>
      </c>
      <c r="P11" s="809">
        <v>89.9</v>
      </c>
      <c r="Q11" s="810">
        <v>88.7</v>
      </c>
      <c r="R11" s="810">
        <v>88</v>
      </c>
      <c r="S11" s="810">
        <v>19.2</v>
      </c>
      <c r="T11" s="810">
        <v>89.3</v>
      </c>
      <c r="U11" s="810">
        <v>88.9</v>
      </c>
      <c r="V11" s="812">
        <v>89.6</v>
      </c>
      <c r="W11" s="951">
        <f t="shared" si="0"/>
        <v>1618.7000000000003</v>
      </c>
      <c r="X11" s="815">
        <f t="shared" si="1"/>
        <v>-6.6999999999993634</v>
      </c>
      <c r="Y11" s="821">
        <v>5</v>
      </c>
    </row>
    <row r="12" spans="1:25" ht="13.5" customHeight="1" x14ac:dyDescent="0.25">
      <c r="A12" s="808" t="s">
        <v>21</v>
      </c>
      <c r="B12" s="809">
        <v>83.4</v>
      </c>
      <c r="C12" s="814">
        <v>83</v>
      </c>
      <c r="D12" s="811">
        <v>82.8</v>
      </c>
      <c r="E12" s="810">
        <v>13.2</v>
      </c>
      <c r="F12" s="810">
        <v>85</v>
      </c>
      <c r="G12" s="810">
        <v>82.8</v>
      </c>
      <c r="H12" s="812">
        <v>83.9</v>
      </c>
      <c r="I12" s="813">
        <v>87.2</v>
      </c>
      <c r="J12" s="810">
        <v>88.5</v>
      </c>
      <c r="K12" s="810">
        <v>90.7</v>
      </c>
      <c r="L12" s="811">
        <v>16.5</v>
      </c>
      <c r="M12" s="810">
        <v>89.5</v>
      </c>
      <c r="N12" s="810">
        <v>88.3</v>
      </c>
      <c r="O12" s="810">
        <v>90.3</v>
      </c>
      <c r="P12" s="809">
        <v>89.9</v>
      </c>
      <c r="Q12" s="814">
        <v>88.7</v>
      </c>
      <c r="R12" s="814">
        <v>88</v>
      </c>
      <c r="S12" s="810">
        <v>19.2</v>
      </c>
      <c r="T12" s="810">
        <v>89.3</v>
      </c>
      <c r="U12" s="810">
        <v>88.9</v>
      </c>
      <c r="V12" s="812">
        <v>89.6</v>
      </c>
      <c r="W12" s="951">
        <f t="shared" si="0"/>
        <v>1618.7000000000003</v>
      </c>
      <c r="X12" s="815">
        <f t="shared" si="1"/>
        <v>0</v>
      </c>
      <c r="Y12" s="822">
        <v>6</v>
      </c>
    </row>
    <row r="13" spans="1:25" ht="13.5" customHeight="1" x14ac:dyDescent="0.25">
      <c r="A13" s="808" t="s">
        <v>22</v>
      </c>
      <c r="B13" s="809">
        <v>83.4</v>
      </c>
      <c r="C13" s="810">
        <v>82.9</v>
      </c>
      <c r="D13" s="810">
        <v>82.5</v>
      </c>
      <c r="E13" s="810">
        <v>13.2</v>
      </c>
      <c r="F13" s="810">
        <v>85</v>
      </c>
      <c r="G13" s="810">
        <v>82.8</v>
      </c>
      <c r="H13" s="812">
        <v>83.9</v>
      </c>
      <c r="I13" s="813">
        <v>87.2</v>
      </c>
      <c r="J13" s="810">
        <v>88.5</v>
      </c>
      <c r="K13" s="810">
        <v>90.7</v>
      </c>
      <c r="L13" s="810">
        <v>16.2</v>
      </c>
      <c r="M13" s="810">
        <v>89.5</v>
      </c>
      <c r="N13" s="810">
        <v>88.3</v>
      </c>
      <c r="O13" s="810">
        <v>90.3</v>
      </c>
      <c r="P13" s="809">
        <v>89.9</v>
      </c>
      <c r="Q13" s="811">
        <v>88.6</v>
      </c>
      <c r="R13" s="810">
        <v>87.9</v>
      </c>
      <c r="S13" s="962">
        <v>19.2</v>
      </c>
      <c r="T13" s="810">
        <v>89.3</v>
      </c>
      <c r="U13" s="810">
        <v>88.8</v>
      </c>
      <c r="V13" s="812">
        <v>89.6</v>
      </c>
      <c r="W13" s="951">
        <f t="shared" si="0"/>
        <v>1617.7</v>
      </c>
      <c r="X13" s="815">
        <f t="shared" si="1"/>
        <v>-1.0000000000002274</v>
      </c>
      <c r="Y13" s="823">
        <v>7</v>
      </c>
    </row>
    <row r="14" spans="1:25" ht="13.5" customHeight="1" thickBot="1" x14ac:dyDescent="0.3">
      <c r="A14" s="808" t="s">
        <v>23</v>
      </c>
      <c r="B14" s="924">
        <v>83.4</v>
      </c>
      <c r="C14" s="925">
        <v>82.9</v>
      </c>
      <c r="D14" s="925">
        <v>82.5</v>
      </c>
      <c r="E14" s="963">
        <v>13.2</v>
      </c>
      <c r="F14" s="925">
        <v>85</v>
      </c>
      <c r="G14" s="925">
        <v>82.8</v>
      </c>
      <c r="H14" s="964">
        <v>83.9</v>
      </c>
      <c r="I14" s="927">
        <v>87.2</v>
      </c>
      <c r="J14" s="925">
        <v>88.5</v>
      </c>
      <c r="K14" s="925">
        <v>90.7</v>
      </c>
      <c r="L14" s="925">
        <v>16.2</v>
      </c>
      <c r="M14" s="925">
        <v>89.5</v>
      </c>
      <c r="N14" s="925">
        <v>88.3</v>
      </c>
      <c r="O14" s="925">
        <v>90.3</v>
      </c>
      <c r="P14" s="965">
        <v>89.9</v>
      </c>
      <c r="Q14" s="963">
        <v>88.3</v>
      </c>
      <c r="R14" s="925">
        <v>87.9</v>
      </c>
      <c r="S14" s="925">
        <v>18.600000000000001</v>
      </c>
      <c r="T14" s="925">
        <v>89.3</v>
      </c>
      <c r="U14" s="925">
        <v>88.8</v>
      </c>
      <c r="V14" s="926">
        <v>89.6</v>
      </c>
      <c r="W14" s="951">
        <f t="shared" si="0"/>
        <v>1616.8</v>
      </c>
      <c r="X14" s="815">
        <f t="shared" si="1"/>
        <v>-0.90000000000009095</v>
      </c>
    </row>
    <row r="15" spans="1:25" x14ac:dyDescent="0.25">
      <c r="A15" s="800" t="s">
        <v>9</v>
      </c>
      <c r="B15" s="824">
        <f>SUM(B8:B14)</f>
        <v>585.19999999999993</v>
      </c>
      <c r="C15" s="825">
        <f>SUM(C8:C14)</f>
        <v>580.69999999999993</v>
      </c>
      <c r="D15" s="825">
        <f t="shared" ref="D15:V15" si="2">SUM(D8:D14)</f>
        <v>580.1</v>
      </c>
      <c r="E15" s="825">
        <f>SUM(E8:E14)</f>
        <v>94.800000000000011</v>
      </c>
      <c r="F15" s="825">
        <f t="shared" si="2"/>
        <v>594.70000000000005</v>
      </c>
      <c r="G15" s="825">
        <f t="shared" si="2"/>
        <v>580.79999999999995</v>
      </c>
      <c r="H15" s="826">
        <f t="shared" si="2"/>
        <v>588.49999999999989</v>
      </c>
      <c r="I15" s="824">
        <f t="shared" si="2"/>
        <v>610.90000000000009</v>
      </c>
      <c r="J15" s="825">
        <f t="shared" si="2"/>
        <v>620.70000000000005</v>
      </c>
      <c r="K15" s="825">
        <f t="shared" si="2"/>
        <v>635.80000000000007</v>
      </c>
      <c r="L15" s="825">
        <f t="shared" si="2"/>
        <v>115.9</v>
      </c>
      <c r="M15" s="825">
        <f t="shared" si="2"/>
        <v>626.20000000000005</v>
      </c>
      <c r="N15" s="825">
        <f t="shared" si="2"/>
        <v>622.9</v>
      </c>
      <c r="O15" s="826">
        <f t="shared" si="2"/>
        <v>631.49999999999989</v>
      </c>
      <c r="P15" s="824">
        <f t="shared" si="2"/>
        <v>630.19999999999993</v>
      </c>
      <c r="Q15" s="825">
        <f t="shared" si="2"/>
        <v>623.4</v>
      </c>
      <c r="R15" s="825">
        <f t="shared" si="2"/>
        <v>618.19999999999993</v>
      </c>
      <c r="S15" s="825">
        <f>SUM(S8:S14)</f>
        <v>135.30000000000001</v>
      </c>
      <c r="T15" s="825">
        <f t="shared" si="2"/>
        <v>625.9</v>
      </c>
      <c r="U15" s="825">
        <f t="shared" si="2"/>
        <v>622.69999999999993</v>
      </c>
      <c r="V15" s="826">
        <f t="shared" si="2"/>
        <v>628.30000000000007</v>
      </c>
      <c r="W15" s="827">
        <f>SUM(W8:W14)</f>
        <v>11352.7</v>
      </c>
    </row>
    <row r="16" spans="1:25" s="779" customFormat="1" ht="14.25" x14ac:dyDescent="0.25">
      <c r="A16" s="828" t="s">
        <v>11</v>
      </c>
      <c r="B16" s="829">
        <v>153.9399999999998</v>
      </c>
      <c r="C16" s="830">
        <v>153.9399999999998</v>
      </c>
      <c r="D16" s="830">
        <v>153.9399999999998</v>
      </c>
      <c r="E16" s="830">
        <v>153.9399999999998</v>
      </c>
      <c r="F16" s="830">
        <v>153.9399999999998</v>
      </c>
      <c r="G16" s="830">
        <v>153.9399999999998</v>
      </c>
      <c r="H16" s="831">
        <v>153.9399999999998</v>
      </c>
      <c r="I16" s="829">
        <v>153.9399999999998</v>
      </c>
      <c r="J16" s="830">
        <v>153.9399999999998</v>
      </c>
      <c r="K16" s="830">
        <v>153.9399999999998</v>
      </c>
      <c r="L16" s="830">
        <v>153.9399999999998</v>
      </c>
      <c r="M16" s="830">
        <v>153.9399999999998</v>
      </c>
      <c r="N16" s="830">
        <v>153.9399999999998</v>
      </c>
      <c r="O16" s="831">
        <v>153.9399999999998</v>
      </c>
      <c r="P16" s="829">
        <v>153.9399999999998</v>
      </c>
      <c r="Q16" s="830">
        <v>153.9399999999998</v>
      </c>
      <c r="R16" s="830">
        <v>153.9399999999998</v>
      </c>
      <c r="S16" s="830">
        <v>153.9399999999998</v>
      </c>
      <c r="T16" s="830">
        <v>153.9399999999998</v>
      </c>
      <c r="U16" s="830">
        <v>153.9399999999998</v>
      </c>
      <c r="V16" s="831">
        <v>153.9399999999998</v>
      </c>
      <c r="W16" s="832">
        <f>((W15/W17)/7)*1000</f>
        <v>154.10626052017156</v>
      </c>
    </row>
    <row r="17" spans="1:24" s="779" customFormat="1" ht="14.25" x14ac:dyDescent="0.25">
      <c r="A17" s="833" t="s">
        <v>12</v>
      </c>
      <c r="B17" s="834">
        <v>543</v>
      </c>
      <c r="C17" s="835">
        <v>538</v>
      </c>
      <c r="D17" s="835">
        <v>537</v>
      </c>
      <c r="E17" s="835">
        <v>88</v>
      </c>
      <c r="F17" s="835">
        <v>552</v>
      </c>
      <c r="G17" s="835">
        <v>539</v>
      </c>
      <c r="H17" s="836">
        <v>546</v>
      </c>
      <c r="I17" s="834">
        <v>567</v>
      </c>
      <c r="J17" s="835">
        <v>576</v>
      </c>
      <c r="K17" s="835">
        <v>590</v>
      </c>
      <c r="L17" s="835">
        <v>106</v>
      </c>
      <c r="M17" s="835">
        <v>581</v>
      </c>
      <c r="N17" s="835">
        <v>578</v>
      </c>
      <c r="O17" s="836">
        <v>586</v>
      </c>
      <c r="P17" s="834">
        <v>585</v>
      </c>
      <c r="Q17" s="835">
        <v>576</v>
      </c>
      <c r="R17" s="835">
        <v>573</v>
      </c>
      <c r="S17" s="835">
        <v>122</v>
      </c>
      <c r="T17" s="835">
        <v>581</v>
      </c>
      <c r="U17" s="835">
        <v>577</v>
      </c>
      <c r="V17" s="836">
        <v>583</v>
      </c>
      <c r="W17" s="837">
        <f>SUM(B17:V17)</f>
        <v>10524</v>
      </c>
    </row>
    <row r="18" spans="1:24" s="779" customFormat="1" ht="14.25" x14ac:dyDescent="0.25">
      <c r="A18" s="838" t="s">
        <v>13</v>
      </c>
      <c r="B18" s="839">
        <f>((((B16*7)*B17)/1000-B8)/6)</f>
        <v>83.537656666666535</v>
      </c>
      <c r="C18" s="842">
        <f t="shared" ref="C18:V18" si="3">((((C16*7)*C17)/1000-C8)/6)</f>
        <v>82.789673333333212</v>
      </c>
      <c r="D18" s="842">
        <f t="shared" si="3"/>
        <v>82.576743333333212</v>
      </c>
      <c r="E18" s="842">
        <f t="shared" si="3"/>
        <v>13.454506666666648</v>
      </c>
      <c r="F18" s="842">
        <f t="shared" si="3"/>
        <v>84.987359999999867</v>
      </c>
      <c r="G18" s="842">
        <f t="shared" si="3"/>
        <v>82.902603333333204</v>
      </c>
      <c r="H18" s="843">
        <f t="shared" si="3"/>
        <v>84.009779999999878</v>
      </c>
      <c r="I18" s="839">
        <f t="shared" si="3"/>
        <v>87.264643333333197</v>
      </c>
      <c r="J18" s="842">
        <f t="shared" si="3"/>
        <v>88.6310133333332</v>
      </c>
      <c r="K18" s="842">
        <f t="shared" si="3"/>
        <v>90.79536666666651</v>
      </c>
      <c r="L18" s="842">
        <f t="shared" si="3"/>
        <v>16.220579999999973</v>
      </c>
      <c r="M18" s="842">
        <f t="shared" si="3"/>
        <v>89.445663333333201</v>
      </c>
      <c r="N18" s="842">
        <f t="shared" si="3"/>
        <v>88.806873333333201</v>
      </c>
      <c r="O18" s="843">
        <f t="shared" si="3"/>
        <v>90.226979999999855</v>
      </c>
      <c r="P18" s="839">
        <f t="shared" si="3"/>
        <v>90.01404999999987</v>
      </c>
      <c r="Q18" s="842">
        <f t="shared" si="3"/>
        <v>88.481013333333195</v>
      </c>
      <c r="R18" s="842">
        <f t="shared" si="3"/>
        <v>88.092223333333195</v>
      </c>
      <c r="S18" s="842">
        <f t="shared" si="3"/>
        <v>18.610793333333309</v>
      </c>
      <c r="T18" s="842">
        <f t="shared" si="3"/>
        <v>89.412329999999869</v>
      </c>
      <c r="U18" s="842">
        <f t="shared" si="3"/>
        <v>88.760609999999858</v>
      </c>
      <c r="V18" s="843">
        <f t="shared" si="3"/>
        <v>89.704856666666544</v>
      </c>
      <c r="W18" s="840">
        <f>((W15*1000)/7)/W17</f>
        <v>154.10626052017159</v>
      </c>
    </row>
    <row r="19" spans="1:24" x14ac:dyDescent="0.25">
      <c r="A19" s="841" t="s">
        <v>14</v>
      </c>
      <c r="B19" s="839">
        <f>((B17*B16)*7)/1000</f>
        <v>585.12593999999922</v>
      </c>
      <c r="C19" s="842">
        <f>((C17*C16)*7)/1000</f>
        <v>579.73803999999927</v>
      </c>
      <c r="D19" s="842">
        <f t="shared" ref="D19:V19" si="4">((D17*D16)*7)/1000</f>
        <v>578.66045999999926</v>
      </c>
      <c r="E19" s="842">
        <f t="shared" si="4"/>
        <v>94.827039999999883</v>
      </c>
      <c r="F19" s="842">
        <f t="shared" si="4"/>
        <v>594.82415999999921</v>
      </c>
      <c r="G19" s="842">
        <f t="shared" si="4"/>
        <v>580.81561999999917</v>
      </c>
      <c r="H19" s="843">
        <f t="shared" si="4"/>
        <v>588.35867999999925</v>
      </c>
      <c r="I19" s="839">
        <f t="shared" si="4"/>
        <v>610.98785999999916</v>
      </c>
      <c r="J19" s="842">
        <f t="shared" si="4"/>
        <v>620.68607999999915</v>
      </c>
      <c r="K19" s="842">
        <f t="shared" si="4"/>
        <v>635.77219999999909</v>
      </c>
      <c r="L19" s="842">
        <f t="shared" si="4"/>
        <v>114.22347999999985</v>
      </c>
      <c r="M19" s="842">
        <f t="shared" si="4"/>
        <v>626.07397999999921</v>
      </c>
      <c r="N19" s="842">
        <f t="shared" si="4"/>
        <v>622.84123999999929</v>
      </c>
      <c r="O19" s="843">
        <f t="shared" si="4"/>
        <v>631.46187999999916</v>
      </c>
      <c r="P19" s="839">
        <f t="shared" si="4"/>
        <v>630.38429999999914</v>
      </c>
      <c r="Q19" s="842">
        <f t="shared" si="4"/>
        <v>620.68607999999915</v>
      </c>
      <c r="R19" s="842">
        <f t="shared" si="4"/>
        <v>617.45333999999912</v>
      </c>
      <c r="S19" s="842">
        <f t="shared" si="4"/>
        <v>131.46475999999984</v>
      </c>
      <c r="T19" s="842">
        <f t="shared" si="4"/>
        <v>626.07397999999921</v>
      </c>
      <c r="U19" s="842">
        <f t="shared" si="4"/>
        <v>621.76365999999916</v>
      </c>
      <c r="V19" s="843">
        <f t="shared" si="4"/>
        <v>628.22913999999923</v>
      </c>
      <c r="W19" s="844"/>
    </row>
    <row r="20" spans="1:24" ht="15.75" thickBot="1" x14ac:dyDescent="0.3">
      <c r="A20" s="845" t="s">
        <v>15</v>
      </c>
      <c r="B20" s="846">
        <f>+(B15/B17)/7*1000</f>
        <v>153.95948434622466</v>
      </c>
      <c r="C20" s="847">
        <f t="shared" ref="C20:V20" si="5">+(C15/C17)/7*1000</f>
        <v>154.19543281996812</v>
      </c>
      <c r="D20" s="847">
        <f t="shared" si="5"/>
        <v>154.32295823357276</v>
      </c>
      <c r="E20" s="847">
        <f t="shared" si="5"/>
        <v>153.89610389610391</v>
      </c>
      <c r="F20" s="847">
        <f t="shared" si="5"/>
        <v>153.90786749482402</v>
      </c>
      <c r="G20" s="847">
        <f t="shared" si="5"/>
        <v>153.935860058309</v>
      </c>
      <c r="H20" s="848">
        <f t="shared" si="5"/>
        <v>153.9769754055468</v>
      </c>
      <c r="I20" s="846">
        <f t="shared" si="5"/>
        <v>153.91786344167298</v>
      </c>
      <c r="J20" s="847">
        <f t="shared" si="5"/>
        <v>153.94345238095238</v>
      </c>
      <c r="K20" s="847">
        <f t="shared" si="5"/>
        <v>153.94673123486686</v>
      </c>
      <c r="L20" s="847">
        <f t="shared" si="5"/>
        <v>156.19946091644206</v>
      </c>
      <c r="M20" s="847">
        <f t="shared" si="5"/>
        <v>153.97098598475537</v>
      </c>
      <c r="N20" s="847">
        <f t="shared" si="5"/>
        <v>153.95452298566485</v>
      </c>
      <c r="O20" s="848">
        <f t="shared" si="5"/>
        <v>153.94929302779127</v>
      </c>
      <c r="P20" s="846">
        <f t="shared" si="5"/>
        <v>153.89499389499386</v>
      </c>
      <c r="Q20" s="847">
        <f t="shared" si="5"/>
        <v>154.61309523809524</v>
      </c>
      <c r="R20" s="847">
        <f t="shared" si="5"/>
        <v>154.12615307903263</v>
      </c>
      <c r="S20" s="847">
        <f t="shared" si="5"/>
        <v>158.43091334894615</v>
      </c>
      <c r="T20" s="847">
        <f t="shared" si="5"/>
        <v>153.89722153921809</v>
      </c>
      <c r="U20" s="847">
        <f t="shared" si="5"/>
        <v>154.17182470908639</v>
      </c>
      <c r="V20" s="848">
        <f t="shared" si="5"/>
        <v>153.95736339132566</v>
      </c>
      <c r="W20" s="849"/>
    </row>
    <row r="21" spans="1:24" x14ac:dyDescent="0.25">
      <c r="A21" s="779"/>
      <c r="B21" s="850">
        <f t="shared" ref="B21:V21" si="6">B19-B15</f>
        <v>-7.4060000000713444E-2</v>
      </c>
      <c r="C21" s="850">
        <f t="shared" si="6"/>
        <v>-0.96196000000065851</v>
      </c>
      <c r="D21" s="850">
        <f t="shared" si="6"/>
        <v>-1.4395400000007612</v>
      </c>
      <c r="E21" s="850">
        <f t="shared" si="6"/>
        <v>2.7039999999871611E-2</v>
      </c>
      <c r="F21" s="850">
        <f t="shared" si="6"/>
        <v>0.12415999999916494</v>
      </c>
      <c r="G21" s="850">
        <f t="shared" si="6"/>
        <v>1.5619999999216816E-2</v>
      </c>
      <c r="H21" s="850">
        <f t="shared" si="6"/>
        <v>-0.14132000000063272</v>
      </c>
      <c r="I21" s="850">
        <f t="shared" si="6"/>
        <v>8.785999999906835E-2</v>
      </c>
      <c r="J21" s="850">
        <f t="shared" si="6"/>
        <v>-1.3920000000894106E-2</v>
      </c>
      <c r="K21" s="850">
        <f t="shared" si="6"/>
        <v>-2.7800000000979708E-2</v>
      </c>
      <c r="L21" s="850">
        <f t="shared" si="6"/>
        <v>-1.6765200000001528</v>
      </c>
      <c r="M21" s="850">
        <f t="shared" si="6"/>
        <v>-0.12602000000083535</v>
      </c>
      <c r="N21" s="850">
        <f t="shared" si="6"/>
        <v>-5.8760000000688706E-2</v>
      </c>
      <c r="O21" s="850">
        <f t="shared" si="6"/>
        <v>-3.8120000000731125E-2</v>
      </c>
      <c r="P21" s="850">
        <f t="shared" si="6"/>
        <v>0.18429999999921165</v>
      </c>
      <c r="Q21" s="850">
        <f t="shared" si="6"/>
        <v>-2.7139200000008259</v>
      </c>
      <c r="R21" s="850">
        <f t="shared" si="6"/>
        <v>-0.74666000000081567</v>
      </c>
      <c r="S21" s="850">
        <f t="shared" si="6"/>
        <v>-3.8352400000001694</v>
      </c>
      <c r="T21" s="850">
        <f t="shared" si="6"/>
        <v>0.17397999999923286</v>
      </c>
      <c r="U21" s="850">
        <f t="shared" si="6"/>
        <v>-0.93634000000076867</v>
      </c>
      <c r="V21" s="850">
        <f t="shared" si="6"/>
        <v>-7.0860000000834589E-2</v>
      </c>
      <c r="W21" s="851"/>
      <c r="X21" s="851"/>
    </row>
    <row r="22" spans="1:24" x14ac:dyDescent="0.25">
      <c r="A22" s="779"/>
      <c r="B22" s="922">
        <f>(B21+B25)/$A$2</f>
        <v>-7.4060000000713444E-2</v>
      </c>
      <c r="C22" s="922">
        <f t="shared" ref="C22:V22" si="7">(C21+C25)/$A$2</f>
        <v>-0.96196000000065851</v>
      </c>
      <c r="D22" s="922">
        <f t="shared" si="7"/>
        <v>-1.4395400000007612</v>
      </c>
      <c r="E22" s="922">
        <f t="shared" si="7"/>
        <v>2.7039999999871611E-2</v>
      </c>
      <c r="F22" s="922">
        <f t="shared" si="7"/>
        <v>0.12415999999916494</v>
      </c>
      <c r="G22" s="922">
        <f t="shared" si="7"/>
        <v>1.5619999999216816E-2</v>
      </c>
      <c r="H22" s="922">
        <f t="shared" si="7"/>
        <v>-0.14132000000063272</v>
      </c>
      <c r="I22" s="922">
        <f t="shared" si="7"/>
        <v>8.785999999906835E-2</v>
      </c>
      <c r="J22" s="922">
        <f t="shared" si="7"/>
        <v>-1.3920000000894106E-2</v>
      </c>
      <c r="K22" s="922">
        <f t="shared" si="7"/>
        <v>-2.7800000000979708E-2</v>
      </c>
      <c r="L22" s="922">
        <f t="shared" si="7"/>
        <v>-1.6765200000001528</v>
      </c>
      <c r="M22" s="922">
        <f t="shared" si="7"/>
        <v>-0.12602000000083535</v>
      </c>
      <c r="N22" s="922">
        <f t="shared" si="7"/>
        <v>-5.8760000000688706E-2</v>
      </c>
      <c r="O22" s="922">
        <f t="shared" si="7"/>
        <v>-3.8120000000731125E-2</v>
      </c>
      <c r="P22" s="922">
        <f t="shared" si="7"/>
        <v>0.18429999999921165</v>
      </c>
      <c r="Q22" s="922">
        <f t="shared" si="7"/>
        <v>-2.7139200000008259</v>
      </c>
      <c r="R22" s="922">
        <f t="shared" si="7"/>
        <v>-0.74666000000081567</v>
      </c>
      <c r="S22" s="922">
        <f t="shared" si="7"/>
        <v>-3.8352400000001694</v>
      </c>
      <c r="T22" s="922">
        <f t="shared" si="7"/>
        <v>0.17397999999923286</v>
      </c>
      <c r="U22" s="922">
        <f t="shared" si="7"/>
        <v>-0.93634000000076867</v>
      </c>
      <c r="V22" s="922">
        <f t="shared" si="7"/>
        <v>-7.0860000000834589E-2</v>
      </c>
      <c r="W22" s="852"/>
    </row>
    <row r="23" spans="1:24" x14ac:dyDescent="0.25">
      <c r="A23" s="779"/>
      <c r="B23" s="922">
        <f>B22 + SUMIF($A$8:$A$14, $A$3,B8:B14)</f>
        <v>83.325939999999292</v>
      </c>
      <c r="C23" s="922">
        <f t="shared" ref="C23:V23" si="8">C22 + SUMIF($A$8:$A$14, $A$3,C8:C14)</f>
        <v>81.938039999999347</v>
      </c>
      <c r="D23" s="922">
        <f t="shared" si="8"/>
        <v>81.060459999999239</v>
      </c>
      <c r="E23" s="922">
        <f t="shared" si="8"/>
        <v>13.227039999999871</v>
      </c>
      <c r="F23" s="922">
        <f t="shared" si="8"/>
        <v>85.124159999999165</v>
      </c>
      <c r="G23" s="922">
        <f t="shared" si="8"/>
        <v>82.815619999999214</v>
      </c>
      <c r="H23" s="922">
        <f t="shared" si="8"/>
        <v>83.758679999999373</v>
      </c>
      <c r="I23" s="922">
        <f t="shared" si="8"/>
        <v>87.287859999999071</v>
      </c>
      <c r="J23" s="922">
        <f t="shared" si="8"/>
        <v>88.486079999999106</v>
      </c>
      <c r="K23" s="922">
        <f t="shared" si="8"/>
        <v>90.672199999999023</v>
      </c>
      <c r="L23" s="922">
        <f t="shared" si="8"/>
        <v>14.523479999999847</v>
      </c>
      <c r="M23" s="922">
        <f t="shared" si="8"/>
        <v>89.373979999999165</v>
      </c>
      <c r="N23" s="922">
        <f t="shared" si="8"/>
        <v>88.241239999999308</v>
      </c>
      <c r="O23" s="922">
        <f t="shared" si="8"/>
        <v>90.261879999999266</v>
      </c>
      <c r="P23" s="922">
        <f t="shared" si="8"/>
        <v>90.084299999999217</v>
      </c>
      <c r="Q23" s="922">
        <f t="shared" si="8"/>
        <v>85.586079999999171</v>
      </c>
      <c r="R23" s="922">
        <f t="shared" si="8"/>
        <v>87.15333999999919</v>
      </c>
      <c r="S23" s="922">
        <f t="shared" si="8"/>
        <v>14.764759999999832</v>
      </c>
      <c r="T23" s="922">
        <f t="shared" si="8"/>
        <v>89.47397999999923</v>
      </c>
      <c r="U23" s="922">
        <f t="shared" si="8"/>
        <v>87.863659999999228</v>
      </c>
      <c r="V23" s="922">
        <f t="shared" si="8"/>
        <v>89.52913999999916</v>
      </c>
      <c r="W23" s="852"/>
    </row>
    <row r="24" spans="1:24" ht="5.25" customHeight="1" x14ac:dyDescent="0.25">
      <c r="A24" s="779"/>
      <c r="B24" s="923"/>
      <c r="C24" s="923"/>
      <c r="D24" s="923"/>
      <c r="E24" s="923"/>
      <c r="F24" s="923"/>
      <c r="G24" s="923"/>
      <c r="H24" s="923"/>
      <c r="I24" s="923"/>
      <c r="J24" s="923"/>
      <c r="K24" s="923"/>
      <c r="L24" s="923"/>
      <c r="M24" s="923"/>
      <c r="N24" s="923"/>
      <c r="O24" s="923"/>
      <c r="P24" s="923"/>
      <c r="Q24" s="923"/>
      <c r="R24" s="923"/>
      <c r="S24" s="923"/>
      <c r="T24" s="923"/>
      <c r="U24" s="923"/>
      <c r="V24" s="923"/>
      <c r="W24" s="852"/>
    </row>
    <row r="25" spans="1:24" ht="5.25" customHeight="1" x14ac:dyDescent="0.25">
      <c r="A25" s="779"/>
      <c r="B25" s="852"/>
      <c r="C25" s="852"/>
      <c r="D25" s="852"/>
      <c r="E25" s="852"/>
      <c r="F25" s="852"/>
      <c r="G25" s="852"/>
      <c r="H25" s="852"/>
      <c r="I25" s="852"/>
      <c r="J25" s="852"/>
      <c r="K25" s="852"/>
      <c r="L25" s="852"/>
      <c r="M25" s="852"/>
      <c r="N25" s="852"/>
      <c r="O25" s="852"/>
      <c r="P25" s="852"/>
      <c r="Q25" s="852"/>
      <c r="R25" s="852"/>
      <c r="S25" s="852"/>
      <c r="T25" s="852"/>
      <c r="U25" s="852"/>
      <c r="V25" s="852"/>
      <c r="W25" s="852"/>
    </row>
    <row r="26" spans="1:24" ht="5.25" customHeight="1" thickBot="1" x14ac:dyDescent="0.3">
      <c r="A26" s="779"/>
      <c r="B26" s="852"/>
      <c r="C26" s="852"/>
      <c r="D26" s="852"/>
      <c r="E26" s="852"/>
      <c r="F26" s="852"/>
      <c r="G26" s="852"/>
      <c r="H26" s="852"/>
      <c r="I26" s="852"/>
      <c r="J26" s="852"/>
      <c r="K26" s="852"/>
      <c r="L26" s="852"/>
      <c r="M26" s="852"/>
      <c r="N26" s="852"/>
      <c r="O26" s="852"/>
      <c r="P26" s="852"/>
      <c r="Q26" s="852"/>
      <c r="R26" s="852"/>
      <c r="S26" s="852"/>
      <c r="T26" s="852"/>
      <c r="U26" s="852"/>
      <c r="V26" s="852"/>
      <c r="W26" s="852"/>
    </row>
    <row r="27" spans="1:24" ht="15.75" thickBot="1" x14ac:dyDescent="0.3">
      <c r="A27" s="853" t="s">
        <v>16</v>
      </c>
      <c r="B27" s="1057" t="s">
        <v>8</v>
      </c>
      <c r="C27" s="1058"/>
      <c r="D27" s="1058"/>
      <c r="E27" s="1058"/>
      <c r="F27" s="1058"/>
      <c r="G27" s="1058"/>
      <c r="H27" s="854"/>
      <c r="J27" s="851"/>
      <c r="K27" s="851"/>
      <c r="L27" s="851"/>
      <c r="M27" s="1066" t="s">
        <v>18</v>
      </c>
      <c r="N27" s="1067"/>
      <c r="O27" s="1058" t="s">
        <v>8</v>
      </c>
      <c r="P27" s="1058"/>
      <c r="Q27" s="1058"/>
      <c r="R27" s="1058"/>
      <c r="S27" s="1058"/>
      <c r="T27" s="1058"/>
      <c r="U27" s="855"/>
      <c r="V27" s="779"/>
      <c r="W27" s="779"/>
    </row>
    <row r="28" spans="1:24" ht="15.75" thickBot="1" x14ac:dyDescent="0.3">
      <c r="A28" s="856" t="s">
        <v>34</v>
      </c>
      <c r="B28" s="801"/>
      <c r="C28" s="857"/>
      <c r="D28" s="857"/>
      <c r="E28" s="857"/>
      <c r="F28" s="857"/>
      <c r="G28" s="857"/>
      <c r="H28" s="856" t="s">
        <v>9</v>
      </c>
      <c r="I28" s="858"/>
      <c r="J28" s="851"/>
      <c r="K28" s="851"/>
      <c r="L28" s="851"/>
      <c r="M28" s="1068" t="s">
        <v>33</v>
      </c>
      <c r="N28" s="1069"/>
      <c r="O28" s="941"/>
      <c r="P28" s="860"/>
      <c r="Q28" s="860"/>
      <c r="R28" s="860"/>
      <c r="S28" s="860"/>
      <c r="T28" s="860"/>
      <c r="U28" s="797" t="s">
        <v>9</v>
      </c>
      <c r="V28" s="858"/>
      <c r="W28" s="861"/>
    </row>
    <row r="29" spans="1:24" ht="15.75" thickBot="1" x14ac:dyDescent="0.3">
      <c r="A29" s="862" t="s">
        <v>10</v>
      </c>
      <c r="B29" s="859">
        <v>1</v>
      </c>
      <c r="C29" s="863">
        <v>2</v>
      </c>
      <c r="D29" s="863">
        <v>3</v>
      </c>
      <c r="E29" s="863">
        <v>4</v>
      </c>
      <c r="F29" s="863">
        <v>5</v>
      </c>
      <c r="G29" s="863">
        <v>6</v>
      </c>
      <c r="H29" s="856">
        <v>412.4</v>
      </c>
      <c r="I29" s="858"/>
      <c r="J29" s="851"/>
      <c r="K29" s="851"/>
      <c r="L29" s="851"/>
      <c r="M29" s="1070" t="s">
        <v>10</v>
      </c>
      <c r="N29" s="1071"/>
      <c r="O29" s="942">
        <v>1</v>
      </c>
      <c r="P29" s="864">
        <v>2</v>
      </c>
      <c r="Q29" s="864">
        <v>3</v>
      </c>
      <c r="R29" s="864">
        <v>4</v>
      </c>
      <c r="S29" s="864">
        <v>5</v>
      </c>
      <c r="T29" s="865">
        <v>6</v>
      </c>
      <c r="U29" s="797">
        <v>31.4</v>
      </c>
      <c r="V29" s="858"/>
      <c r="W29" s="866"/>
    </row>
    <row r="30" spans="1:24" ht="13.5" customHeight="1" x14ac:dyDescent="0.25">
      <c r="A30" s="808" t="s">
        <v>51</v>
      </c>
      <c r="B30" s="867">
        <v>76.7</v>
      </c>
      <c r="C30" s="810">
        <v>74.3</v>
      </c>
      <c r="D30" s="868">
        <v>4.5999999999999996</v>
      </c>
      <c r="E30" s="814">
        <v>82.3</v>
      </c>
      <c r="F30" s="810">
        <v>83.5</v>
      </c>
      <c r="G30" s="812">
        <v>84.5</v>
      </c>
      <c r="H30" s="953">
        <f t="shared" ref="H30:H37" si="9">SUM(B30:G30)</f>
        <v>405.9</v>
      </c>
      <c r="I30" s="815">
        <f>H30-H29</f>
        <v>-6.5</v>
      </c>
      <c r="J30" s="851"/>
      <c r="K30" s="851"/>
      <c r="L30" s="851"/>
      <c r="M30" s="1072" t="s">
        <v>51</v>
      </c>
      <c r="N30" s="1073"/>
      <c r="O30" s="813">
        <v>5.7</v>
      </c>
      <c r="P30" s="810">
        <v>5.7</v>
      </c>
      <c r="Q30" s="810">
        <v>0.7</v>
      </c>
      <c r="R30" s="810">
        <v>6.4</v>
      </c>
      <c r="S30" s="810">
        <v>6.4</v>
      </c>
      <c r="T30" s="812">
        <v>6.2</v>
      </c>
      <c r="U30" s="953">
        <f t="shared" ref="U30:U37" si="10">SUM(O30:T30)</f>
        <v>31.099999999999998</v>
      </c>
      <c r="V30" s="815">
        <f>U30-U29</f>
        <v>-0.30000000000000071</v>
      </c>
      <c r="W30" s="866"/>
    </row>
    <row r="31" spans="1:24" ht="13.5" customHeight="1" x14ac:dyDescent="0.25">
      <c r="A31" s="808" t="s">
        <v>24</v>
      </c>
      <c r="B31" s="809">
        <v>76.599999999999994</v>
      </c>
      <c r="C31" s="810">
        <v>74.3</v>
      </c>
      <c r="D31" s="868">
        <v>4.5999999999999996</v>
      </c>
      <c r="E31" s="810">
        <v>82.2</v>
      </c>
      <c r="F31" s="810">
        <v>83.5</v>
      </c>
      <c r="G31" s="949">
        <v>84.5</v>
      </c>
      <c r="H31" s="951">
        <f t="shared" si="9"/>
        <v>405.7</v>
      </c>
      <c r="I31" s="815">
        <f>H31-H30</f>
        <v>-0.19999999999998863</v>
      </c>
      <c r="J31" s="851"/>
      <c r="K31" s="851"/>
      <c r="L31" s="851"/>
      <c r="M31" s="1072" t="s">
        <v>24</v>
      </c>
      <c r="N31" s="1073"/>
      <c r="O31" s="813">
        <v>5.7</v>
      </c>
      <c r="P31" s="810">
        <v>5.7</v>
      </c>
      <c r="Q31" s="810">
        <v>0.7</v>
      </c>
      <c r="R31" s="810">
        <v>6.4</v>
      </c>
      <c r="S31" s="810">
        <v>6.4</v>
      </c>
      <c r="T31" s="812">
        <v>6.2</v>
      </c>
      <c r="U31" s="951">
        <f t="shared" si="10"/>
        <v>31.099999999999998</v>
      </c>
      <c r="V31" s="815">
        <f>U31-U30</f>
        <v>0</v>
      </c>
      <c r="W31" s="866"/>
    </row>
    <row r="32" spans="1:24" ht="13.5" customHeight="1" x14ac:dyDescent="0.25">
      <c r="A32" s="808" t="s">
        <v>20</v>
      </c>
      <c r="B32" s="809">
        <v>76.599999999999994</v>
      </c>
      <c r="C32" s="810">
        <v>74.3</v>
      </c>
      <c r="D32" s="954">
        <v>4.5999999999999996</v>
      </c>
      <c r="E32" s="810">
        <v>82.2</v>
      </c>
      <c r="F32" s="810">
        <v>83.5</v>
      </c>
      <c r="G32" s="812">
        <v>84.4</v>
      </c>
      <c r="H32" s="951">
        <f t="shared" si="9"/>
        <v>405.6</v>
      </c>
      <c r="I32" s="815">
        <f t="shared" ref="I32:I36" si="11">H32-H31</f>
        <v>-9.9999999999965894E-2</v>
      </c>
      <c r="J32" s="869"/>
      <c r="K32" s="869"/>
      <c r="L32" s="869"/>
      <c r="M32" s="1072" t="s">
        <v>20</v>
      </c>
      <c r="N32" s="1073"/>
      <c r="O32" s="813">
        <v>5.7</v>
      </c>
      <c r="P32" s="810">
        <v>5.7</v>
      </c>
      <c r="Q32" s="810">
        <v>0.6</v>
      </c>
      <c r="R32" s="810">
        <v>6.4</v>
      </c>
      <c r="S32" s="810">
        <v>6.4</v>
      </c>
      <c r="T32" s="812">
        <v>6.2</v>
      </c>
      <c r="U32" s="951">
        <f t="shared" si="10"/>
        <v>30.999999999999996</v>
      </c>
      <c r="V32" s="815">
        <f t="shared" ref="V32:V36" si="12">U32-U31</f>
        <v>-0.10000000000000142</v>
      </c>
      <c r="W32" s="866"/>
    </row>
    <row r="33" spans="1:26" ht="13.5" customHeight="1" x14ac:dyDescent="0.25">
      <c r="A33" s="820" t="s">
        <v>28</v>
      </c>
      <c r="B33" s="809">
        <v>76.5</v>
      </c>
      <c r="C33" s="810">
        <v>74.5</v>
      </c>
      <c r="D33" s="956">
        <v>3.8</v>
      </c>
      <c r="E33" s="810">
        <v>81.7</v>
      </c>
      <c r="F33" s="810">
        <v>83.1</v>
      </c>
      <c r="G33" s="812">
        <v>84.3</v>
      </c>
      <c r="H33" s="951">
        <f t="shared" si="9"/>
        <v>403.90000000000003</v>
      </c>
      <c r="I33" s="870">
        <f t="shared" si="11"/>
        <v>-1.6999999999999886</v>
      </c>
      <c r="J33" s="779"/>
      <c r="K33" s="779"/>
      <c r="L33" s="779"/>
      <c r="M33" s="1072" t="s">
        <v>28</v>
      </c>
      <c r="N33" s="1073"/>
      <c r="O33" s="813">
        <v>5.8</v>
      </c>
      <c r="P33" s="810">
        <v>5.7</v>
      </c>
      <c r="Q33" s="810">
        <v>0.6</v>
      </c>
      <c r="R33" s="810">
        <v>6.5</v>
      </c>
      <c r="S33" s="810">
        <v>6.5</v>
      </c>
      <c r="T33" s="812">
        <v>6.2</v>
      </c>
      <c r="U33" s="951">
        <f t="shared" si="10"/>
        <v>31.3</v>
      </c>
      <c r="V33" s="815">
        <f t="shared" si="12"/>
        <v>0.30000000000000426</v>
      </c>
      <c r="W33" s="866"/>
    </row>
    <row r="34" spans="1:26" ht="13.5" customHeight="1" x14ac:dyDescent="0.25">
      <c r="A34" s="808" t="s">
        <v>21</v>
      </c>
      <c r="B34" s="809">
        <v>76.5</v>
      </c>
      <c r="C34" s="810">
        <v>74.5</v>
      </c>
      <c r="D34" s="868">
        <v>3.7</v>
      </c>
      <c r="E34" s="810">
        <v>81.7</v>
      </c>
      <c r="F34" s="810">
        <v>83.1</v>
      </c>
      <c r="G34" s="812">
        <v>84.3</v>
      </c>
      <c r="H34" s="951">
        <f t="shared" si="9"/>
        <v>403.8</v>
      </c>
      <c r="I34" s="815">
        <f t="shared" si="11"/>
        <v>-0.10000000000002274</v>
      </c>
      <c r="J34" s="861"/>
      <c r="K34" s="861"/>
      <c r="L34" s="861"/>
      <c r="M34" s="1072" t="s">
        <v>21</v>
      </c>
      <c r="N34" s="1073"/>
      <c r="O34" s="813">
        <v>5.8</v>
      </c>
      <c r="P34" s="810">
        <v>5.7</v>
      </c>
      <c r="Q34" s="810">
        <v>0.6</v>
      </c>
      <c r="R34" s="810">
        <v>6.5</v>
      </c>
      <c r="S34" s="810">
        <v>6.5</v>
      </c>
      <c r="T34" s="812">
        <v>6.2</v>
      </c>
      <c r="U34" s="951">
        <f t="shared" si="10"/>
        <v>31.3</v>
      </c>
      <c r="V34" s="815">
        <f t="shared" si="12"/>
        <v>0</v>
      </c>
      <c r="W34" s="866"/>
    </row>
    <row r="35" spans="1:26" ht="13.5" customHeight="1" x14ac:dyDescent="0.25">
      <c r="A35" s="808" t="s">
        <v>22</v>
      </c>
      <c r="B35" s="867">
        <v>76.5</v>
      </c>
      <c r="C35" s="810">
        <v>74.5</v>
      </c>
      <c r="D35" s="868">
        <v>3.7</v>
      </c>
      <c r="E35" s="962">
        <v>81.7</v>
      </c>
      <c r="F35" s="962">
        <v>83.1</v>
      </c>
      <c r="G35" s="955">
        <v>84.3</v>
      </c>
      <c r="H35" s="951">
        <f t="shared" si="9"/>
        <v>403.8</v>
      </c>
      <c r="I35" s="815">
        <f t="shared" si="11"/>
        <v>0</v>
      </c>
      <c r="J35" s="851"/>
      <c r="K35" s="851"/>
      <c r="L35" s="851"/>
      <c r="M35" s="1072" t="s">
        <v>22</v>
      </c>
      <c r="N35" s="1073"/>
      <c r="O35" s="813">
        <v>5.8</v>
      </c>
      <c r="P35" s="810">
        <v>5.7</v>
      </c>
      <c r="Q35" s="810">
        <v>0.6</v>
      </c>
      <c r="R35" s="814">
        <v>6.5</v>
      </c>
      <c r="S35" s="810">
        <v>6.5</v>
      </c>
      <c r="T35" s="812">
        <v>6.2</v>
      </c>
      <c r="U35" s="951">
        <f t="shared" si="10"/>
        <v>31.3</v>
      </c>
      <c r="V35" s="815">
        <f t="shared" si="12"/>
        <v>0</v>
      </c>
      <c r="W35" s="866"/>
    </row>
    <row r="36" spans="1:26" ht="13.5" customHeight="1" thickBot="1" x14ac:dyDescent="0.3">
      <c r="A36" s="808" t="s">
        <v>23</v>
      </c>
      <c r="B36" s="867">
        <v>76.400000000000006</v>
      </c>
      <c r="C36" s="810">
        <v>74.5</v>
      </c>
      <c r="D36" s="956">
        <v>3.7</v>
      </c>
      <c r="E36" s="810">
        <v>81.099999999999994</v>
      </c>
      <c r="F36" s="810">
        <v>82.5</v>
      </c>
      <c r="G36" s="812">
        <v>84</v>
      </c>
      <c r="H36" s="966">
        <f t="shared" si="9"/>
        <v>402.2</v>
      </c>
      <c r="I36" s="815">
        <f t="shared" si="11"/>
        <v>-1.6000000000000227</v>
      </c>
      <c r="J36" s="779"/>
      <c r="K36" s="779"/>
      <c r="L36" s="779"/>
      <c r="M36" s="1072" t="s">
        <v>23</v>
      </c>
      <c r="N36" s="1073"/>
      <c r="O36" s="927">
        <v>5.8</v>
      </c>
      <c r="P36" s="925">
        <v>5.8</v>
      </c>
      <c r="Q36" s="925">
        <v>0.7</v>
      </c>
      <c r="R36" s="925">
        <v>6.4</v>
      </c>
      <c r="S36" s="925">
        <v>6.5</v>
      </c>
      <c r="T36" s="926">
        <v>6.2</v>
      </c>
      <c r="U36" s="966">
        <f t="shared" si="10"/>
        <v>31.4</v>
      </c>
      <c r="V36" s="815">
        <f t="shared" si="12"/>
        <v>9.9999999999997868E-2</v>
      </c>
      <c r="W36" s="866"/>
      <c r="Z36" s="871"/>
    </row>
    <row r="37" spans="1:26" ht="15.75" thickBot="1" x14ac:dyDescent="0.3">
      <c r="A37" s="800" t="s">
        <v>9</v>
      </c>
      <c r="B37" s="933">
        <f t="shared" ref="B37:G37" si="13">SUM(B30:B36)</f>
        <v>535.79999999999995</v>
      </c>
      <c r="C37" s="934">
        <f t="shared" si="13"/>
        <v>520.9</v>
      </c>
      <c r="D37" s="934">
        <f>SUM(D30:D36)</f>
        <v>28.699999999999996</v>
      </c>
      <c r="E37" s="934">
        <f t="shared" si="13"/>
        <v>572.9</v>
      </c>
      <c r="F37" s="934">
        <f t="shared" si="13"/>
        <v>582.30000000000007</v>
      </c>
      <c r="G37" s="939">
        <f t="shared" si="13"/>
        <v>590.29999999999995</v>
      </c>
      <c r="H37" s="940">
        <f t="shared" si="9"/>
        <v>2830.8999999999996</v>
      </c>
      <c r="I37" s="872"/>
      <c r="J37" s="851"/>
      <c r="K37" s="851"/>
      <c r="L37" s="851"/>
      <c r="M37" s="1070" t="s">
        <v>9</v>
      </c>
      <c r="N37" s="1071"/>
      <c r="O37" s="933">
        <f t="shared" ref="O37:T37" si="14">SUM(O30:O36)</f>
        <v>40.299999999999997</v>
      </c>
      <c r="P37" s="934">
        <f t="shared" si="14"/>
        <v>40</v>
      </c>
      <c r="Q37" s="934">
        <f t="shared" si="14"/>
        <v>4.5</v>
      </c>
      <c r="R37" s="934">
        <f t="shared" si="14"/>
        <v>45.1</v>
      </c>
      <c r="S37" s="934">
        <f t="shared" si="14"/>
        <v>45.2</v>
      </c>
      <c r="T37" s="939">
        <f t="shared" si="14"/>
        <v>43.400000000000006</v>
      </c>
      <c r="U37" s="935">
        <f t="shared" si="10"/>
        <v>218.50000000000003</v>
      </c>
      <c r="V37" s="851"/>
      <c r="W37" s="779"/>
    </row>
    <row r="38" spans="1:26" x14ac:dyDescent="0.25">
      <c r="A38" s="828" t="s">
        <v>11</v>
      </c>
      <c r="B38" s="936">
        <v>152.82</v>
      </c>
      <c r="C38" s="937">
        <v>152.82</v>
      </c>
      <c r="D38" s="937">
        <v>152.82</v>
      </c>
      <c r="E38" s="937">
        <v>152.82</v>
      </c>
      <c r="F38" s="937">
        <v>152.82</v>
      </c>
      <c r="G38" s="938">
        <v>152.82</v>
      </c>
      <c r="H38" s="929">
        <f>+((H37/H39)/7)*1000</f>
        <v>153.41968350314326</v>
      </c>
      <c r="I38" s="872"/>
      <c r="J38" s="851"/>
      <c r="K38" s="851"/>
      <c r="L38" s="851"/>
      <c r="M38" s="1079" t="s">
        <v>11</v>
      </c>
      <c r="N38" s="1080"/>
      <c r="O38" s="943">
        <v>155.5</v>
      </c>
      <c r="P38" s="930">
        <v>154.5</v>
      </c>
      <c r="Q38" s="930">
        <v>160</v>
      </c>
      <c r="R38" s="930">
        <v>157.5</v>
      </c>
      <c r="S38" s="930">
        <v>157.5</v>
      </c>
      <c r="T38" s="931">
        <v>159</v>
      </c>
      <c r="U38" s="929">
        <f>+((U37/U39)/7)*1000</f>
        <v>157.64790764790766</v>
      </c>
      <c r="V38" s="877"/>
    </row>
    <row r="39" spans="1:26" x14ac:dyDescent="0.25">
      <c r="A39" s="833" t="s">
        <v>12</v>
      </c>
      <c r="B39" s="834">
        <v>500</v>
      </c>
      <c r="C39" s="835">
        <v>487</v>
      </c>
      <c r="D39" s="835">
        <v>26</v>
      </c>
      <c r="E39" s="835">
        <v>532</v>
      </c>
      <c r="F39" s="835">
        <v>541</v>
      </c>
      <c r="G39" s="836">
        <v>550</v>
      </c>
      <c r="H39" s="878">
        <f>SUM(B39:G39)</f>
        <v>2636</v>
      </c>
      <c r="I39" s="872"/>
      <c r="J39" s="779"/>
      <c r="K39" s="779"/>
      <c r="L39" s="851"/>
      <c r="M39" s="1081" t="s">
        <v>12</v>
      </c>
      <c r="N39" s="1082"/>
      <c r="O39" s="944">
        <v>37</v>
      </c>
      <c r="P39" s="879">
        <v>37</v>
      </c>
      <c r="Q39" s="879">
        <v>4</v>
      </c>
      <c r="R39" s="879">
        <v>40</v>
      </c>
      <c r="S39" s="879">
        <v>41</v>
      </c>
      <c r="T39" s="932">
        <v>39</v>
      </c>
      <c r="U39" s="880">
        <f>SUM(O39:T39)</f>
        <v>198</v>
      </c>
      <c r="V39" s="881"/>
    </row>
    <row r="40" spans="1:26" x14ac:dyDescent="0.25">
      <c r="A40" s="838" t="s">
        <v>13</v>
      </c>
      <c r="B40" s="839">
        <f>((((B38*7)*B39)/1000-B30)/6)</f>
        <v>76.361666666666665</v>
      </c>
      <c r="C40" s="842">
        <f t="shared" ref="C40:G40" si="15">((((C38*7)*C39)/1000-C30)/6)</f>
        <v>74.443896666666674</v>
      </c>
      <c r="D40" s="842">
        <f t="shared" si="15"/>
        <v>3.8688733333333332</v>
      </c>
      <c r="E40" s="842">
        <f t="shared" si="15"/>
        <v>81.133613333333344</v>
      </c>
      <c r="F40" s="842">
        <f t="shared" si="15"/>
        <v>82.538223333333335</v>
      </c>
      <c r="G40" s="843">
        <f t="shared" si="15"/>
        <v>83.976166666666657</v>
      </c>
      <c r="H40" s="882">
        <f>((H37*1000)/H39)/7</f>
        <v>153.41968350314326</v>
      </c>
      <c r="I40" s="883"/>
      <c r="J40" s="883"/>
      <c r="K40" s="779"/>
      <c r="L40" s="851"/>
      <c r="M40" s="1083" t="s">
        <v>13</v>
      </c>
      <c r="N40" s="1084"/>
      <c r="O40" s="913">
        <f>((((O38*7)*O39)/1000/7))</f>
        <v>5.7535000000000007</v>
      </c>
      <c r="P40" s="842">
        <f t="shared" ref="P40:T40" si="16">((((P38*7)*P39)/1000-P30-P31)/5)</f>
        <v>5.7231000000000005</v>
      </c>
      <c r="Q40" s="842">
        <f t="shared" si="16"/>
        <v>0.61599999999999999</v>
      </c>
      <c r="R40" s="842">
        <f t="shared" si="16"/>
        <v>6.2600000000000007</v>
      </c>
      <c r="S40" s="842">
        <f t="shared" si="16"/>
        <v>6.480500000000001</v>
      </c>
      <c r="T40" s="843">
        <f t="shared" si="16"/>
        <v>6.2013999999999987</v>
      </c>
      <c r="U40" s="884">
        <f>((U37*1000)/U39)/7</f>
        <v>157.64790764790766</v>
      </c>
      <c r="V40" s="885"/>
    </row>
    <row r="41" spans="1:26" x14ac:dyDescent="0.25">
      <c r="A41" s="841" t="s">
        <v>14</v>
      </c>
      <c r="B41" s="839">
        <f>((B39*B38)*7)/1000</f>
        <v>534.87</v>
      </c>
      <c r="C41" s="842">
        <f t="shared" ref="C41:G41" si="17">((C39*C38)*7)/1000</f>
        <v>520.96338000000003</v>
      </c>
      <c r="D41" s="842">
        <f t="shared" si="17"/>
        <v>27.813239999999997</v>
      </c>
      <c r="E41" s="842">
        <f t="shared" si="17"/>
        <v>569.10167999999999</v>
      </c>
      <c r="F41" s="842">
        <f t="shared" si="17"/>
        <v>578.72933999999998</v>
      </c>
      <c r="G41" s="843">
        <f t="shared" si="17"/>
        <v>588.35699999999997</v>
      </c>
      <c r="H41" s="886"/>
      <c r="I41" s="780"/>
      <c r="J41" s="780"/>
      <c r="K41" s="779"/>
      <c r="L41" s="851"/>
      <c r="M41" s="1085" t="s">
        <v>14</v>
      </c>
      <c r="N41" s="1086"/>
      <c r="O41" s="913">
        <f t="shared" ref="O41:T41" si="18">((O39*O38)*7)/1000</f>
        <v>40.274500000000003</v>
      </c>
      <c r="P41" s="842">
        <f t="shared" si="18"/>
        <v>40.015500000000003</v>
      </c>
      <c r="Q41" s="842">
        <f t="shared" si="18"/>
        <v>4.4800000000000004</v>
      </c>
      <c r="R41" s="842">
        <f t="shared" si="18"/>
        <v>44.1</v>
      </c>
      <c r="S41" s="842">
        <f t="shared" si="18"/>
        <v>45.202500000000001</v>
      </c>
      <c r="T41" s="843">
        <f t="shared" si="18"/>
        <v>43.406999999999996</v>
      </c>
      <c r="U41" s="844"/>
    </row>
    <row r="42" spans="1:26" ht="15.75" thickBot="1" x14ac:dyDescent="0.3">
      <c r="A42" s="887" t="s">
        <v>15</v>
      </c>
      <c r="B42" s="846">
        <f t="shared" ref="B42:G42" si="19">+(B37/B39)/7*1000</f>
        <v>153.08571428571426</v>
      </c>
      <c r="C42" s="847">
        <f t="shared" si="19"/>
        <v>152.80140803754765</v>
      </c>
      <c r="D42" s="847">
        <f t="shared" si="19"/>
        <v>157.69230769230765</v>
      </c>
      <c r="E42" s="847">
        <f t="shared" si="19"/>
        <v>153.83995703544576</v>
      </c>
      <c r="F42" s="847">
        <f t="shared" si="19"/>
        <v>153.76287298653287</v>
      </c>
      <c r="G42" s="848">
        <f t="shared" si="19"/>
        <v>153.3246753246753</v>
      </c>
      <c r="H42" s="888"/>
      <c r="I42" s="779"/>
      <c r="J42" s="779"/>
      <c r="K42" s="883" t="s">
        <v>133</v>
      </c>
      <c r="L42" s="851"/>
      <c r="M42" s="1087" t="s">
        <v>15</v>
      </c>
      <c r="N42" s="1088"/>
      <c r="O42" s="916">
        <f t="shared" ref="O42:T42" si="20">+(O37/O39)/7*1000</f>
        <v>155.59845559845559</v>
      </c>
      <c r="P42" s="847">
        <f t="shared" si="20"/>
        <v>154.44015444015443</v>
      </c>
      <c r="Q42" s="847">
        <f t="shared" si="20"/>
        <v>160.71428571428572</v>
      </c>
      <c r="R42" s="847">
        <f t="shared" si="20"/>
        <v>161.07142857142856</v>
      </c>
      <c r="S42" s="847">
        <f t="shared" si="20"/>
        <v>157.49128919860627</v>
      </c>
      <c r="T42" s="848">
        <f t="shared" si="20"/>
        <v>158.97435897435901</v>
      </c>
      <c r="U42" s="889"/>
      <c r="V42" s="851"/>
    </row>
    <row r="43" spans="1:26" x14ac:dyDescent="0.25">
      <c r="A43" s="779"/>
      <c r="B43" s="850">
        <f t="shared" ref="B43:G43" si="21">B41-B37</f>
        <v>-0.92999999999994998</v>
      </c>
      <c r="C43" s="850">
        <f t="shared" si="21"/>
        <v>6.338000000005195E-2</v>
      </c>
      <c r="D43" s="850">
        <f t="shared" si="21"/>
        <v>-0.88675999999999888</v>
      </c>
      <c r="E43" s="850">
        <f t="shared" si="21"/>
        <v>-3.7983199999999897</v>
      </c>
      <c r="F43" s="850">
        <f t="shared" si="21"/>
        <v>-3.570660000000089</v>
      </c>
      <c r="G43" s="850">
        <f t="shared" si="21"/>
        <v>-1.9429999999999836</v>
      </c>
      <c r="H43" s="779"/>
      <c r="I43" s="779"/>
      <c r="J43" s="779"/>
      <c r="K43" s="780"/>
      <c r="L43" s="779"/>
      <c r="M43" s="779"/>
      <c r="N43" s="851"/>
      <c r="O43" s="850">
        <f t="shared" ref="O43:T43" si="22">O41-O37</f>
        <v>-2.5499999999993861E-2</v>
      </c>
      <c r="P43" s="850">
        <f t="shared" si="22"/>
        <v>1.5500000000002956E-2</v>
      </c>
      <c r="Q43" s="850">
        <f t="shared" si="22"/>
        <v>-1.9999999999999574E-2</v>
      </c>
      <c r="R43" s="850">
        <f t="shared" si="22"/>
        <v>-1</v>
      </c>
      <c r="S43" s="850">
        <f t="shared" si="22"/>
        <v>2.4999999999977263E-3</v>
      </c>
      <c r="T43" s="850">
        <f t="shared" si="22"/>
        <v>6.9999999999907914E-3</v>
      </c>
    </row>
    <row r="44" spans="1:26" x14ac:dyDescent="0.25">
      <c r="A44" s="779"/>
      <c r="B44" s="850"/>
      <c r="C44" s="850"/>
      <c r="D44" s="850"/>
      <c r="E44" s="850"/>
      <c r="F44" s="850"/>
      <c r="G44" s="850"/>
      <c r="H44" s="779"/>
      <c r="I44" s="779"/>
      <c r="J44" s="779"/>
      <c r="K44" s="780"/>
      <c r="L44" s="779"/>
      <c r="M44" s="779"/>
      <c r="N44" s="851"/>
      <c r="O44" s="850">
        <f>O42-O38</f>
        <v>9.8455598455586824E-2</v>
      </c>
      <c r="P44" s="850">
        <f t="shared" ref="P44:T44" si="23">P42-P38</f>
        <v>-5.9845559845570051E-2</v>
      </c>
      <c r="Q44" s="850">
        <f>Q42-Q38</f>
        <v>0.71428571428572241</v>
      </c>
      <c r="R44" s="850">
        <f t="shared" si="23"/>
        <v>3.5714285714285552</v>
      </c>
      <c r="S44" s="850">
        <f t="shared" si="23"/>
        <v>-8.7108013937324813E-3</v>
      </c>
      <c r="T44" s="850">
        <f t="shared" si="23"/>
        <v>-2.5641025640993576E-2</v>
      </c>
    </row>
    <row r="45" spans="1:26" x14ac:dyDescent="0.25">
      <c r="A45" s="779"/>
      <c r="B45" s="922">
        <f>(B43+B47)/$A$2</f>
        <v>-0.92999999999994998</v>
      </c>
      <c r="C45" s="922">
        <f t="shared" ref="C45:G45" si="24">(C43+C47)/$A$2</f>
        <v>6.338000000005195E-2</v>
      </c>
      <c r="D45" s="922">
        <f t="shared" si="24"/>
        <v>-0.88675999999999888</v>
      </c>
      <c r="E45" s="922">
        <f t="shared" si="24"/>
        <v>-3.7983199999999897</v>
      </c>
      <c r="F45" s="922">
        <f t="shared" si="24"/>
        <v>-3.570660000000089</v>
      </c>
      <c r="G45" s="922">
        <f t="shared" si="24"/>
        <v>-1.9429999999999836</v>
      </c>
      <c r="I45" s="779"/>
      <c r="J45" s="779"/>
      <c r="K45" s="779"/>
      <c r="L45" s="779"/>
      <c r="M45" s="851"/>
      <c r="N45" s="851"/>
      <c r="O45" s="922">
        <f t="shared" ref="O45:T45" si="25">(O43+O47)/$A$2</f>
        <v>-2.5499999999993861E-2</v>
      </c>
      <c r="P45" s="922">
        <f t="shared" si="25"/>
        <v>1.5500000000002956E-2</v>
      </c>
      <c r="Q45" s="922">
        <f t="shared" si="25"/>
        <v>-1.9999999999999574E-2</v>
      </c>
      <c r="R45" s="922">
        <f t="shared" si="25"/>
        <v>-1</v>
      </c>
      <c r="S45" s="922">
        <f t="shared" si="25"/>
        <v>2.4999999999977263E-3</v>
      </c>
      <c r="T45" s="922">
        <f t="shared" si="25"/>
        <v>6.9999999999907914E-3</v>
      </c>
      <c r="V45" s="779"/>
    </row>
    <row r="46" spans="1:26" x14ac:dyDescent="0.25">
      <c r="A46" s="779"/>
      <c r="B46" s="922">
        <f>B45 + SUMIF($A$30:$A$36, $A$3,B30:B36)</f>
        <v>75.470000000000056</v>
      </c>
      <c r="C46" s="922">
        <f t="shared" ref="C46:F46" si="26">C45 + SUMIF($A$30:$A$36, $A$3,C30:C36)</f>
        <v>74.563380000000052</v>
      </c>
      <c r="D46" s="922">
        <f t="shared" si="26"/>
        <v>2.8132400000000013</v>
      </c>
      <c r="E46" s="922">
        <f t="shared" si="26"/>
        <v>77.301680000000005</v>
      </c>
      <c r="F46" s="922">
        <f t="shared" si="26"/>
        <v>78.929339999999911</v>
      </c>
      <c r="G46" s="922">
        <f>G45 + SUMIF($A$30:$A$36, $A$3,G30:G36)</f>
        <v>82.057000000000016</v>
      </c>
      <c r="H46" s="779"/>
      <c r="I46" s="851"/>
      <c r="K46" s="779"/>
      <c r="L46" s="779"/>
      <c r="M46" s="779"/>
      <c r="N46" s="779"/>
      <c r="O46" s="922">
        <f ca="1">O45 + SUMIF($M$30:$N$36, $A$3,O30:O36)</f>
        <v>5.774500000000006</v>
      </c>
      <c r="P46" s="922">
        <f t="shared" ref="P46:T46" ca="1" si="27">P45 + SUMIF($M$30:$N$36, $A$3,P30:P36)</f>
        <v>5.8155000000000028</v>
      </c>
      <c r="Q46" s="922">
        <f t="shared" ca="1" si="27"/>
        <v>0.68000000000000038</v>
      </c>
      <c r="R46" s="922">
        <f t="shared" ca="1" si="27"/>
        <v>5.4</v>
      </c>
      <c r="S46" s="922">
        <f t="shared" ca="1" si="27"/>
        <v>6.5024999999999977</v>
      </c>
      <c r="T46" s="922">
        <f t="shared" ca="1" si="27"/>
        <v>6.206999999999991</v>
      </c>
      <c r="U46" s="779"/>
      <c r="V46" s="779"/>
      <c r="W46" s="779"/>
    </row>
    <row r="47" spans="1:26" ht="7.5" customHeight="1" x14ac:dyDescent="0.25">
      <c r="A47" s="779"/>
      <c r="B47" s="851"/>
      <c r="C47" s="851"/>
      <c r="D47" s="851"/>
      <c r="E47" s="851"/>
      <c r="F47" s="851"/>
      <c r="G47" s="851"/>
      <c r="H47" s="851"/>
      <c r="I47" s="851"/>
      <c r="K47" s="779"/>
      <c r="L47" s="779"/>
      <c r="M47" s="779"/>
      <c r="N47" s="779"/>
      <c r="O47" s="851"/>
      <c r="P47" s="851"/>
      <c r="Q47" s="851"/>
      <c r="R47" s="851"/>
      <c r="S47" s="851"/>
      <c r="T47" s="851"/>
      <c r="U47" s="851"/>
      <c r="V47" s="851"/>
      <c r="W47" s="779"/>
    </row>
    <row r="48" spans="1:26" ht="7.5" customHeight="1" thickBot="1" x14ac:dyDescent="0.3">
      <c r="A48" s="779"/>
      <c r="B48" s="851"/>
      <c r="C48" s="851"/>
      <c r="D48" s="851"/>
      <c r="E48" s="851"/>
      <c r="F48" s="851"/>
      <c r="G48" s="851"/>
      <c r="H48" s="851"/>
      <c r="I48" s="851"/>
      <c r="K48" s="779"/>
      <c r="L48" s="779"/>
      <c r="M48" s="779"/>
      <c r="N48" s="779"/>
      <c r="O48" s="851"/>
      <c r="P48" s="851"/>
      <c r="Q48" s="851"/>
      <c r="R48" s="851"/>
      <c r="S48" s="851"/>
      <c r="T48" s="851"/>
      <c r="U48" s="851"/>
      <c r="V48" s="851"/>
      <c r="W48" s="779"/>
    </row>
    <row r="49" spans="1:25" ht="15.75" thickBot="1" x14ac:dyDescent="0.3">
      <c r="A49" s="784" t="s">
        <v>19</v>
      </c>
      <c r="B49" s="1059" t="s">
        <v>113</v>
      </c>
      <c r="C49" s="1060"/>
      <c r="D49" s="1060"/>
      <c r="E49" s="1060"/>
      <c r="F49" s="1060"/>
      <c r="G49" s="1060"/>
      <c r="H49" s="1060"/>
      <c r="I49" s="1061" t="s">
        <v>63</v>
      </c>
      <c r="J49" s="1062"/>
      <c r="K49" s="1062"/>
      <c r="L49" s="1062"/>
      <c r="M49" s="1062"/>
      <c r="N49" s="1062"/>
      <c r="O49" s="1062"/>
      <c r="P49" s="1063" t="s">
        <v>8</v>
      </c>
      <c r="Q49" s="1064"/>
      <c r="R49" s="1064"/>
      <c r="S49" s="1064"/>
      <c r="T49" s="1064"/>
      <c r="U49" s="1064"/>
      <c r="V49" s="1065"/>
      <c r="W49" s="785"/>
    </row>
    <row r="50" spans="1:25" ht="15.75" thickBot="1" x14ac:dyDescent="0.3">
      <c r="A50" s="890" t="s">
        <v>34</v>
      </c>
      <c r="B50" s="788">
        <v>1</v>
      </c>
      <c r="C50" s="789">
        <v>2</v>
      </c>
      <c r="D50" s="789">
        <v>3</v>
      </c>
      <c r="E50" s="789">
        <v>4</v>
      </c>
      <c r="F50" s="891">
        <v>5</v>
      </c>
      <c r="G50" s="788">
        <v>6</v>
      </c>
      <c r="H50" s="891">
        <v>7</v>
      </c>
      <c r="I50" s="788">
        <v>8</v>
      </c>
      <c r="J50" s="789">
        <v>9</v>
      </c>
      <c r="K50" s="789">
        <v>10</v>
      </c>
      <c r="L50" s="789">
        <v>11</v>
      </c>
      <c r="M50" s="789">
        <v>12</v>
      </c>
      <c r="N50" s="789">
        <v>13</v>
      </c>
      <c r="O50" s="790">
        <v>14</v>
      </c>
      <c r="P50" s="788">
        <v>15</v>
      </c>
      <c r="Q50" s="789">
        <v>16</v>
      </c>
      <c r="R50" s="789">
        <v>17</v>
      </c>
      <c r="S50" s="789">
        <v>18</v>
      </c>
      <c r="T50" s="789">
        <v>19</v>
      </c>
      <c r="U50" s="789">
        <v>20</v>
      </c>
      <c r="V50" s="790">
        <v>21</v>
      </c>
      <c r="W50" s="797" t="s">
        <v>9</v>
      </c>
    </row>
    <row r="51" spans="1:25" ht="15.75" thickBot="1" x14ac:dyDescent="0.3">
      <c r="A51" s="892" t="s">
        <v>10</v>
      </c>
      <c r="B51" s="801">
        <v>1</v>
      </c>
      <c r="C51" s="802">
        <v>2</v>
      </c>
      <c r="D51" s="802">
        <v>3</v>
      </c>
      <c r="E51" s="802">
        <v>4</v>
      </c>
      <c r="F51" s="802">
        <v>5</v>
      </c>
      <c r="G51" s="802">
        <v>6</v>
      </c>
      <c r="H51" s="805">
        <v>7</v>
      </c>
      <c r="I51" s="801">
        <v>1</v>
      </c>
      <c r="J51" s="802">
        <v>2</v>
      </c>
      <c r="K51" s="802">
        <v>3</v>
      </c>
      <c r="L51" s="802">
        <v>4</v>
      </c>
      <c r="M51" s="802">
        <v>5</v>
      </c>
      <c r="N51" s="802">
        <v>6</v>
      </c>
      <c r="O51" s="803">
        <v>7</v>
      </c>
      <c r="P51" s="801">
        <v>1</v>
      </c>
      <c r="Q51" s="802">
        <v>2</v>
      </c>
      <c r="R51" s="802">
        <v>3</v>
      </c>
      <c r="S51" s="802">
        <v>4</v>
      </c>
      <c r="T51" s="802">
        <v>5</v>
      </c>
      <c r="U51" s="802">
        <v>6</v>
      </c>
      <c r="V51" s="803">
        <v>7</v>
      </c>
      <c r="W51" s="797">
        <v>130.6</v>
      </c>
    </row>
    <row r="52" spans="1:25" ht="12.75" customHeight="1" x14ac:dyDescent="0.25">
      <c r="A52" s="808" t="s">
        <v>51</v>
      </c>
      <c r="B52" s="893">
        <v>6.9</v>
      </c>
      <c r="C52" s="894">
        <v>6.4</v>
      </c>
      <c r="D52" s="894">
        <v>6.7</v>
      </c>
      <c r="E52" s="894">
        <v>1.4</v>
      </c>
      <c r="F52" s="894">
        <v>6.9</v>
      </c>
      <c r="G52" s="894">
        <v>7</v>
      </c>
      <c r="H52" s="895">
        <v>6.8</v>
      </c>
      <c r="I52" s="893">
        <v>7.1</v>
      </c>
      <c r="J52" s="894">
        <v>7.1</v>
      </c>
      <c r="K52" s="894">
        <v>7.2</v>
      </c>
      <c r="L52" s="894">
        <v>1.4</v>
      </c>
      <c r="M52" s="894">
        <v>7</v>
      </c>
      <c r="N52" s="894">
        <v>7.2</v>
      </c>
      <c r="O52" s="895">
        <v>6.8</v>
      </c>
      <c r="P52" s="893">
        <v>7.2</v>
      </c>
      <c r="Q52" s="894">
        <v>7.2</v>
      </c>
      <c r="R52" s="894">
        <v>7</v>
      </c>
      <c r="S52" s="894">
        <v>1.6</v>
      </c>
      <c r="T52" s="894">
        <v>7</v>
      </c>
      <c r="U52" s="894">
        <v>7.1</v>
      </c>
      <c r="V52" s="895">
        <v>6.7</v>
      </c>
      <c r="W52" s="952">
        <f t="shared" ref="W52:W58" si="28">SUM(B52:V52)</f>
        <v>129.69999999999999</v>
      </c>
      <c r="X52" s="815">
        <f>W52-W51</f>
        <v>-0.90000000000000568</v>
      </c>
      <c r="Y52" s="815"/>
    </row>
    <row r="53" spans="1:25" ht="12.75" customHeight="1" x14ac:dyDescent="0.25">
      <c r="A53" s="808" t="s">
        <v>24</v>
      </c>
      <c r="B53" s="897">
        <v>6.9</v>
      </c>
      <c r="C53" s="898">
        <v>6.4</v>
      </c>
      <c r="D53" s="898">
        <v>6.7</v>
      </c>
      <c r="E53" s="898">
        <v>1.4</v>
      </c>
      <c r="F53" s="898">
        <v>6.9</v>
      </c>
      <c r="G53" s="898">
        <v>7</v>
      </c>
      <c r="H53" s="899">
        <v>6.8</v>
      </c>
      <c r="I53" s="897">
        <v>7.1</v>
      </c>
      <c r="J53" s="898">
        <v>7.1</v>
      </c>
      <c r="K53" s="898">
        <v>7.2</v>
      </c>
      <c r="L53" s="898">
        <v>1.4</v>
      </c>
      <c r="M53" s="898">
        <v>7</v>
      </c>
      <c r="N53" s="898">
        <v>7.2</v>
      </c>
      <c r="O53" s="899">
        <v>6.8</v>
      </c>
      <c r="P53" s="897">
        <v>7.2</v>
      </c>
      <c r="Q53" s="898">
        <v>7.2</v>
      </c>
      <c r="R53" s="898">
        <v>7</v>
      </c>
      <c r="S53" s="898">
        <v>1.6</v>
      </c>
      <c r="T53" s="898">
        <v>7</v>
      </c>
      <c r="U53" s="898">
        <v>7.1</v>
      </c>
      <c r="V53" s="899">
        <v>6.7</v>
      </c>
      <c r="W53" s="952">
        <f t="shared" si="28"/>
        <v>129.69999999999999</v>
      </c>
      <c r="X53" s="815">
        <f>W53-W52</f>
        <v>0</v>
      </c>
      <c r="Y53" s="815"/>
    </row>
    <row r="54" spans="1:25" ht="12.75" customHeight="1" x14ac:dyDescent="0.25">
      <c r="A54" s="808" t="s">
        <v>20</v>
      </c>
      <c r="B54" s="897">
        <v>6.9</v>
      </c>
      <c r="C54" s="898">
        <v>6.4</v>
      </c>
      <c r="D54" s="898">
        <v>6.7</v>
      </c>
      <c r="E54" s="898">
        <v>1.4</v>
      </c>
      <c r="F54" s="898">
        <v>6.9</v>
      </c>
      <c r="G54" s="898">
        <v>7</v>
      </c>
      <c r="H54" s="899">
        <v>6.9</v>
      </c>
      <c r="I54" s="897">
        <v>7.1</v>
      </c>
      <c r="J54" s="898">
        <v>7.1</v>
      </c>
      <c r="K54" s="898">
        <v>7.3</v>
      </c>
      <c r="L54" s="898">
        <v>1.4</v>
      </c>
      <c r="M54" s="898">
        <v>7.1</v>
      </c>
      <c r="N54" s="898">
        <v>7.2</v>
      </c>
      <c r="O54" s="899">
        <v>6.9</v>
      </c>
      <c r="P54" s="897">
        <v>7.2</v>
      </c>
      <c r="Q54" s="898">
        <v>7.2</v>
      </c>
      <c r="R54" s="898">
        <v>7.1</v>
      </c>
      <c r="S54" s="898">
        <v>1.6</v>
      </c>
      <c r="T54" s="898">
        <v>7.1</v>
      </c>
      <c r="U54" s="898">
        <v>7.2</v>
      </c>
      <c r="V54" s="899">
        <v>6.7</v>
      </c>
      <c r="W54" s="952">
        <f t="shared" si="28"/>
        <v>130.39999999999998</v>
      </c>
      <c r="X54" s="815">
        <f t="shared" ref="X54:X58" si="29">W54-W53</f>
        <v>0.69999999999998863</v>
      </c>
      <c r="Y54" s="815"/>
    </row>
    <row r="55" spans="1:25" ht="12.75" customHeight="1" x14ac:dyDescent="0.25">
      <c r="A55" s="808" t="s">
        <v>28</v>
      </c>
      <c r="B55" s="897">
        <v>6.9</v>
      </c>
      <c r="C55" s="898">
        <v>6.5</v>
      </c>
      <c r="D55" s="898">
        <v>6.8</v>
      </c>
      <c r="E55" s="814">
        <v>1.4</v>
      </c>
      <c r="F55" s="898">
        <v>6.9</v>
      </c>
      <c r="G55" s="898">
        <v>7</v>
      </c>
      <c r="H55" s="899">
        <v>6.9</v>
      </c>
      <c r="I55" s="897">
        <v>7.1</v>
      </c>
      <c r="J55" s="898">
        <v>7.1</v>
      </c>
      <c r="K55" s="898">
        <v>7.3</v>
      </c>
      <c r="L55" s="898">
        <v>1.5</v>
      </c>
      <c r="M55" s="898">
        <v>7.1</v>
      </c>
      <c r="N55" s="898">
        <v>7.2</v>
      </c>
      <c r="O55" s="899">
        <v>6.9</v>
      </c>
      <c r="P55" s="897">
        <v>7.2</v>
      </c>
      <c r="Q55" s="898">
        <v>7.2</v>
      </c>
      <c r="R55" s="898">
        <v>7.1</v>
      </c>
      <c r="S55" s="898">
        <v>1.6</v>
      </c>
      <c r="T55" s="898">
        <v>7.1</v>
      </c>
      <c r="U55" s="898">
        <v>7.2</v>
      </c>
      <c r="V55" s="899">
        <v>6.7</v>
      </c>
      <c r="W55" s="952">
        <f t="shared" si="28"/>
        <v>130.69999999999999</v>
      </c>
      <c r="X55" s="815">
        <f t="shared" si="29"/>
        <v>0.30000000000001137</v>
      </c>
      <c r="Y55" s="815"/>
    </row>
    <row r="56" spans="1:25" ht="12.75" customHeight="1" x14ac:dyDescent="0.25">
      <c r="A56" s="808" t="s">
        <v>21</v>
      </c>
      <c r="B56" s="897">
        <v>7</v>
      </c>
      <c r="C56" s="898">
        <v>6.5</v>
      </c>
      <c r="D56" s="898">
        <v>6.8</v>
      </c>
      <c r="E56" s="898">
        <v>1.4</v>
      </c>
      <c r="F56" s="898">
        <v>6.9</v>
      </c>
      <c r="G56" s="898">
        <v>7.1</v>
      </c>
      <c r="H56" s="899">
        <v>6.9</v>
      </c>
      <c r="I56" s="897">
        <v>7.1</v>
      </c>
      <c r="J56" s="898">
        <v>7.1</v>
      </c>
      <c r="K56" s="898">
        <v>7.3</v>
      </c>
      <c r="L56" s="898">
        <v>1.5</v>
      </c>
      <c r="M56" s="898">
        <v>7.1</v>
      </c>
      <c r="N56" s="898">
        <v>7.2</v>
      </c>
      <c r="O56" s="899">
        <v>6.9</v>
      </c>
      <c r="P56" s="897">
        <v>7.2</v>
      </c>
      <c r="Q56" s="898">
        <v>7.2</v>
      </c>
      <c r="R56" s="898">
        <v>7.1</v>
      </c>
      <c r="S56" s="898">
        <v>1.6</v>
      </c>
      <c r="T56" s="898">
        <v>7.1</v>
      </c>
      <c r="U56" s="898">
        <v>7.2</v>
      </c>
      <c r="V56" s="899">
        <v>6.7</v>
      </c>
      <c r="W56" s="952">
        <f t="shared" si="28"/>
        <v>130.9</v>
      </c>
      <c r="X56" s="815">
        <f t="shared" si="29"/>
        <v>0.20000000000001705</v>
      </c>
      <c r="Y56" s="815"/>
    </row>
    <row r="57" spans="1:25" ht="12.75" customHeight="1" x14ac:dyDescent="0.25">
      <c r="A57" s="808" t="s">
        <v>22</v>
      </c>
      <c r="B57" s="897">
        <v>7</v>
      </c>
      <c r="C57" s="898">
        <v>6.5</v>
      </c>
      <c r="D57" s="898">
        <v>6.8</v>
      </c>
      <c r="E57" s="898">
        <v>1.4</v>
      </c>
      <c r="F57" s="898">
        <v>7</v>
      </c>
      <c r="G57" s="898">
        <v>7.1</v>
      </c>
      <c r="H57" s="899">
        <v>6.9</v>
      </c>
      <c r="I57" s="897">
        <v>7.2</v>
      </c>
      <c r="J57" s="898">
        <v>7.2</v>
      </c>
      <c r="K57" s="898">
        <v>7.3</v>
      </c>
      <c r="L57" s="898">
        <v>1.5</v>
      </c>
      <c r="M57" s="898">
        <v>7.1</v>
      </c>
      <c r="N57" s="898">
        <v>7.2</v>
      </c>
      <c r="O57" s="899">
        <v>6.9</v>
      </c>
      <c r="P57" s="897">
        <v>7.2</v>
      </c>
      <c r="Q57" s="898">
        <v>7.2</v>
      </c>
      <c r="R57" s="898">
        <v>7.1</v>
      </c>
      <c r="S57" s="814">
        <v>1.6</v>
      </c>
      <c r="T57" s="898">
        <v>7.1</v>
      </c>
      <c r="U57" s="898">
        <v>7.2</v>
      </c>
      <c r="V57" s="899">
        <v>6.7</v>
      </c>
      <c r="W57" s="952">
        <f t="shared" si="28"/>
        <v>131.19999999999999</v>
      </c>
      <c r="X57" s="815">
        <f t="shared" si="29"/>
        <v>0.29999999999998295</v>
      </c>
      <c r="Y57" s="815"/>
    </row>
    <row r="58" spans="1:25" ht="12.75" customHeight="1" thickBot="1" x14ac:dyDescent="0.3">
      <c r="A58" s="808" t="s">
        <v>23</v>
      </c>
      <c r="B58" s="897">
        <v>7</v>
      </c>
      <c r="C58" s="898">
        <v>6.5</v>
      </c>
      <c r="D58" s="898">
        <v>6.8</v>
      </c>
      <c r="E58" s="898">
        <v>1.4</v>
      </c>
      <c r="F58" s="898">
        <v>7</v>
      </c>
      <c r="G58" s="898">
        <v>7.1</v>
      </c>
      <c r="H58" s="899">
        <v>7</v>
      </c>
      <c r="I58" s="897">
        <v>7.2</v>
      </c>
      <c r="J58" s="898">
        <v>7.2</v>
      </c>
      <c r="K58" s="898">
        <v>7.3</v>
      </c>
      <c r="L58" s="898">
        <v>1.5</v>
      </c>
      <c r="M58" s="898">
        <v>7.2</v>
      </c>
      <c r="N58" s="898">
        <v>7.2</v>
      </c>
      <c r="O58" s="899">
        <v>7</v>
      </c>
      <c r="P58" s="897">
        <v>7.3</v>
      </c>
      <c r="Q58" s="898">
        <v>7.3</v>
      </c>
      <c r="R58" s="898">
        <v>7.2</v>
      </c>
      <c r="S58" s="898">
        <v>1.6</v>
      </c>
      <c r="T58" s="898">
        <v>7.2</v>
      </c>
      <c r="U58" s="898">
        <v>7.2</v>
      </c>
      <c r="V58" s="899">
        <v>6.7</v>
      </c>
      <c r="W58" s="952">
        <f t="shared" si="28"/>
        <v>131.9</v>
      </c>
      <c r="X58" s="815">
        <f t="shared" si="29"/>
        <v>0.70000000000001705</v>
      </c>
      <c r="Y58" s="815"/>
    </row>
    <row r="59" spans="1:25" x14ac:dyDescent="0.25">
      <c r="A59" s="800" t="s">
        <v>9</v>
      </c>
      <c r="B59" s="873">
        <f>SUM(B52:B58)</f>
        <v>48.6</v>
      </c>
      <c r="C59" s="874">
        <f>SUM(C52:C58)</f>
        <v>45.2</v>
      </c>
      <c r="D59" s="874">
        <f t="shared" ref="D59:V59" si="30">SUM(D52:D58)</f>
        <v>47.3</v>
      </c>
      <c r="E59" s="874">
        <f t="shared" si="30"/>
        <v>9.8000000000000007</v>
      </c>
      <c r="F59" s="874">
        <f t="shared" si="30"/>
        <v>48.5</v>
      </c>
      <c r="G59" s="874">
        <f t="shared" si="30"/>
        <v>49.300000000000004</v>
      </c>
      <c r="H59" s="900">
        <f t="shared" si="30"/>
        <v>48.199999999999996</v>
      </c>
      <c r="I59" s="901">
        <f t="shared" si="30"/>
        <v>49.900000000000006</v>
      </c>
      <c r="J59" s="874">
        <f t="shared" si="30"/>
        <v>49.900000000000006</v>
      </c>
      <c r="K59" s="874">
        <f t="shared" si="30"/>
        <v>50.899999999999991</v>
      </c>
      <c r="L59" s="874">
        <f t="shared" si="30"/>
        <v>10.199999999999999</v>
      </c>
      <c r="M59" s="874">
        <f t="shared" si="30"/>
        <v>49.600000000000009</v>
      </c>
      <c r="N59" s="874">
        <f t="shared" si="30"/>
        <v>50.400000000000006</v>
      </c>
      <c r="O59" s="902">
        <f t="shared" si="30"/>
        <v>48.199999999999996</v>
      </c>
      <c r="P59" s="824">
        <f t="shared" si="30"/>
        <v>50.5</v>
      </c>
      <c r="Q59" s="825">
        <f t="shared" si="30"/>
        <v>50.5</v>
      </c>
      <c r="R59" s="825">
        <f t="shared" si="30"/>
        <v>49.600000000000009</v>
      </c>
      <c r="S59" s="825">
        <f t="shared" si="30"/>
        <v>11.2</v>
      </c>
      <c r="T59" s="825">
        <f t="shared" si="30"/>
        <v>49.600000000000009</v>
      </c>
      <c r="U59" s="825">
        <f t="shared" si="30"/>
        <v>50.2</v>
      </c>
      <c r="V59" s="826">
        <f t="shared" si="30"/>
        <v>46.900000000000006</v>
      </c>
      <c r="W59" s="903">
        <f>SUM(W52:W58)</f>
        <v>914.49999999999989</v>
      </c>
    </row>
    <row r="60" spans="1:25" x14ac:dyDescent="0.25">
      <c r="A60" s="828" t="s">
        <v>11</v>
      </c>
      <c r="B60" s="875">
        <v>161.5</v>
      </c>
      <c r="C60" s="876">
        <v>161.5</v>
      </c>
      <c r="D60" s="876">
        <v>161</v>
      </c>
      <c r="E60" s="876">
        <v>161</v>
      </c>
      <c r="F60" s="876">
        <v>161</v>
      </c>
      <c r="G60" s="876">
        <v>160</v>
      </c>
      <c r="H60" s="904">
        <v>160</v>
      </c>
      <c r="I60" s="875">
        <v>162</v>
      </c>
      <c r="J60" s="876">
        <v>162</v>
      </c>
      <c r="K60" s="876">
        <v>161.5</v>
      </c>
      <c r="L60" s="876">
        <v>161.5</v>
      </c>
      <c r="M60" s="876">
        <v>161</v>
      </c>
      <c r="N60" s="876">
        <v>160</v>
      </c>
      <c r="O60" s="905">
        <v>160</v>
      </c>
      <c r="P60" s="875">
        <v>164</v>
      </c>
      <c r="Q60" s="876">
        <v>164</v>
      </c>
      <c r="R60" s="876">
        <v>161</v>
      </c>
      <c r="S60" s="876">
        <v>161</v>
      </c>
      <c r="T60" s="876">
        <v>161</v>
      </c>
      <c r="U60" s="876">
        <v>159.5</v>
      </c>
      <c r="V60" s="904">
        <v>159.5</v>
      </c>
      <c r="W60" s="906">
        <f>((W59/W61)/7)*1000</f>
        <v>161.48684442874799</v>
      </c>
    </row>
    <row r="61" spans="1:25" x14ac:dyDescent="0.25">
      <c r="A61" s="833" t="s">
        <v>12</v>
      </c>
      <c r="B61" s="834">
        <v>43</v>
      </c>
      <c r="C61" s="835">
        <v>40</v>
      </c>
      <c r="D61" s="835">
        <v>42</v>
      </c>
      <c r="E61" s="835">
        <v>8</v>
      </c>
      <c r="F61" s="835">
        <v>43</v>
      </c>
      <c r="G61" s="835">
        <v>44</v>
      </c>
      <c r="H61" s="836">
        <v>43</v>
      </c>
      <c r="I61" s="907">
        <v>44</v>
      </c>
      <c r="J61" s="835">
        <v>44</v>
      </c>
      <c r="K61" s="835">
        <v>45</v>
      </c>
      <c r="L61" s="835">
        <v>9</v>
      </c>
      <c r="M61" s="835">
        <v>44</v>
      </c>
      <c r="N61" s="835">
        <v>45</v>
      </c>
      <c r="O61" s="908">
        <v>43</v>
      </c>
      <c r="P61" s="834">
        <v>44</v>
      </c>
      <c r="Q61" s="835">
        <v>44</v>
      </c>
      <c r="R61" s="835">
        <v>44</v>
      </c>
      <c r="S61" s="835">
        <v>9</v>
      </c>
      <c r="T61" s="835">
        <v>44</v>
      </c>
      <c r="U61" s="835">
        <v>45</v>
      </c>
      <c r="V61" s="836">
        <v>42</v>
      </c>
      <c r="W61" s="909">
        <f>SUM(B61:V61)</f>
        <v>809</v>
      </c>
    </row>
    <row r="62" spans="1:25" x14ac:dyDescent="0.25">
      <c r="A62" s="838" t="s">
        <v>13</v>
      </c>
      <c r="B62" s="839">
        <f t="shared" ref="B62:V62" si="31">((((B60*7)*B61)/1000-B52-B53)/5)</f>
        <v>6.9623000000000008</v>
      </c>
      <c r="C62" s="839">
        <f t="shared" si="31"/>
        <v>6.484</v>
      </c>
      <c r="D62" s="839">
        <f t="shared" si="31"/>
        <v>6.7867999999999995</v>
      </c>
      <c r="E62" s="839">
        <f t="shared" si="31"/>
        <v>1.2431999999999999</v>
      </c>
      <c r="F62" s="839">
        <f t="shared" si="31"/>
        <v>6.9321999999999999</v>
      </c>
      <c r="G62" s="839">
        <f t="shared" si="31"/>
        <v>7.056</v>
      </c>
      <c r="H62" s="839">
        <f t="shared" si="31"/>
        <v>6.9120000000000008</v>
      </c>
      <c r="I62" s="839">
        <f t="shared" si="31"/>
        <v>7.1391999999999998</v>
      </c>
      <c r="J62" s="839">
        <f t="shared" si="31"/>
        <v>7.1391999999999998</v>
      </c>
      <c r="K62" s="839">
        <f t="shared" si="31"/>
        <v>7.2944999999999993</v>
      </c>
      <c r="L62" s="839">
        <f t="shared" si="31"/>
        <v>1.4748999999999999</v>
      </c>
      <c r="M62" s="839">
        <f t="shared" si="31"/>
        <v>7.1176000000000004</v>
      </c>
      <c r="N62" s="839">
        <f t="shared" si="31"/>
        <v>7.1999999999999984</v>
      </c>
      <c r="O62" s="910">
        <f t="shared" si="31"/>
        <v>6.9120000000000008</v>
      </c>
      <c r="P62" s="839">
        <f t="shared" si="31"/>
        <v>7.2223999999999986</v>
      </c>
      <c r="Q62" s="839">
        <f t="shared" si="31"/>
        <v>7.2223999999999986</v>
      </c>
      <c r="R62" s="839">
        <f t="shared" si="31"/>
        <v>7.1176000000000004</v>
      </c>
      <c r="S62" s="839">
        <f t="shared" si="31"/>
        <v>1.3886000000000003</v>
      </c>
      <c r="T62" s="839">
        <f t="shared" si="31"/>
        <v>7.1176000000000004</v>
      </c>
      <c r="U62" s="839">
        <f t="shared" si="31"/>
        <v>7.208499999999999</v>
      </c>
      <c r="V62" s="911">
        <f t="shared" si="31"/>
        <v>6.698599999999999</v>
      </c>
      <c r="W62" s="912">
        <f>((W59*1000)/7)/W61</f>
        <v>161.48684442874799</v>
      </c>
    </row>
    <row r="63" spans="1:25" x14ac:dyDescent="0.25">
      <c r="A63" s="841" t="s">
        <v>14</v>
      </c>
      <c r="B63" s="839">
        <f>((B61*B60)*7)/1000</f>
        <v>48.611499999999999</v>
      </c>
      <c r="C63" s="842">
        <f>((C61*C60)*7)/1000</f>
        <v>45.22</v>
      </c>
      <c r="D63" s="842">
        <f t="shared" ref="D63:V63" si="32">((D61*D60)*7)/1000</f>
        <v>47.334000000000003</v>
      </c>
      <c r="E63" s="842">
        <f t="shared" si="32"/>
        <v>9.016</v>
      </c>
      <c r="F63" s="842">
        <f t="shared" si="32"/>
        <v>48.460999999999999</v>
      </c>
      <c r="G63" s="842">
        <f t="shared" si="32"/>
        <v>49.28</v>
      </c>
      <c r="H63" s="843">
        <f t="shared" si="32"/>
        <v>48.16</v>
      </c>
      <c r="I63" s="913">
        <f t="shared" si="32"/>
        <v>49.896000000000001</v>
      </c>
      <c r="J63" s="842">
        <f t="shared" si="32"/>
        <v>49.896000000000001</v>
      </c>
      <c r="K63" s="842">
        <f t="shared" si="32"/>
        <v>50.872500000000002</v>
      </c>
      <c r="L63" s="842">
        <f t="shared" si="32"/>
        <v>10.1745</v>
      </c>
      <c r="M63" s="842">
        <f t="shared" si="32"/>
        <v>49.588000000000001</v>
      </c>
      <c r="N63" s="842">
        <f t="shared" si="32"/>
        <v>50.4</v>
      </c>
      <c r="O63" s="914">
        <f t="shared" si="32"/>
        <v>48.16</v>
      </c>
      <c r="P63" s="839">
        <f t="shared" si="32"/>
        <v>50.512</v>
      </c>
      <c r="Q63" s="842">
        <f t="shared" si="32"/>
        <v>50.512</v>
      </c>
      <c r="R63" s="842">
        <f t="shared" si="32"/>
        <v>49.588000000000001</v>
      </c>
      <c r="S63" s="842">
        <f t="shared" si="32"/>
        <v>10.143000000000001</v>
      </c>
      <c r="T63" s="842">
        <f t="shared" si="32"/>
        <v>49.588000000000001</v>
      </c>
      <c r="U63" s="842">
        <f t="shared" si="32"/>
        <v>50.2425</v>
      </c>
      <c r="V63" s="843">
        <f t="shared" si="32"/>
        <v>46.893000000000001</v>
      </c>
      <c r="W63" s="915"/>
    </row>
    <row r="64" spans="1:25" ht="15.75" thickBot="1" x14ac:dyDescent="0.3">
      <c r="A64" s="887" t="s">
        <v>15</v>
      </c>
      <c r="B64" s="846">
        <f>+(B59/B61)/7*1000</f>
        <v>161.46179401993356</v>
      </c>
      <c r="C64" s="847">
        <f t="shared" ref="C64:V64" si="33">+(C59/C61)/7*1000</f>
        <v>161.42857142857144</v>
      </c>
      <c r="D64" s="847">
        <f t="shared" si="33"/>
        <v>160.8843537414966</v>
      </c>
      <c r="E64" s="847">
        <f>+(E59/E61)/7*1000</f>
        <v>175.00000000000003</v>
      </c>
      <c r="F64" s="847">
        <f t="shared" si="33"/>
        <v>161.12956810631229</v>
      </c>
      <c r="G64" s="847">
        <f t="shared" si="33"/>
        <v>160.06493506493507</v>
      </c>
      <c r="H64" s="848">
        <f t="shared" si="33"/>
        <v>160.13289036544847</v>
      </c>
      <c r="I64" s="916">
        <f t="shared" si="33"/>
        <v>162.01298701298703</v>
      </c>
      <c r="J64" s="847">
        <f t="shared" si="33"/>
        <v>162.01298701298703</v>
      </c>
      <c r="K64" s="847">
        <f t="shared" si="33"/>
        <v>161.58730158730157</v>
      </c>
      <c r="L64" s="847">
        <f t="shared" si="33"/>
        <v>161.90476190476193</v>
      </c>
      <c r="M64" s="847">
        <f t="shared" si="33"/>
        <v>161.03896103896108</v>
      </c>
      <c r="N64" s="847">
        <f t="shared" si="33"/>
        <v>160</v>
      </c>
      <c r="O64" s="917">
        <f t="shared" si="33"/>
        <v>160.13289036544847</v>
      </c>
      <c r="P64" s="846">
        <f t="shared" si="33"/>
        <v>163.96103896103895</v>
      </c>
      <c r="Q64" s="847">
        <f t="shared" si="33"/>
        <v>163.96103896103895</v>
      </c>
      <c r="R64" s="847">
        <f t="shared" si="33"/>
        <v>161.03896103896108</v>
      </c>
      <c r="S64" s="847">
        <f t="shared" si="33"/>
        <v>177.77777777777777</v>
      </c>
      <c r="T64" s="847">
        <f t="shared" si="33"/>
        <v>161.03896103896108</v>
      </c>
      <c r="U64" s="847">
        <f t="shared" si="33"/>
        <v>159.36507936507937</v>
      </c>
      <c r="V64" s="848">
        <f t="shared" si="33"/>
        <v>159.52380952380955</v>
      </c>
      <c r="W64" s="918"/>
    </row>
    <row r="65" spans="1:24" x14ac:dyDescent="0.25">
      <c r="A65" s="779"/>
      <c r="B65" s="850">
        <f t="shared" ref="B65:V65" si="34">B63-B59</f>
        <v>1.1499999999998067E-2</v>
      </c>
      <c r="C65" s="850">
        <f t="shared" si="34"/>
        <v>1.9999999999996021E-2</v>
      </c>
      <c r="D65" s="850">
        <f t="shared" si="34"/>
        <v>3.4000000000006025E-2</v>
      </c>
      <c r="E65" s="850">
        <f t="shared" si="34"/>
        <v>-0.7840000000000007</v>
      </c>
      <c r="F65" s="850">
        <f t="shared" si="34"/>
        <v>-3.9000000000001478E-2</v>
      </c>
      <c r="G65" s="850">
        <f t="shared" si="34"/>
        <v>-2.0000000000003126E-2</v>
      </c>
      <c r="H65" s="850">
        <f t="shared" si="34"/>
        <v>-3.9999999999999147E-2</v>
      </c>
      <c r="I65" s="850">
        <f t="shared" si="34"/>
        <v>-4.0000000000048885E-3</v>
      </c>
      <c r="J65" s="850">
        <f t="shared" si="34"/>
        <v>-4.0000000000048885E-3</v>
      </c>
      <c r="K65" s="850">
        <f t="shared" si="34"/>
        <v>-2.74999999999892E-2</v>
      </c>
      <c r="L65" s="850">
        <f t="shared" si="34"/>
        <v>-2.549999999999919E-2</v>
      </c>
      <c r="M65" s="850">
        <f t="shared" si="34"/>
        <v>-1.200000000000756E-2</v>
      </c>
      <c r="N65" s="850">
        <f t="shared" si="34"/>
        <v>0</v>
      </c>
      <c r="O65" s="850">
        <f t="shared" si="34"/>
        <v>-3.9999999999999147E-2</v>
      </c>
      <c r="P65" s="850">
        <f t="shared" si="34"/>
        <v>1.2000000000000455E-2</v>
      </c>
      <c r="Q65" s="850">
        <f t="shared" si="34"/>
        <v>1.2000000000000455E-2</v>
      </c>
      <c r="R65" s="850">
        <f t="shared" si="34"/>
        <v>-1.200000000000756E-2</v>
      </c>
      <c r="S65" s="850">
        <f t="shared" si="34"/>
        <v>-1.0569999999999986</v>
      </c>
      <c r="T65" s="850">
        <f t="shared" si="34"/>
        <v>-1.200000000000756E-2</v>
      </c>
      <c r="U65" s="850">
        <f t="shared" si="34"/>
        <v>4.2499999999996874E-2</v>
      </c>
      <c r="V65" s="850">
        <f t="shared" si="34"/>
        <v>-7.0000000000050022E-3</v>
      </c>
    </row>
    <row r="66" spans="1:24" x14ac:dyDescent="0.25">
      <c r="A66" s="779"/>
      <c r="B66" s="922">
        <f t="shared" ref="B66" si="35">(B65+B68)/$A$2</f>
        <v>1.1499999999998067E-2</v>
      </c>
      <c r="C66" s="922">
        <f t="shared" ref="C66" si="36">(C65+C68)/$A$2</f>
        <v>1.9999999999996021E-2</v>
      </c>
      <c r="D66" s="922">
        <f t="shared" ref="D66" si="37">(D65+D68)/$A$2</f>
        <v>3.4000000000006025E-2</v>
      </c>
      <c r="E66" s="922">
        <f t="shared" ref="E66" si="38">(E65+E68)/$A$2</f>
        <v>-0.7840000000000007</v>
      </c>
      <c r="F66" s="922">
        <f t="shared" ref="F66" si="39">(F65+F68)/$A$2</f>
        <v>-3.9000000000001478E-2</v>
      </c>
      <c r="G66" s="922">
        <f t="shared" ref="G66" si="40">(G65+G68)/$A$2</f>
        <v>-2.0000000000003126E-2</v>
      </c>
      <c r="H66" s="922">
        <f t="shared" ref="H66" si="41">(H65+H68)/$A$2</f>
        <v>-3.9999999999999147E-2</v>
      </c>
      <c r="I66" s="922">
        <f t="shared" ref="I66" si="42">(I65+I68)/$A$2</f>
        <v>-4.0000000000048885E-3</v>
      </c>
      <c r="J66" s="922">
        <f t="shared" ref="J66" si="43">(J65+J68)/$A$2</f>
        <v>-4.0000000000048885E-3</v>
      </c>
      <c r="K66" s="922">
        <f t="shared" ref="K66" si="44">(K65+K68)/$A$2</f>
        <v>-2.74999999999892E-2</v>
      </c>
      <c r="L66" s="922">
        <f t="shared" ref="L66" si="45">(L65+L68)/$A$2</f>
        <v>-2.549999999999919E-2</v>
      </c>
      <c r="M66" s="922">
        <f t="shared" ref="M66" si="46">(M65+M68)/$A$2</f>
        <v>-1.200000000000756E-2</v>
      </c>
      <c r="N66" s="922">
        <f t="shared" ref="N66" si="47">(N65+N68)/$A$2</f>
        <v>0</v>
      </c>
      <c r="O66" s="922">
        <f t="shared" ref="O66" si="48">(O65+O68)/$A$2</f>
        <v>-3.9999999999999147E-2</v>
      </c>
      <c r="P66" s="922">
        <f t="shared" ref="P66" si="49">(P65+P68)/$A$2</f>
        <v>1.2000000000000455E-2</v>
      </c>
      <c r="Q66" s="922">
        <f t="shared" ref="Q66" si="50">(Q65+Q68)/$A$2</f>
        <v>1.2000000000000455E-2</v>
      </c>
      <c r="R66" s="922">
        <f t="shared" ref="R66" si="51">(R65+R68)/$A$2</f>
        <v>-1.200000000000756E-2</v>
      </c>
      <c r="S66" s="922">
        <f t="shared" ref="S66" si="52">(S65+S68)/$A$2</f>
        <v>-1.0569999999999986</v>
      </c>
      <c r="T66" s="922">
        <f t="shared" ref="T66" si="53">(T65+T68)/$A$2</f>
        <v>-1.200000000000756E-2</v>
      </c>
      <c r="U66" s="922">
        <f t="shared" ref="U66" si="54">(U65+U68)/$A$2</f>
        <v>4.2499999999996874E-2</v>
      </c>
      <c r="V66" s="922">
        <f t="shared" ref="V66" si="55">(V65+V68)/$A$2</f>
        <v>-7.0000000000050022E-3</v>
      </c>
    </row>
    <row r="67" spans="1:24" x14ac:dyDescent="0.25">
      <c r="B67" s="922">
        <f>B66 + SUMIF($A$52:$A$58, $A$3,B52:B58)</f>
        <v>7.0114999999999981</v>
      </c>
      <c r="C67" s="922">
        <f t="shared" ref="C67:V67" si="56">C66 + SUMIF($A$52:$A$58, $A$3,C52:C58)</f>
        <v>6.519999999999996</v>
      </c>
      <c r="D67" s="922">
        <f t="shared" si="56"/>
        <v>6.8340000000000058</v>
      </c>
      <c r="E67" s="922">
        <f t="shared" si="56"/>
        <v>0.61599999999999921</v>
      </c>
      <c r="F67" s="922">
        <f t="shared" si="56"/>
        <v>6.9609999999999985</v>
      </c>
      <c r="G67" s="922">
        <f t="shared" si="56"/>
        <v>7.0799999999999965</v>
      </c>
      <c r="H67" s="922">
        <f t="shared" si="56"/>
        <v>6.9600000000000009</v>
      </c>
      <c r="I67" s="922">
        <f t="shared" si="56"/>
        <v>7.1959999999999953</v>
      </c>
      <c r="J67" s="922">
        <f t="shared" si="56"/>
        <v>7.1959999999999953</v>
      </c>
      <c r="K67" s="922">
        <f t="shared" si="56"/>
        <v>7.2725000000000106</v>
      </c>
      <c r="L67" s="922">
        <f t="shared" si="56"/>
        <v>1.4745000000000008</v>
      </c>
      <c r="M67" s="922">
        <f t="shared" si="56"/>
        <v>7.1879999999999926</v>
      </c>
      <c r="N67" s="922">
        <f t="shared" si="56"/>
        <v>7.2</v>
      </c>
      <c r="O67" s="922">
        <f t="shared" si="56"/>
        <v>6.9600000000000009</v>
      </c>
      <c r="P67" s="922">
        <f t="shared" si="56"/>
        <v>7.3120000000000003</v>
      </c>
      <c r="Q67" s="922">
        <f t="shared" si="56"/>
        <v>7.3120000000000003</v>
      </c>
      <c r="R67" s="922">
        <f t="shared" si="56"/>
        <v>7.1879999999999926</v>
      </c>
      <c r="S67" s="922">
        <f t="shared" si="56"/>
        <v>0.54300000000000148</v>
      </c>
      <c r="T67" s="922">
        <f t="shared" si="56"/>
        <v>7.1879999999999926</v>
      </c>
      <c r="U67" s="922">
        <f t="shared" si="56"/>
        <v>7.2424999999999971</v>
      </c>
      <c r="V67" s="922">
        <f t="shared" si="56"/>
        <v>6.6929999999999952</v>
      </c>
    </row>
    <row r="68" spans="1:24" x14ac:dyDescent="0.25">
      <c r="A68" s="779"/>
    </row>
    <row r="69" spans="1:24" x14ac:dyDescent="0.25">
      <c r="A69" s="779"/>
      <c r="B69" s="861"/>
      <c r="C69" s="861"/>
      <c r="D69" s="861"/>
      <c r="E69" s="861"/>
      <c r="F69" s="861"/>
      <c r="G69" s="861"/>
      <c r="H69" s="861"/>
      <c r="I69" s="861"/>
      <c r="J69" s="861"/>
      <c r="K69" s="861"/>
      <c r="L69" s="861"/>
      <c r="M69" s="861"/>
      <c r="N69" s="861"/>
      <c r="O69" s="861"/>
      <c r="P69" s="861"/>
      <c r="Q69" s="861"/>
      <c r="R69" s="861"/>
      <c r="S69" s="861"/>
      <c r="T69" s="861"/>
      <c r="U69" s="861"/>
      <c r="V69" s="861"/>
      <c r="W69" s="861"/>
      <c r="X69" s="861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10" zoomScale="85" zoomScaleNormal="85" workbookViewId="0">
      <pane xSplit="1" topLeftCell="B1" activePane="topRight" state="frozen"/>
      <selection pane="topRight" activeCell="B43" sqref="B43:G43"/>
    </sheetView>
  </sheetViews>
  <sheetFormatPr baseColWidth="10" defaultRowHeight="15" x14ac:dyDescent="0.25"/>
  <cols>
    <col min="1" max="1" width="17.5703125" style="798" bestFit="1" customWidth="1"/>
    <col min="2" max="7" width="7.85546875" style="798" bestFit="1" customWidth="1"/>
    <col min="8" max="8" width="8.140625" style="798" bestFit="1" customWidth="1"/>
    <col min="9" max="9" width="7.28515625" style="798" bestFit="1" customWidth="1"/>
    <col min="10" max="11" width="6.85546875" style="798" bestFit="1" customWidth="1"/>
    <col min="12" max="12" width="7.85546875" style="798" customWidth="1"/>
    <col min="13" max="13" width="6.85546875" style="798" bestFit="1" customWidth="1"/>
    <col min="14" max="14" width="8.5703125" style="798" customWidth="1"/>
    <col min="15" max="19" width="6.85546875" style="798" bestFit="1" customWidth="1"/>
    <col min="20" max="20" width="7.42578125" style="798" customWidth="1"/>
    <col min="21" max="21" width="7.85546875" style="798" customWidth="1"/>
    <col min="22" max="22" width="9.140625" style="798" customWidth="1"/>
    <col min="23" max="23" width="9.5703125" style="798" bestFit="1" customWidth="1"/>
    <col min="24" max="24" width="8.28515625" style="798" bestFit="1" customWidth="1"/>
    <col min="25" max="25" width="10.5703125" style="798" bestFit="1" customWidth="1"/>
    <col min="26" max="26" width="24.7109375" style="798" customWidth="1"/>
    <col min="27" max="27" width="21.28515625" style="798" bestFit="1" customWidth="1"/>
    <col min="28" max="252" width="11.42578125" style="798"/>
    <col min="253" max="253" width="34.42578125" style="798" customWidth="1"/>
    <col min="254" max="255" width="19.42578125" style="798" bestFit="1" customWidth="1"/>
    <col min="256" max="256" width="19.7109375" style="798" customWidth="1"/>
    <col min="257" max="258" width="20.42578125" style="798" customWidth="1"/>
    <col min="259" max="260" width="19.7109375" style="798" customWidth="1"/>
    <col min="261" max="261" width="25.28515625" style="798" customWidth="1"/>
    <col min="262" max="262" width="26" style="798" customWidth="1"/>
    <col min="263" max="263" width="22.28515625" style="798" customWidth="1"/>
    <col min="264" max="264" width="24.85546875" style="798" customWidth="1"/>
    <col min="265" max="265" width="21.140625" style="798" customWidth="1"/>
    <col min="266" max="266" width="21.42578125" style="798" customWidth="1"/>
    <col min="267" max="267" width="27.85546875" style="798" customWidth="1"/>
    <col min="268" max="268" width="23.42578125" style="798" customWidth="1"/>
    <col min="269" max="269" width="21.42578125" style="798" customWidth="1"/>
    <col min="270" max="272" width="20.7109375" style="798" customWidth="1"/>
    <col min="273" max="273" width="32.28515625" style="798" bestFit="1" customWidth="1"/>
    <col min="274" max="274" width="20.7109375" style="798" customWidth="1"/>
    <col min="275" max="275" width="22" style="798" customWidth="1"/>
    <col min="276" max="279" width="21.28515625" style="798" customWidth="1"/>
    <col min="280" max="280" width="22.28515625" style="798" customWidth="1"/>
    <col min="281" max="282" width="11.42578125" style="798"/>
    <col min="283" max="283" width="14.85546875" style="798" bestFit="1" customWidth="1"/>
    <col min="284" max="508" width="11.42578125" style="798"/>
    <col min="509" max="509" width="34.42578125" style="798" customWidth="1"/>
    <col min="510" max="511" width="19.42578125" style="798" bestFit="1" customWidth="1"/>
    <col min="512" max="512" width="19.7109375" style="798" customWidth="1"/>
    <col min="513" max="514" width="20.42578125" style="798" customWidth="1"/>
    <col min="515" max="516" width="19.7109375" style="798" customWidth="1"/>
    <col min="517" max="517" width="25.28515625" style="798" customWidth="1"/>
    <col min="518" max="518" width="26" style="798" customWidth="1"/>
    <col min="519" max="519" width="22.28515625" style="798" customWidth="1"/>
    <col min="520" max="520" width="24.85546875" style="798" customWidth="1"/>
    <col min="521" max="521" width="21.140625" style="798" customWidth="1"/>
    <col min="522" max="522" width="21.42578125" style="798" customWidth="1"/>
    <col min="523" max="523" width="27.85546875" style="798" customWidth="1"/>
    <col min="524" max="524" width="23.42578125" style="798" customWidth="1"/>
    <col min="525" max="525" width="21.42578125" style="798" customWidth="1"/>
    <col min="526" max="528" width="20.7109375" style="798" customWidth="1"/>
    <col min="529" max="529" width="32.28515625" style="798" bestFit="1" customWidth="1"/>
    <col min="530" max="530" width="20.7109375" style="798" customWidth="1"/>
    <col min="531" max="531" width="22" style="798" customWidth="1"/>
    <col min="532" max="535" width="21.28515625" style="798" customWidth="1"/>
    <col min="536" max="536" width="22.28515625" style="798" customWidth="1"/>
    <col min="537" max="538" width="11.42578125" style="798"/>
    <col min="539" max="539" width="14.85546875" style="798" bestFit="1" customWidth="1"/>
    <col min="540" max="764" width="11.42578125" style="798"/>
    <col min="765" max="765" width="34.42578125" style="798" customWidth="1"/>
    <col min="766" max="767" width="19.42578125" style="798" bestFit="1" customWidth="1"/>
    <col min="768" max="768" width="19.7109375" style="798" customWidth="1"/>
    <col min="769" max="770" width="20.42578125" style="798" customWidth="1"/>
    <col min="771" max="772" width="19.7109375" style="798" customWidth="1"/>
    <col min="773" max="773" width="25.28515625" style="798" customWidth="1"/>
    <col min="774" max="774" width="26" style="798" customWidth="1"/>
    <col min="775" max="775" width="22.28515625" style="798" customWidth="1"/>
    <col min="776" max="776" width="24.85546875" style="798" customWidth="1"/>
    <col min="777" max="777" width="21.140625" style="798" customWidth="1"/>
    <col min="778" max="778" width="21.42578125" style="798" customWidth="1"/>
    <col min="779" max="779" width="27.85546875" style="798" customWidth="1"/>
    <col min="780" max="780" width="23.42578125" style="798" customWidth="1"/>
    <col min="781" max="781" width="21.42578125" style="798" customWidth="1"/>
    <col min="782" max="784" width="20.7109375" style="798" customWidth="1"/>
    <col min="785" max="785" width="32.28515625" style="798" bestFit="1" customWidth="1"/>
    <col min="786" max="786" width="20.7109375" style="798" customWidth="1"/>
    <col min="787" max="787" width="22" style="798" customWidth="1"/>
    <col min="788" max="791" width="21.28515625" style="798" customWidth="1"/>
    <col min="792" max="792" width="22.28515625" style="798" customWidth="1"/>
    <col min="793" max="794" width="11.42578125" style="798"/>
    <col min="795" max="795" width="14.85546875" style="798" bestFit="1" customWidth="1"/>
    <col min="796" max="1020" width="11.42578125" style="798"/>
    <col min="1021" max="1021" width="34.42578125" style="798" customWidth="1"/>
    <col min="1022" max="1023" width="19.42578125" style="798" bestFit="1" customWidth="1"/>
    <col min="1024" max="1024" width="19.7109375" style="798" customWidth="1"/>
    <col min="1025" max="1026" width="20.42578125" style="798" customWidth="1"/>
    <col min="1027" max="1028" width="19.7109375" style="798" customWidth="1"/>
    <col min="1029" max="1029" width="25.28515625" style="798" customWidth="1"/>
    <col min="1030" max="1030" width="26" style="798" customWidth="1"/>
    <col min="1031" max="1031" width="22.28515625" style="798" customWidth="1"/>
    <col min="1032" max="1032" width="24.85546875" style="798" customWidth="1"/>
    <col min="1033" max="1033" width="21.140625" style="798" customWidth="1"/>
    <col min="1034" max="1034" width="21.42578125" style="798" customWidth="1"/>
    <col min="1035" max="1035" width="27.85546875" style="798" customWidth="1"/>
    <col min="1036" max="1036" width="23.42578125" style="798" customWidth="1"/>
    <col min="1037" max="1037" width="21.42578125" style="798" customWidth="1"/>
    <col min="1038" max="1040" width="20.7109375" style="798" customWidth="1"/>
    <col min="1041" max="1041" width="32.28515625" style="798" bestFit="1" customWidth="1"/>
    <col min="1042" max="1042" width="20.7109375" style="798" customWidth="1"/>
    <col min="1043" max="1043" width="22" style="798" customWidth="1"/>
    <col min="1044" max="1047" width="21.28515625" style="798" customWidth="1"/>
    <col min="1048" max="1048" width="22.28515625" style="798" customWidth="1"/>
    <col min="1049" max="1050" width="11.42578125" style="798"/>
    <col min="1051" max="1051" width="14.85546875" style="798" bestFit="1" customWidth="1"/>
    <col min="1052" max="1276" width="11.42578125" style="798"/>
    <col min="1277" max="1277" width="34.42578125" style="798" customWidth="1"/>
    <col min="1278" max="1279" width="19.42578125" style="798" bestFit="1" customWidth="1"/>
    <col min="1280" max="1280" width="19.7109375" style="798" customWidth="1"/>
    <col min="1281" max="1282" width="20.42578125" style="798" customWidth="1"/>
    <col min="1283" max="1284" width="19.7109375" style="798" customWidth="1"/>
    <col min="1285" max="1285" width="25.28515625" style="798" customWidth="1"/>
    <col min="1286" max="1286" width="26" style="798" customWidth="1"/>
    <col min="1287" max="1287" width="22.28515625" style="798" customWidth="1"/>
    <col min="1288" max="1288" width="24.85546875" style="798" customWidth="1"/>
    <col min="1289" max="1289" width="21.140625" style="798" customWidth="1"/>
    <col min="1290" max="1290" width="21.42578125" style="798" customWidth="1"/>
    <col min="1291" max="1291" width="27.85546875" style="798" customWidth="1"/>
    <col min="1292" max="1292" width="23.42578125" style="798" customWidth="1"/>
    <col min="1293" max="1293" width="21.42578125" style="798" customWidth="1"/>
    <col min="1294" max="1296" width="20.7109375" style="798" customWidth="1"/>
    <col min="1297" max="1297" width="32.28515625" style="798" bestFit="1" customWidth="1"/>
    <col min="1298" max="1298" width="20.7109375" style="798" customWidth="1"/>
    <col min="1299" max="1299" width="22" style="798" customWidth="1"/>
    <col min="1300" max="1303" width="21.28515625" style="798" customWidth="1"/>
    <col min="1304" max="1304" width="22.28515625" style="798" customWidth="1"/>
    <col min="1305" max="1306" width="11.42578125" style="798"/>
    <col min="1307" max="1307" width="14.85546875" style="798" bestFit="1" customWidth="1"/>
    <col min="1308" max="1532" width="11.42578125" style="798"/>
    <col min="1533" max="1533" width="34.42578125" style="798" customWidth="1"/>
    <col min="1534" max="1535" width="19.42578125" style="798" bestFit="1" customWidth="1"/>
    <col min="1536" max="1536" width="19.7109375" style="798" customWidth="1"/>
    <col min="1537" max="1538" width="20.42578125" style="798" customWidth="1"/>
    <col min="1539" max="1540" width="19.7109375" style="798" customWidth="1"/>
    <col min="1541" max="1541" width="25.28515625" style="798" customWidth="1"/>
    <col min="1542" max="1542" width="26" style="798" customWidth="1"/>
    <col min="1543" max="1543" width="22.28515625" style="798" customWidth="1"/>
    <col min="1544" max="1544" width="24.85546875" style="798" customWidth="1"/>
    <col min="1545" max="1545" width="21.140625" style="798" customWidth="1"/>
    <col min="1546" max="1546" width="21.42578125" style="798" customWidth="1"/>
    <col min="1547" max="1547" width="27.85546875" style="798" customWidth="1"/>
    <col min="1548" max="1548" width="23.42578125" style="798" customWidth="1"/>
    <col min="1549" max="1549" width="21.42578125" style="798" customWidth="1"/>
    <col min="1550" max="1552" width="20.7109375" style="798" customWidth="1"/>
    <col min="1553" max="1553" width="32.28515625" style="798" bestFit="1" customWidth="1"/>
    <col min="1554" max="1554" width="20.7109375" style="798" customWidth="1"/>
    <col min="1555" max="1555" width="22" style="798" customWidth="1"/>
    <col min="1556" max="1559" width="21.28515625" style="798" customWidth="1"/>
    <col min="1560" max="1560" width="22.28515625" style="798" customWidth="1"/>
    <col min="1561" max="1562" width="11.42578125" style="798"/>
    <col min="1563" max="1563" width="14.85546875" style="798" bestFit="1" customWidth="1"/>
    <col min="1564" max="1788" width="11.42578125" style="798"/>
    <col min="1789" max="1789" width="34.42578125" style="798" customWidth="1"/>
    <col min="1790" max="1791" width="19.42578125" style="798" bestFit="1" customWidth="1"/>
    <col min="1792" max="1792" width="19.7109375" style="798" customWidth="1"/>
    <col min="1793" max="1794" width="20.42578125" style="798" customWidth="1"/>
    <col min="1795" max="1796" width="19.7109375" style="798" customWidth="1"/>
    <col min="1797" max="1797" width="25.28515625" style="798" customWidth="1"/>
    <col min="1798" max="1798" width="26" style="798" customWidth="1"/>
    <col min="1799" max="1799" width="22.28515625" style="798" customWidth="1"/>
    <col min="1800" max="1800" width="24.85546875" style="798" customWidth="1"/>
    <col min="1801" max="1801" width="21.140625" style="798" customWidth="1"/>
    <col min="1802" max="1802" width="21.42578125" style="798" customWidth="1"/>
    <col min="1803" max="1803" width="27.85546875" style="798" customWidth="1"/>
    <col min="1804" max="1804" width="23.42578125" style="798" customWidth="1"/>
    <col min="1805" max="1805" width="21.42578125" style="798" customWidth="1"/>
    <col min="1806" max="1808" width="20.7109375" style="798" customWidth="1"/>
    <col min="1809" max="1809" width="32.28515625" style="798" bestFit="1" customWidth="1"/>
    <col min="1810" max="1810" width="20.7109375" style="798" customWidth="1"/>
    <col min="1811" max="1811" width="22" style="798" customWidth="1"/>
    <col min="1812" max="1815" width="21.28515625" style="798" customWidth="1"/>
    <col min="1816" max="1816" width="22.28515625" style="798" customWidth="1"/>
    <col min="1817" max="1818" width="11.42578125" style="798"/>
    <col min="1819" max="1819" width="14.85546875" style="798" bestFit="1" customWidth="1"/>
    <col min="1820" max="2044" width="11.42578125" style="798"/>
    <col min="2045" max="2045" width="34.42578125" style="798" customWidth="1"/>
    <col min="2046" max="2047" width="19.42578125" style="798" bestFit="1" customWidth="1"/>
    <col min="2048" max="2048" width="19.7109375" style="798" customWidth="1"/>
    <col min="2049" max="2050" width="20.42578125" style="798" customWidth="1"/>
    <col min="2051" max="2052" width="19.7109375" style="798" customWidth="1"/>
    <col min="2053" max="2053" width="25.28515625" style="798" customWidth="1"/>
    <col min="2054" max="2054" width="26" style="798" customWidth="1"/>
    <col min="2055" max="2055" width="22.28515625" style="798" customWidth="1"/>
    <col min="2056" max="2056" width="24.85546875" style="798" customWidth="1"/>
    <col min="2057" max="2057" width="21.140625" style="798" customWidth="1"/>
    <col min="2058" max="2058" width="21.42578125" style="798" customWidth="1"/>
    <col min="2059" max="2059" width="27.85546875" style="798" customWidth="1"/>
    <col min="2060" max="2060" width="23.42578125" style="798" customWidth="1"/>
    <col min="2061" max="2061" width="21.42578125" style="798" customWidth="1"/>
    <col min="2062" max="2064" width="20.7109375" style="798" customWidth="1"/>
    <col min="2065" max="2065" width="32.28515625" style="798" bestFit="1" customWidth="1"/>
    <col min="2066" max="2066" width="20.7109375" style="798" customWidth="1"/>
    <col min="2067" max="2067" width="22" style="798" customWidth="1"/>
    <col min="2068" max="2071" width="21.28515625" style="798" customWidth="1"/>
    <col min="2072" max="2072" width="22.28515625" style="798" customWidth="1"/>
    <col min="2073" max="2074" width="11.42578125" style="798"/>
    <col min="2075" max="2075" width="14.85546875" style="798" bestFit="1" customWidth="1"/>
    <col min="2076" max="2300" width="11.42578125" style="798"/>
    <col min="2301" max="2301" width="34.42578125" style="798" customWidth="1"/>
    <col min="2302" max="2303" width="19.42578125" style="798" bestFit="1" customWidth="1"/>
    <col min="2304" max="2304" width="19.7109375" style="798" customWidth="1"/>
    <col min="2305" max="2306" width="20.42578125" style="798" customWidth="1"/>
    <col min="2307" max="2308" width="19.7109375" style="798" customWidth="1"/>
    <col min="2309" max="2309" width="25.28515625" style="798" customWidth="1"/>
    <col min="2310" max="2310" width="26" style="798" customWidth="1"/>
    <col min="2311" max="2311" width="22.28515625" style="798" customWidth="1"/>
    <col min="2312" max="2312" width="24.85546875" style="798" customWidth="1"/>
    <col min="2313" max="2313" width="21.140625" style="798" customWidth="1"/>
    <col min="2314" max="2314" width="21.42578125" style="798" customWidth="1"/>
    <col min="2315" max="2315" width="27.85546875" style="798" customWidth="1"/>
    <col min="2316" max="2316" width="23.42578125" style="798" customWidth="1"/>
    <col min="2317" max="2317" width="21.42578125" style="798" customWidth="1"/>
    <col min="2318" max="2320" width="20.7109375" style="798" customWidth="1"/>
    <col min="2321" max="2321" width="32.28515625" style="798" bestFit="1" customWidth="1"/>
    <col min="2322" max="2322" width="20.7109375" style="798" customWidth="1"/>
    <col min="2323" max="2323" width="22" style="798" customWidth="1"/>
    <col min="2324" max="2327" width="21.28515625" style="798" customWidth="1"/>
    <col min="2328" max="2328" width="22.28515625" style="798" customWidth="1"/>
    <col min="2329" max="2330" width="11.42578125" style="798"/>
    <col min="2331" max="2331" width="14.85546875" style="798" bestFit="1" customWidth="1"/>
    <col min="2332" max="2556" width="11.42578125" style="798"/>
    <col min="2557" max="2557" width="34.42578125" style="798" customWidth="1"/>
    <col min="2558" max="2559" width="19.42578125" style="798" bestFit="1" customWidth="1"/>
    <col min="2560" max="2560" width="19.7109375" style="798" customWidth="1"/>
    <col min="2561" max="2562" width="20.42578125" style="798" customWidth="1"/>
    <col min="2563" max="2564" width="19.7109375" style="798" customWidth="1"/>
    <col min="2565" max="2565" width="25.28515625" style="798" customWidth="1"/>
    <col min="2566" max="2566" width="26" style="798" customWidth="1"/>
    <col min="2567" max="2567" width="22.28515625" style="798" customWidth="1"/>
    <col min="2568" max="2568" width="24.85546875" style="798" customWidth="1"/>
    <col min="2569" max="2569" width="21.140625" style="798" customWidth="1"/>
    <col min="2570" max="2570" width="21.42578125" style="798" customWidth="1"/>
    <col min="2571" max="2571" width="27.85546875" style="798" customWidth="1"/>
    <col min="2572" max="2572" width="23.42578125" style="798" customWidth="1"/>
    <col min="2573" max="2573" width="21.42578125" style="798" customWidth="1"/>
    <col min="2574" max="2576" width="20.7109375" style="798" customWidth="1"/>
    <col min="2577" max="2577" width="32.28515625" style="798" bestFit="1" customWidth="1"/>
    <col min="2578" max="2578" width="20.7109375" style="798" customWidth="1"/>
    <col min="2579" max="2579" width="22" style="798" customWidth="1"/>
    <col min="2580" max="2583" width="21.28515625" style="798" customWidth="1"/>
    <col min="2584" max="2584" width="22.28515625" style="798" customWidth="1"/>
    <col min="2585" max="2586" width="11.42578125" style="798"/>
    <col min="2587" max="2587" width="14.85546875" style="798" bestFit="1" customWidth="1"/>
    <col min="2588" max="2812" width="11.42578125" style="798"/>
    <col min="2813" max="2813" width="34.42578125" style="798" customWidth="1"/>
    <col min="2814" max="2815" width="19.42578125" style="798" bestFit="1" customWidth="1"/>
    <col min="2816" max="2816" width="19.7109375" style="798" customWidth="1"/>
    <col min="2817" max="2818" width="20.42578125" style="798" customWidth="1"/>
    <col min="2819" max="2820" width="19.7109375" style="798" customWidth="1"/>
    <col min="2821" max="2821" width="25.28515625" style="798" customWidth="1"/>
    <col min="2822" max="2822" width="26" style="798" customWidth="1"/>
    <col min="2823" max="2823" width="22.28515625" style="798" customWidth="1"/>
    <col min="2824" max="2824" width="24.85546875" style="798" customWidth="1"/>
    <col min="2825" max="2825" width="21.140625" style="798" customWidth="1"/>
    <col min="2826" max="2826" width="21.42578125" style="798" customWidth="1"/>
    <col min="2827" max="2827" width="27.85546875" style="798" customWidth="1"/>
    <col min="2828" max="2828" width="23.42578125" style="798" customWidth="1"/>
    <col min="2829" max="2829" width="21.42578125" style="798" customWidth="1"/>
    <col min="2830" max="2832" width="20.7109375" style="798" customWidth="1"/>
    <col min="2833" max="2833" width="32.28515625" style="798" bestFit="1" customWidth="1"/>
    <col min="2834" max="2834" width="20.7109375" style="798" customWidth="1"/>
    <col min="2835" max="2835" width="22" style="798" customWidth="1"/>
    <col min="2836" max="2839" width="21.28515625" style="798" customWidth="1"/>
    <col min="2840" max="2840" width="22.28515625" style="798" customWidth="1"/>
    <col min="2841" max="2842" width="11.42578125" style="798"/>
    <col min="2843" max="2843" width="14.85546875" style="798" bestFit="1" customWidth="1"/>
    <col min="2844" max="3068" width="11.42578125" style="798"/>
    <col min="3069" max="3069" width="34.42578125" style="798" customWidth="1"/>
    <col min="3070" max="3071" width="19.42578125" style="798" bestFit="1" customWidth="1"/>
    <col min="3072" max="3072" width="19.7109375" style="798" customWidth="1"/>
    <col min="3073" max="3074" width="20.42578125" style="798" customWidth="1"/>
    <col min="3075" max="3076" width="19.7109375" style="798" customWidth="1"/>
    <col min="3077" max="3077" width="25.28515625" style="798" customWidth="1"/>
    <col min="3078" max="3078" width="26" style="798" customWidth="1"/>
    <col min="3079" max="3079" width="22.28515625" style="798" customWidth="1"/>
    <col min="3080" max="3080" width="24.85546875" style="798" customWidth="1"/>
    <col min="3081" max="3081" width="21.140625" style="798" customWidth="1"/>
    <col min="3082" max="3082" width="21.42578125" style="798" customWidth="1"/>
    <col min="3083" max="3083" width="27.85546875" style="798" customWidth="1"/>
    <col min="3084" max="3084" width="23.42578125" style="798" customWidth="1"/>
    <col min="3085" max="3085" width="21.42578125" style="798" customWidth="1"/>
    <col min="3086" max="3088" width="20.7109375" style="798" customWidth="1"/>
    <col min="3089" max="3089" width="32.28515625" style="798" bestFit="1" customWidth="1"/>
    <col min="3090" max="3090" width="20.7109375" style="798" customWidth="1"/>
    <col min="3091" max="3091" width="22" style="798" customWidth="1"/>
    <col min="3092" max="3095" width="21.28515625" style="798" customWidth="1"/>
    <col min="3096" max="3096" width="22.28515625" style="798" customWidth="1"/>
    <col min="3097" max="3098" width="11.42578125" style="798"/>
    <col min="3099" max="3099" width="14.85546875" style="798" bestFit="1" customWidth="1"/>
    <col min="3100" max="3324" width="11.42578125" style="798"/>
    <col min="3325" max="3325" width="34.42578125" style="798" customWidth="1"/>
    <col min="3326" max="3327" width="19.42578125" style="798" bestFit="1" customWidth="1"/>
    <col min="3328" max="3328" width="19.7109375" style="798" customWidth="1"/>
    <col min="3329" max="3330" width="20.42578125" style="798" customWidth="1"/>
    <col min="3331" max="3332" width="19.7109375" style="798" customWidth="1"/>
    <col min="3333" max="3333" width="25.28515625" style="798" customWidth="1"/>
    <col min="3334" max="3334" width="26" style="798" customWidth="1"/>
    <col min="3335" max="3335" width="22.28515625" style="798" customWidth="1"/>
    <col min="3336" max="3336" width="24.85546875" style="798" customWidth="1"/>
    <col min="3337" max="3337" width="21.140625" style="798" customWidth="1"/>
    <col min="3338" max="3338" width="21.42578125" style="798" customWidth="1"/>
    <col min="3339" max="3339" width="27.85546875" style="798" customWidth="1"/>
    <col min="3340" max="3340" width="23.42578125" style="798" customWidth="1"/>
    <col min="3341" max="3341" width="21.42578125" style="798" customWidth="1"/>
    <col min="3342" max="3344" width="20.7109375" style="798" customWidth="1"/>
    <col min="3345" max="3345" width="32.28515625" style="798" bestFit="1" customWidth="1"/>
    <col min="3346" max="3346" width="20.7109375" style="798" customWidth="1"/>
    <col min="3347" max="3347" width="22" style="798" customWidth="1"/>
    <col min="3348" max="3351" width="21.28515625" style="798" customWidth="1"/>
    <col min="3352" max="3352" width="22.28515625" style="798" customWidth="1"/>
    <col min="3353" max="3354" width="11.42578125" style="798"/>
    <col min="3355" max="3355" width="14.85546875" style="798" bestFit="1" customWidth="1"/>
    <col min="3356" max="3580" width="11.42578125" style="798"/>
    <col min="3581" max="3581" width="34.42578125" style="798" customWidth="1"/>
    <col min="3582" max="3583" width="19.42578125" style="798" bestFit="1" customWidth="1"/>
    <col min="3584" max="3584" width="19.7109375" style="798" customWidth="1"/>
    <col min="3585" max="3586" width="20.42578125" style="798" customWidth="1"/>
    <col min="3587" max="3588" width="19.7109375" style="798" customWidth="1"/>
    <col min="3589" max="3589" width="25.28515625" style="798" customWidth="1"/>
    <col min="3590" max="3590" width="26" style="798" customWidth="1"/>
    <col min="3591" max="3591" width="22.28515625" style="798" customWidth="1"/>
    <col min="3592" max="3592" width="24.85546875" style="798" customWidth="1"/>
    <col min="3593" max="3593" width="21.140625" style="798" customWidth="1"/>
    <col min="3594" max="3594" width="21.42578125" style="798" customWidth="1"/>
    <col min="3595" max="3595" width="27.85546875" style="798" customWidth="1"/>
    <col min="3596" max="3596" width="23.42578125" style="798" customWidth="1"/>
    <col min="3597" max="3597" width="21.42578125" style="798" customWidth="1"/>
    <col min="3598" max="3600" width="20.7109375" style="798" customWidth="1"/>
    <col min="3601" max="3601" width="32.28515625" style="798" bestFit="1" customWidth="1"/>
    <col min="3602" max="3602" width="20.7109375" style="798" customWidth="1"/>
    <col min="3603" max="3603" width="22" style="798" customWidth="1"/>
    <col min="3604" max="3607" width="21.28515625" style="798" customWidth="1"/>
    <col min="3608" max="3608" width="22.28515625" style="798" customWidth="1"/>
    <col min="3609" max="3610" width="11.42578125" style="798"/>
    <col min="3611" max="3611" width="14.85546875" style="798" bestFit="1" customWidth="1"/>
    <col min="3612" max="3836" width="11.42578125" style="798"/>
    <col min="3837" max="3837" width="34.42578125" style="798" customWidth="1"/>
    <col min="3838" max="3839" width="19.42578125" style="798" bestFit="1" customWidth="1"/>
    <col min="3840" max="3840" width="19.7109375" style="798" customWidth="1"/>
    <col min="3841" max="3842" width="20.42578125" style="798" customWidth="1"/>
    <col min="3843" max="3844" width="19.7109375" style="798" customWidth="1"/>
    <col min="3845" max="3845" width="25.28515625" style="798" customWidth="1"/>
    <col min="3846" max="3846" width="26" style="798" customWidth="1"/>
    <col min="3847" max="3847" width="22.28515625" style="798" customWidth="1"/>
    <col min="3848" max="3848" width="24.85546875" style="798" customWidth="1"/>
    <col min="3849" max="3849" width="21.140625" style="798" customWidth="1"/>
    <col min="3850" max="3850" width="21.42578125" style="798" customWidth="1"/>
    <col min="3851" max="3851" width="27.85546875" style="798" customWidth="1"/>
    <col min="3852" max="3852" width="23.42578125" style="798" customWidth="1"/>
    <col min="3853" max="3853" width="21.42578125" style="798" customWidth="1"/>
    <col min="3854" max="3856" width="20.7109375" style="798" customWidth="1"/>
    <col min="3857" max="3857" width="32.28515625" style="798" bestFit="1" customWidth="1"/>
    <col min="3858" max="3858" width="20.7109375" style="798" customWidth="1"/>
    <col min="3859" max="3859" width="22" style="798" customWidth="1"/>
    <col min="3860" max="3863" width="21.28515625" style="798" customWidth="1"/>
    <col min="3864" max="3864" width="22.28515625" style="798" customWidth="1"/>
    <col min="3865" max="3866" width="11.42578125" style="798"/>
    <col min="3867" max="3867" width="14.85546875" style="798" bestFit="1" customWidth="1"/>
    <col min="3868" max="4092" width="11.42578125" style="798"/>
    <col min="4093" max="4093" width="34.42578125" style="798" customWidth="1"/>
    <col min="4094" max="4095" width="19.42578125" style="798" bestFit="1" customWidth="1"/>
    <col min="4096" max="4096" width="19.7109375" style="798" customWidth="1"/>
    <col min="4097" max="4098" width="20.42578125" style="798" customWidth="1"/>
    <col min="4099" max="4100" width="19.7109375" style="798" customWidth="1"/>
    <col min="4101" max="4101" width="25.28515625" style="798" customWidth="1"/>
    <col min="4102" max="4102" width="26" style="798" customWidth="1"/>
    <col min="4103" max="4103" width="22.28515625" style="798" customWidth="1"/>
    <col min="4104" max="4104" width="24.85546875" style="798" customWidth="1"/>
    <col min="4105" max="4105" width="21.140625" style="798" customWidth="1"/>
    <col min="4106" max="4106" width="21.42578125" style="798" customWidth="1"/>
    <col min="4107" max="4107" width="27.85546875" style="798" customWidth="1"/>
    <col min="4108" max="4108" width="23.42578125" style="798" customWidth="1"/>
    <col min="4109" max="4109" width="21.42578125" style="798" customWidth="1"/>
    <col min="4110" max="4112" width="20.7109375" style="798" customWidth="1"/>
    <col min="4113" max="4113" width="32.28515625" style="798" bestFit="1" customWidth="1"/>
    <col min="4114" max="4114" width="20.7109375" style="798" customWidth="1"/>
    <col min="4115" max="4115" width="22" style="798" customWidth="1"/>
    <col min="4116" max="4119" width="21.28515625" style="798" customWidth="1"/>
    <col min="4120" max="4120" width="22.28515625" style="798" customWidth="1"/>
    <col min="4121" max="4122" width="11.42578125" style="798"/>
    <col min="4123" max="4123" width="14.85546875" style="798" bestFit="1" customWidth="1"/>
    <col min="4124" max="4348" width="11.42578125" style="798"/>
    <col min="4349" max="4349" width="34.42578125" style="798" customWidth="1"/>
    <col min="4350" max="4351" width="19.42578125" style="798" bestFit="1" customWidth="1"/>
    <col min="4352" max="4352" width="19.7109375" style="798" customWidth="1"/>
    <col min="4353" max="4354" width="20.42578125" style="798" customWidth="1"/>
    <col min="4355" max="4356" width="19.7109375" style="798" customWidth="1"/>
    <col min="4357" max="4357" width="25.28515625" style="798" customWidth="1"/>
    <col min="4358" max="4358" width="26" style="798" customWidth="1"/>
    <col min="4359" max="4359" width="22.28515625" style="798" customWidth="1"/>
    <col min="4360" max="4360" width="24.85546875" style="798" customWidth="1"/>
    <col min="4361" max="4361" width="21.140625" style="798" customWidth="1"/>
    <col min="4362" max="4362" width="21.42578125" style="798" customWidth="1"/>
    <col min="4363" max="4363" width="27.85546875" style="798" customWidth="1"/>
    <col min="4364" max="4364" width="23.42578125" style="798" customWidth="1"/>
    <col min="4365" max="4365" width="21.42578125" style="798" customWidth="1"/>
    <col min="4366" max="4368" width="20.7109375" style="798" customWidth="1"/>
    <col min="4369" max="4369" width="32.28515625" style="798" bestFit="1" customWidth="1"/>
    <col min="4370" max="4370" width="20.7109375" style="798" customWidth="1"/>
    <col min="4371" max="4371" width="22" style="798" customWidth="1"/>
    <col min="4372" max="4375" width="21.28515625" style="798" customWidth="1"/>
    <col min="4376" max="4376" width="22.28515625" style="798" customWidth="1"/>
    <col min="4377" max="4378" width="11.42578125" style="798"/>
    <col min="4379" max="4379" width="14.85546875" style="798" bestFit="1" customWidth="1"/>
    <col min="4380" max="4604" width="11.42578125" style="798"/>
    <col min="4605" max="4605" width="34.42578125" style="798" customWidth="1"/>
    <col min="4606" max="4607" width="19.42578125" style="798" bestFit="1" customWidth="1"/>
    <col min="4608" max="4608" width="19.7109375" style="798" customWidth="1"/>
    <col min="4609" max="4610" width="20.42578125" style="798" customWidth="1"/>
    <col min="4611" max="4612" width="19.7109375" style="798" customWidth="1"/>
    <col min="4613" max="4613" width="25.28515625" style="798" customWidth="1"/>
    <col min="4614" max="4614" width="26" style="798" customWidth="1"/>
    <col min="4615" max="4615" width="22.28515625" style="798" customWidth="1"/>
    <col min="4616" max="4616" width="24.85546875" style="798" customWidth="1"/>
    <col min="4617" max="4617" width="21.140625" style="798" customWidth="1"/>
    <col min="4618" max="4618" width="21.42578125" style="798" customWidth="1"/>
    <col min="4619" max="4619" width="27.85546875" style="798" customWidth="1"/>
    <col min="4620" max="4620" width="23.42578125" style="798" customWidth="1"/>
    <col min="4621" max="4621" width="21.42578125" style="798" customWidth="1"/>
    <col min="4622" max="4624" width="20.7109375" style="798" customWidth="1"/>
    <col min="4625" max="4625" width="32.28515625" style="798" bestFit="1" customWidth="1"/>
    <col min="4626" max="4626" width="20.7109375" style="798" customWidth="1"/>
    <col min="4627" max="4627" width="22" style="798" customWidth="1"/>
    <col min="4628" max="4631" width="21.28515625" style="798" customWidth="1"/>
    <col min="4632" max="4632" width="22.28515625" style="798" customWidth="1"/>
    <col min="4633" max="4634" width="11.42578125" style="798"/>
    <col min="4635" max="4635" width="14.85546875" style="798" bestFit="1" customWidth="1"/>
    <col min="4636" max="4860" width="11.42578125" style="798"/>
    <col min="4861" max="4861" width="34.42578125" style="798" customWidth="1"/>
    <col min="4862" max="4863" width="19.42578125" style="798" bestFit="1" customWidth="1"/>
    <col min="4864" max="4864" width="19.7109375" style="798" customWidth="1"/>
    <col min="4865" max="4866" width="20.42578125" style="798" customWidth="1"/>
    <col min="4867" max="4868" width="19.7109375" style="798" customWidth="1"/>
    <col min="4869" max="4869" width="25.28515625" style="798" customWidth="1"/>
    <col min="4870" max="4870" width="26" style="798" customWidth="1"/>
    <col min="4871" max="4871" width="22.28515625" style="798" customWidth="1"/>
    <col min="4872" max="4872" width="24.85546875" style="798" customWidth="1"/>
    <col min="4873" max="4873" width="21.140625" style="798" customWidth="1"/>
    <col min="4874" max="4874" width="21.42578125" style="798" customWidth="1"/>
    <col min="4875" max="4875" width="27.85546875" style="798" customWidth="1"/>
    <col min="4876" max="4876" width="23.42578125" style="798" customWidth="1"/>
    <col min="4877" max="4877" width="21.42578125" style="798" customWidth="1"/>
    <col min="4878" max="4880" width="20.7109375" style="798" customWidth="1"/>
    <col min="4881" max="4881" width="32.28515625" style="798" bestFit="1" customWidth="1"/>
    <col min="4882" max="4882" width="20.7109375" style="798" customWidth="1"/>
    <col min="4883" max="4883" width="22" style="798" customWidth="1"/>
    <col min="4884" max="4887" width="21.28515625" style="798" customWidth="1"/>
    <col min="4888" max="4888" width="22.28515625" style="798" customWidth="1"/>
    <col min="4889" max="4890" width="11.42578125" style="798"/>
    <col min="4891" max="4891" width="14.85546875" style="798" bestFit="1" customWidth="1"/>
    <col min="4892" max="5116" width="11.42578125" style="798"/>
    <col min="5117" max="5117" width="34.42578125" style="798" customWidth="1"/>
    <col min="5118" max="5119" width="19.42578125" style="798" bestFit="1" customWidth="1"/>
    <col min="5120" max="5120" width="19.7109375" style="798" customWidth="1"/>
    <col min="5121" max="5122" width="20.42578125" style="798" customWidth="1"/>
    <col min="5123" max="5124" width="19.7109375" style="798" customWidth="1"/>
    <col min="5125" max="5125" width="25.28515625" style="798" customWidth="1"/>
    <col min="5126" max="5126" width="26" style="798" customWidth="1"/>
    <col min="5127" max="5127" width="22.28515625" style="798" customWidth="1"/>
    <col min="5128" max="5128" width="24.85546875" style="798" customWidth="1"/>
    <col min="5129" max="5129" width="21.140625" style="798" customWidth="1"/>
    <col min="5130" max="5130" width="21.42578125" style="798" customWidth="1"/>
    <col min="5131" max="5131" width="27.85546875" style="798" customWidth="1"/>
    <col min="5132" max="5132" width="23.42578125" style="798" customWidth="1"/>
    <col min="5133" max="5133" width="21.42578125" style="798" customWidth="1"/>
    <col min="5134" max="5136" width="20.7109375" style="798" customWidth="1"/>
    <col min="5137" max="5137" width="32.28515625" style="798" bestFit="1" customWidth="1"/>
    <col min="5138" max="5138" width="20.7109375" style="798" customWidth="1"/>
    <col min="5139" max="5139" width="22" style="798" customWidth="1"/>
    <col min="5140" max="5143" width="21.28515625" style="798" customWidth="1"/>
    <col min="5144" max="5144" width="22.28515625" style="798" customWidth="1"/>
    <col min="5145" max="5146" width="11.42578125" style="798"/>
    <col min="5147" max="5147" width="14.85546875" style="798" bestFit="1" customWidth="1"/>
    <col min="5148" max="5372" width="11.42578125" style="798"/>
    <col min="5373" max="5373" width="34.42578125" style="798" customWidth="1"/>
    <col min="5374" max="5375" width="19.42578125" style="798" bestFit="1" customWidth="1"/>
    <col min="5376" max="5376" width="19.7109375" style="798" customWidth="1"/>
    <col min="5377" max="5378" width="20.42578125" style="798" customWidth="1"/>
    <col min="5379" max="5380" width="19.7109375" style="798" customWidth="1"/>
    <col min="5381" max="5381" width="25.28515625" style="798" customWidth="1"/>
    <col min="5382" max="5382" width="26" style="798" customWidth="1"/>
    <col min="5383" max="5383" width="22.28515625" style="798" customWidth="1"/>
    <col min="5384" max="5384" width="24.85546875" style="798" customWidth="1"/>
    <col min="5385" max="5385" width="21.140625" style="798" customWidth="1"/>
    <col min="5386" max="5386" width="21.42578125" style="798" customWidth="1"/>
    <col min="5387" max="5387" width="27.85546875" style="798" customWidth="1"/>
    <col min="5388" max="5388" width="23.42578125" style="798" customWidth="1"/>
    <col min="5389" max="5389" width="21.42578125" style="798" customWidth="1"/>
    <col min="5390" max="5392" width="20.7109375" style="798" customWidth="1"/>
    <col min="5393" max="5393" width="32.28515625" style="798" bestFit="1" customWidth="1"/>
    <col min="5394" max="5394" width="20.7109375" style="798" customWidth="1"/>
    <col min="5395" max="5395" width="22" style="798" customWidth="1"/>
    <col min="5396" max="5399" width="21.28515625" style="798" customWidth="1"/>
    <col min="5400" max="5400" width="22.28515625" style="798" customWidth="1"/>
    <col min="5401" max="5402" width="11.42578125" style="798"/>
    <col min="5403" max="5403" width="14.85546875" style="798" bestFit="1" customWidth="1"/>
    <col min="5404" max="5628" width="11.42578125" style="798"/>
    <col min="5629" max="5629" width="34.42578125" style="798" customWidth="1"/>
    <col min="5630" max="5631" width="19.42578125" style="798" bestFit="1" customWidth="1"/>
    <col min="5632" max="5632" width="19.7109375" style="798" customWidth="1"/>
    <col min="5633" max="5634" width="20.42578125" style="798" customWidth="1"/>
    <col min="5635" max="5636" width="19.7109375" style="798" customWidth="1"/>
    <col min="5637" max="5637" width="25.28515625" style="798" customWidth="1"/>
    <col min="5638" max="5638" width="26" style="798" customWidth="1"/>
    <col min="5639" max="5639" width="22.28515625" style="798" customWidth="1"/>
    <col min="5640" max="5640" width="24.85546875" style="798" customWidth="1"/>
    <col min="5641" max="5641" width="21.140625" style="798" customWidth="1"/>
    <col min="5642" max="5642" width="21.42578125" style="798" customWidth="1"/>
    <col min="5643" max="5643" width="27.85546875" style="798" customWidth="1"/>
    <col min="5644" max="5644" width="23.42578125" style="798" customWidth="1"/>
    <col min="5645" max="5645" width="21.42578125" style="798" customWidth="1"/>
    <col min="5646" max="5648" width="20.7109375" style="798" customWidth="1"/>
    <col min="5649" max="5649" width="32.28515625" style="798" bestFit="1" customWidth="1"/>
    <col min="5650" max="5650" width="20.7109375" style="798" customWidth="1"/>
    <col min="5651" max="5651" width="22" style="798" customWidth="1"/>
    <col min="5652" max="5655" width="21.28515625" style="798" customWidth="1"/>
    <col min="5656" max="5656" width="22.28515625" style="798" customWidth="1"/>
    <col min="5657" max="5658" width="11.42578125" style="798"/>
    <col min="5659" max="5659" width="14.85546875" style="798" bestFit="1" customWidth="1"/>
    <col min="5660" max="5884" width="11.42578125" style="798"/>
    <col min="5885" max="5885" width="34.42578125" style="798" customWidth="1"/>
    <col min="5886" max="5887" width="19.42578125" style="798" bestFit="1" customWidth="1"/>
    <col min="5888" max="5888" width="19.7109375" style="798" customWidth="1"/>
    <col min="5889" max="5890" width="20.42578125" style="798" customWidth="1"/>
    <col min="5891" max="5892" width="19.7109375" style="798" customWidth="1"/>
    <col min="5893" max="5893" width="25.28515625" style="798" customWidth="1"/>
    <col min="5894" max="5894" width="26" style="798" customWidth="1"/>
    <col min="5895" max="5895" width="22.28515625" style="798" customWidth="1"/>
    <col min="5896" max="5896" width="24.85546875" style="798" customWidth="1"/>
    <col min="5897" max="5897" width="21.140625" style="798" customWidth="1"/>
    <col min="5898" max="5898" width="21.42578125" style="798" customWidth="1"/>
    <col min="5899" max="5899" width="27.85546875" style="798" customWidth="1"/>
    <col min="5900" max="5900" width="23.42578125" style="798" customWidth="1"/>
    <col min="5901" max="5901" width="21.42578125" style="798" customWidth="1"/>
    <col min="5902" max="5904" width="20.7109375" style="798" customWidth="1"/>
    <col min="5905" max="5905" width="32.28515625" style="798" bestFit="1" customWidth="1"/>
    <col min="5906" max="5906" width="20.7109375" style="798" customWidth="1"/>
    <col min="5907" max="5907" width="22" style="798" customWidth="1"/>
    <col min="5908" max="5911" width="21.28515625" style="798" customWidth="1"/>
    <col min="5912" max="5912" width="22.28515625" style="798" customWidth="1"/>
    <col min="5913" max="5914" width="11.42578125" style="798"/>
    <col min="5915" max="5915" width="14.85546875" style="798" bestFit="1" customWidth="1"/>
    <col min="5916" max="6140" width="11.42578125" style="798"/>
    <col min="6141" max="6141" width="34.42578125" style="798" customWidth="1"/>
    <col min="6142" max="6143" width="19.42578125" style="798" bestFit="1" customWidth="1"/>
    <col min="6144" max="6144" width="19.7109375" style="798" customWidth="1"/>
    <col min="6145" max="6146" width="20.42578125" style="798" customWidth="1"/>
    <col min="6147" max="6148" width="19.7109375" style="798" customWidth="1"/>
    <col min="6149" max="6149" width="25.28515625" style="798" customWidth="1"/>
    <col min="6150" max="6150" width="26" style="798" customWidth="1"/>
    <col min="6151" max="6151" width="22.28515625" style="798" customWidth="1"/>
    <col min="6152" max="6152" width="24.85546875" style="798" customWidth="1"/>
    <col min="6153" max="6153" width="21.140625" style="798" customWidth="1"/>
    <col min="6154" max="6154" width="21.42578125" style="798" customWidth="1"/>
    <col min="6155" max="6155" width="27.85546875" style="798" customWidth="1"/>
    <col min="6156" max="6156" width="23.42578125" style="798" customWidth="1"/>
    <col min="6157" max="6157" width="21.42578125" style="798" customWidth="1"/>
    <col min="6158" max="6160" width="20.7109375" style="798" customWidth="1"/>
    <col min="6161" max="6161" width="32.28515625" style="798" bestFit="1" customWidth="1"/>
    <col min="6162" max="6162" width="20.7109375" style="798" customWidth="1"/>
    <col min="6163" max="6163" width="22" style="798" customWidth="1"/>
    <col min="6164" max="6167" width="21.28515625" style="798" customWidth="1"/>
    <col min="6168" max="6168" width="22.28515625" style="798" customWidth="1"/>
    <col min="6169" max="6170" width="11.42578125" style="798"/>
    <col min="6171" max="6171" width="14.85546875" style="798" bestFit="1" customWidth="1"/>
    <col min="6172" max="6396" width="11.42578125" style="798"/>
    <col min="6397" max="6397" width="34.42578125" style="798" customWidth="1"/>
    <col min="6398" max="6399" width="19.42578125" style="798" bestFit="1" customWidth="1"/>
    <col min="6400" max="6400" width="19.7109375" style="798" customWidth="1"/>
    <col min="6401" max="6402" width="20.42578125" style="798" customWidth="1"/>
    <col min="6403" max="6404" width="19.7109375" style="798" customWidth="1"/>
    <col min="6405" max="6405" width="25.28515625" style="798" customWidth="1"/>
    <col min="6406" max="6406" width="26" style="798" customWidth="1"/>
    <col min="6407" max="6407" width="22.28515625" style="798" customWidth="1"/>
    <col min="6408" max="6408" width="24.85546875" style="798" customWidth="1"/>
    <col min="6409" max="6409" width="21.140625" style="798" customWidth="1"/>
    <col min="6410" max="6410" width="21.42578125" style="798" customWidth="1"/>
    <col min="6411" max="6411" width="27.85546875" style="798" customWidth="1"/>
    <col min="6412" max="6412" width="23.42578125" style="798" customWidth="1"/>
    <col min="6413" max="6413" width="21.42578125" style="798" customWidth="1"/>
    <col min="6414" max="6416" width="20.7109375" style="798" customWidth="1"/>
    <col min="6417" max="6417" width="32.28515625" style="798" bestFit="1" customWidth="1"/>
    <col min="6418" max="6418" width="20.7109375" style="798" customWidth="1"/>
    <col min="6419" max="6419" width="22" style="798" customWidth="1"/>
    <col min="6420" max="6423" width="21.28515625" style="798" customWidth="1"/>
    <col min="6424" max="6424" width="22.28515625" style="798" customWidth="1"/>
    <col min="6425" max="6426" width="11.42578125" style="798"/>
    <col min="6427" max="6427" width="14.85546875" style="798" bestFit="1" customWidth="1"/>
    <col min="6428" max="6652" width="11.42578125" style="798"/>
    <col min="6653" max="6653" width="34.42578125" style="798" customWidth="1"/>
    <col min="6654" max="6655" width="19.42578125" style="798" bestFit="1" customWidth="1"/>
    <col min="6656" max="6656" width="19.7109375" style="798" customWidth="1"/>
    <col min="6657" max="6658" width="20.42578125" style="798" customWidth="1"/>
    <col min="6659" max="6660" width="19.7109375" style="798" customWidth="1"/>
    <col min="6661" max="6661" width="25.28515625" style="798" customWidth="1"/>
    <col min="6662" max="6662" width="26" style="798" customWidth="1"/>
    <col min="6663" max="6663" width="22.28515625" style="798" customWidth="1"/>
    <col min="6664" max="6664" width="24.85546875" style="798" customWidth="1"/>
    <col min="6665" max="6665" width="21.140625" style="798" customWidth="1"/>
    <col min="6666" max="6666" width="21.42578125" style="798" customWidth="1"/>
    <col min="6667" max="6667" width="27.85546875" style="798" customWidth="1"/>
    <col min="6668" max="6668" width="23.42578125" style="798" customWidth="1"/>
    <col min="6669" max="6669" width="21.42578125" style="798" customWidth="1"/>
    <col min="6670" max="6672" width="20.7109375" style="798" customWidth="1"/>
    <col min="6673" max="6673" width="32.28515625" style="798" bestFit="1" customWidth="1"/>
    <col min="6674" max="6674" width="20.7109375" style="798" customWidth="1"/>
    <col min="6675" max="6675" width="22" style="798" customWidth="1"/>
    <col min="6676" max="6679" width="21.28515625" style="798" customWidth="1"/>
    <col min="6680" max="6680" width="22.28515625" style="798" customWidth="1"/>
    <col min="6681" max="6682" width="11.42578125" style="798"/>
    <col min="6683" max="6683" width="14.85546875" style="798" bestFit="1" customWidth="1"/>
    <col min="6684" max="6908" width="11.42578125" style="798"/>
    <col min="6909" max="6909" width="34.42578125" style="798" customWidth="1"/>
    <col min="6910" max="6911" width="19.42578125" style="798" bestFit="1" customWidth="1"/>
    <col min="6912" max="6912" width="19.7109375" style="798" customWidth="1"/>
    <col min="6913" max="6914" width="20.42578125" style="798" customWidth="1"/>
    <col min="6915" max="6916" width="19.7109375" style="798" customWidth="1"/>
    <col min="6917" max="6917" width="25.28515625" style="798" customWidth="1"/>
    <col min="6918" max="6918" width="26" style="798" customWidth="1"/>
    <col min="6919" max="6919" width="22.28515625" style="798" customWidth="1"/>
    <col min="6920" max="6920" width="24.85546875" style="798" customWidth="1"/>
    <col min="6921" max="6921" width="21.140625" style="798" customWidth="1"/>
    <col min="6922" max="6922" width="21.42578125" style="798" customWidth="1"/>
    <col min="6923" max="6923" width="27.85546875" style="798" customWidth="1"/>
    <col min="6924" max="6924" width="23.42578125" style="798" customWidth="1"/>
    <col min="6925" max="6925" width="21.42578125" style="798" customWidth="1"/>
    <col min="6926" max="6928" width="20.7109375" style="798" customWidth="1"/>
    <col min="6929" max="6929" width="32.28515625" style="798" bestFit="1" customWidth="1"/>
    <col min="6930" max="6930" width="20.7109375" style="798" customWidth="1"/>
    <col min="6931" max="6931" width="22" style="798" customWidth="1"/>
    <col min="6932" max="6935" width="21.28515625" style="798" customWidth="1"/>
    <col min="6936" max="6936" width="22.28515625" style="798" customWidth="1"/>
    <col min="6937" max="6938" width="11.42578125" style="798"/>
    <col min="6939" max="6939" width="14.85546875" style="798" bestFit="1" customWidth="1"/>
    <col min="6940" max="7164" width="11.42578125" style="798"/>
    <col min="7165" max="7165" width="34.42578125" style="798" customWidth="1"/>
    <col min="7166" max="7167" width="19.42578125" style="798" bestFit="1" customWidth="1"/>
    <col min="7168" max="7168" width="19.7109375" style="798" customWidth="1"/>
    <col min="7169" max="7170" width="20.42578125" style="798" customWidth="1"/>
    <col min="7171" max="7172" width="19.7109375" style="798" customWidth="1"/>
    <col min="7173" max="7173" width="25.28515625" style="798" customWidth="1"/>
    <col min="7174" max="7174" width="26" style="798" customWidth="1"/>
    <col min="7175" max="7175" width="22.28515625" style="798" customWidth="1"/>
    <col min="7176" max="7176" width="24.85546875" style="798" customWidth="1"/>
    <col min="7177" max="7177" width="21.140625" style="798" customWidth="1"/>
    <col min="7178" max="7178" width="21.42578125" style="798" customWidth="1"/>
    <col min="7179" max="7179" width="27.85546875" style="798" customWidth="1"/>
    <col min="7180" max="7180" width="23.42578125" style="798" customWidth="1"/>
    <col min="7181" max="7181" width="21.42578125" style="798" customWidth="1"/>
    <col min="7182" max="7184" width="20.7109375" style="798" customWidth="1"/>
    <col min="7185" max="7185" width="32.28515625" style="798" bestFit="1" customWidth="1"/>
    <col min="7186" max="7186" width="20.7109375" style="798" customWidth="1"/>
    <col min="7187" max="7187" width="22" style="798" customWidth="1"/>
    <col min="7188" max="7191" width="21.28515625" style="798" customWidth="1"/>
    <col min="7192" max="7192" width="22.28515625" style="798" customWidth="1"/>
    <col min="7193" max="7194" width="11.42578125" style="798"/>
    <col min="7195" max="7195" width="14.85546875" style="798" bestFit="1" customWidth="1"/>
    <col min="7196" max="7420" width="11.42578125" style="798"/>
    <col min="7421" max="7421" width="34.42578125" style="798" customWidth="1"/>
    <col min="7422" max="7423" width="19.42578125" style="798" bestFit="1" customWidth="1"/>
    <col min="7424" max="7424" width="19.7109375" style="798" customWidth="1"/>
    <col min="7425" max="7426" width="20.42578125" style="798" customWidth="1"/>
    <col min="7427" max="7428" width="19.7109375" style="798" customWidth="1"/>
    <col min="7429" max="7429" width="25.28515625" style="798" customWidth="1"/>
    <col min="7430" max="7430" width="26" style="798" customWidth="1"/>
    <col min="7431" max="7431" width="22.28515625" style="798" customWidth="1"/>
    <col min="7432" max="7432" width="24.85546875" style="798" customWidth="1"/>
    <col min="7433" max="7433" width="21.140625" style="798" customWidth="1"/>
    <col min="7434" max="7434" width="21.42578125" style="798" customWidth="1"/>
    <col min="7435" max="7435" width="27.85546875" style="798" customWidth="1"/>
    <col min="7436" max="7436" width="23.42578125" style="798" customWidth="1"/>
    <col min="7437" max="7437" width="21.42578125" style="798" customWidth="1"/>
    <col min="7438" max="7440" width="20.7109375" style="798" customWidth="1"/>
    <col min="7441" max="7441" width="32.28515625" style="798" bestFit="1" customWidth="1"/>
    <col min="7442" max="7442" width="20.7109375" style="798" customWidth="1"/>
    <col min="7443" max="7443" width="22" style="798" customWidth="1"/>
    <col min="7444" max="7447" width="21.28515625" style="798" customWidth="1"/>
    <col min="7448" max="7448" width="22.28515625" style="798" customWidth="1"/>
    <col min="7449" max="7450" width="11.42578125" style="798"/>
    <col min="7451" max="7451" width="14.85546875" style="798" bestFit="1" customWidth="1"/>
    <col min="7452" max="7676" width="11.42578125" style="798"/>
    <col min="7677" max="7677" width="34.42578125" style="798" customWidth="1"/>
    <col min="7678" max="7679" width="19.42578125" style="798" bestFit="1" customWidth="1"/>
    <col min="7680" max="7680" width="19.7109375" style="798" customWidth="1"/>
    <col min="7681" max="7682" width="20.42578125" style="798" customWidth="1"/>
    <col min="7683" max="7684" width="19.7109375" style="798" customWidth="1"/>
    <col min="7685" max="7685" width="25.28515625" style="798" customWidth="1"/>
    <col min="7686" max="7686" width="26" style="798" customWidth="1"/>
    <col min="7687" max="7687" width="22.28515625" style="798" customWidth="1"/>
    <col min="7688" max="7688" width="24.85546875" style="798" customWidth="1"/>
    <col min="7689" max="7689" width="21.140625" style="798" customWidth="1"/>
    <col min="7690" max="7690" width="21.42578125" style="798" customWidth="1"/>
    <col min="7691" max="7691" width="27.85546875" style="798" customWidth="1"/>
    <col min="7692" max="7692" width="23.42578125" style="798" customWidth="1"/>
    <col min="7693" max="7693" width="21.42578125" style="798" customWidth="1"/>
    <col min="7694" max="7696" width="20.7109375" style="798" customWidth="1"/>
    <col min="7697" max="7697" width="32.28515625" style="798" bestFit="1" customWidth="1"/>
    <col min="7698" max="7698" width="20.7109375" style="798" customWidth="1"/>
    <col min="7699" max="7699" width="22" style="798" customWidth="1"/>
    <col min="7700" max="7703" width="21.28515625" style="798" customWidth="1"/>
    <col min="7704" max="7704" width="22.28515625" style="798" customWidth="1"/>
    <col min="7705" max="7706" width="11.42578125" style="798"/>
    <col min="7707" max="7707" width="14.85546875" style="798" bestFit="1" customWidth="1"/>
    <col min="7708" max="7932" width="11.42578125" style="798"/>
    <col min="7933" max="7933" width="34.42578125" style="798" customWidth="1"/>
    <col min="7934" max="7935" width="19.42578125" style="798" bestFit="1" customWidth="1"/>
    <col min="7936" max="7936" width="19.7109375" style="798" customWidth="1"/>
    <col min="7937" max="7938" width="20.42578125" style="798" customWidth="1"/>
    <col min="7939" max="7940" width="19.7109375" style="798" customWidth="1"/>
    <col min="7941" max="7941" width="25.28515625" style="798" customWidth="1"/>
    <col min="7942" max="7942" width="26" style="798" customWidth="1"/>
    <col min="7943" max="7943" width="22.28515625" style="798" customWidth="1"/>
    <col min="7944" max="7944" width="24.85546875" style="798" customWidth="1"/>
    <col min="7945" max="7945" width="21.140625" style="798" customWidth="1"/>
    <col min="7946" max="7946" width="21.42578125" style="798" customWidth="1"/>
    <col min="7947" max="7947" width="27.85546875" style="798" customWidth="1"/>
    <col min="7948" max="7948" width="23.42578125" style="798" customWidth="1"/>
    <col min="7949" max="7949" width="21.42578125" style="798" customWidth="1"/>
    <col min="7950" max="7952" width="20.7109375" style="798" customWidth="1"/>
    <col min="7953" max="7953" width="32.28515625" style="798" bestFit="1" customWidth="1"/>
    <col min="7954" max="7954" width="20.7109375" style="798" customWidth="1"/>
    <col min="7955" max="7955" width="22" style="798" customWidth="1"/>
    <col min="7956" max="7959" width="21.28515625" style="798" customWidth="1"/>
    <col min="7960" max="7960" width="22.28515625" style="798" customWidth="1"/>
    <col min="7961" max="7962" width="11.42578125" style="798"/>
    <col min="7963" max="7963" width="14.85546875" style="798" bestFit="1" customWidth="1"/>
    <col min="7964" max="8188" width="11.42578125" style="798"/>
    <col min="8189" max="8189" width="34.42578125" style="798" customWidth="1"/>
    <col min="8190" max="8191" width="19.42578125" style="798" bestFit="1" customWidth="1"/>
    <col min="8192" max="8192" width="19.7109375" style="798" customWidth="1"/>
    <col min="8193" max="8194" width="20.42578125" style="798" customWidth="1"/>
    <col min="8195" max="8196" width="19.7109375" style="798" customWidth="1"/>
    <col min="8197" max="8197" width="25.28515625" style="798" customWidth="1"/>
    <col min="8198" max="8198" width="26" style="798" customWidth="1"/>
    <col min="8199" max="8199" width="22.28515625" style="798" customWidth="1"/>
    <col min="8200" max="8200" width="24.85546875" style="798" customWidth="1"/>
    <col min="8201" max="8201" width="21.140625" style="798" customWidth="1"/>
    <col min="8202" max="8202" width="21.42578125" style="798" customWidth="1"/>
    <col min="8203" max="8203" width="27.85546875" style="798" customWidth="1"/>
    <col min="8204" max="8204" width="23.42578125" style="798" customWidth="1"/>
    <col min="8205" max="8205" width="21.42578125" style="798" customWidth="1"/>
    <col min="8206" max="8208" width="20.7109375" style="798" customWidth="1"/>
    <col min="8209" max="8209" width="32.28515625" style="798" bestFit="1" customWidth="1"/>
    <col min="8210" max="8210" width="20.7109375" style="798" customWidth="1"/>
    <col min="8211" max="8211" width="22" style="798" customWidth="1"/>
    <col min="8212" max="8215" width="21.28515625" style="798" customWidth="1"/>
    <col min="8216" max="8216" width="22.28515625" style="798" customWidth="1"/>
    <col min="8217" max="8218" width="11.42578125" style="798"/>
    <col min="8219" max="8219" width="14.85546875" style="798" bestFit="1" customWidth="1"/>
    <col min="8220" max="8444" width="11.42578125" style="798"/>
    <col min="8445" max="8445" width="34.42578125" style="798" customWidth="1"/>
    <col min="8446" max="8447" width="19.42578125" style="798" bestFit="1" customWidth="1"/>
    <col min="8448" max="8448" width="19.7109375" style="798" customWidth="1"/>
    <col min="8449" max="8450" width="20.42578125" style="798" customWidth="1"/>
    <col min="8451" max="8452" width="19.7109375" style="798" customWidth="1"/>
    <col min="8453" max="8453" width="25.28515625" style="798" customWidth="1"/>
    <col min="8454" max="8454" width="26" style="798" customWidth="1"/>
    <col min="8455" max="8455" width="22.28515625" style="798" customWidth="1"/>
    <col min="8456" max="8456" width="24.85546875" style="798" customWidth="1"/>
    <col min="8457" max="8457" width="21.140625" style="798" customWidth="1"/>
    <col min="8458" max="8458" width="21.42578125" style="798" customWidth="1"/>
    <col min="8459" max="8459" width="27.85546875" style="798" customWidth="1"/>
    <col min="8460" max="8460" width="23.42578125" style="798" customWidth="1"/>
    <col min="8461" max="8461" width="21.42578125" style="798" customWidth="1"/>
    <col min="8462" max="8464" width="20.7109375" style="798" customWidth="1"/>
    <col min="8465" max="8465" width="32.28515625" style="798" bestFit="1" customWidth="1"/>
    <col min="8466" max="8466" width="20.7109375" style="798" customWidth="1"/>
    <col min="8467" max="8467" width="22" style="798" customWidth="1"/>
    <col min="8468" max="8471" width="21.28515625" style="798" customWidth="1"/>
    <col min="8472" max="8472" width="22.28515625" style="798" customWidth="1"/>
    <col min="8473" max="8474" width="11.42578125" style="798"/>
    <col min="8475" max="8475" width="14.85546875" style="798" bestFit="1" customWidth="1"/>
    <col min="8476" max="8700" width="11.42578125" style="798"/>
    <col min="8701" max="8701" width="34.42578125" style="798" customWidth="1"/>
    <col min="8702" max="8703" width="19.42578125" style="798" bestFit="1" customWidth="1"/>
    <col min="8704" max="8704" width="19.7109375" style="798" customWidth="1"/>
    <col min="8705" max="8706" width="20.42578125" style="798" customWidth="1"/>
    <col min="8707" max="8708" width="19.7109375" style="798" customWidth="1"/>
    <col min="8709" max="8709" width="25.28515625" style="798" customWidth="1"/>
    <col min="8710" max="8710" width="26" style="798" customWidth="1"/>
    <col min="8711" max="8711" width="22.28515625" style="798" customWidth="1"/>
    <col min="8712" max="8712" width="24.85546875" style="798" customWidth="1"/>
    <col min="8713" max="8713" width="21.140625" style="798" customWidth="1"/>
    <col min="8714" max="8714" width="21.42578125" style="798" customWidth="1"/>
    <col min="8715" max="8715" width="27.85546875" style="798" customWidth="1"/>
    <col min="8716" max="8716" width="23.42578125" style="798" customWidth="1"/>
    <col min="8717" max="8717" width="21.42578125" style="798" customWidth="1"/>
    <col min="8718" max="8720" width="20.7109375" style="798" customWidth="1"/>
    <col min="8721" max="8721" width="32.28515625" style="798" bestFit="1" customWidth="1"/>
    <col min="8722" max="8722" width="20.7109375" style="798" customWidth="1"/>
    <col min="8723" max="8723" width="22" style="798" customWidth="1"/>
    <col min="8724" max="8727" width="21.28515625" style="798" customWidth="1"/>
    <col min="8728" max="8728" width="22.28515625" style="798" customWidth="1"/>
    <col min="8729" max="8730" width="11.42578125" style="798"/>
    <col min="8731" max="8731" width="14.85546875" style="798" bestFit="1" customWidth="1"/>
    <col min="8732" max="8956" width="11.42578125" style="798"/>
    <col min="8957" max="8957" width="34.42578125" style="798" customWidth="1"/>
    <col min="8958" max="8959" width="19.42578125" style="798" bestFit="1" customWidth="1"/>
    <col min="8960" max="8960" width="19.7109375" style="798" customWidth="1"/>
    <col min="8961" max="8962" width="20.42578125" style="798" customWidth="1"/>
    <col min="8963" max="8964" width="19.7109375" style="798" customWidth="1"/>
    <col min="8965" max="8965" width="25.28515625" style="798" customWidth="1"/>
    <col min="8966" max="8966" width="26" style="798" customWidth="1"/>
    <col min="8967" max="8967" width="22.28515625" style="798" customWidth="1"/>
    <col min="8968" max="8968" width="24.85546875" style="798" customWidth="1"/>
    <col min="8969" max="8969" width="21.140625" style="798" customWidth="1"/>
    <col min="8970" max="8970" width="21.42578125" style="798" customWidth="1"/>
    <col min="8971" max="8971" width="27.85546875" style="798" customWidth="1"/>
    <col min="8972" max="8972" width="23.42578125" style="798" customWidth="1"/>
    <col min="8973" max="8973" width="21.42578125" style="798" customWidth="1"/>
    <col min="8974" max="8976" width="20.7109375" style="798" customWidth="1"/>
    <col min="8977" max="8977" width="32.28515625" style="798" bestFit="1" customWidth="1"/>
    <col min="8978" max="8978" width="20.7109375" style="798" customWidth="1"/>
    <col min="8979" max="8979" width="22" style="798" customWidth="1"/>
    <col min="8980" max="8983" width="21.28515625" style="798" customWidth="1"/>
    <col min="8984" max="8984" width="22.28515625" style="798" customWidth="1"/>
    <col min="8985" max="8986" width="11.42578125" style="798"/>
    <col min="8987" max="8987" width="14.85546875" style="798" bestFit="1" customWidth="1"/>
    <col min="8988" max="9212" width="11.42578125" style="798"/>
    <col min="9213" max="9213" width="34.42578125" style="798" customWidth="1"/>
    <col min="9214" max="9215" width="19.42578125" style="798" bestFit="1" customWidth="1"/>
    <col min="9216" max="9216" width="19.7109375" style="798" customWidth="1"/>
    <col min="9217" max="9218" width="20.42578125" style="798" customWidth="1"/>
    <col min="9219" max="9220" width="19.7109375" style="798" customWidth="1"/>
    <col min="9221" max="9221" width="25.28515625" style="798" customWidth="1"/>
    <col min="9222" max="9222" width="26" style="798" customWidth="1"/>
    <col min="9223" max="9223" width="22.28515625" style="798" customWidth="1"/>
    <col min="9224" max="9224" width="24.85546875" style="798" customWidth="1"/>
    <col min="9225" max="9225" width="21.140625" style="798" customWidth="1"/>
    <col min="9226" max="9226" width="21.42578125" style="798" customWidth="1"/>
    <col min="9227" max="9227" width="27.85546875" style="798" customWidth="1"/>
    <col min="9228" max="9228" width="23.42578125" style="798" customWidth="1"/>
    <col min="9229" max="9229" width="21.42578125" style="798" customWidth="1"/>
    <col min="9230" max="9232" width="20.7109375" style="798" customWidth="1"/>
    <col min="9233" max="9233" width="32.28515625" style="798" bestFit="1" customWidth="1"/>
    <col min="9234" max="9234" width="20.7109375" style="798" customWidth="1"/>
    <col min="9235" max="9235" width="22" style="798" customWidth="1"/>
    <col min="9236" max="9239" width="21.28515625" style="798" customWidth="1"/>
    <col min="9240" max="9240" width="22.28515625" style="798" customWidth="1"/>
    <col min="9241" max="9242" width="11.42578125" style="798"/>
    <col min="9243" max="9243" width="14.85546875" style="798" bestFit="1" customWidth="1"/>
    <col min="9244" max="9468" width="11.42578125" style="798"/>
    <col min="9469" max="9469" width="34.42578125" style="798" customWidth="1"/>
    <col min="9470" max="9471" width="19.42578125" style="798" bestFit="1" customWidth="1"/>
    <col min="9472" max="9472" width="19.7109375" style="798" customWidth="1"/>
    <col min="9473" max="9474" width="20.42578125" style="798" customWidth="1"/>
    <col min="9475" max="9476" width="19.7109375" style="798" customWidth="1"/>
    <col min="9477" max="9477" width="25.28515625" style="798" customWidth="1"/>
    <col min="9478" max="9478" width="26" style="798" customWidth="1"/>
    <col min="9479" max="9479" width="22.28515625" style="798" customWidth="1"/>
    <col min="9480" max="9480" width="24.85546875" style="798" customWidth="1"/>
    <col min="9481" max="9481" width="21.140625" style="798" customWidth="1"/>
    <col min="9482" max="9482" width="21.42578125" style="798" customWidth="1"/>
    <col min="9483" max="9483" width="27.85546875" style="798" customWidth="1"/>
    <col min="9484" max="9484" width="23.42578125" style="798" customWidth="1"/>
    <col min="9485" max="9485" width="21.42578125" style="798" customWidth="1"/>
    <col min="9486" max="9488" width="20.7109375" style="798" customWidth="1"/>
    <col min="9489" max="9489" width="32.28515625" style="798" bestFit="1" customWidth="1"/>
    <col min="9490" max="9490" width="20.7109375" style="798" customWidth="1"/>
    <col min="9491" max="9491" width="22" style="798" customWidth="1"/>
    <col min="9492" max="9495" width="21.28515625" style="798" customWidth="1"/>
    <col min="9496" max="9496" width="22.28515625" style="798" customWidth="1"/>
    <col min="9497" max="9498" width="11.42578125" style="798"/>
    <col min="9499" max="9499" width="14.85546875" style="798" bestFit="1" customWidth="1"/>
    <col min="9500" max="9724" width="11.42578125" style="798"/>
    <col min="9725" max="9725" width="34.42578125" style="798" customWidth="1"/>
    <col min="9726" max="9727" width="19.42578125" style="798" bestFit="1" customWidth="1"/>
    <col min="9728" max="9728" width="19.7109375" style="798" customWidth="1"/>
    <col min="9729" max="9730" width="20.42578125" style="798" customWidth="1"/>
    <col min="9731" max="9732" width="19.7109375" style="798" customWidth="1"/>
    <col min="9733" max="9733" width="25.28515625" style="798" customWidth="1"/>
    <col min="9734" max="9734" width="26" style="798" customWidth="1"/>
    <col min="9735" max="9735" width="22.28515625" style="798" customWidth="1"/>
    <col min="9736" max="9736" width="24.85546875" style="798" customWidth="1"/>
    <col min="9737" max="9737" width="21.140625" style="798" customWidth="1"/>
    <col min="9738" max="9738" width="21.42578125" style="798" customWidth="1"/>
    <col min="9739" max="9739" width="27.85546875" style="798" customWidth="1"/>
    <col min="9740" max="9740" width="23.42578125" style="798" customWidth="1"/>
    <col min="9741" max="9741" width="21.42578125" style="798" customWidth="1"/>
    <col min="9742" max="9744" width="20.7109375" style="798" customWidth="1"/>
    <col min="9745" max="9745" width="32.28515625" style="798" bestFit="1" customWidth="1"/>
    <col min="9746" max="9746" width="20.7109375" style="798" customWidth="1"/>
    <col min="9747" max="9747" width="22" style="798" customWidth="1"/>
    <col min="9748" max="9751" width="21.28515625" style="798" customWidth="1"/>
    <col min="9752" max="9752" width="22.28515625" style="798" customWidth="1"/>
    <col min="9753" max="9754" width="11.42578125" style="798"/>
    <col min="9755" max="9755" width="14.85546875" style="798" bestFit="1" customWidth="1"/>
    <col min="9756" max="9980" width="11.42578125" style="798"/>
    <col min="9981" max="9981" width="34.42578125" style="798" customWidth="1"/>
    <col min="9982" max="9983" width="19.42578125" style="798" bestFit="1" customWidth="1"/>
    <col min="9984" max="9984" width="19.7109375" style="798" customWidth="1"/>
    <col min="9985" max="9986" width="20.42578125" style="798" customWidth="1"/>
    <col min="9987" max="9988" width="19.7109375" style="798" customWidth="1"/>
    <col min="9989" max="9989" width="25.28515625" style="798" customWidth="1"/>
    <col min="9990" max="9990" width="26" style="798" customWidth="1"/>
    <col min="9991" max="9991" width="22.28515625" style="798" customWidth="1"/>
    <col min="9992" max="9992" width="24.85546875" style="798" customWidth="1"/>
    <col min="9993" max="9993" width="21.140625" style="798" customWidth="1"/>
    <col min="9994" max="9994" width="21.42578125" style="798" customWidth="1"/>
    <col min="9995" max="9995" width="27.85546875" style="798" customWidth="1"/>
    <col min="9996" max="9996" width="23.42578125" style="798" customWidth="1"/>
    <col min="9997" max="9997" width="21.42578125" style="798" customWidth="1"/>
    <col min="9998" max="10000" width="20.7109375" style="798" customWidth="1"/>
    <col min="10001" max="10001" width="32.28515625" style="798" bestFit="1" customWidth="1"/>
    <col min="10002" max="10002" width="20.7109375" style="798" customWidth="1"/>
    <col min="10003" max="10003" width="22" style="798" customWidth="1"/>
    <col min="10004" max="10007" width="21.28515625" style="798" customWidth="1"/>
    <col min="10008" max="10008" width="22.28515625" style="798" customWidth="1"/>
    <col min="10009" max="10010" width="11.42578125" style="798"/>
    <col min="10011" max="10011" width="14.85546875" style="798" bestFit="1" customWidth="1"/>
    <col min="10012" max="10236" width="11.42578125" style="798"/>
    <col min="10237" max="10237" width="34.42578125" style="798" customWidth="1"/>
    <col min="10238" max="10239" width="19.42578125" style="798" bestFit="1" customWidth="1"/>
    <col min="10240" max="10240" width="19.7109375" style="798" customWidth="1"/>
    <col min="10241" max="10242" width="20.42578125" style="798" customWidth="1"/>
    <col min="10243" max="10244" width="19.7109375" style="798" customWidth="1"/>
    <col min="10245" max="10245" width="25.28515625" style="798" customWidth="1"/>
    <col min="10246" max="10246" width="26" style="798" customWidth="1"/>
    <col min="10247" max="10247" width="22.28515625" style="798" customWidth="1"/>
    <col min="10248" max="10248" width="24.85546875" style="798" customWidth="1"/>
    <col min="10249" max="10249" width="21.140625" style="798" customWidth="1"/>
    <col min="10250" max="10250" width="21.42578125" style="798" customWidth="1"/>
    <col min="10251" max="10251" width="27.85546875" style="798" customWidth="1"/>
    <col min="10252" max="10252" width="23.42578125" style="798" customWidth="1"/>
    <col min="10253" max="10253" width="21.42578125" style="798" customWidth="1"/>
    <col min="10254" max="10256" width="20.7109375" style="798" customWidth="1"/>
    <col min="10257" max="10257" width="32.28515625" style="798" bestFit="1" customWidth="1"/>
    <col min="10258" max="10258" width="20.7109375" style="798" customWidth="1"/>
    <col min="10259" max="10259" width="22" style="798" customWidth="1"/>
    <col min="10260" max="10263" width="21.28515625" style="798" customWidth="1"/>
    <col min="10264" max="10264" width="22.28515625" style="798" customWidth="1"/>
    <col min="10265" max="10266" width="11.42578125" style="798"/>
    <col min="10267" max="10267" width="14.85546875" style="798" bestFit="1" customWidth="1"/>
    <col min="10268" max="10492" width="11.42578125" style="798"/>
    <col min="10493" max="10493" width="34.42578125" style="798" customWidth="1"/>
    <col min="10494" max="10495" width="19.42578125" style="798" bestFit="1" customWidth="1"/>
    <col min="10496" max="10496" width="19.7109375" style="798" customWidth="1"/>
    <col min="10497" max="10498" width="20.42578125" style="798" customWidth="1"/>
    <col min="10499" max="10500" width="19.7109375" style="798" customWidth="1"/>
    <col min="10501" max="10501" width="25.28515625" style="798" customWidth="1"/>
    <col min="10502" max="10502" width="26" style="798" customWidth="1"/>
    <col min="10503" max="10503" width="22.28515625" style="798" customWidth="1"/>
    <col min="10504" max="10504" width="24.85546875" style="798" customWidth="1"/>
    <col min="10505" max="10505" width="21.140625" style="798" customWidth="1"/>
    <col min="10506" max="10506" width="21.42578125" style="798" customWidth="1"/>
    <col min="10507" max="10507" width="27.85546875" style="798" customWidth="1"/>
    <col min="10508" max="10508" width="23.42578125" style="798" customWidth="1"/>
    <col min="10509" max="10509" width="21.42578125" style="798" customWidth="1"/>
    <col min="10510" max="10512" width="20.7109375" style="798" customWidth="1"/>
    <col min="10513" max="10513" width="32.28515625" style="798" bestFit="1" customWidth="1"/>
    <col min="10514" max="10514" width="20.7109375" style="798" customWidth="1"/>
    <col min="10515" max="10515" width="22" style="798" customWidth="1"/>
    <col min="10516" max="10519" width="21.28515625" style="798" customWidth="1"/>
    <col min="10520" max="10520" width="22.28515625" style="798" customWidth="1"/>
    <col min="10521" max="10522" width="11.42578125" style="798"/>
    <col min="10523" max="10523" width="14.85546875" style="798" bestFit="1" customWidth="1"/>
    <col min="10524" max="10748" width="11.42578125" style="798"/>
    <col min="10749" max="10749" width="34.42578125" style="798" customWidth="1"/>
    <col min="10750" max="10751" width="19.42578125" style="798" bestFit="1" customWidth="1"/>
    <col min="10752" max="10752" width="19.7109375" style="798" customWidth="1"/>
    <col min="10753" max="10754" width="20.42578125" style="798" customWidth="1"/>
    <col min="10755" max="10756" width="19.7109375" style="798" customWidth="1"/>
    <col min="10757" max="10757" width="25.28515625" style="798" customWidth="1"/>
    <col min="10758" max="10758" width="26" style="798" customWidth="1"/>
    <col min="10759" max="10759" width="22.28515625" style="798" customWidth="1"/>
    <col min="10760" max="10760" width="24.85546875" style="798" customWidth="1"/>
    <col min="10761" max="10761" width="21.140625" style="798" customWidth="1"/>
    <col min="10762" max="10762" width="21.42578125" style="798" customWidth="1"/>
    <col min="10763" max="10763" width="27.85546875" style="798" customWidth="1"/>
    <col min="10764" max="10764" width="23.42578125" style="798" customWidth="1"/>
    <col min="10765" max="10765" width="21.42578125" style="798" customWidth="1"/>
    <col min="10766" max="10768" width="20.7109375" style="798" customWidth="1"/>
    <col min="10769" max="10769" width="32.28515625" style="798" bestFit="1" customWidth="1"/>
    <col min="10770" max="10770" width="20.7109375" style="798" customWidth="1"/>
    <col min="10771" max="10771" width="22" style="798" customWidth="1"/>
    <col min="10772" max="10775" width="21.28515625" style="798" customWidth="1"/>
    <col min="10776" max="10776" width="22.28515625" style="798" customWidth="1"/>
    <col min="10777" max="10778" width="11.42578125" style="798"/>
    <col min="10779" max="10779" width="14.85546875" style="798" bestFit="1" customWidth="1"/>
    <col min="10780" max="11004" width="11.42578125" style="798"/>
    <col min="11005" max="11005" width="34.42578125" style="798" customWidth="1"/>
    <col min="11006" max="11007" width="19.42578125" style="798" bestFit="1" customWidth="1"/>
    <col min="11008" max="11008" width="19.7109375" style="798" customWidth="1"/>
    <col min="11009" max="11010" width="20.42578125" style="798" customWidth="1"/>
    <col min="11011" max="11012" width="19.7109375" style="798" customWidth="1"/>
    <col min="11013" max="11013" width="25.28515625" style="798" customWidth="1"/>
    <col min="11014" max="11014" width="26" style="798" customWidth="1"/>
    <col min="11015" max="11015" width="22.28515625" style="798" customWidth="1"/>
    <col min="11016" max="11016" width="24.85546875" style="798" customWidth="1"/>
    <col min="11017" max="11017" width="21.140625" style="798" customWidth="1"/>
    <col min="11018" max="11018" width="21.42578125" style="798" customWidth="1"/>
    <col min="11019" max="11019" width="27.85546875" style="798" customWidth="1"/>
    <col min="11020" max="11020" width="23.42578125" style="798" customWidth="1"/>
    <col min="11021" max="11021" width="21.42578125" style="798" customWidth="1"/>
    <col min="11022" max="11024" width="20.7109375" style="798" customWidth="1"/>
    <col min="11025" max="11025" width="32.28515625" style="798" bestFit="1" customWidth="1"/>
    <col min="11026" max="11026" width="20.7109375" style="798" customWidth="1"/>
    <col min="11027" max="11027" width="22" style="798" customWidth="1"/>
    <col min="11028" max="11031" width="21.28515625" style="798" customWidth="1"/>
    <col min="11032" max="11032" width="22.28515625" style="798" customWidth="1"/>
    <col min="11033" max="11034" width="11.42578125" style="798"/>
    <col min="11035" max="11035" width="14.85546875" style="798" bestFit="1" customWidth="1"/>
    <col min="11036" max="11260" width="11.42578125" style="798"/>
    <col min="11261" max="11261" width="34.42578125" style="798" customWidth="1"/>
    <col min="11262" max="11263" width="19.42578125" style="798" bestFit="1" customWidth="1"/>
    <col min="11264" max="11264" width="19.7109375" style="798" customWidth="1"/>
    <col min="11265" max="11266" width="20.42578125" style="798" customWidth="1"/>
    <col min="11267" max="11268" width="19.7109375" style="798" customWidth="1"/>
    <col min="11269" max="11269" width="25.28515625" style="798" customWidth="1"/>
    <col min="11270" max="11270" width="26" style="798" customWidth="1"/>
    <col min="11271" max="11271" width="22.28515625" style="798" customWidth="1"/>
    <col min="11272" max="11272" width="24.85546875" style="798" customWidth="1"/>
    <col min="11273" max="11273" width="21.140625" style="798" customWidth="1"/>
    <col min="11274" max="11274" width="21.42578125" style="798" customWidth="1"/>
    <col min="11275" max="11275" width="27.85546875" style="798" customWidth="1"/>
    <col min="11276" max="11276" width="23.42578125" style="798" customWidth="1"/>
    <col min="11277" max="11277" width="21.42578125" style="798" customWidth="1"/>
    <col min="11278" max="11280" width="20.7109375" style="798" customWidth="1"/>
    <col min="11281" max="11281" width="32.28515625" style="798" bestFit="1" customWidth="1"/>
    <col min="11282" max="11282" width="20.7109375" style="798" customWidth="1"/>
    <col min="11283" max="11283" width="22" style="798" customWidth="1"/>
    <col min="11284" max="11287" width="21.28515625" style="798" customWidth="1"/>
    <col min="11288" max="11288" width="22.28515625" style="798" customWidth="1"/>
    <col min="11289" max="11290" width="11.42578125" style="798"/>
    <col min="11291" max="11291" width="14.85546875" style="798" bestFit="1" customWidth="1"/>
    <col min="11292" max="11516" width="11.42578125" style="798"/>
    <col min="11517" max="11517" width="34.42578125" style="798" customWidth="1"/>
    <col min="11518" max="11519" width="19.42578125" style="798" bestFit="1" customWidth="1"/>
    <col min="11520" max="11520" width="19.7109375" style="798" customWidth="1"/>
    <col min="11521" max="11522" width="20.42578125" style="798" customWidth="1"/>
    <col min="11523" max="11524" width="19.7109375" style="798" customWidth="1"/>
    <col min="11525" max="11525" width="25.28515625" style="798" customWidth="1"/>
    <col min="11526" max="11526" width="26" style="798" customWidth="1"/>
    <col min="11527" max="11527" width="22.28515625" style="798" customWidth="1"/>
    <col min="11528" max="11528" width="24.85546875" style="798" customWidth="1"/>
    <col min="11529" max="11529" width="21.140625" style="798" customWidth="1"/>
    <col min="11530" max="11530" width="21.42578125" style="798" customWidth="1"/>
    <col min="11531" max="11531" width="27.85546875" style="798" customWidth="1"/>
    <col min="11532" max="11532" width="23.42578125" style="798" customWidth="1"/>
    <col min="11533" max="11533" width="21.42578125" style="798" customWidth="1"/>
    <col min="11534" max="11536" width="20.7109375" style="798" customWidth="1"/>
    <col min="11537" max="11537" width="32.28515625" style="798" bestFit="1" customWidth="1"/>
    <col min="11538" max="11538" width="20.7109375" style="798" customWidth="1"/>
    <col min="11539" max="11539" width="22" style="798" customWidth="1"/>
    <col min="11540" max="11543" width="21.28515625" style="798" customWidth="1"/>
    <col min="11544" max="11544" width="22.28515625" style="798" customWidth="1"/>
    <col min="11545" max="11546" width="11.42578125" style="798"/>
    <col min="11547" max="11547" width="14.85546875" style="798" bestFit="1" customWidth="1"/>
    <col min="11548" max="11772" width="11.42578125" style="798"/>
    <col min="11773" max="11773" width="34.42578125" style="798" customWidth="1"/>
    <col min="11774" max="11775" width="19.42578125" style="798" bestFit="1" customWidth="1"/>
    <col min="11776" max="11776" width="19.7109375" style="798" customWidth="1"/>
    <col min="11777" max="11778" width="20.42578125" style="798" customWidth="1"/>
    <col min="11779" max="11780" width="19.7109375" style="798" customWidth="1"/>
    <col min="11781" max="11781" width="25.28515625" style="798" customWidth="1"/>
    <col min="11782" max="11782" width="26" style="798" customWidth="1"/>
    <col min="11783" max="11783" width="22.28515625" style="798" customWidth="1"/>
    <col min="11784" max="11784" width="24.85546875" style="798" customWidth="1"/>
    <col min="11785" max="11785" width="21.140625" style="798" customWidth="1"/>
    <col min="11786" max="11786" width="21.42578125" style="798" customWidth="1"/>
    <col min="11787" max="11787" width="27.85546875" style="798" customWidth="1"/>
    <col min="11788" max="11788" width="23.42578125" style="798" customWidth="1"/>
    <col min="11789" max="11789" width="21.42578125" style="798" customWidth="1"/>
    <col min="11790" max="11792" width="20.7109375" style="798" customWidth="1"/>
    <col min="11793" max="11793" width="32.28515625" style="798" bestFit="1" customWidth="1"/>
    <col min="11794" max="11794" width="20.7109375" style="798" customWidth="1"/>
    <col min="11795" max="11795" width="22" style="798" customWidth="1"/>
    <col min="11796" max="11799" width="21.28515625" style="798" customWidth="1"/>
    <col min="11800" max="11800" width="22.28515625" style="798" customWidth="1"/>
    <col min="11801" max="11802" width="11.42578125" style="798"/>
    <col min="11803" max="11803" width="14.85546875" style="798" bestFit="1" customWidth="1"/>
    <col min="11804" max="12028" width="11.42578125" style="798"/>
    <col min="12029" max="12029" width="34.42578125" style="798" customWidth="1"/>
    <col min="12030" max="12031" width="19.42578125" style="798" bestFit="1" customWidth="1"/>
    <col min="12032" max="12032" width="19.7109375" style="798" customWidth="1"/>
    <col min="12033" max="12034" width="20.42578125" style="798" customWidth="1"/>
    <col min="12035" max="12036" width="19.7109375" style="798" customWidth="1"/>
    <col min="12037" max="12037" width="25.28515625" style="798" customWidth="1"/>
    <col min="12038" max="12038" width="26" style="798" customWidth="1"/>
    <col min="12039" max="12039" width="22.28515625" style="798" customWidth="1"/>
    <col min="12040" max="12040" width="24.85546875" style="798" customWidth="1"/>
    <col min="12041" max="12041" width="21.140625" style="798" customWidth="1"/>
    <col min="12042" max="12042" width="21.42578125" style="798" customWidth="1"/>
    <col min="12043" max="12043" width="27.85546875" style="798" customWidth="1"/>
    <col min="12044" max="12044" width="23.42578125" style="798" customWidth="1"/>
    <col min="12045" max="12045" width="21.42578125" style="798" customWidth="1"/>
    <col min="12046" max="12048" width="20.7109375" style="798" customWidth="1"/>
    <col min="12049" max="12049" width="32.28515625" style="798" bestFit="1" customWidth="1"/>
    <col min="12050" max="12050" width="20.7109375" style="798" customWidth="1"/>
    <col min="12051" max="12051" width="22" style="798" customWidth="1"/>
    <col min="12052" max="12055" width="21.28515625" style="798" customWidth="1"/>
    <col min="12056" max="12056" width="22.28515625" style="798" customWidth="1"/>
    <col min="12057" max="12058" width="11.42578125" style="798"/>
    <col min="12059" max="12059" width="14.85546875" style="798" bestFit="1" customWidth="1"/>
    <col min="12060" max="12284" width="11.42578125" style="798"/>
    <col min="12285" max="12285" width="34.42578125" style="798" customWidth="1"/>
    <col min="12286" max="12287" width="19.42578125" style="798" bestFit="1" customWidth="1"/>
    <col min="12288" max="12288" width="19.7109375" style="798" customWidth="1"/>
    <col min="12289" max="12290" width="20.42578125" style="798" customWidth="1"/>
    <col min="12291" max="12292" width="19.7109375" style="798" customWidth="1"/>
    <col min="12293" max="12293" width="25.28515625" style="798" customWidth="1"/>
    <col min="12294" max="12294" width="26" style="798" customWidth="1"/>
    <col min="12295" max="12295" width="22.28515625" style="798" customWidth="1"/>
    <col min="12296" max="12296" width="24.85546875" style="798" customWidth="1"/>
    <col min="12297" max="12297" width="21.140625" style="798" customWidth="1"/>
    <col min="12298" max="12298" width="21.42578125" style="798" customWidth="1"/>
    <col min="12299" max="12299" width="27.85546875" style="798" customWidth="1"/>
    <col min="12300" max="12300" width="23.42578125" style="798" customWidth="1"/>
    <col min="12301" max="12301" width="21.42578125" style="798" customWidth="1"/>
    <col min="12302" max="12304" width="20.7109375" style="798" customWidth="1"/>
    <col min="12305" max="12305" width="32.28515625" style="798" bestFit="1" customWidth="1"/>
    <col min="12306" max="12306" width="20.7109375" style="798" customWidth="1"/>
    <col min="12307" max="12307" width="22" style="798" customWidth="1"/>
    <col min="12308" max="12311" width="21.28515625" style="798" customWidth="1"/>
    <col min="12312" max="12312" width="22.28515625" style="798" customWidth="1"/>
    <col min="12313" max="12314" width="11.42578125" style="798"/>
    <col min="12315" max="12315" width="14.85546875" style="798" bestFit="1" customWidth="1"/>
    <col min="12316" max="12540" width="11.42578125" style="798"/>
    <col min="12541" max="12541" width="34.42578125" style="798" customWidth="1"/>
    <col min="12542" max="12543" width="19.42578125" style="798" bestFit="1" customWidth="1"/>
    <col min="12544" max="12544" width="19.7109375" style="798" customWidth="1"/>
    <col min="12545" max="12546" width="20.42578125" style="798" customWidth="1"/>
    <col min="12547" max="12548" width="19.7109375" style="798" customWidth="1"/>
    <col min="12549" max="12549" width="25.28515625" style="798" customWidth="1"/>
    <col min="12550" max="12550" width="26" style="798" customWidth="1"/>
    <col min="12551" max="12551" width="22.28515625" style="798" customWidth="1"/>
    <col min="12552" max="12552" width="24.85546875" style="798" customWidth="1"/>
    <col min="12553" max="12553" width="21.140625" style="798" customWidth="1"/>
    <col min="12554" max="12554" width="21.42578125" style="798" customWidth="1"/>
    <col min="12555" max="12555" width="27.85546875" style="798" customWidth="1"/>
    <col min="12556" max="12556" width="23.42578125" style="798" customWidth="1"/>
    <col min="12557" max="12557" width="21.42578125" style="798" customWidth="1"/>
    <col min="12558" max="12560" width="20.7109375" style="798" customWidth="1"/>
    <col min="12561" max="12561" width="32.28515625" style="798" bestFit="1" customWidth="1"/>
    <col min="12562" max="12562" width="20.7109375" style="798" customWidth="1"/>
    <col min="12563" max="12563" width="22" style="798" customWidth="1"/>
    <col min="12564" max="12567" width="21.28515625" style="798" customWidth="1"/>
    <col min="12568" max="12568" width="22.28515625" style="798" customWidth="1"/>
    <col min="12569" max="12570" width="11.42578125" style="798"/>
    <col min="12571" max="12571" width="14.85546875" style="798" bestFit="1" customWidth="1"/>
    <col min="12572" max="12796" width="11.42578125" style="798"/>
    <col min="12797" max="12797" width="34.42578125" style="798" customWidth="1"/>
    <col min="12798" max="12799" width="19.42578125" style="798" bestFit="1" customWidth="1"/>
    <col min="12800" max="12800" width="19.7109375" style="798" customWidth="1"/>
    <col min="12801" max="12802" width="20.42578125" style="798" customWidth="1"/>
    <col min="12803" max="12804" width="19.7109375" style="798" customWidth="1"/>
    <col min="12805" max="12805" width="25.28515625" style="798" customWidth="1"/>
    <col min="12806" max="12806" width="26" style="798" customWidth="1"/>
    <col min="12807" max="12807" width="22.28515625" style="798" customWidth="1"/>
    <col min="12808" max="12808" width="24.85546875" style="798" customWidth="1"/>
    <col min="12809" max="12809" width="21.140625" style="798" customWidth="1"/>
    <col min="12810" max="12810" width="21.42578125" style="798" customWidth="1"/>
    <col min="12811" max="12811" width="27.85546875" style="798" customWidth="1"/>
    <col min="12812" max="12812" width="23.42578125" style="798" customWidth="1"/>
    <col min="12813" max="12813" width="21.42578125" style="798" customWidth="1"/>
    <col min="12814" max="12816" width="20.7109375" style="798" customWidth="1"/>
    <col min="12817" max="12817" width="32.28515625" style="798" bestFit="1" customWidth="1"/>
    <col min="12818" max="12818" width="20.7109375" style="798" customWidth="1"/>
    <col min="12819" max="12819" width="22" style="798" customWidth="1"/>
    <col min="12820" max="12823" width="21.28515625" style="798" customWidth="1"/>
    <col min="12824" max="12824" width="22.28515625" style="798" customWidth="1"/>
    <col min="12825" max="12826" width="11.42578125" style="798"/>
    <col min="12827" max="12827" width="14.85546875" style="798" bestFit="1" customWidth="1"/>
    <col min="12828" max="13052" width="11.42578125" style="798"/>
    <col min="13053" max="13053" width="34.42578125" style="798" customWidth="1"/>
    <col min="13054" max="13055" width="19.42578125" style="798" bestFit="1" customWidth="1"/>
    <col min="13056" max="13056" width="19.7109375" style="798" customWidth="1"/>
    <col min="13057" max="13058" width="20.42578125" style="798" customWidth="1"/>
    <col min="13059" max="13060" width="19.7109375" style="798" customWidth="1"/>
    <col min="13061" max="13061" width="25.28515625" style="798" customWidth="1"/>
    <col min="13062" max="13062" width="26" style="798" customWidth="1"/>
    <col min="13063" max="13063" width="22.28515625" style="798" customWidth="1"/>
    <col min="13064" max="13064" width="24.85546875" style="798" customWidth="1"/>
    <col min="13065" max="13065" width="21.140625" style="798" customWidth="1"/>
    <col min="13066" max="13066" width="21.42578125" style="798" customWidth="1"/>
    <col min="13067" max="13067" width="27.85546875" style="798" customWidth="1"/>
    <col min="13068" max="13068" width="23.42578125" style="798" customWidth="1"/>
    <col min="13069" max="13069" width="21.42578125" style="798" customWidth="1"/>
    <col min="13070" max="13072" width="20.7109375" style="798" customWidth="1"/>
    <col min="13073" max="13073" width="32.28515625" style="798" bestFit="1" customWidth="1"/>
    <col min="13074" max="13074" width="20.7109375" style="798" customWidth="1"/>
    <col min="13075" max="13075" width="22" style="798" customWidth="1"/>
    <col min="13076" max="13079" width="21.28515625" style="798" customWidth="1"/>
    <col min="13080" max="13080" width="22.28515625" style="798" customWidth="1"/>
    <col min="13081" max="13082" width="11.42578125" style="798"/>
    <col min="13083" max="13083" width="14.85546875" style="798" bestFit="1" customWidth="1"/>
    <col min="13084" max="13308" width="11.42578125" style="798"/>
    <col min="13309" max="13309" width="34.42578125" style="798" customWidth="1"/>
    <col min="13310" max="13311" width="19.42578125" style="798" bestFit="1" customWidth="1"/>
    <col min="13312" max="13312" width="19.7109375" style="798" customWidth="1"/>
    <col min="13313" max="13314" width="20.42578125" style="798" customWidth="1"/>
    <col min="13315" max="13316" width="19.7109375" style="798" customWidth="1"/>
    <col min="13317" max="13317" width="25.28515625" style="798" customWidth="1"/>
    <col min="13318" max="13318" width="26" style="798" customWidth="1"/>
    <col min="13319" max="13319" width="22.28515625" style="798" customWidth="1"/>
    <col min="13320" max="13320" width="24.85546875" style="798" customWidth="1"/>
    <col min="13321" max="13321" width="21.140625" style="798" customWidth="1"/>
    <col min="13322" max="13322" width="21.42578125" style="798" customWidth="1"/>
    <col min="13323" max="13323" width="27.85546875" style="798" customWidth="1"/>
    <col min="13324" max="13324" width="23.42578125" style="798" customWidth="1"/>
    <col min="13325" max="13325" width="21.42578125" style="798" customWidth="1"/>
    <col min="13326" max="13328" width="20.7109375" style="798" customWidth="1"/>
    <col min="13329" max="13329" width="32.28515625" style="798" bestFit="1" customWidth="1"/>
    <col min="13330" max="13330" width="20.7109375" style="798" customWidth="1"/>
    <col min="13331" max="13331" width="22" style="798" customWidth="1"/>
    <col min="13332" max="13335" width="21.28515625" style="798" customWidth="1"/>
    <col min="13336" max="13336" width="22.28515625" style="798" customWidth="1"/>
    <col min="13337" max="13338" width="11.42578125" style="798"/>
    <col min="13339" max="13339" width="14.85546875" style="798" bestFit="1" customWidth="1"/>
    <col min="13340" max="13564" width="11.42578125" style="798"/>
    <col min="13565" max="13565" width="34.42578125" style="798" customWidth="1"/>
    <col min="13566" max="13567" width="19.42578125" style="798" bestFit="1" customWidth="1"/>
    <col min="13568" max="13568" width="19.7109375" style="798" customWidth="1"/>
    <col min="13569" max="13570" width="20.42578125" style="798" customWidth="1"/>
    <col min="13571" max="13572" width="19.7109375" style="798" customWidth="1"/>
    <col min="13573" max="13573" width="25.28515625" style="798" customWidth="1"/>
    <col min="13574" max="13574" width="26" style="798" customWidth="1"/>
    <col min="13575" max="13575" width="22.28515625" style="798" customWidth="1"/>
    <col min="13576" max="13576" width="24.85546875" style="798" customWidth="1"/>
    <col min="13577" max="13577" width="21.140625" style="798" customWidth="1"/>
    <col min="13578" max="13578" width="21.42578125" style="798" customWidth="1"/>
    <col min="13579" max="13579" width="27.85546875" style="798" customWidth="1"/>
    <col min="13580" max="13580" width="23.42578125" style="798" customWidth="1"/>
    <col min="13581" max="13581" width="21.42578125" style="798" customWidth="1"/>
    <col min="13582" max="13584" width="20.7109375" style="798" customWidth="1"/>
    <col min="13585" max="13585" width="32.28515625" style="798" bestFit="1" customWidth="1"/>
    <col min="13586" max="13586" width="20.7109375" style="798" customWidth="1"/>
    <col min="13587" max="13587" width="22" style="798" customWidth="1"/>
    <col min="13588" max="13591" width="21.28515625" style="798" customWidth="1"/>
    <col min="13592" max="13592" width="22.28515625" style="798" customWidth="1"/>
    <col min="13593" max="13594" width="11.42578125" style="798"/>
    <col min="13595" max="13595" width="14.85546875" style="798" bestFit="1" customWidth="1"/>
    <col min="13596" max="13820" width="11.42578125" style="798"/>
    <col min="13821" max="13821" width="34.42578125" style="798" customWidth="1"/>
    <col min="13822" max="13823" width="19.42578125" style="798" bestFit="1" customWidth="1"/>
    <col min="13824" max="13824" width="19.7109375" style="798" customWidth="1"/>
    <col min="13825" max="13826" width="20.42578125" style="798" customWidth="1"/>
    <col min="13827" max="13828" width="19.7109375" style="798" customWidth="1"/>
    <col min="13829" max="13829" width="25.28515625" style="798" customWidth="1"/>
    <col min="13830" max="13830" width="26" style="798" customWidth="1"/>
    <col min="13831" max="13831" width="22.28515625" style="798" customWidth="1"/>
    <col min="13832" max="13832" width="24.85546875" style="798" customWidth="1"/>
    <col min="13833" max="13833" width="21.140625" style="798" customWidth="1"/>
    <col min="13834" max="13834" width="21.42578125" style="798" customWidth="1"/>
    <col min="13835" max="13835" width="27.85546875" style="798" customWidth="1"/>
    <col min="13836" max="13836" width="23.42578125" style="798" customWidth="1"/>
    <col min="13837" max="13837" width="21.42578125" style="798" customWidth="1"/>
    <col min="13838" max="13840" width="20.7109375" style="798" customWidth="1"/>
    <col min="13841" max="13841" width="32.28515625" style="798" bestFit="1" customWidth="1"/>
    <col min="13842" max="13842" width="20.7109375" style="798" customWidth="1"/>
    <col min="13843" max="13843" width="22" style="798" customWidth="1"/>
    <col min="13844" max="13847" width="21.28515625" style="798" customWidth="1"/>
    <col min="13848" max="13848" width="22.28515625" style="798" customWidth="1"/>
    <col min="13849" max="13850" width="11.42578125" style="798"/>
    <col min="13851" max="13851" width="14.85546875" style="798" bestFit="1" customWidth="1"/>
    <col min="13852" max="14076" width="11.42578125" style="798"/>
    <col min="14077" max="14077" width="34.42578125" style="798" customWidth="1"/>
    <col min="14078" max="14079" width="19.42578125" style="798" bestFit="1" customWidth="1"/>
    <col min="14080" max="14080" width="19.7109375" style="798" customWidth="1"/>
    <col min="14081" max="14082" width="20.42578125" style="798" customWidth="1"/>
    <col min="14083" max="14084" width="19.7109375" style="798" customWidth="1"/>
    <col min="14085" max="14085" width="25.28515625" style="798" customWidth="1"/>
    <col min="14086" max="14086" width="26" style="798" customWidth="1"/>
    <col min="14087" max="14087" width="22.28515625" style="798" customWidth="1"/>
    <col min="14088" max="14088" width="24.85546875" style="798" customWidth="1"/>
    <col min="14089" max="14089" width="21.140625" style="798" customWidth="1"/>
    <col min="14090" max="14090" width="21.42578125" style="798" customWidth="1"/>
    <col min="14091" max="14091" width="27.85546875" style="798" customWidth="1"/>
    <col min="14092" max="14092" width="23.42578125" style="798" customWidth="1"/>
    <col min="14093" max="14093" width="21.42578125" style="798" customWidth="1"/>
    <col min="14094" max="14096" width="20.7109375" style="798" customWidth="1"/>
    <col min="14097" max="14097" width="32.28515625" style="798" bestFit="1" customWidth="1"/>
    <col min="14098" max="14098" width="20.7109375" style="798" customWidth="1"/>
    <col min="14099" max="14099" width="22" style="798" customWidth="1"/>
    <col min="14100" max="14103" width="21.28515625" style="798" customWidth="1"/>
    <col min="14104" max="14104" width="22.28515625" style="798" customWidth="1"/>
    <col min="14105" max="14106" width="11.42578125" style="798"/>
    <col min="14107" max="14107" width="14.85546875" style="798" bestFit="1" customWidth="1"/>
    <col min="14108" max="14332" width="11.42578125" style="798"/>
    <col min="14333" max="14333" width="34.42578125" style="798" customWidth="1"/>
    <col min="14334" max="14335" width="19.42578125" style="798" bestFit="1" customWidth="1"/>
    <col min="14336" max="14336" width="19.7109375" style="798" customWidth="1"/>
    <col min="14337" max="14338" width="20.42578125" style="798" customWidth="1"/>
    <col min="14339" max="14340" width="19.7109375" style="798" customWidth="1"/>
    <col min="14341" max="14341" width="25.28515625" style="798" customWidth="1"/>
    <col min="14342" max="14342" width="26" style="798" customWidth="1"/>
    <col min="14343" max="14343" width="22.28515625" style="798" customWidth="1"/>
    <col min="14344" max="14344" width="24.85546875" style="798" customWidth="1"/>
    <col min="14345" max="14345" width="21.140625" style="798" customWidth="1"/>
    <col min="14346" max="14346" width="21.42578125" style="798" customWidth="1"/>
    <col min="14347" max="14347" width="27.85546875" style="798" customWidth="1"/>
    <col min="14348" max="14348" width="23.42578125" style="798" customWidth="1"/>
    <col min="14349" max="14349" width="21.42578125" style="798" customWidth="1"/>
    <col min="14350" max="14352" width="20.7109375" style="798" customWidth="1"/>
    <col min="14353" max="14353" width="32.28515625" style="798" bestFit="1" customWidth="1"/>
    <col min="14354" max="14354" width="20.7109375" style="798" customWidth="1"/>
    <col min="14355" max="14355" width="22" style="798" customWidth="1"/>
    <col min="14356" max="14359" width="21.28515625" style="798" customWidth="1"/>
    <col min="14360" max="14360" width="22.28515625" style="798" customWidth="1"/>
    <col min="14361" max="14362" width="11.42578125" style="798"/>
    <col min="14363" max="14363" width="14.85546875" style="798" bestFit="1" customWidth="1"/>
    <col min="14364" max="14588" width="11.42578125" style="798"/>
    <col min="14589" max="14589" width="34.42578125" style="798" customWidth="1"/>
    <col min="14590" max="14591" width="19.42578125" style="798" bestFit="1" customWidth="1"/>
    <col min="14592" max="14592" width="19.7109375" style="798" customWidth="1"/>
    <col min="14593" max="14594" width="20.42578125" style="798" customWidth="1"/>
    <col min="14595" max="14596" width="19.7109375" style="798" customWidth="1"/>
    <col min="14597" max="14597" width="25.28515625" style="798" customWidth="1"/>
    <col min="14598" max="14598" width="26" style="798" customWidth="1"/>
    <col min="14599" max="14599" width="22.28515625" style="798" customWidth="1"/>
    <col min="14600" max="14600" width="24.85546875" style="798" customWidth="1"/>
    <col min="14601" max="14601" width="21.140625" style="798" customWidth="1"/>
    <col min="14602" max="14602" width="21.42578125" style="798" customWidth="1"/>
    <col min="14603" max="14603" width="27.85546875" style="798" customWidth="1"/>
    <col min="14604" max="14604" width="23.42578125" style="798" customWidth="1"/>
    <col min="14605" max="14605" width="21.42578125" style="798" customWidth="1"/>
    <col min="14606" max="14608" width="20.7109375" style="798" customWidth="1"/>
    <col min="14609" max="14609" width="32.28515625" style="798" bestFit="1" customWidth="1"/>
    <col min="14610" max="14610" width="20.7109375" style="798" customWidth="1"/>
    <col min="14611" max="14611" width="22" style="798" customWidth="1"/>
    <col min="14612" max="14615" width="21.28515625" style="798" customWidth="1"/>
    <col min="14616" max="14616" width="22.28515625" style="798" customWidth="1"/>
    <col min="14617" max="14618" width="11.42578125" style="798"/>
    <col min="14619" max="14619" width="14.85546875" style="798" bestFit="1" customWidth="1"/>
    <col min="14620" max="14844" width="11.42578125" style="798"/>
    <col min="14845" max="14845" width="34.42578125" style="798" customWidth="1"/>
    <col min="14846" max="14847" width="19.42578125" style="798" bestFit="1" customWidth="1"/>
    <col min="14848" max="14848" width="19.7109375" style="798" customWidth="1"/>
    <col min="14849" max="14850" width="20.42578125" style="798" customWidth="1"/>
    <col min="14851" max="14852" width="19.7109375" style="798" customWidth="1"/>
    <col min="14853" max="14853" width="25.28515625" style="798" customWidth="1"/>
    <col min="14854" max="14854" width="26" style="798" customWidth="1"/>
    <col min="14855" max="14855" width="22.28515625" style="798" customWidth="1"/>
    <col min="14856" max="14856" width="24.85546875" style="798" customWidth="1"/>
    <col min="14857" max="14857" width="21.140625" style="798" customWidth="1"/>
    <col min="14858" max="14858" width="21.42578125" style="798" customWidth="1"/>
    <col min="14859" max="14859" width="27.85546875" style="798" customWidth="1"/>
    <col min="14860" max="14860" width="23.42578125" style="798" customWidth="1"/>
    <col min="14861" max="14861" width="21.42578125" style="798" customWidth="1"/>
    <col min="14862" max="14864" width="20.7109375" style="798" customWidth="1"/>
    <col min="14865" max="14865" width="32.28515625" style="798" bestFit="1" customWidth="1"/>
    <col min="14866" max="14866" width="20.7109375" style="798" customWidth="1"/>
    <col min="14867" max="14867" width="22" style="798" customWidth="1"/>
    <col min="14868" max="14871" width="21.28515625" style="798" customWidth="1"/>
    <col min="14872" max="14872" width="22.28515625" style="798" customWidth="1"/>
    <col min="14873" max="14874" width="11.42578125" style="798"/>
    <col min="14875" max="14875" width="14.85546875" style="798" bestFit="1" customWidth="1"/>
    <col min="14876" max="15100" width="11.42578125" style="798"/>
    <col min="15101" max="15101" width="34.42578125" style="798" customWidth="1"/>
    <col min="15102" max="15103" width="19.42578125" style="798" bestFit="1" customWidth="1"/>
    <col min="15104" max="15104" width="19.7109375" style="798" customWidth="1"/>
    <col min="15105" max="15106" width="20.42578125" style="798" customWidth="1"/>
    <col min="15107" max="15108" width="19.7109375" style="798" customWidth="1"/>
    <col min="15109" max="15109" width="25.28515625" style="798" customWidth="1"/>
    <col min="15110" max="15110" width="26" style="798" customWidth="1"/>
    <col min="15111" max="15111" width="22.28515625" style="798" customWidth="1"/>
    <col min="15112" max="15112" width="24.85546875" style="798" customWidth="1"/>
    <col min="15113" max="15113" width="21.140625" style="798" customWidth="1"/>
    <col min="15114" max="15114" width="21.42578125" style="798" customWidth="1"/>
    <col min="15115" max="15115" width="27.85546875" style="798" customWidth="1"/>
    <col min="15116" max="15116" width="23.42578125" style="798" customWidth="1"/>
    <col min="15117" max="15117" width="21.42578125" style="798" customWidth="1"/>
    <col min="15118" max="15120" width="20.7109375" style="798" customWidth="1"/>
    <col min="15121" max="15121" width="32.28515625" style="798" bestFit="1" customWidth="1"/>
    <col min="15122" max="15122" width="20.7109375" style="798" customWidth="1"/>
    <col min="15123" max="15123" width="22" style="798" customWidth="1"/>
    <col min="15124" max="15127" width="21.28515625" style="798" customWidth="1"/>
    <col min="15128" max="15128" width="22.28515625" style="798" customWidth="1"/>
    <col min="15129" max="15130" width="11.42578125" style="798"/>
    <col min="15131" max="15131" width="14.85546875" style="798" bestFit="1" customWidth="1"/>
    <col min="15132" max="15356" width="11.42578125" style="798"/>
    <col min="15357" max="15357" width="34.42578125" style="798" customWidth="1"/>
    <col min="15358" max="15359" width="19.42578125" style="798" bestFit="1" customWidth="1"/>
    <col min="15360" max="15360" width="19.7109375" style="798" customWidth="1"/>
    <col min="15361" max="15362" width="20.42578125" style="798" customWidth="1"/>
    <col min="15363" max="15364" width="19.7109375" style="798" customWidth="1"/>
    <col min="15365" max="15365" width="25.28515625" style="798" customWidth="1"/>
    <col min="15366" max="15366" width="26" style="798" customWidth="1"/>
    <col min="15367" max="15367" width="22.28515625" style="798" customWidth="1"/>
    <col min="15368" max="15368" width="24.85546875" style="798" customWidth="1"/>
    <col min="15369" max="15369" width="21.140625" style="798" customWidth="1"/>
    <col min="15370" max="15370" width="21.42578125" style="798" customWidth="1"/>
    <col min="15371" max="15371" width="27.85546875" style="798" customWidth="1"/>
    <col min="15372" max="15372" width="23.42578125" style="798" customWidth="1"/>
    <col min="15373" max="15373" width="21.42578125" style="798" customWidth="1"/>
    <col min="15374" max="15376" width="20.7109375" style="798" customWidth="1"/>
    <col min="15377" max="15377" width="32.28515625" style="798" bestFit="1" customWidth="1"/>
    <col min="15378" max="15378" width="20.7109375" style="798" customWidth="1"/>
    <col min="15379" max="15379" width="22" style="798" customWidth="1"/>
    <col min="15380" max="15383" width="21.28515625" style="798" customWidth="1"/>
    <col min="15384" max="15384" width="22.28515625" style="798" customWidth="1"/>
    <col min="15385" max="15386" width="11.42578125" style="798"/>
    <col min="15387" max="15387" width="14.85546875" style="798" bestFit="1" customWidth="1"/>
    <col min="15388" max="15612" width="11.42578125" style="798"/>
    <col min="15613" max="15613" width="34.42578125" style="798" customWidth="1"/>
    <col min="15614" max="15615" width="19.42578125" style="798" bestFit="1" customWidth="1"/>
    <col min="15616" max="15616" width="19.7109375" style="798" customWidth="1"/>
    <col min="15617" max="15618" width="20.42578125" style="798" customWidth="1"/>
    <col min="15619" max="15620" width="19.7109375" style="798" customWidth="1"/>
    <col min="15621" max="15621" width="25.28515625" style="798" customWidth="1"/>
    <col min="15622" max="15622" width="26" style="798" customWidth="1"/>
    <col min="15623" max="15623" width="22.28515625" style="798" customWidth="1"/>
    <col min="15624" max="15624" width="24.85546875" style="798" customWidth="1"/>
    <col min="15625" max="15625" width="21.140625" style="798" customWidth="1"/>
    <col min="15626" max="15626" width="21.42578125" style="798" customWidth="1"/>
    <col min="15627" max="15627" width="27.85546875" style="798" customWidth="1"/>
    <col min="15628" max="15628" width="23.42578125" style="798" customWidth="1"/>
    <col min="15629" max="15629" width="21.42578125" style="798" customWidth="1"/>
    <col min="15630" max="15632" width="20.7109375" style="798" customWidth="1"/>
    <col min="15633" max="15633" width="32.28515625" style="798" bestFit="1" customWidth="1"/>
    <col min="15634" max="15634" width="20.7109375" style="798" customWidth="1"/>
    <col min="15635" max="15635" width="22" style="798" customWidth="1"/>
    <col min="15636" max="15639" width="21.28515625" style="798" customWidth="1"/>
    <col min="15640" max="15640" width="22.28515625" style="798" customWidth="1"/>
    <col min="15641" max="15642" width="11.42578125" style="798"/>
    <col min="15643" max="15643" width="14.85546875" style="798" bestFit="1" customWidth="1"/>
    <col min="15644" max="15868" width="11.42578125" style="798"/>
    <col min="15869" max="15869" width="34.42578125" style="798" customWidth="1"/>
    <col min="15870" max="15871" width="19.42578125" style="798" bestFit="1" customWidth="1"/>
    <col min="15872" max="15872" width="19.7109375" style="798" customWidth="1"/>
    <col min="15873" max="15874" width="20.42578125" style="798" customWidth="1"/>
    <col min="15875" max="15876" width="19.7109375" style="798" customWidth="1"/>
    <col min="15877" max="15877" width="25.28515625" style="798" customWidth="1"/>
    <col min="15878" max="15878" width="26" style="798" customWidth="1"/>
    <col min="15879" max="15879" width="22.28515625" style="798" customWidth="1"/>
    <col min="15880" max="15880" width="24.85546875" style="798" customWidth="1"/>
    <col min="15881" max="15881" width="21.140625" style="798" customWidth="1"/>
    <col min="15882" max="15882" width="21.42578125" style="798" customWidth="1"/>
    <col min="15883" max="15883" width="27.85546875" style="798" customWidth="1"/>
    <col min="15884" max="15884" width="23.42578125" style="798" customWidth="1"/>
    <col min="15885" max="15885" width="21.42578125" style="798" customWidth="1"/>
    <col min="15886" max="15888" width="20.7109375" style="798" customWidth="1"/>
    <col min="15889" max="15889" width="32.28515625" style="798" bestFit="1" customWidth="1"/>
    <col min="15890" max="15890" width="20.7109375" style="798" customWidth="1"/>
    <col min="15891" max="15891" width="22" style="798" customWidth="1"/>
    <col min="15892" max="15895" width="21.28515625" style="798" customWidth="1"/>
    <col min="15896" max="15896" width="22.28515625" style="798" customWidth="1"/>
    <col min="15897" max="15898" width="11.42578125" style="798"/>
    <col min="15899" max="15899" width="14.85546875" style="798" bestFit="1" customWidth="1"/>
    <col min="15900" max="16124" width="11.42578125" style="798"/>
    <col min="16125" max="16125" width="34.42578125" style="798" customWidth="1"/>
    <col min="16126" max="16127" width="19.42578125" style="798" bestFit="1" customWidth="1"/>
    <col min="16128" max="16128" width="19.7109375" style="798" customWidth="1"/>
    <col min="16129" max="16130" width="20.42578125" style="798" customWidth="1"/>
    <col min="16131" max="16132" width="19.7109375" style="798" customWidth="1"/>
    <col min="16133" max="16133" width="25.28515625" style="798" customWidth="1"/>
    <col min="16134" max="16134" width="26" style="798" customWidth="1"/>
    <col min="16135" max="16135" width="22.28515625" style="798" customWidth="1"/>
    <col min="16136" max="16136" width="24.85546875" style="798" customWidth="1"/>
    <col min="16137" max="16137" width="21.140625" style="798" customWidth="1"/>
    <col min="16138" max="16138" width="21.42578125" style="798" customWidth="1"/>
    <col min="16139" max="16139" width="27.85546875" style="798" customWidth="1"/>
    <col min="16140" max="16140" width="23.42578125" style="798" customWidth="1"/>
    <col min="16141" max="16141" width="21.42578125" style="798" customWidth="1"/>
    <col min="16142" max="16144" width="20.7109375" style="798" customWidth="1"/>
    <col min="16145" max="16145" width="32.28515625" style="798" bestFit="1" customWidth="1"/>
    <col min="16146" max="16146" width="20.7109375" style="798" customWidth="1"/>
    <col min="16147" max="16147" width="22" style="798" customWidth="1"/>
    <col min="16148" max="16151" width="21.28515625" style="798" customWidth="1"/>
    <col min="16152" max="16152" width="22.28515625" style="798" customWidth="1"/>
    <col min="16153" max="16154" width="11.42578125" style="798"/>
    <col min="16155" max="16155" width="14.85546875" style="798" bestFit="1" customWidth="1"/>
    <col min="16156" max="16384" width="11.42578125" style="798"/>
  </cols>
  <sheetData>
    <row r="1" spans="1:25" s="779" customFormat="1" x14ac:dyDescent="0.25">
      <c r="A1" s="776" t="s">
        <v>134</v>
      </c>
      <c r="L1" s="919" t="s">
        <v>0</v>
      </c>
      <c r="M1" s="919"/>
      <c r="N1" s="919"/>
      <c r="O1" s="780"/>
      <c r="P1" s="780"/>
      <c r="Q1" s="780"/>
      <c r="R1" s="780"/>
      <c r="S1" s="780"/>
      <c r="T1" s="780"/>
      <c r="U1" s="780"/>
      <c r="V1" s="780"/>
      <c r="W1" s="780"/>
      <c r="X1" s="780"/>
      <c r="Y1" s="780"/>
    </row>
    <row r="2" spans="1:25" s="779" customFormat="1" x14ac:dyDescent="0.25">
      <c r="A2" s="777">
        <f>COUNTA(A8:A14) - MATCH(A3,A8:A14,0)+1</f>
        <v>1</v>
      </c>
      <c r="L2" s="780" t="s">
        <v>1</v>
      </c>
      <c r="M2" s="780"/>
      <c r="N2" s="780"/>
      <c r="O2" s="781"/>
      <c r="P2" s="1074" t="s">
        <v>2</v>
      </c>
      <c r="Q2" s="1074"/>
      <c r="R2" s="1074"/>
      <c r="S2" s="781"/>
      <c r="T2" s="781" t="s">
        <v>3</v>
      </c>
      <c r="U2" s="1074" t="s">
        <v>55</v>
      </c>
      <c r="V2" s="1074"/>
      <c r="X2" s="781"/>
      <c r="Y2" s="781"/>
    </row>
    <row r="3" spans="1:25" s="779" customFormat="1" ht="15.75" thickBot="1" x14ac:dyDescent="0.3">
      <c r="A3" s="778" t="s">
        <v>23</v>
      </c>
      <c r="L3" s="780" t="s">
        <v>4</v>
      </c>
      <c r="M3" s="780"/>
      <c r="N3" s="780"/>
      <c r="O3" s="781"/>
      <c r="P3" s="960">
        <v>2</v>
      </c>
      <c r="Q3" s="781"/>
      <c r="R3" s="781"/>
      <c r="S3" s="781" t="s">
        <v>6</v>
      </c>
      <c r="T3" s="1078">
        <v>45768</v>
      </c>
      <c r="U3" s="1078"/>
      <c r="V3" s="1078">
        <f>T3+6</f>
        <v>45774</v>
      </c>
      <c r="W3" s="1078"/>
      <c r="X3" s="783"/>
      <c r="Y3" s="781"/>
    </row>
    <row r="4" spans="1:25" s="779" customFormat="1" ht="15.75" thickBot="1" x14ac:dyDescent="0.3">
      <c r="L4" s="780"/>
      <c r="M4" s="780"/>
      <c r="N4" s="780"/>
      <c r="O4" s="781"/>
      <c r="P4" s="920"/>
      <c r="Q4" s="781"/>
      <c r="R4" s="781"/>
      <c r="S4" s="781"/>
      <c r="T4" s="961"/>
      <c r="U4" s="961"/>
      <c r="V4" s="961"/>
      <c r="W4" s="961"/>
      <c r="X4" s="783"/>
      <c r="Y4" s="781"/>
    </row>
    <row r="5" spans="1:25" s="779" customFormat="1" ht="15.75" thickBot="1" x14ac:dyDescent="0.3">
      <c r="A5" s="784" t="s">
        <v>7</v>
      </c>
      <c r="B5" s="1075" t="s">
        <v>113</v>
      </c>
      <c r="C5" s="1076"/>
      <c r="D5" s="1076"/>
      <c r="E5" s="1076"/>
      <c r="F5" s="1076"/>
      <c r="G5" s="1076"/>
      <c r="H5" s="1076"/>
      <c r="I5" s="1061" t="s">
        <v>63</v>
      </c>
      <c r="J5" s="1062"/>
      <c r="K5" s="1062"/>
      <c r="L5" s="1062"/>
      <c r="M5" s="1062"/>
      <c r="N5" s="1062"/>
      <c r="O5" s="1077"/>
      <c r="P5" s="1063" t="s">
        <v>8</v>
      </c>
      <c r="Q5" s="1064"/>
      <c r="R5" s="1064"/>
      <c r="S5" s="1064"/>
      <c r="T5" s="1064"/>
      <c r="U5" s="1064"/>
      <c r="V5" s="1065"/>
      <c r="W5" s="785"/>
      <c r="Y5" s="786" t="s">
        <v>130</v>
      </c>
    </row>
    <row r="6" spans="1:25" ht="15.75" thickBot="1" x14ac:dyDescent="0.3">
      <c r="A6" s="967" t="s">
        <v>10</v>
      </c>
      <c r="B6" s="794">
        <v>1</v>
      </c>
      <c r="C6" s="795">
        <v>2</v>
      </c>
      <c r="D6" s="795">
        <v>3</v>
      </c>
      <c r="E6" s="795">
        <v>4</v>
      </c>
      <c r="F6" s="795">
        <v>5</v>
      </c>
      <c r="G6" s="795">
        <v>6</v>
      </c>
      <c r="H6" s="796">
        <v>7</v>
      </c>
      <c r="I6" s="794">
        <v>1</v>
      </c>
      <c r="J6" s="795">
        <v>2</v>
      </c>
      <c r="K6" s="795">
        <v>3</v>
      </c>
      <c r="L6" s="795">
        <v>4</v>
      </c>
      <c r="M6" s="795">
        <v>5</v>
      </c>
      <c r="N6" s="795">
        <v>6</v>
      </c>
      <c r="O6" s="796">
        <v>7</v>
      </c>
      <c r="P6" s="794">
        <v>1</v>
      </c>
      <c r="Q6" s="795">
        <v>2</v>
      </c>
      <c r="R6" s="795">
        <v>3</v>
      </c>
      <c r="S6" s="795">
        <v>4</v>
      </c>
      <c r="T6" s="795">
        <v>5</v>
      </c>
      <c r="U6" s="795">
        <v>6</v>
      </c>
      <c r="V6" s="796">
        <v>7</v>
      </c>
      <c r="W6" s="968" t="s">
        <v>9</v>
      </c>
      <c r="Y6" s="799" t="s">
        <v>131</v>
      </c>
    </row>
    <row r="7" spans="1:25" ht="15.75" thickBot="1" x14ac:dyDescent="0.3">
      <c r="A7" s="982" t="s">
        <v>136</v>
      </c>
      <c r="B7" s="975">
        <v>83.4</v>
      </c>
      <c r="C7" s="976">
        <v>82.9</v>
      </c>
      <c r="D7" s="976">
        <v>82.5</v>
      </c>
      <c r="E7" s="977">
        <v>13.2</v>
      </c>
      <c r="F7" s="976">
        <v>85</v>
      </c>
      <c r="G7" s="976">
        <v>82.8</v>
      </c>
      <c r="H7" s="978">
        <v>83.9</v>
      </c>
      <c r="I7" s="979">
        <v>87.2</v>
      </c>
      <c r="J7" s="976">
        <v>88.5</v>
      </c>
      <c r="K7" s="976">
        <v>90.7</v>
      </c>
      <c r="L7" s="976">
        <v>16.2</v>
      </c>
      <c r="M7" s="976">
        <v>89.5</v>
      </c>
      <c r="N7" s="976">
        <v>88.3</v>
      </c>
      <c r="O7" s="976">
        <v>90.3</v>
      </c>
      <c r="P7" s="980">
        <v>89.9</v>
      </c>
      <c r="Q7" s="977">
        <v>88.3</v>
      </c>
      <c r="R7" s="976">
        <v>87.9</v>
      </c>
      <c r="S7" s="976">
        <v>18.600000000000001</v>
      </c>
      <c r="T7" s="976">
        <v>89.3</v>
      </c>
      <c r="U7" s="976">
        <v>88.8</v>
      </c>
      <c r="V7" s="981">
        <v>89.6</v>
      </c>
      <c r="W7" s="983">
        <f t="shared" ref="W7:W14" si="0">SUM(B7:V7)</f>
        <v>1616.8</v>
      </c>
      <c r="Y7" s="807">
        <v>1</v>
      </c>
    </row>
    <row r="8" spans="1:25" x14ac:dyDescent="0.25">
      <c r="A8" s="969" t="s">
        <v>51</v>
      </c>
      <c r="B8" s="970">
        <v>83.4</v>
      </c>
      <c r="C8" s="971">
        <v>82.9</v>
      </c>
      <c r="D8" s="971">
        <v>82.5</v>
      </c>
      <c r="E8" s="971">
        <v>13.1</v>
      </c>
      <c r="F8" s="971">
        <v>85</v>
      </c>
      <c r="G8" s="971">
        <v>82.8</v>
      </c>
      <c r="H8" s="974">
        <v>83.9</v>
      </c>
      <c r="I8" s="973">
        <v>87.2</v>
      </c>
      <c r="J8" s="971">
        <v>88.5</v>
      </c>
      <c r="K8" s="971">
        <v>90.7</v>
      </c>
      <c r="L8" s="972">
        <v>16.2</v>
      </c>
      <c r="M8" s="971">
        <v>89.5</v>
      </c>
      <c r="N8" s="972">
        <v>88.3</v>
      </c>
      <c r="O8" s="971">
        <v>90.3</v>
      </c>
      <c r="P8" s="970">
        <v>89.8</v>
      </c>
      <c r="Q8" s="972">
        <v>88.2</v>
      </c>
      <c r="R8" s="971">
        <v>87.9</v>
      </c>
      <c r="S8" s="972">
        <v>18.600000000000001</v>
      </c>
      <c r="T8" s="971">
        <v>89.3</v>
      </c>
      <c r="U8" s="971">
        <v>88.8</v>
      </c>
      <c r="V8" s="974">
        <v>89.6</v>
      </c>
      <c r="W8" s="1001">
        <f t="shared" si="0"/>
        <v>1616.5</v>
      </c>
      <c r="X8" s="815">
        <f>W8-W7</f>
        <v>-0.29999999999995453</v>
      </c>
      <c r="Y8" s="816">
        <v>2</v>
      </c>
    </row>
    <row r="9" spans="1:25" x14ac:dyDescent="0.25">
      <c r="A9" s="808" t="s">
        <v>24</v>
      </c>
      <c r="B9" s="924">
        <f>B8</f>
        <v>83.4</v>
      </c>
      <c r="C9" s="925">
        <f t="shared" ref="C9:V9" si="1">C8</f>
        <v>82.9</v>
      </c>
      <c r="D9" s="925">
        <f t="shared" si="1"/>
        <v>82.5</v>
      </c>
      <c r="E9" s="925">
        <f t="shared" si="1"/>
        <v>13.1</v>
      </c>
      <c r="F9" s="925">
        <f t="shared" si="1"/>
        <v>85</v>
      </c>
      <c r="G9" s="925">
        <f t="shared" si="1"/>
        <v>82.8</v>
      </c>
      <c r="H9" s="926">
        <f t="shared" si="1"/>
        <v>83.9</v>
      </c>
      <c r="I9" s="927">
        <f t="shared" si="1"/>
        <v>87.2</v>
      </c>
      <c r="J9" s="925">
        <f t="shared" si="1"/>
        <v>88.5</v>
      </c>
      <c r="K9" s="925">
        <f t="shared" si="1"/>
        <v>90.7</v>
      </c>
      <c r="L9" s="925">
        <v>16.100000000000001</v>
      </c>
      <c r="M9" s="925">
        <f t="shared" si="1"/>
        <v>89.5</v>
      </c>
      <c r="N9" s="925">
        <v>88.2</v>
      </c>
      <c r="O9" s="1003">
        <f t="shared" si="1"/>
        <v>90.3</v>
      </c>
      <c r="P9" s="924">
        <f t="shared" si="1"/>
        <v>89.8</v>
      </c>
      <c r="Q9" s="925">
        <v>88.1</v>
      </c>
      <c r="R9" s="925">
        <f t="shared" si="1"/>
        <v>87.9</v>
      </c>
      <c r="S9" s="925">
        <v>18.5</v>
      </c>
      <c r="T9" s="925">
        <f t="shared" si="1"/>
        <v>89.3</v>
      </c>
      <c r="U9" s="963">
        <f t="shared" si="1"/>
        <v>88.8</v>
      </c>
      <c r="V9" s="926">
        <f t="shared" si="1"/>
        <v>89.6</v>
      </c>
      <c r="W9" s="951">
        <f t="shared" si="0"/>
        <v>1616.1</v>
      </c>
      <c r="X9" s="815">
        <f>W9-W8</f>
        <v>-0.40000000000009095</v>
      </c>
      <c r="Y9" s="818">
        <v>3</v>
      </c>
    </row>
    <row r="10" spans="1:25" x14ac:dyDescent="0.25">
      <c r="A10" s="808" t="s">
        <v>20</v>
      </c>
      <c r="B10" s="924">
        <v>83.7</v>
      </c>
      <c r="C10" s="925">
        <v>82.8</v>
      </c>
      <c r="D10" s="925">
        <v>82.7</v>
      </c>
      <c r="E10" s="963">
        <v>13.5</v>
      </c>
      <c r="F10" s="925">
        <v>85</v>
      </c>
      <c r="G10" s="963">
        <v>83</v>
      </c>
      <c r="H10" s="926">
        <v>84.1</v>
      </c>
      <c r="I10" s="927">
        <v>87.3</v>
      </c>
      <c r="J10" s="925">
        <v>88.7</v>
      </c>
      <c r="K10" s="925">
        <v>90.9</v>
      </c>
      <c r="L10" s="963">
        <v>16.2</v>
      </c>
      <c r="M10" s="925">
        <v>89.4</v>
      </c>
      <c r="N10" s="925">
        <v>89.1</v>
      </c>
      <c r="O10" s="925">
        <v>89.9</v>
      </c>
      <c r="P10" s="924">
        <v>89.9</v>
      </c>
      <c r="Q10" s="925">
        <v>88.4</v>
      </c>
      <c r="R10" s="925">
        <v>88.3</v>
      </c>
      <c r="S10" s="925">
        <v>18.7</v>
      </c>
      <c r="T10" s="1003">
        <v>89.5</v>
      </c>
      <c r="U10" s="963">
        <v>88.7</v>
      </c>
      <c r="V10" s="964">
        <v>89.8</v>
      </c>
      <c r="W10" s="951">
        <f t="shared" si="0"/>
        <v>1619.6000000000001</v>
      </c>
      <c r="X10" s="815">
        <f t="shared" ref="X10:X14" si="2">W10-W9</f>
        <v>3.5000000000002274</v>
      </c>
      <c r="Y10" s="819">
        <v>4</v>
      </c>
    </row>
    <row r="11" spans="1:25" x14ac:dyDescent="0.25">
      <c r="A11" s="820" t="s">
        <v>28</v>
      </c>
      <c r="B11" s="924">
        <v>83.7</v>
      </c>
      <c r="C11" s="963">
        <v>82.8</v>
      </c>
      <c r="D11" s="925">
        <v>82.7</v>
      </c>
      <c r="E11" s="925">
        <v>13.4</v>
      </c>
      <c r="F11" s="925">
        <v>85</v>
      </c>
      <c r="G11" s="925">
        <v>82.9</v>
      </c>
      <c r="H11" s="926">
        <v>84.1</v>
      </c>
      <c r="I11" s="1004">
        <v>87.3</v>
      </c>
      <c r="J11" s="963">
        <v>88.7</v>
      </c>
      <c r="K11" s="925">
        <v>90.9</v>
      </c>
      <c r="L11" s="1003">
        <v>16.100000000000001</v>
      </c>
      <c r="M11" s="925">
        <v>89.4</v>
      </c>
      <c r="N11" s="925">
        <v>89.1</v>
      </c>
      <c r="O11" s="925">
        <v>89.9</v>
      </c>
      <c r="P11" s="924">
        <v>89.9</v>
      </c>
      <c r="Q11" s="925">
        <v>88.4</v>
      </c>
      <c r="R11" s="925">
        <v>88.3</v>
      </c>
      <c r="S11" s="925">
        <v>18.7</v>
      </c>
      <c r="T11" s="925">
        <v>89.2</v>
      </c>
      <c r="U11" s="925">
        <v>88.6</v>
      </c>
      <c r="V11" s="926">
        <v>89.7</v>
      </c>
      <c r="W11" s="951">
        <f t="shared" si="0"/>
        <v>1618.8000000000002</v>
      </c>
      <c r="X11" s="815">
        <f t="shared" si="2"/>
        <v>-0.79999999999995453</v>
      </c>
      <c r="Y11" s="821">
        <v>5</v>
      </c>
    </row>
    <row r="12" spans="1:25" x14ac:dyDescent="0.25">
      <c r="A12" s="808" t="s">
        <v>21</v>
      </c>
      <c r="B12" s="924">
        <v>83.7</v>
      </c>
      <c r="C12" s="925">
        <v>82.7</v>
      </c>
      <c r="D12" s="925">
        <v>82.7</v>
      </c>
      <c r="E12" s="963">
        <v>13.4</v>
      </c>
      <c r="F12" s="925">
        <v>85</v>
      </c>
      <c r="G12" s="925">
        <v>82.9</v>
      </c>
      <c r="H12" s="926">
        <v>83.8</v>
      </c>
      <c r="I12" s="927">
        <v>87.2</v>
      </c>
      <c r="J12" s="925">
        <v>88.6</v>
      </c>
      <c r="K12" s="925">
        <v>90.9</v>
      </c>
      <c r="L12" s="925">
        <v>15.8</v>
      </c>
      <c r="M12" s="925">
        <v>89.4</v>
      </c>
      <c r="N12" s="925">
        <v>89.1</v>
      </c>
      <c r="O12" s="925">
        <v>90.2</v>
      </c>
      <c r="P12" s="924">
        <v>89.9</v>
      </c>
      <c r="Q12" s="925">
        <v>88.4</v>
      </c>
      <c r="R12" s="925">
        <v>88.3</v>
      </c>
      <c r="S12" s="963">
        <v>18.399999999999999</v>
      </c>
      <c r="T12" s="925">
        <v>89.3</v>
      </c>
      <c r="U12" s="925">
        <v>88.8</v>
      </c>
      <c r="V12" s="926">
        <v>89.7</v>
      </c>
      <c r="W12" s="951">
        <f t="shared" si="0"/>
        <v>1618.2</v>
      </c>
      <c r="X12" s="815">
        <f t="shared" si="2"/>
        <v>-0.60000000000013642</v>
      </c>
      <c r="Y12" s="822">
        <v>6</v>
      </c>
    </row>
    <row r="13" spans="1:25" x14ac:dyDescent="0.25">
      <c r="A13" s="808" t="s">
        <v>22</v>
      </c>
      <c r="B13" s="924">
        <v>83.7</v>
      </c>
      <c r="C13" s="925">
        <v>82.7</v>
      </c>
      <c r="D13" s="925">
        <v>82.7</v>
      </c>
      <c r="E13" s="963">
        <v>13.3</v>
      </c>
      <c r="F13" s="925">
        <v>85</v>
      </c>
      <c r="G13" s="925">
        <v>82.9</v>
      </c>
      <c r="H13" s="964">
        <v>83.8</v>
      </c>
      <c r="I13" s="1004">
        <v>87.2</v>
      </c>
      <c r="J13" s="925">
        <v>88.6</v>
      </c>
      <c r="K13" s="925">
        <v>90.9</v>
      </c>
      <c r="L13" s="925">
        <v>15.8</v>
      </c>
      <c r="M13" s="925">
        <v>89.4</v>
      </c>
      <c r="N13" s="925">
        <v>89.1</v>
      </c>
      <c r="O13" s="925">
        <v>90.2</v>
      </c>
      <c r="P13" s="924">
        <v>89.9</v>
      </c>
      <c r="Q13" s="925">
        <v>88.4</v>
      </c>
      <c r="R13" s="925">
        <v>88.3</v>
      </c>
      <c r="S13" s="925">
        <v>18.3</v>
      </c>
      <c r="T13" s="925">
        <v>89.3</v>
      </c>
      <c r="U13" s="925">
        <v>88.8</v>
      </c>
      <c r="V13" s="926">
        <v>89.7</v>
      </c>
      <c r="W13" s="817">
        <f t="shared" si="0"/>
        <v>1618</v>
      </c>
      <c r="X13" s="815">
        <f t="shared" si="2"/>
        <v>-0.20000000000004547</v>
      </c>
      <c r="Y13" s="823">
        <v>7</v>
      </c>
    </row>
    <row r="14" spans="1:25" ht="15.75" thickBot="1" x14ac:dyDescent="0.3">
      <c r="A14" s="808" t="s">
        <v>23</v>
      </c>
      <c r="B14" s="924">
        <v>83.7</v>
      </c>
      <c r="C14" s="925">
        <v>82.7</v>
      </c>
      <c r="D14" s="963">
        <v>82.7</v>
      </c>
      <c r="E14" s="963">
        <v>13.2</v>
      </c>
      <c r="F14" s="925">
        <v>85</v>
      </c>
      <c r="G14" s="925">
        <v>82.9</v>
      </c>
      <c r="H14" s="926">
        <v>83.7</v>
      </c>
      <c r="I14" s="927">
        <v>87.1</v>
      </c>
      <c r="J14" s="925">
        <v>88.6</v>
      </c>
      <c r="K14" s="963">
        <v>90.9</v>
      </c>
      <c r="L14" s="963">
        <v>15.8</v>
      </c>
      <c r="M14" s="963">
        <v>89.4</v>
      </c>
      <c r="N14" s="925">
        <v>89.1</v>
      </c>
      <c r="O14" s="925">
        <v>90.2</v>
      </c>
      <c r="P14" s="924">
        <v>89.9</v>
      </c>
      <c r="Q14" s="963">
        <v>88.4</v>
      </c>
      <c r="R14" s="925">
        <v>88.3</v>
      </c>
      <c r="S14" s="925">
        <v>18.3</v>
      </c>
      <c r="T14" s="925">
        <v>89.3</v>
      </c>
      <c r="U14" s="963">
        <v>88.8</v>
      </c>
      <c r="V14" s="926">
        <v>89.7</v>
      </c>
      <c r="W14" s="817">
        <f t="shared" si="0"/>
        <v>1617.7</v>
      </c>
      <c r="X14" s="815">
        <f t="shared" si="2"/>
        <v>-0.29999999999995453</v>
      </c>
    </row>
    <row r="15" spans="1:25" x14ac:dyDescent="0.25">
      <c r="A15" s="800" t="s">
        <v>9</v>
      </c>
      <c r="B15" s="824">
        <f>SUM(B8:B14)</f>
        <v>585.29999999999995</v>
      </c>
      <c r="C15" s="825">
        <f>SUM(C8:C14)</f>
        <v>579.5</v>
      </c>
      <c r="D15" s="825">
        <f t="shared" ref="D15:V15" si="3">SUM(D8:D14)</f>
        <v>578.5</v>
      </c>
      <c r="E15" s="825">
        <f>SUM(E8:E14)</f>
        <v>93</v>
      </c>
      <c r="F15" s="825">
        <f t="shared" si="3"/>
        <v>595</v>
      </c>
      <c r="G15" s="825">
        <f t="shared" si="3"/>
        <v>580.19999999999993</v>
      </c>
      <c r="H15" s="826">
        <f t="shared" si="3"/>
        <v>587.30000000000007</v>
      </c>
      <c r="I15" s="824">
        <f t="shared" si="3"/>
        <v>610.5</v>
      </c>
      <c r="J15" s="825">
        <f t="shared" si="3"/>
        <v>620.20000000000005</v>
      </c>
      <c r="K15" s="825">
        <f t="shared" si="3"/>
        <v>635.9</v>
      </c>
      <c r="L15" s="825">
        <f t="shared" si="3"/>
        <v>111.99999999999999</v>
      </c>
      <c r="M15" s="825">
        <f t="shared" si="3"/>
        <v>625.99999999999989</v>
      </c>
      <c r="N15" s="825">
        <f t="shared" si="3"/>
        <v>622.00000000000011</v>
      </c>
      <c r="O15" s="826">
        <f t="shared" si="3"/>
        <v>631</v>
      </c>
      <c r="P15" s="824">
        <f t="shared" si="3"/>
        <v>629.09999999999991</v>
      </c>
      <c r="Q15" s="825">
        <f t="shared" si="3"/>
        <v>618.29999999999995</v>
      </c>
      <c r="R15" s="825">
        <f t="shared" si="3"/>
        <v>617.29999999999995</v>
      </c>
      <c r="S15" s="825">
        <f>SUM(S8:S14)</f>
        <v>129.5</v>
      </c>
      <c r="T15" s="825">
        <f t="shared" si="3"/>
        <v>625.19999999999993</v>
      </c>
      <c r="U15" s="825">
        <f t="shared" si="3"/>
        <v>621.29999999999995</v>
      </c>
      <c r="V15" s="826">
        <f t="shared" si="3"/>
        <v>627.80000000000007</v>
      </c>
      <c r="W15" s="827">
        <f>SUM(W8:W14)</f>
        <v>11324.900000000001</v>
      </c>
    </row>
    <row r="16" spans="1:25" s="779" customFormat="1" ht="14.25" x14ac:dyDescent="0.25">
      <c r="A16" s="828" t="s">
        <v>11</v>
      </c>
      <c r="B16" s="829">
        <v>153.9399999999998</v>
      </c>
      <c r="C16" s="830">
        <v>153.9399999999998</v>
      </c>
      <c r="D16" s="830">
        <v>153.9399999999998</v>
      </c>
      <c r="E16" s="830">
        <v>153.9399999999998</v>
      </c>
      <c r="F16" s="830">
        <v>153.9399999999998</v>
      </c>
      <c r="G16" s="830">
        <v>153.9399999999998</v>
      </c>
      <c r="H16" s="831">
        <v>153.9399999999998</v>
      </c>
      <c r="I16" s="829">
        <v>153.9399999999998</v>
      </c>
      <c r="J16" s="830">
        <v>153.9399999999998</v>
      </c>
      <c r="K16" s="830">
        <v>153.9399999999998</v>
      </c>
      <c r="L16" s="830">
        <v>153.9399999999998</v>
      </c>
      <c r="M16" s="830">
        <v>153.9399999999998</v>
      </c>
      <c r="N16" s="830">
        <v>153.9399999999998</v>
      </c>
      <c r="O16" s="831">
        <v>153.9399999999998</v>
      </c>
      <c r="P16" s="829">
        <v>153.9399999999998</v>
      </c>
      <c r="Q16" s="830">
        <v>153.9399999999998</v>
      </c>
      <c r="R16" s="830">
        <v>153.9399999999998</v>
      </c>
      <c r="S16" s="830">
        <v>153.9399999999998</v>
      </c>
      <c r="T16" s="830">
        <v>153.9399999999998</v>
      </c>
      <c r="U16" s="830">
        <v>153.9399999999998</v>
      </c>
      <c r="V16" s="831">
        <v>153.9399999999998</v>
      </c>
      <c r="W16" s="832">
        <f>((W15/W17)/7)*1000</f>
        <v>154.12430762530789</v>
      </c>
    </row>
    <row r="17" spans="1:24" s="779" customFormat="1" ht="14.25" x14ac:dyDescent="0.25">
      <c r="A17" s="833" t="s">
        <v>12</v>
      </c>
      <c r="B17" s="834">
        <v>543</v>
      </c>
      <c r="C17" s="835">
        <v>537</v>
      </c>
      <c r="D17" s="835">
        <v>537</v>
      </c>
      <c r="E17" s="835">
        <v>84</v>
      </c>
      <c r="F17" s="835">
        <v>552</v>
      </c>
      <c r="G17" s="835">
        <v>538</v>
      </c>
      <c r="H17" s="836">
        <v>543</v>
      </c>
      <c r="I17" s="834">
        <v>565</v>
      </c>
      <c r="J17" s="835">
        <v>575</v>
      </c>
      <c r="K17" s="835">
        <v>590</v>
      </c>
      <c r="L17" s="835">
        <v>102</v>
      </c>
      <c r="M17" s="835">
        <v>581</v>
      </c>
      <c r="N17" s="835">
        <v>577</v>
      </c>
      <c r="O17" s="836">
        <v>586</v>
      </c>
      <c r="P17" s="834">
        <v>584</v>
      </c>
      <c r="Q17" s="835">
        <v>574</v>
      </c>
      <c r="R17" s="835">
        <v>573</v>
      </c>
      <c r="S17" s="835">
        <v>120</v>
      </c>
      <c r="T17" s="835">
        <v>579</v>
      </c>
      <c r="U17" s="835">
        <v>575</v>
      </c>
      <c r="V17" s="836">
        <v>582</v>
      </c>
      <c r="W17" s="837">
        <f>SUM(B17:V17)</f>
        <v>10497</v>
      </c>
    </row>
    <row r="18" spans="1:24" s="779" customFormat="1" ht="14.25" x14ac:dyDescent="0.25">
      <c r="A18" s="838" t="s">
        <v>13</v>
      </c>
      <c r="B18" s="839">
        <f>((((B16*7)*B17)/1000-B8)/6)</f>
        <v>83.620989999999878</v>
      </c>
      <c r="C18" s="842">
        <f t="shared" ref="C18:V18" si="4">((((C16*7)*C17)/1000-C8)/6)</f>
        <v>82.626743333333209</v>
      </c>
      <c r="D18" s="842">
        <f t="shared" si="4"/>
        <v>82.693409999999872</v>
      </c>
      <c r="E18" s="842">
        <f t="shared" si="4"/>
        <v>12.902786666666648</v>
      </c>
      <c r="F18" s="842">
        <f t="shared" si="4"/>
        <v>84.970693333333202</v>
      </c>
      <c r="G18" s="842">
        <f t="shared" si="4"/>
        <v>82.823006666666544</v>
      </c>
      <c r="H18" s="843">
        <f t="shared" si="4"/>
        <v>83.537656666666535</v>
      </c>
      <c r="I18" s="839">
        <f t="shared" si="4"/>
        <v>86.938783333333177</v>
      </c>
      <c r="J18" s="842">
        <f t="shared" si="4"/>
        <v>88.518083333333195</v>
      </c>
      <c r="K18" s="842">
        <f t="shared" si="4"/>
        <v>90.845366666666507</v>
      </c>
      <c r="L18" s="842">
        <f t="shared" si="4"/>
        <v>15.618859999999977</v>
      </c>
      <c r="M18" s="842">
        <f t="shared" si="4"/>
        <v>89.428996666666535</v>
      </c>
      <c r="N18" s="842">
        <f t="shared" si="4"/>
        <v>88.910609999999863</v>
      </c>
      <c r="O18" s="843">
        <f t="shared" si="4"/>
        <v>90.193646666666538</v>
      </c>
      <c r="P18" s="839">
        <f t="shared" si="4"/>
        <v>89.91778666666653</v>
      </c>
      <c r="Q18" s="842">
        <f t="shared" si="4"/>
        <v>88.388486666666537</v>
      </c>
      <c r="R18" s="842">
        <f t="shared" si="4"/>
        <v>88.258889999999852</v>
      </c>
      <c r="S18" s="842">
        <f t="shared" si="4"/>
        <v>18.451599999999971</v>
      </c>
      <c r="T18" s="842">
        <f t="shared" si="4"/>
        <v>89.103136666666543</v>
      </c>
      <c r="U18" s="842">
        <f t="shared" si="4"/>
        <v>88.468083333333198</v>
      </c>
      <c r="V18" s="843">
        <f t="shared" si="4"/>
        <v>89.59192666666651</v>
      </c>
      <c r="W18" s="840">
        <f>((W15*1000)/7)/W17</f>
        <v>154.12430762530795</v>
      </c>
    </row>
    <row r="19" spans="1:24" x14ac:dyDescent="0.25">
      <c r="A19" s="841" t="s">
        <v>14</v>
      </c>
      <c r="B19" s="839">
        <f>((B17*B16)*7)/1000</f>
        <v>585.12593999999922</v>
      </c>
      <c r="C19" s="842">
        <f>((C17*C16)*7)/1000</f>
        <v>578.66045999999926</v>
      </c>
      <c r="D19" s="842">
        <f t="shared" ref="D19:V19" si="5">((D17*D16)*7)/1000</f>
        <v>578.66045999999926</v>
      </c>
      <c r="E19" s="842">
        <f t="shared" si="5"/>
        <v>90.516719999999879</v>
      </c>
      <c r="F19" s="842">
        <f t="shared" si="5"/>
        <v>594.82415999999921</v>
      </c>
      <c r="G19" s="842">
        <f t="shared" si="5"/>
        <v>579.73803999999927</v>
      </c>
      <c r="H19" s="843">
        <f t="shared" si="5"/>
        <v>585.12593999999922</v>
      </c>
      <c r="I19" s="839">
        <f t="shared" si="5"/>
        <v>608.83269999999925</v>
      </c>
      <c r="J19" s="842">
        <f t="shared" si="5"/>
        <v>619.60849999999914</v>
      </c>
      <c r="K19" s="842">
        <f t="shared" si="5"/>
        <v>635.77219999999909</v>
      </c>
      <c r="L19" s="842">
        <f t="shared" si="5"/>
        <v>109.91315999999986</v>
      </c>
      <c r="M19" s="842">
        <f t="shared" si="5"/>
        <v>626.07397999999921</v>
      </c>
      <c r="N19" s="842">
        <f t="shared" si="5"/>
        <v>621.76365999999916</v>
      </c>
      <c r="O19" s="843">
        <f t="shared" si="5"/>
        <v>631.46187999999916</v>
      </c>
      <c r="P19" s="839">
        <f t="shared" si="5"/>
        <v>629.30671999999913</v>
      </c>
      <c r="Q19" s="842">
        <f t="shared" si="5"/>
        <v>618.53091999999924</v>
      </c>
      <c r="R19" s="842">
        <f t="shared" si="5"/>
        <v>617.45333999999912</v>
      </c>
      <c r="S19" s="842">
        <f t="shared" si="5"/>
        <v>129.30959999999985</v>
      </c>
      <c r="T19" s="842">
        <f t="shared" si="5"/>
        <v>623.91881999999919</v>
      </c>
      <c r="U19" s="842">
        <f t="shared" si="5"/>
        <v>619.60849999999914</v>
      </c>
      <c r="V19" s="843">
        <f t="shared" si="5"/>
        <v>627.15155999999922</v>
      </c>
      <c r="W19" s="844"/>
    </row>
    <row r="20" spans="1:24" ht="15.75" thickBot="1" x14ac:dyDescent="0.3">
      <c r="A20" s="845" t="s">
        <v>15</v>
      </c>
      <c r="B20" s="846">
        <f>+(B15/B17)/7*1000</f>
        <v>153.98579321231253</v>
      </c>
      <c r="C20" s="847">
        <f t="shared" ref="C20:V20" si="6">+(C15/C17)/7*1000</f>
        <v>154.16334131417932</v>
      </c>
      <c r="D20" s="847">
        <f t="shared" si="6"/>
        <v>153.8973131151902</v>
      </c>
      <c r="E20" s="847">
        <f t="shared" si="6"/>
        <v>158.16326530612247</v>
      </c>
      <c r="F20" s="847">
        <f t="shared" si="6"/>
        <v>153.98550724637681</v>
      </c>
      <c r="G20" s="847">
        <f t="shared" si="6"/>
        <v>154.0626659585767</v>
      </c>
      <c r="H20" s="848">
        <f t="shared" si="6"/>
        <v>154.51197053407</v>
      </c>
      <c r="I20" s="846">
        <f t="shared" si="6"/>
        <v>154.36156763590395</v>
      </c>
      <c r="J20" s="847">
        <f t="shared" si="6"/>
        <v>154.08695652173915</v>
      </c>
      <c r="K20" s="847">
        <f t="shared" si="6"/>
        <v>153.97094430992735</v>
      </c>
      <c r="L20" s="847">
        <f t="shared" si="6"/>
        <v>156.8627450980392</v>
      </c>
      <c r="M20" s="847">
        <f t="shared" si="6"/>
        <v>153.92180968773047</v>
      </c>
      <c r="N20" s="847">
        <f t="shared" si="6"/>
        <v>153.99851448378317</v>
      </c>
      <c r="O20" s="848">
        <f t="shared" si="6"/>
        <v>153.8274012676743</v>
      </c>
      <c r="P20" s="846">
        <f t="shared" si="6"/>
        <v>153.88943248532286</v>
      </c>
      <c r="Q20" s="847">
        <f t="shared" si="6"/>
        <v>153.88252862120459</v>
      </c>
      <c r="R20" s="847">
        <f t="shared" si="6"/>
        <v>153.90177013213659</v>
      </c>
      <c r="S20" s="847">
        <f t="shared" si="6"/>
        <v>154.16666666666666</v>
      </c>
      <c r="T20" s="847">
        <f t="shared" si="6"/>
        <v>154.25610658771279</v>
      </c>
      <c r="U20" s="847">
        <f t="shared" si="6"/>
        <v>154.36024844720495</v>
      </c>
      <c r="V20" s="848">
        <f t="shared" si="6"/>
        <v>154.09916543937166</v>
      </c>
      <c r="W20" s="849"/>
    </row>
    <row r="21" spans="1:24" x14ac:dyDescent="0.25">
      <c r="A21" s="779"/>
      <c r="B21" s="850">
        <f t="shared" ref="B21:V21" si="7">B19-B15</f>
        <v>-0.17406000000073618</v>
      </c>
      <c r="C21" s="850">
        <f t="shared" si="7"/>
        <v>-0.83954000000073847</v>
      </c>
      <c r="D21" s="850">
        <f t="shared" si="7"/>
        <v>0.16045999999926153</v>
      </c>
      <c r="E21" s="850">
        <f t="shared" si="7"/>
        <v>-2.4832800000001214</v>
      </c>
      <c r="F21" s="850">
        <f t="shared" si="7"/>
        <v>-0.17584000000078959</v>
      </c>
      <c r="G21" s="850">
        <f t="shared" si="7"/>
        <v>-0.46196000000065851</v>
      </c>
      <c r="H21" s="850">
        <f t="shared" si="7"/>
        <v>-2.1740600000008499</v>
      </c>
      <c r="I21" s="850">
        <f t="shared" si="7"/>
        <v>-1.6673000000007505</v>
      </c>
      <c r="J21" s="850">
        <f t="shared" si="7"/>
        <v>-0.59150000000090586</v>
      </c>
      <c r="K21" s="850">
        <f t="shared" si="7"/>
        <v>-0.12780000000088876</v>
      </c>
      <c r="L21" s="850">
        <f t="shared" si="7"/>
        <v>-2.086840000000123</v>
      </c>
      <c r="M21" s="850">
        <f t="shared" si="7"/>
        <v>7.3979999999323809E-2</v>
      </c>
      <c r="N21" s="850">
        <f t="shared" si="7"/>
        <v>-0.23634000000095057</v>
      </c>
      <c r="O21" s="850">
        <f t="shared" si="7"/>
        <v>0.46187999999915519</v>
      </c>
      <c r="P21" s="850">
        <f t="shared" si="7"/>
        <v>0.20671999999922264</v>
      </c>
      <c r="Q21" s="850">
        <f t="shared" si="7"/>
        <v>0.23091999999928703</v>
      </c>
      <c r="R21" s="850">
        <f t="shared" si="7"/>
        <v>0.15333999999916159</v>
      </c>
      <c r="S21" s="850">
        <f t="shared" si="7"/>
        <v>-0.19040000000015311</v>
      </c>
      <c r="T21" s="850">
        <f t="shared" si="7"/>
        <v>-1.2811800000007452</v>
      </c>
      <c r="U21" s="850">
        <f t="shared" si="7"/>
        <v>-1.6915000000008149</v>
      </c>
      <c r="V21" s="850">
        <f t="shared" si="7"/>
        <v>-0.64844000000084634</v>
      </c>
      <c r="W21" s="851"/>
      <c r="X21" s="851"/>
    </row>
    <row r="22" spans="1:24" x14ac:dyDescent="0.25">
      <c r="A22" s="779"/>
      <c r="B22" s="922">
        <f>(B21+B25)/$A$2</f>
        <v>-0.17406000000073618</v>
      </c>
      <c r="C22" s="922">
        <f t="shared" ref="C22:V22" si="8">(C21+C25)/$A$2</f>
        <v>-0.83954000000073847</v>
      </c>
      <c r="D22" s="922">
        <f t="shared" si="8"/>
        <v>0.16045999999926153</v>
      </c>
      <c r="E22" s="922">
        <f t="shared" si="8"/>
        <v>-2.4832800000001214</v>
      </c>
      <c r="F22" s="922">
        <f t="shared" si="8"/>
        <v>-0.17584000000078959</v>
      </c>
      <c r="G22" s="922">
        <f t="shared" si="8"/>
        <v>-0.46196000000065851</v>
      </c>
      <c r="H22" s="922">
        <f t="shared" si="8"/>
        <v>-2.1740600000008499</v>
      </c>
      <c r="I22" s="922">
        <f t="shared" si="8"/>
        <v>-1.6673000000007505</v>
      </c>
      <c r="J22" s="922">
        <f t="shared" si="8"/>
        <v>-0.59150000000090586</v>
      </c>
      <c r="K22" s="922">
        <f t="shared" si="8"/>
        <v>-0.12780000000088876</v>
      </c>
      <c r="L22" s="922">
        <f t="shared" si="8"/>
        <v>-2.086840000000123</v>
      </c>
      <c r="M22" s="922">
        <f t="shared" si="8"/>
        <v>7.3979999999323809E-2</v>
      </c>
      <c r="N22" s="922">
        <f t="shared" si="8"/>
        <v>-0.23634000000095057</v>
      </c>
      <c r="O22" s="922">
        <f t="shared" si="8"/>
        <v>0.46187999999915519</v>
      </c>
      <c r="P22" s="922">
        <f t="shared" si="8"/>
        <v>0.20671999999922264</v>
      </c>
      <c r="Q22" s="922">
        <f t="shared" si="8"/>
        <v>0.23091999999928703</v>
      </c>
      <c r="R22" s="922">
        <f t="shared" si="8"/>
        <v>0.15333999999916159</v>
      </c>
      <c r="S22" s="922">
        <f t="shared" si="8"/>
        <v>-0.19040000000015311</v>
      </c>
      <c r="T22" s="922">
        <f t="shared" si="8"/>
        <v>-1.2811800000007452</v>
      </c>
      <c r="U22" s="922">
        <f t="shared" si="8"/>
        <v>-1.6915000000008149</v>
      </c>
      <c r="V22" s="922">
        <f t="shared" si="8"/>
        <v>-0.64844000000084634</v>
      </c>
      <c r="W22" s="852"/>
    </row>
    <row r="23" spans="1:24" x14ac:dyDescent="0.25">
      <c r="A23" s="779"/>
      <c r="B23" s="922">
        <f>B22 + SUMIF($A$8:$A$14, $A$3,B8:B14)</f>
        <v>83.525939999999267</v>
      </c>
      <c r="C23" s="922">
        <f t="shared" ref="C23:V23" si="9">C22 + SUMIF($A$8:$A$14, $A$3,C8:C14)</f>
        <v>81.860459999999264</v>
      </c>
      <c r="D23" s="922">
        <f t="shared" si="9"/>
        <v>82.860459999999264</v>
      </c>
      <c r="E23" s="922">
        <f t="shared" si="9"/>
        <v>10.716719999999878</v>
      </c>
      <c r="F23" s="922">
        <f t="shared" si="9"/>
        <v>84.82415999999921</v>
      </c>
      <c r="G23" s="922">
        <f t="shared" si="9"/>
        <v>82.438039999999347</v>
      </c>
      <c r="H23" s="922">
        <f t="shared" si="9"/>
        <v>81.525939999999153</v>
      </c>
      <c r="I23" s="922">
        <f t="shared" si="9"/>
        <v>85.432699999999244</v>
      </c>
      <c r="J23" s="922">
        <f t="shared" si="9"/>
        <v>88.008499999999088</v>
      </c>
      <c r="K23" s="922">
        <f t="shared" si="9"/>
        <v>90.772199999999117</v>
      </c>
      <c r="L23" s="922">
        <f t="shared" si="9"/>
        <v>13.713159999999878</v>
      </c>
      <c r="M23" s="922">
        <f t="shared" si="9"/>
        <v>89.473979999999329</v>
      </c>
      <c r="N23" s="922">
        <f t="shared" si="9"/>
        <v>88.863659999999044</v>
      </c>
      <c r="O23" s="922">
        <f t="shared" si="9"/>
        <v>90.661879999999158</v>
      </c>
      <c r="P23" s="922">
        <f t="shared" si="9"/>
        <v>90.106719999999228</v>
      </c>
      <c r="Q23" s="922">
        <f t="shared" si="9"/>
        <v>88.630919999999293</v>
      </c>
      <c r="R23" s="922">
        <f t="shared" si="9"/>
        <v>88.453339999999159</v>
      </c>
      <c r="S23" s="922">
        <f t="shared" si="9"/>
        <v>18.109599999999848</v>
      </c>
      <c r="T23" s="922">
        <f t="shared" si="9"/>
        <v>88.018819999999252</v>
      </c>
      <c r="U23" s="922">
        <f t="shared" si="9"/>
        <v>87.108499999999182</v>
      </c>
      <c r="V23" s="922">
        <f t="shared" si="9"/>
        <v>89.051559999999157</v>
      </c>
      <c r="W23" s="852"/>
    </row>
    <row r="24" spans="1:24" x14ac:dyDescent="0.25">
      <c r="A24" s="779"/>
      <c r="B24" s="923"/>
      <c r="C24" s="923"/>
      <c r="D24" s="923"/>
      <c r="E24" s="923"/>
      <c r="F24" s="923"/>
      <c r="G24" s="923"/>
      <c r="H24" s="923"/>
      <c r="I24" s="923"/>
      <c r="J24" s="923"/>
      <c r="K24" s="923"/>
      <c r="L24" s="923"/>
      <c r="M24" s="923"/>
      <c r="N24" s="923"/>
      <c r="O24" s="923"/>
      <c r="P24" s="923"/>
      <c r="Q24" s="923"/>
      <c r="R24" s="923"/>
      <c r="S24" s="923"/>
      <c r="T24" s="923"/>
      <c r="U24" s="923"/>
      <c r="V24" s="923"/>
      <c r="W24" s="852"/>
    </row>
    <row r="25" spans="1:24" x14ac:dyDescent="0.25">
      <c r="A25" s="779"/>
      <c r="B25" s="852"/>
      <c r="C25" s="852"/>
      <c r="D25" s="852"/>
      <c r="E25" s="852"/>
      <c r="F25" s="852"/>
      <c r="G25" s="852"/>
      <c r="H25" s="852"/>
      <c r="I25" s="852"/>
      <c r="J25" s="852"/>
      <c r="K25" s="852"/>
      <c r="L25" s="852"/>
      <c r="M25" s="852"/>
      <c r="N25" s="852"/>
      <c r="O25" s="852"/>
      <c r="P25" s="852"/>
      <c r="Q25" s="852"/>
      <c r="R25" s="852"/>
      <c r="S25" s="852"/>
      <c r="T25" s="852"/>
      <c r="U25" s="852"/>
      <c r="V25" s="852"/>
      <c r="W25" s="852"/>
    </row>
    <row r="26" spans="1:24" ht="15.75" thickBot="1" x14ac:dyDescent="0.3">
      <c r="A26" s="779"/>
      <c r="B26" s="852"/>
      <c r="C26" s="852"/>
      <c r="D26" s="852"/>
      <c r="E26" s="852"/>
      <c r="F26" s="852"/>
      <c r="G26" s="852"/>
      <c r="H26" s="852"/>
      <c r="I26" s="852"/>
      <c r="J26" s="852"/>
      <c r="K26" s="852"/>
      <c r="L26" s="852"/>
      <c r="M26" s="852"/>
      <c r="N26" s="852"/>
      <c r="O26" s="852"/>
      <c r="P26" s="852"/>
      <c r="Q26" s="852"/>
      <c r="R26" s="852"/>
      <c r="S26" s="852"/>
      <c r="T26" s="852"/>
      <c r="U26" s="852"/>
      <c r="V26" s="852"/>
      <c r="W26" s="852"/>
    </row>
    <row r="27" spans="1:24" ht="15.75" thickBot="1" x14ac:dyDescent="0.3">
      <c r="A27" s="853" t="s">
        <v>16</v>
      </c>
      <c r="B27" s="1057" t="s">
        <v>8</v>
      </c>
      <c r="C27" s="1058"/>
      <c r="D27" s="1058"/>
      <c r="E27" s="1058"/>
      <c r="F27" s="1058"/>
      <c r="G27" s="1058"/>
      <c r="H27" s="854"/>
      <c r="J27" s="851"/>
      <c r="K27" s="851"/>
      <c r="L27" s="851"/>
      <c r="M27" s="1066" t="s">
        <v>18</v>
      </c>
      <c r="N27" s="1067"/>
      <c r="O27" s="1058" t="s">
        <v>8</v>
      </c>
      <c r="P27" s="1058"/>
      <c r="Q27" s="1058"/>
      <c r="R27" s="1058"/>
      <c r="S27" s="1058"/>
      <c r="T27" s="1058"/>
      <c r="U27" s="855"/>
      <c r="V27" s="779"/>
      <c r="W27" s="779"/>
    </row>
    <row r="28" spans="1:24" ht="15.75" thickBot="1" x14ac:dyDescent="0.3">
      <c r="A28" s="862" t="s">
        <v>10</v>
      </c>
      <c r="B28" s="859">
        <v>1</v>
      </c>
      <c r="C28" s="863">
        <v>2</v>
      </c>
      <c r="D28" s="863">
        <v>3</v>
      </c>
      <c r="E28" s="863">
        <v>4</v>
      </c>
      <c r="F28" s="863">
        <v>5</v>
      </c>
      <c r="G28" s="863">
        <v>6</v>
      </c>
      <c r="H28" s="984" t="s">
        <v>9</v>
      </c>
      <c r="I28" s="858"/>
      <c r="J28" s="851"/>
      <c r="K28" s="851"/>
      <c r="L28" s="851"/>
      <c r="M28" s="1070" t="s">
        <v>10</v>
      </c>
      <c r="N28" s="1071"/>
      <c r="O28" s="941">
        <v>1</v>
      </c>
      <c r="P28" s="863">
        <v>2</v>
      </c>
      <c r="Q28" s="863">
        <v>3</v>
      </c>
      <c r="R28" s="863">
        <v>4</v>
      </c>
      <c r="S28" s="863">
        <v>5</v>
      </c>
      <c r="T28" s="991">
        <v>6</v>
      </c>
      <c r="U28" s="968" t="s">
        <v>9</v>
      </c>
      <c r="V28" s="858"/>
      <c r="W28" s="861"/>
    </row>
    <row r="29" spans="1:24" ht="15.75" thickBot="1" x14ac:dyDescent="0.3">
      <c r="A29" s="982" t="s">
        <v>136</v>
      </c>
      <c r="B29" s="980">
        <v>76.400000000000006</v>
      </c>
      <c r="C29" s="976">
        <v>74.5</v>
      </c>
      <c r="D29" s="989">
        <v>3.7</v>
      </c>
      <c r="E29" s="976">
        <v>81.099999999999994</v>
      </c>
      <c r="F29" s="976">
        <v>82.5</v>
      </c>
      <c r="G29" s="981">
        <v>84</v>
      </c>
      <c r="H29" s="990">
        <f t="shared" ref="H29" si="10">SUM(B29:G29)</f>
        <v>402.2</v>
      </c>
      <c r="I29" s="858"/>
      <c r="J29" s="851"/>
      <c r="K29" s="851"/>
      <c r="L29" s="851"/>
      <c r="M29" s="1070" t="s">
        <v>10</v>
      </c>
      <c r="N29" s="1071"/>
      <c r="O29" s="975">
        <v>5.8</v>
      </c>
      <c r="P29" s="976">
        <v>5.8</v>
      </c>
      <c r="Q29" s="976">
        <v>0.7</v>
      </c>
      <c r="R29" s="976">
        <v>6.4</v>
      </c>
      <c r="S29" s="976">
        <v>6.5</v>
      </c>
      <c r="T29" s="981">
        <v>6.2</v>
      </c>
      <c r="U29" s="990">
        <f t="shared" ref="U29" si="11">SUM(O29:T29)</f>
        <v>31.4</v>
      </c>
      <c r="V29" s="858"/>
      <c r="W29" s="866"/>
    </row>
    <row r="30" spans="1:24" x14ac:dyDescent="0.25">
      <c r="A30" s="808" t="s">
        <v>51</v>
      </c>
      <c r="B30" s="985">
        <v>76.3</v>
      </c>
      <c r="C30" s="986">
        <v>74.5</v>
      </c>
      <c r="D30" s="987">
        <v>3</v>
      </c>
      <c r="E30" s="986">
        <v>81.7</v>
      </c>
      <c r="F30" s="986">
        <v>82.5</v>
      </c>
      <c r="G30" s="988">
        <v>84</v>
      </c>
      <c r="H30" s="952">
        <f t="shared" ref="H30:H37" si="12">SUM(B30:G30)</f>
        <v>402</v>
      </c>
      <c r="I30" s="815">
        <f>H30-H29</f>
        <v>-0.19999999999998863</v>
      </c>
      <c r="J30" s="851"/>
      <c r="K30" s="851"/>
      <c r="L30" s="851"/>
      <c r="M30" s="1072" t="s">
        <v>51</v>
      </c>
      <c r="N30" s="1073"/>
      <c r="O30" s="973">
        <v>5.8</v>
      </c>
      <c r="P30" s="971">
        <v>5.8</v>
      </c>
      <c r="Q30" s="971">
        <v>0.6</v>
      </c>
      <c r="R30" s="971">
        <v>6.5</v>
      </c>
      <c r="S30" s="971">
        <v>6.5</v>
      </c>
      <c r="T30" s="992">
        <v>6.2</v>
      </c>
      <c r="U30" s="1002">
        <f t="shared" ref="U30:U37" si="13">SUM(O30:T30)</f>
        <v>31.4</v>
      </c>
      <c r="V30" s="815">
        <f>U30-U29</f>
        <v>0</v>
      </c>
      <c r="W30" s="866"/>
    </row>
    <row r="31" spans="1:24" x14ac:dyDescent="0.25">
      <c r="A31" s="808" t="s">
        <v>24</v>
      </c>
      <c r="B31" s="809">
        <v>76.3</v>
      </c>
      <c r="C31" s="810">
        <v>74.5</v>
      </c>
      <c r="D31" s="868">
        <v>3</v>
      </c>
      <c r="E31" s="810">
        <v>81.7</v>
      </c>
      <c r="F31" s="810">
        <v>82.5</v>
      </c>
      <c r="G31" s="812">
        <v>84</v>
      </c>
      <c r="H31" s="951">
        <f t="shared" si="12"/>
        <v>402</v>
      </c>
      <c r="I31" s="815">
        <f>H31-H30</f>
        <v>0</v>
      </c>
      <c r="J31" s="851"/>
      <c r="K31" s="851"/>
      <c r="L31" s="851"/>
      <c r="M31" s="1072" t="s">
        <v>24</v>
      </c>
      <c r="N31" s="1073"/>
      <c r="O31" s="927">
        <v>5.8</v>
      </c>
      <c r="P31" s="925">
        <v>5.8</v>
      </c>
      <c r="Q31" s="925">
        <v>0.6</v>
      </c>
      <c r="R31" s="925">
        <v>6.5</v>
      </c>
      <c r="S31" s="925">
        <v>6.5</v>
      </c>
      <c r="T31" s="993">
        <v>6.2</v>
      </c>
      <c r="U31" s="1005">
        <f t="shared" si="13"/>
        <v>31.4</v>
      </c>
      <c r="V31" s="815">
        <f>U31-U30</f>
        <v>0</v>
      </c>
      <c r="W31" s="866"/>
    </row>
    <row r="32" spans="1:24" x14ac:dyDescent="0.25">
      <c r="A32" s="808" t="s">
        <v>20</v>
      </c>
      <c r="B32" s="809">
        <v>76.099999999999994</v>
      </c>
      <c r="C32" s="810">
        <v>74.400000000000006</v>
      </c>
      <c r="D32" s="956">
        <v>4</v>
      </c>
      <c r="E32" s="810">
        <v>80.400000000000006</v>
      </c>
      <c r="F32" s="810">
        <v>82</v>
      </c>
      <c r="G32" s="949">
        <v>83.7</v>
      </c>
      <c r="H32" s="951">
        <f t="shared" si="12"/>
        <v>400.59999999999997</v>
      </c>
      <c r="I32" s="815">
        <f t="shared" ref="I32:I36" si="14">H32-H31</f>
        <v>-1.4000000000000341</v>
      </c>
      <c r="J32" s="869"/>
      <c r="K32" s="869"/>
      <c r="L32" s="869"/>
      <c r="M32" s="1072" t="s">
        <v>20</v>
      </c>
      <c r="N32" s="1073"/>
      <c r="O32" s="813">
        <v>5.7</v>
      </c>
      <c r="P32" s="813">
        <v>5.6</v>
      </c>
      <c r="Q32" s="813">
        <v>0.6</v>
      </c>
      <c r="R32" s="813">
        <v>6.2</v>
      </c>
      <c r="S32" s="813">
        <v>6.4</v>
      </c>
      <c r="T32" s="994">
        <v>6.2</v>
      </c>
      <c r="U32" s="1005">
        <f t="shared" si="13"/>
        <v>30.7</v>
      </c>
      <c r="V32" s="815">
        <f t="shared" ref="V32:V36" si="15">U32-U31</f>
        <v>-0.69999999999999929</v>
      </c>
      <c r="W32" s="866"/>
    </row>
    <row r="33" spans="1:26" x14ac:dyDescent="0.25">
      <c r="A33" s="820" t="s">
        <v>28</v>
      </c>
      <c r="B33" s="809">
        <v>76.099999999999994</v>
      </c>
      <c r="C33" s="810">
        <v>74.400000000000006</v>
      </c>
      <c r="D33" s="868">
        <v>3.9</v>
      </c>
      <c r="E33" s="810">
        <v>80.400000000000006</v>
      </c>
      <c r="F33" s="810">
        <v>82</v>
      </c>
      <c r="G33" s="812">
        <v>83.6</v>
      </c>
      <c r="H33" s="951">
        <f t="shared" si="12"/>
        <v>400.4</v>
      </c>
      <c r="I33" s="870">
        <f t="shared" si="14"/>
        <v>-0.19999999999998863</v>
      </c>
      <c r="J33" s="779"/>
      <c r="K33" s="779"/>
      <c r="L33" s="779"/>
      <c r="M33" s="1072" t="s">
        <v>28</v>
      </c>
      <c r="N33" s="1073"/>
      <c r="O33" s="813">
        <v>5.7</v>
      </c>
      <c r="P33" s="813">
        <v>5.7</v>
      </c>
      <c r="Q33" s="813">
        <v>0.6</v>
      </c>
      <c r="R33" s="813">
        <v>6.2</v>
      </c>
      <c r="S33" s="813">
        <v>6.4</v>
      </c>
      <c r="T33" s="994">
        <v>6.2</v>
      </c>
      <c r="U33" s="1005">
        <f t="shared" si="13"/>
        <v>30.8</v>
      </c>
      <c r="V33" s="815">
        <f t="shared" si="15"/>
        <v>0.10000000000000142</v>
      </c>
      <c r="W33" s="866"/>
    </row>
    <row r="34" spans="1:26" x14ac:dyDescent="0.25">
      <c r="A34" s="808" t="s">
        <v>21</v>
      </c>
      <c r="B34" s="809">
        <v>76.099999999999994</v>
      </c>
      <c r="C34" s="810">
        <v>74.400000000000006</v>
      </c>
      <c r="D34" s="868">
        <v>3.9</v>
      </c>
      <c r="E34" s="810">
        <v>80.400000000000006</v>
      </c>
      <c r="F34" s="810">
        <v>82</v>
      </c>
      <c r="G34" s="812">
        <v>83.6</v>
      </c>
      <c r="H34" s="951">
        <f t="shared" si="12"/>
        <v>400.4</v>
      </c>
      <c r="I34" s="815">
        <f t="shared" si="14"/>
        <v>0</v>
      </c>
      <c r="J34" s="861"/>
      <c r="K34" s="861"/>
      <c r="L34" s="861"/>
      <c r="M34" s="1072" t="s">
        <v>21</v>
      </c>
      <c r="N34" s="1073"/>
      <c r="O34" s="813">
        <v>5.7</v>
      </c>
      <c r="P34" s="813">
        <v>5.7</v>
      </c>
      <c r="Q34" s="813">
        <v>0.7</v>
      </c>
      <c r="R34" s="813">
        <v>6.2</v>
      </c>
      <c r="S34" s="813">
        <v>6.4</v>
      </c>
      <c r="T34" s="994">
        <v>6.2</v>
      </c>
      <c r="U34" s="1005">
        <f t="shared" si="13"/>
        <v>30.900000000000002</v>
      </c>
      <c r="V34" s="815">
        <f t="shared" si="15"/>
        <v>0.10000000000000142</v>
      </c>
      <c r="W34" s="866"/>
    </row>
    <row r="35" spans="1:26" x14ac:dyDescent="0.25">
      <c r="A35" s="808" t="s">
        <v>22</v>
      </c>
      <c r="B35" s="809">
        <v>76.099999999999994</v>
      </c>
      <c r="C35" s="810">
        <v>74.400000000000006</v>
      </c>
      <c r="D35" s="868">
        <v>3.8</v>
      </c>
      <c r="E35" s="810">
        <v>80.400000000000006</v>
      </c>
      <c r="F35" s="810">
        <v>82</v>
      </c>
      <c r="G35" s="812">
        <v>83.5</v>
      </c>
      <c r="H35" s="817">
        <f t="shared" si="12"/>
        <v>400.20000000000005</v>
      </c>
      <c r="I35" s="815">
        <f t="shared" si="14"/>
        <v>-0.19999999999993179</v>
      </c>
      <c r="J35" s="851"/>
      <c r="K35" s="851"/>
      <c r="L35" s="851"/>
      <c r="M35" s="1072" t="s">
        <v>22</v>
      </c>
      <c r="N35" s="1073"/>
      <c r="O35" s="813">
        <v>5.8</v>
      </c>
      <c r="P35" s="813">
        <v>5.7</v>
      </c>
      <c r="Q35" s="813">
        <v>0.7</v>
      </c>
      <c r="R35" s="813">
        <v>6.2</v>
      </c>
      <c r="S35" s="813">
        <v>6.5</v>
      </c>
      <c r="T35" s="994">
        <v>6.2</v>
      </c>
      <c r="U35" s="995">
        <f t="shared" si="13"/>
        <v>31.099999999999998</v>
      </c>
      <c r="V35" s="815">
        <f t="shared" si="15"/>
        <v>0.19999999999999574</v>
      </c>
      <c r="W35" s="866"/>
    </row>
    <row r="36" spans="1:26" ht="15.75" thickBot="1" x14ac:dyDescent="0.3">
      <c r="A36" s="808" t="s">
        <v>23</v>
      </c>
      <c r="B36" s="809">
        <v>76.099999999999994</v>
      </c>
      <c r="C36" s="810">
        <v>74.400000000000006</v>
      </c>
      <c r="D36" s="954">
        <v>3.8</v>
      </c>
      <c r="E36" s="810">
        <v>80.400000000000006</v>
      </c>
      <c r="F36" s="810">
        <v>82</v>
      </c>
      <c r="G36" s="812">
        <v>83.5</v>
      </c>
      <c r="H36" s="928">
        <f t="shared" si="12"/>
        <v>400.20000000000005</v>
      </c>
      <c r="I36" s="815">
        <f t="shared" si="14"/>
        <v>0</v>
      </c>
      <c r="J36" s="779"/>
      <c r="K36" s="779"/>
      <c r="L36" s="779"/>
      <c r="M36" s="1072" t="s">
        <v>23</v>
      </c>
      <c r="N36" s="1073"/>
      <c r="O36" s="813">
        <v>5.8</v>
      </c>
      <c r="P36" s="813">
        <v>5.7</v>
      </c>
      <c r="Q36" s="813">
        <v>0.7</v>
      </c>
      <c r="R36" s="813">
        <v>6.3</v>
      </c>
      <c r="S36" s="813">
        <v>6.5</v>
      </c>
      <c r="T36" s="994">
        <v>6.2</v>
      </c>
      <c r="U36" s="996">
        <f t="shared" si="13"/>
        <v>31.2</v>
      </c>
      <c r="V36" s="815">
        <f t="shared" si="15"/>
        <v>0.10000000000000142</v>
      </c>
      <c r="W36" s="866"/>
      <c r="Z36" s="871"/>
    </row>
    <row r="37" spans="1:26" ht="15.75" thickBot="1" x14ac:dyDescent="0.3">
      <c r="A37" s="800" t="s">
        <v>9</v>
      </c>
      <c r="B37" s="933">
        <f t="shared" ref="B37:G37" si="16">SUM(B30:B36)</f>
        <v>533.1</v>
      </c>
      <c r="C37" s="934">
        <f t="shared" si="16"/>
        <v>521</v>
      </c>
      <c r="D37" s="934">
        <f>SUM(D30:D36)</f>
        <v>25.400000000000002</v>
      </c>
      <c r="E37" s="934">
        <f t="shared" si="16"/>
        <v>565.4</v>
      </c>
      <c r="F37" s="934">
        <f t="shared" si="16"/>
        <v>575</v>
      </c>
      <c r="G37" s="939">
        <f t="shared" si="16"/>
        <v>585.9</v>
      </c>
      <c r="H37" s="940">
        <f t="shared" si="12"/>
        <v>2805.8</v>
      </c>
      <c r="I37" s="872"/>
      <c r="J37" s="851"/>
      <c r="K37" s="851"/>
      <c r="L37" s="851"/>
      <c r="M37" s="1070" t="s">
        <v>9</v>
      </c>
      <c r="N37" s="1071"/>
      <c r="O37" s="933">
        <f t="shared" ref="O37:T37" si="17">SUM(O30:O36)</f>
        <v>40.299999999999997</v>
      </c>
      <c r="P37" s="934">
        <f t="shared" si="17"/>
        <v>40</v>
      </c>
      <c r="Q37" s="934">
        <f t="shared" si="17"/>
        <v>4.5</v>
      </c>
      <c r="R37" s="934">
        <f t="shared" si="17"/>
        <v>44.099999999999994</v>
      </c>
      <c r="S37" s="934">
        <f t="shared" si="17"/>
        <v>45.199999999999996</v>
      </c>
      <c r="T37" s="939">
        <f t="shared" si="17"/>
        <v>43.400000000000006</v>
      </c>
      <c r="U37" s="935">
        <f t="shared" si="13"/>
        <v>217.49999999999997</v>
      </c>
      <c r="V37" s="851"/>
      <c r="W37" s="779"/>
    </row>
    <row r="38" spans="1:26" x14ac:dyDescent="0.25">
      <c r="A38" s="828" t="s">
        <v>11</v>
      </c>
      <c r="B38" s="936">
        <v>152.82</v>
      </c>
      <c r="C38" s="937">
        <v>152.82</v>
      </c>
      <c r="D38" s="937">
        <v>152.82</v>
      </c>
      <c r="E38" s="937">
        <v>152.82</v>
      </c>
      <c r="F38" s="937">
        <v>152.82</v>
      </c>
      <c r="G38" s="938">
        <v>152.82</v>
      </c>
      <c r="H38" s="929">
        <f>+((H37/H39)/7)*1000</f>
        <v>152.40630092341121</v>
      </c>
      <c r="I38" s="872"/>
      <c r="J38" s="851"/>
      <c r="K38" s="851"/>
      <c r="L38" s="851"/>
      <c r="M38" s="1079" t="s">
        <v>11</v>
      </c>
      <c r="N38" s="1080"/>
      <c r="O38" s="943">
        <v>155.5</v>
      </c>
      <c r="P38" s="930">
        <v>154.5</v>
      </c>
      <c r="Q38" s="930">
        <v>160</v>
      </c>
      <c r="R38" s="930">
        <v>157.5</v>
      </c>
      <c r="S38" s="930">
        <v>157.5</v>
      </c>
      <c r="T38" s="931">
        <v>159</v>
      </c>
      <c r="U38" s="929">
        <f>+((U37/U39)/7)*1000</f>
        <v>156.92640692640691</v>
      </c>
      <c r="V38" s="877"/>
    </row>
    <row r="39" spans="1:26" x14ac:dyDescent="0.25">
      <c r="A39" s="833" t="s">
        <v>12</v>
      </c>
      <c r="B39" s="834">
        <v>499</v>
      </c>
      <c r="C39" s="835">
        <v>487</v>
      </c>
      <c r="D39" s="835">
        <v>23</v>
      </c>
      <c r="E39" s="835">
        <v>532</v>
      </c>
      <c r="F39" s="835">
        <v>541</v>
      </c>
      <c r="G39" s="836">
        <v>548</v>
      </c>
      <c r="H39" s="878">
        <f>SUM(B39:G39)</f>
        <v>2630</v>
      </c>
      <c r="I39" s="872"/>
      <c r="J39" s="779"/>
      <c r="K39" s="779"/>
      <c r="L39" s="851"/>
      <c r="M39" s="1081" t="s">
        <v>12</v>
      </c>
      <c r="N39" s="1082"/>
      <c r="O39" s="944">
        <v>37</v>
      </c>
      <c r="P39" s="879">
        <v>37</v>
      </c>
      <c r="Q39" s="879">
        <v>4</v>
      </c>
      <c r="R39" s="879">
        <v>40</v>
      </c>
      <c r="S39" s="879">
        <v>41</v>
      </c>
      <c r="T39" s="959">
        <v>39</v>
      </c>
      <c r="U39" s="880">
        <f>SUM(O39:T39)</f>
        <v>198</v>
      </c>
      <c r="V39" s="881"/>
    </row>
    <row r="40" spans="1:26" x14ac:dyDescent="0.25">
      <c r="A40" s="838" t="s">
        <v>13</v>
      </c>
      <c r="B40" s="839">
        <f>((((B38*7)*B39)/1000-B30)/6)</f>
        <v>76.250043333333323</v>
      </c>
      <c r="C40" s="842">
        <f t="shared" ref="C40:G40" si="18">((((C38*7)*C39)/1000-C30)/6)</f>
        <v>74.410563333333343</v>
      </c>
      <c r="D40" s="842">
        <f t="shared" si="18"/>
        <v>3.6006700000000005</v>
      </c>
      <c r="E40" s="842">
        <f t="shared" si="18"/>
        <v>81.233613333333352</v>
      </c>
      <c r="F40" s="842">
        <f t="shared" si="18"/>
        <v>82.704889999999992</v>
      </c>
      <c r="G40" s="843">
        <f t="shared" si="18"/>
        <v>83.702920000000006</v>
      </c>
      <c r="H40" s="882">
        <f>((H37*1000)/H39)/7</f>
        <v>152.40630092341118</v>
      </c>
      <c r="I40" s="883"/>
      <c r="J40" s="883"/>
      <c r="K40" s="779"/>
      <c r="L40" s="851"/>
      <c r="M40" s="1083" t="s">
        <v>13</v>
      </c>
      <c r="N40" s="1084"/>
      <c r="O40" s="913">
        <f>((((O38*7)*O39)/1000/7))</f>
        <v>5.7535000000000007</v>
      </c>
      <c r="P40" s="842">
        <f t="shared" ref="P40:T40" si="19">((((P38*7)*P39)/1000-P30-P31)/5)</f>
        <v>5.6831000000000014</v>
      </c>
      <c r="Q40" s="842">
        <f t="shared" si="19"/>
        <v>0.65600000000000003</v>
      </c>
      <c r="R40" s="842">
        <f t="shared" si="19"/>
        <v>6.2200000000000006</v>
      </c>
      <c r="S40" s="842">
        <f t="shared" si="19"/>
        <v>6.4405000000000001</v>
      </c>
      <c r="T40" s="843">
        <f t="shared" si="19"/>
        <v>6.2013999999999987</v>
      </c>
      <c r="U40" s="884">
        <f>((U37*1000)/U39)/7</f>
        <v>156.92640692640688</v>
      </c>
      <c r="V40" s="885"/>
    </row>
    <row r="41" spans="1:26" x14ac:dyDescent="0.25">
      <c r="A41" s="841" t="s">
        <v>14</v>
      </c>
      <c r="B41" s="839">
        <f>((B39*B38)*7)/1000</f>
        <v>533.80025999999998</v>
      </c>
      <c r="C41" s="842">
        <f t="shared" ref="C41:G41" si="20">((C39*C38)*7)/1000</f>
        <v>520.96338000000003</v>
      </c>
      <c r="D41" s="842">
        <f t="shared" si="20"/>
        <v>24.604019999999998</v>
      </c>
      <c r="E41" s="842">
        <f t="shared" si="20"/>
        <v>569.10167999999999</v>
      </c>
      <c r="F41" s="842">
        <f t="shared" si="20"/>
        <v>578.72933999999998</v>
      </c>
      <c r="G41" s="843">
        <f t="shared" si="20"/>
        <v>586.21752000000004</v>
      </c>
      <c r="H41" s="886"/>
      <c r="I41" s="780"/>
      <c r="J41" s="780"/>
      <c r="K41" s="779"/>
      <c r="L41" s="851"/>
      <c r="M41" s="1085" t="s">
        <v>14</v>
      </c>
      <c r="N41" s="1086"/>
      <c r="O41" s="913">
        <f t="shared" ref="O41:T41" si="21">((O39*O38)*7)/1000</f>
        <v>40.274500000000003</v>
      </c>
      <c r="P41" s="842">
        <f t="shared" si="21"/>
        <v>40.015500000000003</v>
      </c>
      <c r="Q41" s="842">
        <f t="shared" si="21"/>
        <v>4.4800000000000004</v>
      </c>
      <c r="R41" s="842">
        <f t="shared" si="21"/>
        <v>44.1</v>
      </c>
      <c r="S41" s="842">
        <f t="shared" si="21"/>
        <v>45.202500000000001</v>
      </c>
      <c r="T41" s="843">
        <f t="shared" si="21"/>
        <v>43.406999999999996</v>
      </c>
      <c r="U41" s="844"/>
    </row>
    <row r="42" spans="1:26" ht="15.75" thickBot="1" x14ac:dyDescent="0.3">
      <c r="A42" s="887" t="s">
        <v>15</v>
      </c>
      <c r="B42" s="846">
        <f t="shared" ref="B42:G42" si="22">+(B37/B39)/7*1000</f>
        <v>152.61952476381336</v>
      </c>
      <c r="C42" s="847">
        <f t="shared" si="22"/>
        <v>152.83074215312408</v>
      </c>
      <c r="D42" s="847">
        <f t="shared" si="22"/>
        <v>157.76397515527952</v>
      </c>
      <c r="E42" s="847">
        <f t="shared" si="22"/>
        <v>151.82599355531684</v>
      </c>
      <c r="F42" s="847">
        <f t="shared" si="22"/>
        <v>151.83522577237918</v>
      </c>
      <c r="G42" s="848">
        <f t="shared" si="22"/>
        <v>152.73722627737226</v>
      </c>
      <c r="H42" s="888"/>
      <c r="I42" s="779"/>
      <c r="J42" s="779"/>
      <c r="K42" s="883" t="s">
        <v>133</v>
      </c>
      <c r="L42" s="851"/>
      <c r="M42" s="1087" t="s">
        <v>15</v>
      </c>
      <c r="N42" s="1088"/>
      <c r="O42" s="916">
        <f t="shared" ref="O42:T42" si="23">+(O37/O39)/7*1000</f>
        <v>155.59845559845559</v>
      </c>
      <c r="P42" s="847">
        <f t="shared" si="23"/>
        <v>154.44015444015443</v>
      </c>
      <c r="Q42" s="847">
        <f t="shared" si="23"/>
        <v>160.71428571428572</v>
      </c>
      <c r="R42" s="847">
        <f t="shared" si="23"/>
        <v>157.49999999999997</v>
      </c>
      <c r="S42" s="847">
        <f t="shared" si="23"/>
        <v>157.49128919860624</v>
      </c>
      <c r="T42" s="848">
        <f t="shared" si="23"/>
        <v>158.97435897435901</v>
      </c>
      <c r="U42" s="889"/>
      <c r="V42" s="851"/>
    </row>
    <row r="43" spans="1:26" x14ac:dyDescent="0.25">
      <c r="A43" s="779"/>
      <c r="B43" s="850">
        <f t="shared" ref="B43:G43" si="24">B41-B37</f>
        <v>0.70025999999995747</v>
      </c>
      <c r="C43" s="850">
        <f t="shared" si="24"/>
        <v>-3.6619999999970787E-2</v>
      </c>
      <c r="D43" s="850">
        <f t="shared" si="24"/>
        <v>-0.79598000000000368</v>
      </c>
      <c r="E43" s="850">
        <f t="shared" si="24"/>
        <v>3.7016800000000103</v>
      </c>
      <c r="F43" s="850">
        <f t="shared" si="24"/>
        <v>3.7293399999999792</v>
      </c>
      <c r="G43" s="850">
        <f t="shared" si="24"/>
        <v>0.31752000000005864</v>
      </c>
      <c r="H43" s="779"/>
      <c r="I43" s="779"/>
      <c r="J43" s="779"/>
      <c r="K43" s="780"/>
      <c r="L43" s="779"/>
      <c r="M43" s="779"/>
      <c r="N43" s="851"/>
      <c r="O43" s="850">
        <f t="shared" ref="O43:T44" si="25">O41-O37</f>
        <v>-2.5499999999993861E-2</v>
      </c>
      <c r="P43" s="850">
        <f t="shared" si="25"/>
        <v>1.5500000000002956E-2</v>
      </c>
      <c r="Q43" s="850">
        <f t="shared" si="25"/>
        <v>-1.9999999999999574E-2</v>
      </c>
      <c r="R43" s="850">
        <f t="shared" si="25"/>
        <v>0</v>
      </c>
      <c r="S43" s="850">
        <f t="shared" si="25"/>
        <v>2.5000000000048317E-3</v>
      </c>
      <c r="T43" s="850">
        <f t="shared" si="25"/>
        <v>6.9999999999907914E-3</v>
      </c>
    </row>
    <row r="44" spans="1:26" x14ac:dyDescent="0.25">
      <c r="A44" s="779"/>
      <c r="B44" s="850"/>
      <c r="C44" s="850"/>
      <c r="D44" s="850"/>
      <c r="E44" s="850"/>
      <c r="F44" s="850"/>
      <c r="G44" s="850"/>
      <c r="H44" s="779"/>
      <c r="I44" s="779"/>
      <c r="J44" s="779"/>
      <c r="K44" s="780"/>
      <c r="L44" s="779"/>
      <c r="M44" s="779"/>
      <c r="N44" s="851"/>
      <c r="O44" s="850">
        <f>O42-O38</f>
        <v>9.8455598455586824E-2</v>
      </c>
      <c r="P44" s="850">
        <f t="shared" si="25"/>
        <v>-5.9845559845570051E-2</v>
      </c>
      <c r="Q44" s="850">
        <f>Q42-Q38</f>
        <v>0.71428571428572241</v>
      </c>
      <c r="R44" s="850">
        <f t="shared" si="25"/>
        <v>0</v>
      </c>
      <c r="S44" s="850">
        <f t="shared" si="25"/>
        <v>-8.710801393760903E-3</v>
      </c>
      <c r="T44" s="850">
        <f t="shared" si="25"/>
        <v>-2.5641025640993576E-2</v>
      </c>
    </row>
    <row r="45" spans="1:26" x14ac:dyDescent="0.25">
      <c r="A45" s="779"/>
      <c r="B45" s="922">
        <f>(B43+B47)/$A$2</f>
        <v>0.70025999999995747</v>
      </c>
      <c r="C45" s="922">
        <f t="shared" ref="C45:G45" si="26">(C43+C47)/$A$2</f>
        <v>-3.6619999999970787E-2</v>
      </c>
      <c r="D45" s="922">
        <f>(D43+D47)/$A$2</f>
        <v>-0.79598000000000368</v>
      </c>
      <c r="E45" s="922">
        <f t="shared" si="26"/>
        <v>3.7016800000000103</v>
      </c>
      <c r="F45" s="922">
        <f t="shared" si="26"/>
        <v>3.7293399999999792</v>
      </c>
      <c r="G45" s="922">
        <f t="shared" si="26"/>
        <v>0.31752000000005864</v>
      </c>
      <c r="I45" s="779"/>
      <c r="J45" s="779"/>
      <c r="K45" s="779"/>
      <c r="L45" s="779"/>
      <c r="M45" s="851"/>
      <c r="N45" s="851"/>
      <c r="O45" s="922">
        <f t="shared" ref="O45:T45" si="27">(O43+O47)/$A$2</f>
        <v>-2.5499999999993861E-2</v>
      </c>
      <c r="P45" s="922">
        <f t="shared" si="27"/>
        <v>1.5500000000002956E-2</v>
      </c>
      <c r="Q45" s="922">
        <f t="shared" si="27"/>
        <v>-1.9999999999999574E-2</v>
      </c>
      <c r="R45" s="922">
        <f t="shared" si="27"/>
        <v>0</v>
      </c>
      <c r="S45" s="922">
        <f t="shared" si="27"/>
        <v>2.5000000000048317E-3</v>
      </c>
      <c r="T45" s="922">
        <f t="shared" si="27"/>
        <v>6.9999999999907914E-3</v>
      </c>
      <c r="V45" s="779"/>
    </row>
    <row r="46" spans="1:26" x14ac:dyDescent="0.25">
      <c r="A46" s="779"/>
      <c r="B46" s="922">
        <f>B45 + SUMIF($A$30:$A$36, $A$3,B30:B36)</f>
        <v>76.800259999999952</v>
      </c>
      <c r="C46" s="922">
        <f t="shared" ref="C46:F46" si="28">C45 + SUMIF($A$30:$A$36, $A$3,C30:C36)</f>
        <v>74.363380000000035</v>
      </c>
      <c r="D46" s="922">
        <f t="shared" si="28"/>
        <v>3.0040199999999961</v>
      </c>
      <c r="E46" s="922">
        <f t="shared" si="28"/>
        <v>84.101680000000016</v>
      </c>
      <c r="F46" s="922">
        <f t="shared" si="28"/>
        <v>85.729339999999979</v>
      </c>
      <c r="G46" s="922">
        <f>G45 + SUMIF($A$30:$A$36, $A$3,G30:G36)</f>
        <v>83.817520000000059</v>
      </c>
      <c r="H46" s="779"/>
      <c r="I46" s="851"/>
      <c r="K46" s="779"/>
      <c r="L46" s="779"/>
      <c r="M46" s="779"/>
      <c r="N46" s="779"/>
      <c r="O46" s="922">
        <f ca="1">O45 + SUMIF($M$30:$N$36, $A$3,O30:O36)</f>
        <v>5.774500000000006</v>
      </c>
      <c r="P46" s="922">
        <f t="shared" ref="P46:T46" ca="1" si="29">P45 + SUMIF($M$30:$N$36, $A$3,P30:P36)</f>
        <v>5.7155000000000031</v>
      </c>
      <c r="Q46" s="922">
        <f t="shared" ca="1" si="29"/>
        <v>0.68000000000000038</v>
      </c>
      <c r="R46" s="922">
        <f t="shared" ca="1" si="29"/>
        <v>6.3</v>
      </c>
      <c r="S46" s="922">
        <f t="shared" ca="1" si="29"/>
        <v>6.5025000000000048</v>
      </c>
      <c r="T46" s="922">
        <f t="shared" ca="1" si="29"/>
        <v>6.206999999999991</v>
      </c>
      <c r="U46" s="779"/>
      <c r="V46" s="779"/>
      <c r="W46" s="779"/>
    </row>
    <row r="47" spans="1:26" x14ac:dyDescent="0.25">
      <c r="A47" s="779"/>
      <c r="B47" s="851"/>
      <c r="C47" s="851"/>
      <c r="D47" s="851"/>
      <c r="E47" s="851"/>
      <c r="F47" s="851"/>
      <c r="G47" s="851"/>
      <c r="H47" s="851"/>
      <c r="I47" s="851"/>
      <c r="K47" s="779"/>
      <c r="L47" s="779"/>
      <c r="M47" s="779"/>
      <c r="N47" s="779"/>
      <c r="O47" s="851"/>
      <c r="P47" s="851"/>
      <c r="Q47" s="851"/>
      <c r="R47" s="851"/>
      <c r="S47" s="851"/>
      <c r="T47" s="851"/>
      <c r="U47" s="851"/>
      <c r="V47" s="851"/>
      <c r="W47" s="779"/>
    </row>
    <row r="48" spans="1:26" ht="15.75" thickBot="1" x14ac:dyDescent="0.3">
      <c r="A48" s="779"/>
      <c r="B48" s="851"/>
      <c r="C48" s="851"/>
      <c r="D48" s="851"/>
      <c r="E48" s="851"/>
      <c r="F48" s="851"/>
      <c r="G48" s="851"/>
      <c r="H48" s="851"/>
      <c r="I48" s="851"/>
      <c r="K48" s="779"/>
      <c r="L48" s="779"/>
      <c r="M48" s="779"/>
      <c r="N48" s="779"/>
      <c r="O48" s="851"/>
      <c r="P48" s="851"/>
      <c r="Q48" s="851"/>
      <c r="R48" s="851"/>
      <c r="S48" s="851"/>
      <c r="T48" s="851"/>
      <c r="U48" s="851"/>
      <c r="V48" s="851"/>
      <c r="W48" s="779"/>
    </row>
    <row r="49" spans="1:25" ht="15.75" thickBot="1" x14ac:dyDescent="0.3">
      <c r="A49" s="784" t="s">
        <v>19</v>
      </c>
      <c r="B49" s="1059" t="s">
        <v>113</v>
      </c>
      <c r="C49" s="1060"/>
      <c r="D49" s="1060"/>
      <c r="E49" s="1060"/>
      <c r="F49" s="1060"/>
      <c r="G49" s="1060"/>
      <c r="H49" s="1060"/>
      <c r="I49" s="1061" t="s">
        <v>63</v>
      </c>
      <c r="J49" s="1062"/>
      <c r="K49" s="1062"/>
      <c r="L49" s="1062"/>
      <c r="M49" s="1062"/>
      <c r="N49" s="1062"/>
      <c r="O49" s="1062"/>
      <c r="P49" s="1063" t="s">
        <v>8</v>
      </c>
      <c r="Q49" s="1064"/>
      <c r="R49" s="1064"/>
      <c r="S49" s="1064"/>
      <c r="T49" s="1064"/>
      <c r="U49" s="1064"/>
      <c r="V49" s="1065"/>
      <c r="W49" s="785"/>
    </row>
    <row r="50" spans="1:25" ht="15.75" thickBot="1" x14ac:dyDescent="0.3">
      <c r="A50" s="892" t="s">
        <v>10</v>
      </c>
      <c r="B50" s="801">
        <v>1</v>
      </c>
      <c r="C50" s="802">
        <v>2</v>
      </c>
      <c r="D50" s="802">
        <v>3</v>
      </c>
      <c r="E50" s="802">
        <v>4</v>
      </c>
      <c r="F50" s="802">
        <v>5</v>
      </c>
      <c r="G50" s="802">
        <v>6</v>
      </c>
      <c r="H50" s="805">
        <v>7</v>
      </c>
      <c r="I50" s="801">
        <v>1</v>
      </c>
      <c r="J50" s="802">
        <v>2</v>
      </c>
      <c r="K50" s="802">
        <v>3</v>
      </c>
      <c r="L50" s="802">
        <v>4</v>
      </c>
      <c r="M50" s="802">
        <v>5</v>
      </c>
      <c r="N50" s="802">
        <v>6</v>
      </c>
      <c r="O50" s="803">
        <v>7</v>
      </c>
      <c r="P50" s="801">
        <v>1</v>
      </c>
      <c r="Q50" s="802">
        <v>2</v>
      </c>
      <c r="R50" s="802">
        <v>3</v>
      </c>
      <c r="S50" s="802">
        <v>4</v>
      </c>
      <c r="T50" s="802">
        <v>5</v>
      </c>
      <c r="U50" s="802">
        <v>6</v>
      </c>
      <c r="V50" s="803">
        <v>7</v>
      </c>
      <c r="W50" s="797" t="s">
        <v>9</v>
      </c>
    </row>
    <row r="51" spans="1:25" ht="15.75" thickBot="1" x14ac:dyDescent="0.3">
      <c r="A51" s="892" t="s">
        <v>10</v>
      </c>
      <c r="B51" s="997">
        <v>7</v>
      </c>
      <c r="C51" s="998">
        <v>6.5</v>
      </c>
      <c r="D51" s="998">
        <v>6.8</v>
      </c>
      <c r="E51" s="998">
        <v>1.4</v>
      </c>
      <c r="F51" s="998">
        <v>7</v>
      </c>
      <c r="G51" s="998">
        <v>7.1</v>
      </c>
      <c r="H51" s="999">
        <v>7</v>
      </c>
      <c r="I51" s="997">
        <v>7.2</v>
      </c>
      <c r="J51" s="998">
        <v>7.2</v>
      </c>
      <c r="K51" s="998">
        <v>7.3</v>
      </c>
      <c r="L51" s="998">
        <v>1.5</v>
      </c>
      <c r="M51" s="976">
        <v>7.2</v>
      </c>
      <c r="N51" s="998">
        <v>7.2</v>
      </c>
      <c r="O51" s="999">
        <v>7</v>
      </c>
      <c r="P51" s="997">
        <v>7.3</v>
      </c>
      <c r="Q51" s="998">
        <v>7.3</v>
      </c>
      <c r="R51" s="998">
        <v>7.2</v>
      </c>
      <c r="S51" s="998">
        <v>1.6</v>
      </c>
      <c r="T51" s="998">
        <v>7.2</v>
      </c>
      <c r="U51" s="998">
        <v>7.2</v>
      </c>
      <c r="V51" s="999">
        <v>6.7</v>
      </c>
      <c r="W51" s="990">
        <f t="shared" ref="W51" si="30">SUM(B51:V51)</f>
        <v>131.9</v>
      </c>
    </row>
    <row r="52" spans="1:25" x14ac:dyDescent="0.25">
      <c r="A52" s="808" t="s">
        <v>51</v>
      </c>
      <c r="B52" s="893">
        <v>7</v>
      </c>
      <c r="C52" s="894">
        <v>6.5</v>
      </c>
      <c r="D52" s="894">
        <v>6.8</v>
      </c>
      <c r="E52" s="894">
        <v>1.4</v>
      </c>
      <c r="F52" s="894">
        <v>7</v>
      </c>
      <c r="G52" s="894">
        <v>7</v>
      </c>
      <c r="H52" s="895">
        <v>7</v>
      </c>
      <c r="I52" s="893">
        <v>7.2</v>
      </c>
      <c r="J52" s="894">
        <v>7.2</v>
      </c>
      <c r="K52" s="894">
        <v>7.3</v>
      </c>
      <c r="L52" s="894">
        <v>1.5</v>
      </c>
      <c r="M52" s="1000">
        <v>7.2</v>
      </c>
      <c r="N52" s="894">
        <v>7.2</v>
      </c>
      <c r="O52" s="895">
        <v>7</v>
      </c>
      <c r="P52" s="893">
        <v>7.3</v>
      </c>
      <c r="Q52" s="894">
        <v>7.3</v>
      </c>
      <c r="R52" s="894">
        <v>7.2</v>
      </c>
      <c r="S52" s="894">
        <v>1.6</v>
      </c>
      <c r="T52" s="894">
        <v>7.2</v>
      </c>
      <c r="U52" s="894">
        <v>7.2</v>
      </c>
      <c r="V52" s="895">
        <v>6.7</v>
      </c>
      <c r="W52" s="952">
        <f t="shared" ref="W52:W58" si="31">SUM(B52:V52)</f>
        <v>131.80000000000001</v>
      </c>
      <c r="X52" s="815">
        <f>W52-W51</f>
        <v>-9.9999999999994316E-2</v>
      </c>
      <c r="Y52" s="815"/>
    </row>
    <row r="53" spans="1:25" x14ac:dyDescent="0.25">
      <c r="A53" s="808" t="s">
        <v>24</v>
      </c>
      <c r="B53" s="897">
        <v>7</v>
      </c>
      <c r="C53" s="898">
        <v>6.5</v>
      </c>
      <c r="D53" s="898">
        <v>6.8</v>
      </c>
      <c r="E53" s="898">
        <v>1.4</v>
      </c>
      <c r="F53" s="898">
        <v>7</v>
      </c>
      <c r="G53" s="898">
        <v>7</v>
      </c>
      <c r="H53" s="899">
        <v>7</v>
      </c>
      <c r="I53" s="897">
        <v>7.2</v>
      </c>
      <c r="J53" s="898">
        <v>7.2</v>
      </c>
      <c r="K53" s="898">
        <v>7.3</v>
      </c>
      <c r="L53" s="898">
        <v>1.5</v>
      </c>
      <c r="M53" s="898">
        <v>7.1</v>
      </c>
      <c r="N53" s="898">
        <v>7.2</v>
      </c>
      <c r="O53" s="899">
        <v>7</v>
      </c>
      <c r="P53" s="897">
        <v>7.3</v>
      </c>
      <c r="Q53" s="898">
        <v>7.3</v>
      </c>
      <c r="R53" s="898">
        <v>7.2</v>
      </c>
      <c r="S53" s="898">
        <v>1.6</v>
      </c>
      <c r="T53" s="898">
        <v>7.2</v>
      </c>
      <c r="U53" s="898">
        <v>7.2</v>
      </c>
      <c r="V53" s="899">
        <v>6.7</v>
      </c>
      <c r="W53" s="952">
        <f t="shared" si="31"/>
        <v>131.69999999999999</v>
      </c>
      <c r="X53" s="815">
        <f>W53-W52</f>
        <v>-0.10000000000002274</v>
      </c>
      <c r="Y53" s="815"/>
    </row>
    <row r="54" spans="1:25" x14ac:dyDescent="0.25">
      <c r="A54" s="808" t="s">
        <v>20</v>
      </c>
      <c r="B54" s="809">
        <v>6.9</v>
      </c>
      <c r="C54" s="810">
        <v>6.4</v>
      </c>
      <c r="D54" s="810">
        <v>6.7</v>
      </c>
      <c r="E54" s="810">
        <v>1.2</v>
      </c>
      <c r="F54" s="810">
        <v>6.9</v>
      </c>
      <c r="G54" s="810">
        <v>6.8</v>
      </c>
      <c r="H54" s="812">
        <v>6.8</v>
      </c>
      <c r="I54" s="809">
        <v>7.1</v>
      </c>
      <c r="J54" s="810">
        <v>7.1</v>
      </c>
      <c r="K54" s="810">
        <v>7.2</v>
      </c>
      <c r="L54" s="810">
        <v>1.4</v>
      </c>
      <c r="M54" s="810">
        <v>6.8</v>
      </c>
      <c r="N54" s="810">
        <v>7.2</v>
      </c>
      <c r="O54" s="812">
        <v>6.8</v>
      </c>
      <c r="P54" s="809">
        <v>7.1</v>
      </c>
      <c r="Q54" s="810">
        <v>7.1</v>
      </c>
      <c r="R54" s="810">
        <v>7</v>
      </c>
      <c r="S54" s="810">
        <v>1.3</v>
      </c>
      <c r="T54" s="810">
        <v>7</v>
      </c>
      <c r="U54" s="810">
        <v>7.1</v>
      </c>
      <c r="V54" s="812">
        <v>6.7</v>
      </c>
      <c r="W54" s="952">
        <f t="shared" si="31"/>
        <v>128.59999999999997</v>
      </c>
      <c r="X54" s="815">
        <f t="shared" ref="X54:X58" si="32">W54-W53</f>
        <v>-3.1000000000000227</v>
      </c>
      <c r="Y54" s="815"/>
    </row>
    <row r="55" spans="1:25" x14ac:dyDescent="0.25">
      <c r="A55" s="808" t="s">
        <v>28</v>
      </c>
      <c r="B55" s="809">
        <v>6.9</v>
      </c>
      <c r="C55" s="810">
        <v>6.4</v>
      </c>
      <c r="D55" s="810">
        <v>6.7</v>
      </c>
      <c r="E55" s="810">
        <v>1.2</v>
      </c>
      <c r="F55" s="810">
        <v>6.9</v>
      </c>
      <c r="G55" s="810">
        <v>6.8</v>
      </c>
      <c r="H55" s="812">
        <v>6.8</v>
      </c>
      <c r="I55" s="809">
        <v>7.1</v>
      </c>
      <c r="J55" s="810">
        <v>7.1</v>
      </c>
      <c r="K55" s="810">
        <v>7.2</v>
      </c>
      <c r="L55" s="810">
        <v>1.4</v>
      </c>
      <c r="M55" s="810">
        <v>6.8</v>
      </c>
      <c r="N55" s="810">
        <v>7.2</v>
      </c>
      <c r="O55" s="812">
        <v>6.8</v>
      </c>
      <c r="P55" s="809">
        <v>7.2</v>
      </c>
      <c r="Q55" s="810">
        <v>7.2</v>
      </c>
      <c r="R55" s="810">
        <v>7</v>
      </c>
      <c r="S55" s="810">
        <v>1.4</v>
      </c>
      <c r="T55" s="810">
        <v>7</v>
      </c>
      <c r="U55" s="810">
        <v>7.1</v>
      </c>
      <c r="V55" s="812">
        <v>6.7</v>
      </c>
      <c r="W55" s="952">
        <f t="shared" si="31"/>
        <v>128.9</v>
      </c>
      <c r="X55" s="815">
        <f t="shared" si="32"/>
        <v>0.30000000000003979</v>
      </c>
      <c r="Y55" s="815"/>
    </row>
    <row r="56" spans="1:25" x14ac:dyDescent="0.25">
      <c r="A56" s="808" t="s">
        <v>21</v>
      </c>
      <c r="B56" s="809">
        <v>6.9</v>
      </c>
      <c r="C56" s="810">
        <v>6.4</v>
      </c>
      <c r="D56" s="810">
        <v>6.7</v>
      </c>
      <c r="E56" s="810">
        <v>1.2</v>
      </c>
      <c r="F56" s="810">
        <v>6.9</v>
      </c>
      <c r="G56" s="810">
        <v>6.8</v>
      </c>
      <c r="H56" s="812">
        <v>6.8</v>
      </c>
      <c r="I56" s="809">
        <v>7.1</v>
      </c>
      <c r="J56" s="810">
        <v>7.1</v>
      </c>
      <c r="K56" s="810">
        <v>7.3</v>
      </c>
      <c r="L56" s="810">
        <v>1.4</v>
      </c>
      <c r="M56" s="810">
        <v>6.8</v>
      </c>
      <c r="N56" s="810">
        <v>7.2</v>
      </c>
      <c r="O56" s="812">
        <v>6.8</v>
      </c>
      <c r="P56" s="809">
        <v>7.2</v>
      </c>
      <c r="Q56" s="810">
        <v>7.2</v>
      </c>
      <c r="R56" s="810">
        <v>7</v>
      </c>
      <c r="S56" s="810">
        <v>1.4</v>
      </c>
      <c r="T56" s="810">
        <v>7</v>
      </c>
      <c r="U56" s="810">
        <v>7.2</v>
      </c>
      <c r="V56" s="812">
        <v>6.7</v>
      </c>
      <c r="W56" s="952">
        <f t="shared" si="31"/>
        <v>129.1</v>
      </c>
      <c r="X56" s="815">
        <f t="shared" si="32"/>
        <v>0.19999999999998863</v>
      </c>
      <c r="Y56" s="815"/>
    </row>
    <row r="57" spans="1:25" x14ac:dyDescent="0.25">
      <c r="A57" s="808" t="s">
        <v>22</v>
      </c>
      <c r="B57" s="809">
        <v>6.9</v>
      </c>
      <c r="C57" s="810">
        <v>6.5</v>
      </c>
      <c r="D57" s="810">
        <v>6.8</v>
      </c>
      <c r="E57" s="810">
        <v>1.3</v>
      </c>
      <c r="F57" s="810">
        <v>6.9</v>
      </c>
      <c r="G57" s="810">
        <v>6.9</v>
      </c>
      <c r="H57" s="812">
        <v>6.9</v>
      </c>
      <c r="I57" s="809">
        <v>7.1</v>
      </c>
      <c r="J57" s="810">
        <v>7.1</v>
      </c>
      <c r="K57" s="810">
        <v>7.3</v>
      </c>
      <c r="L57" s="810">
        <v>1.5</v>
      </c>
      <c r="M57" s="810">
        <v>6.9</v>
      </c>
      <c r="N57" s="810">
        <v>7.2</v>
      </c>
      <c r="O57" s="812">
        <v>6.9</v>
      </c>
      <c r="P57" s="809">
        <v>7.2</v>
      </c>
      <c r="Q57" s="810">
        <v>7.2</v>
      </c>
      <c r="R57" s="810">
        <v>7.1</v>
      </c>
      <c r="S57" s="810">
        <v>1.4</v>
      </c>
      <c r="T57" s="810">
        <v>7.1</v>
      </c>
      <c r="U57" s="810">
        <v>7.2</v>
      </c>
      <c r="V57" s="812">
        <v>6.7</v>
      </c>
      <c r="W57" s="896">
        <f t="shared" si="31"/>
        <v>130.1</v>
      </c>
      <c r="X57" s="815">
        <f t="shared" si="32"/>
        <v>1</v>
      </c>
      <c r="Y57" s="815"/>
    </row>
    <row r="58" spans="1:25" ht="15.75" thickBot="1" x14ac:dyDescent="0.3">
      <c r="A58" s="808" t="s">
        <v>23</v>
      </c>
      <c r="B58" s="809">
        <v>7</v>
      </c>
      <c r="C58" s="810">
        <v>6.5</v>
      </c>
      <c r="D58" s="810">
        <v>6.8</v>
      </c>
      <c r="E58" s="810">
        <v>1.3</v>
      </c>
      <c r="F58" s="810">
        <v>6.9</v>
      </c>
      <c r="G58" s="810">
        <v>6.9</v>
      </c>
      <c r="H58" s="812">
        <v>6.9</v>
      </c>
      <c r="I58" s="809">
        <v>7.1</v>
      </c>
      <c r="J58" s="810">
        <v>7.1</v>
      </c>
      <c r="K58" s="810">
        <v>7.3</v>
      </c>
      <c r="L58" s="810">
        <v>1.5</v>
      </c>
      <c r="M58" s="810">
        <v>6.9</v>
      </c>
      <c r="N58" s="810">
        <v>7.2</v>
      </c>
      <c r="O58" s="812">
        <v>6.9</v>
      </c>
      <c r="P58" s="809">
        <v>7.2</v>
      </c>
      <c r="Q58" s="810">
        <v>7.2</v>
      </c>
      <c r="R58" s="810">
        <v>7.1</v>
      </c>
      <c r="S58" s="810">
        <v>1.4</v>
      </c>
      <c r="T58" s="810">
        <v>7.1</v>
      </c>
      <c r="U58" s="810">
        <v>7.2</v>
      </c>
      <c r="V58" s="812">
        <v>6.7</v>
      </c>
      <c r="W58" s="896">
        <f t="shared" si="31"/>
        <v>130.20000000000002</v>
      </c>
      <c r="X58" s="815">
        <f t="shared" si="32"/>
        <v>0.10000000000002274</v>
      </c>
      <c r="Y58" s="815"/>
    </row>
    <row r="59" spans="1:25" x14ac:dyDescent="0.25">
      <c r="A59" s="800" t="s">
        <v>9</v>
      </c>
      <c r="B59" s="873">
        <f>SUM(B52:B58)</f>
        <v>48.599999999999994</v>
      </c>
      <c r="C59" s="874">
        <f>SUM(C52:C58)</f>
        <v>45.199999999999996</v>
      </c>
      <c r="D59" s="874">
        <f t="shared" ref="D59:V59" si="33">SUM(D52:D58)</f>
        <v>47.3</v>
      </c>
      <c r="E59" s="874">
        <f t="shared" si="33"/>
        <v>9</v>
      </c>
      <c r="F59" s="874">
        <f t="shared" si="33"/>
        <v>48.499999999999993</v>
      </c>
      <c r="G59" s="874">
        <f t="shared" si="33"/>
        <v>48.199999999999996</v>
      </c>
      <c r="H59" s="900">
        <f t="shared" si="33"/>
        <v>48.199999999999996</v>
      </c>
      <c r="I59" s="901">
        <f t="shared" si="33"/>
        <v>49.900000000000006</v>
      </c>
      <c r="J59" s="874">
        <f t="shared" si="33"/>
        <v>49.900000000000006</v>
      </c>
      <c r="K59" s="874">
        <f t="shared" si="33"/>
        <v>50.899999999999991</v>
      </c>
      <c r="L59" s="874">
        <f t="shared" si="33"/>
        <v>10.200000000000001</v>
      </c>
      <c r="M59" s="874">
        <f t="shared" si="33"/>
        <v>48.5</v>
      </c>
      <c r="N59" s="874">
        <f t="shared" si="33"/>
        <v>50.400000000000006</v>
      </c>
      <c r="O59" s="902">
        <f t="shared" si="33"/>
        <v>48.199999999999996</v>
      </c>
      <c r="P59" s="824">
        <f t="shared" si="33"/>
        <v>50.500000000000007</v>
      </c>
      <c r="Q59" s="825">
        <f t="shared" si="33"/>
        <v>50.500000000000007</v>
      </c>
      <c r="R59" s="825">
        <f t="shared" si="33"/>
        <v>49.6</v>
      </c>
      <c r="S59" s="825">
        <f t="shared" si="33"/>
        <v>10.100000000000001</v>
      </c>
      <c r="T59" s="825">
        <f t="shared" si="33"/>
        <v>49.6</v>
      </c>
      <c r="U59" s="825">
        <f t="shared" si="33"/>
        <v>50.20000000000001</v>
      </c>
      <c r="V59" s="826">
        <f t="shared" si="33"/>
        <v>46.900000000000006</v>
      </c>
      <c r="W59" s="903">
        <f>SUM(W52:W58)</f>
        <v>910.40000000000009</v>
      </c>
    </row>
    <row r="60" spans="1:25" x14ac:dyDescent="0.25">
      <c r="A60" s="828" t="s">
        <v>11</v>
      </c>
      <c r="B60" s="957">
        <v>161.5</v>
      </c>
      <c r="C60" s="876">
        <v>161.5</v>
      </c>
      <c r="D60" s="876">
        <v>161</v>
      </c>
      <c r="E60" s="876">
        <v>161</v>
      </c>
      <c r="F60" s="876">
        <v>161</v>
      </c>
      <c r="G60" s="876">
        <v>160</v>
      </c>
      <c r="H60" s="958">
        <v>160</v>
      </c>
      <c r="I60" s="957">
        <v>162</v>
      </c>
      <c r="J60" s="876">
        <v>162</v>
      </c>
      <c r="K60" s="876">
        <v>161.5</v>
      </c>
      <c r="L60" s="876">
        <v>161.5</v>
      </c>
      <c r="M60" s="876">
        <v>161</v>
      </c>
      <c r="N60" s="876">
        <v>160</v>
      </c>
      <c r="O60" s="905">
        <v>160</v>
      </c>
      <c r="P60" s="957">
        <v>164</v>
      </c>
      <c r="Q60" s="876">
        <v>164</v>
      </c>
      <c r="R60" s="876">
        <v>161</v>
      </c>
      <c r="S60" s="876">
        <v>161</v>
      </c>
      <c r="T60" s="876">
        <v>161</v>
      </c>
      <c r="U60" s="876">
        <v>159.5</v>
      </c>
      <c r="V60" s="958">
        <v>159.5</v>
      </c>
      <c r="W60" s="906">
        <f>((W59/W61)/7)*1000</f>
        <v>161.16126748097008</v>
      </c>
    </row>
    <row r="61" spans="1:25" x14ac:dyDescent="0.25">
      <c r="A61" s="833" t="s">
        <v>12</v>
      </c>
      <c r="B61" s="834">
        <v>43</v>
      </c>
      <c r="C61" s="835">
        <v>40</v>
      </c>
      <c r="D61" s="835">
        <v>42</v>
      </c>
      <c r="E61" s="835">
        <v>8</v>
      </c>
      <c r="F61" s="835">
        <v>43</v>
      </c>
      <c r="G61" s="835">
        <v>43</v>
      </c>
      <c r="H61" s="836">
        <v>43</v>
      </c>
      <c r="I61" s="907">
        <v>44</v>
      </c>
      <c r="J61" s="835">
        <v>44</v>
      </c>
      <c r="K61" s="835">
        <v>45</v>
      </c>
      <c r="L61" s="835">
        <v>9</v>
      </c>
      <c r="M61" s="835">
        <v>43</v>
      </c>
      <c r="N61" s="835">
        <v>45</v>
      </c>
      <c r="O61" s="908">
        <v>43</v>
      </c>
      <c r="P61" s="834">
        <v>44</v>
      </c>
      <c r="Q61" s="835">
        <v>44</v>
      </c>
      <c r="R61" s="835">
        <v>44</v>
      </c>
      <c r="S61" s="835">
        <v>9</v>
      </c>
      <c r="T61" s="835">
        <v>44</v>
      </c>
      <c r="U61" s="835">
        <v>45</v>
      </c>
      <c r="V61" s="836">
        <v>42</v>
      </c>
      <c r="W61" s="909">
        <f>SUM(B61:V61)</f>
        <v>807</v>
      </c>
    </row>
    <row r="62" spans="1:25" x14ac:dyDescent="0.25">
      <c r="A62" s="838" t="s">
        <v>13</v>
      </c>
      <c r="B62" s="839">
        <f t="shared" ref="B62:V62" si="34">((((B60*7)*B61)/1000-B52-B53)/5)</f>
        <v>6.9222999999999999</v>
      </c>
      <c r="C62" s="839">
        <f t="shared" si="34"/>
        <v>6.444</v>
      </c>
      <c r="D62" s="839">
        <f t="shared" si="34"/>
        <v>6.7468000000000021</v>
      </c>
      <c r="E62" s="839">
        <f t="shared" si="34"/>
        <v>1.2431999999999999</v>
      </c>
      <c r="F62" s="839">
        <f t="shared" si="34"/>
        <v>6.8921999999999999</v>
      </c>
      <c r="G62" s="839">
        <f t="shared" si="34"/>
        <v>6.831999999999999</v>
      </c>
      <c r="H62" s="839">
        <f t="shared" si="34"/>
        <v>6.831999999999999</v>
      </c>
      <c r="I62" s="839">
        <f t="shared" si="34"/>
        <v>7.0991999999999988</v>
      </c>
      <c r="J62" s="839">
        <f t="shared" si="34"/>
        <v>7.0991999999999988</v>
      </c>
      <c r="K62" s="839">
        <f t="shared" si="34"/>
        <v>7.2545000000000019</v>
      </c>
      <c r="L62" s="839">
        <f t="shared" si="34"/>
        <v>1.4349000000000001</v>
      </c>
      <c r="M62" s="839">
        <f t="shared" si="34"/>
        <v>6.8321999999999985</v>
      </c>
      <c r="N62" s="839">
        <f t="shared" si="34"/>
        <v>7.1999999999999984</v>
      </c>
      <c r="O62" s="910">
        <f t="shared" si="34"/>
        <v>6.831999999999999</v>
      </c>
      <c r="P62" s="839">
        <f t="shared" si="34"/>
        <v>7.1824000000000012</v>
      </c>
      <c r="Q62" s="839">
        <f t="shared" si="34"/>
        <v>7.1824000000000012</v>
      </c>
      <c r="R62" s="839">
        <f t="shared" si="34"/>
        <v>7.0375999999999994</v>
      </c>
      <c r="S62" s="839">
        <f t="shared" si="34"/>
        <v>1.3886000000000003</v>
      </c>
      <c r="T62" s="839">
        <f t="shared" si="34"/>
        <v>7.0375999999999994</v>
      </c>
      <c r="U62" s="839">
        <f t="shared" si="34"/>
        <v>7.168499999999999</v>
      </c>
      <c r="V62" s="911">
        <f t="shared" si="34"/>
        <v>6.698599999999999</v>
      </c>
      <c r="W62" s="912">
        <f>((W59*1000)/7)/W61</f>
        <v>161.16126748097011</v>
      </c>
    </row>
    <row r="63" spans="1:25" x14ac:dyDescent="0.25">
      <c r="A63" s="841" t="s">
        <v>14</v>
      </c>
      <c r="B63" s="839">
        <f>((B61*B60)*7)/1000</f>
        <v>48.611499999999999</v>
      </c>
      <c r="C63" s="842">
        <f>((C61*C60)*7)/1000</f>
        <v>45.22</v>
      </c>
      <c r="D63" s="842">
        <f t="shared" ref="D63:V63" si="35">((D61*D60)*7)/1000</f>
        <v>47.334000000000003</v>
      </c>
      <c r="E63" s="842">
        <f t="shared" si="35"/>
        <v>9.016</v>
      </c>
      <c r="F63" s="842">
        <f t="shared" si="35"/>
        <v>48.460999999999999</v>
      </c>
      <c r="G63" s="842">
        <f t="shared" si="35"/>
        <v>48.16</v>
      </c>
      <c r="H63" s="843">
        <f t="shared" si="35"/>
        <v>48.16</v>
      </c>
      <c r="I63" s="913">
        <f t="shared" si="35"/>
        <v>49.896000000000001</v>
      </c>
      <c r="J63" s="842">
        <f t="shared" si="35"/>
        <v>49.896000000000001</v>
      </c>
      <c r="K63" s="842">
        <f t="shared" si="35"/>
        <v>50.872500000000002</v>
      </c>
      <c r="L63" s="842">
        <f t="shared" si="35"/>
        <v>10.1745</v>
      </c>
      <c r="M63" s="842">
        <f t="shared" si="35"/>
        <v>48.460999999999999</v>
      </c>
      <c r="N63" s="842">
        <f t="shared" si="35"/>
        <v>50.4</v>
      </c>
      <c r="O63" s="914">
        <f t="shared" si="35"/>
        <v>48.16</v>
      </c>
      <c r="P63" s="839">
        <f t="shared" si="35"/>
        <v>50.512</v>
      </c>
      <c r="Q63" s="842">
        <f t="shared" si="35"/>
        <v>50.512</v>
      </c>
      <c r="R63" s="842">
        <f t="shared" si="35"/>
        <v>49.588000000000001</v>
      </c>
      <c r="S63" s="842">
        <f t="shared" si="35"/>
        <v>10.143000000000001</v>
      </c>
      <c r="T63" s="842">
        <f t="shared" si="35"/>
        <v>49.588000000000001</v>
      </c>
      <c r="U63" s="842">
        <f t="shared" si="35"/>
        <v>50.2425</v>
      </c>
      <c r="V63" s="843">
        <f t="shared" si="35"/>
        <v>46.893000000000001</v>
      </c>
      <c r="W63" s="915"/>
    </row>
    <row r="64" spans="1:25" ht="15.75" thickBot="1" x14ac:dyDescent="0.3">
      <c r="A64" s="887" t="s">
        <v>15</v>
      </c>
      <c r="B64" s="846">
        <f>+(B59/B61)/7*1000</f>
        <v>161.46179401993351</v>
      </c>
      <c r="C64" s="847">
        <f t="shared" ref="C64:V64" si="36">+(C59/C61)/7*1000</f>
        <v>161.42857142857142</v>
      </c>
      <c r="D64" s="847">
        <f t="shared" si="36"/>
        <v>160.8843537414966</v>
      </c>
      <c r="E64" s="847">
        <f>+(E59/E61)/7*1000</f>
        <v>160.71428571428572</v>
      </c>
      <c r="F64" s="847">
        <f t="shared" si="36"/>
        <v>161.12956810631226</v>
      </c>
      <c r="G64" s="847">
        <f t="shared" si="36"/>
        <v>160.13289036544847</v>
      </c>
      <c r="H64" s="848">
        <f t="shared" si="36"/>
        <v>160.13289036544847</v>
      </c>
      <c r="I64" s="916">
        <f t="shared" si="36"/>
        <v>162.01298701298703</v>
      </c>
      <c r="J64" s="847">
        <f t="shared" si="36"/>
        <v>162.01298701298703</v>
      </c>
      <c r="K64" s="847">
        <f t="shared" si="36"/>
        <v>161.58730158730157</v>
      </c>
      <c r="L64" s="847">
        <f t="shared" si="36"/>
        <v>161.90476190476193</v>
      </c>
      <c r="M64" s="847">
        <f t="shared" si="36"/>
        <v>161.12956810631229</v>
      </c>
      <c r="N64" s="847">
        <f t="shared" si="36"/>
        <v>160</v>
      </c>
      <c r="O64" s="917">
        <f t="shared" si="36"/>
        <v>160.13289036544847</v>
      </c>
      <c r="P64" s="846">
        <f t="shared" si="36"/>
        <v>163.96103896103901</v>
      </c>
      <c r="Q64" s="847">
        <f t="shared" si="36"/>
        <v>163.96103896103901</v>
      </c>
      <c r="R64" s="847">
        <f t="shared" si="36"/>
        <v>161.03896103896105</v>
      </c>
      <c r="S64" s="847">
        <f t="shared" si="36"/>
        <v>160.31746031746036</v>
      </c>
      <c r="T64" s="847">
        <f t="shared" si="36"/>
        <v>161.03896103896105</v>
      </c>
      <c r="U64" s="847">
        <f t="shared" si="36"/>
        <v>159.3650793650794</v>
      </c>
      <c r="V64" s="848">
        <f t="shared" si="36"/>
        <v>159.52380952380955</v>
      </c>
      <c r="W64" s="918"/>
    </row>
    <row r="65" spans="1:24" x14ac:dyDescent="0.25">
      <c r="A65" s="779"/>
      <c r="B65" s="850">
        <f t="shared" ref="B65:V65" si="37">B63-B59</f>
        <v>1.1500000000005173E-2</v>
      </c>
      <c r="C65" s="850">
        <f t="shared" si="37"/>
        <v>2.0000000000003126E-2</v>
      </c>
      <c r="D65" s="850">
        <f t="shared" si="37"/>
        <v>3.4000000000006025E-2</v>
      </c>
      <c r="E65" s="850">
        <f t="shared" si="37"/>
        <v>1.6000000000000014E-2</v>
      </c>
      <c r="F65" s="850">
        <f t="shared" si="37"/>
        <v>-3.8999999999994373E-2</v>
      </c>
      <c r="G65" s="850">
        <f t="shared" si="37"/>
        <v>-3.9999999999999147E-2</v>
      </c>
      <c r="H65" s="850">
        <f t="shared" si="37"/>
        <v>-3.9999999999999147E-2</v>
      </c>
      <c r="I65" s="850">
        <f t="shared" si="37"/>
        <v>-4.0000000000048885E-3</v>
      </c>
      <c r="J65" s="850">
        <f t="shared" si="37"/>
        <v>-4.0000000000048885E-3</v>
      </c>
      <c r="K65" s="850">
        <f t="shared" si="37"/>
        <v>-2.74999999999892E-2</v>
      </c>
      <c r="L65" s="850">
        <f t="shared" si="37"/>
        <v>-2.5500000000000966E-2</v>
      </c>
      <c r="M65" s="850">
        <f t="shared" si="37"/>
        <v>-3.9000000000001478E-2</v>
      </c>
      <c r="N65" s="850">
        <f t="shared" si="37"/>
        <v>0</v>
      </c>
      <c r="O65" s="850">
        <f t="shared" si="37"/>
        <v>-3.9999999999999147E-2</v>
      </c>
      <c r="P65" s="850">
        <f t="shared" si="37"/>
        <v>1.1999999999993349E-2</v>
      </c>
      <c r="Q65" s="850">
        <f t="shared" si="37"/>
        <v>1.1999999999993349E-2</v>
      </c>
      <c r="R65" s="850">
        <f t="shared" si="37"/>
        <v>-1.2000000000000455E-2</v>
      </c>
      <c r="S65" s="850">
        <f t="shared" si="37"/>
        <v>4.2999999999999261E-2</v>
      </c>
      <c r="T65" s="850">
        <f t="shared" si="37"/>
        <v>-1.2000000000000455E-2</v>
      </c>
      <c r="U65" s="850">
        <f t="shared" si="37"/>
        <v>4.2499999999989768E-2</v>
      </c>
      <c r="V65" s="850">
        <f t="shared" si="37"/>
        <v>-7.0000000000050022E-3</v>
      </c>
    </row>
    <row r="66" spans="1:24" x14ac:dyDescent="0.25">
      <c r="A66" s="779"/>
      <c r="B66" s="922">
        <f t="shared" ref="B66:V66" si="38">(B65+B68)/$A$2</f>
        <v>1.1500000000005173E-2</v>
      </c>
      <c r="C66" s="922">
        <f t="shared" si="38"/>
        <v>2.0000000000003126E-2</v>
      </c>
      <c r="D66" s="922">
        <f t="shared" si="38"/>
        <v>3.4000000000006025E-2</v>
      </c>
      <c r="E66" s="922">
        <f t="shared" si="38"/>
        <v>1.6000000000000014E-2</v>
      </c>
      <c r="F66" s="922">
        <f t="shared" si="38"/>
        <v>-3.8999999999994373E-2</v>
      </c>
      <c r="G66" s="922">
        <f t="shared" si="38"/>
        <v>-3.9999999999999147E-2</v>
      </c>
      <c r="H66" s="922">
        <f t="shared" si="38"/>
        <v>-3.9999999999999147E-2</v>
      </c>
      <c r="I66" s="922">
        <f t="shared" si="38"/>
        <v>-4.0000000000048885E-3</v>
      </c>
      <c r="J66" s="922">
        <f t="shared" si="38"/>
        <v>-4.0000000000048885E-3</v>
      </c>
      <c r="K66" s="922">
        <f t="shared" si="38"/>
        <v>-2.74999999999892E-2</v>
      </c>
      <c r="L66" s="922">
        <f t="shared" si="38"/>
        <v>-2.5500000000000966E-2</v>
      </c>
      <c r="M66" s="922">
        <f t="shared" si="38"/>
        <v>-3.9000000000001478E-2</v>
      </c>
      <c r="N66" s="922">
        <f t="shared" si="38"/>
        <v>0</v>
      </c>
      <c r="O66" s="922">
        <f t="shared" si="38"/>
        <v>-3.9999999999999147E-2</v>
      </c>
      <c r="P66" s="922">
        <f t="shared" si="38"/>
        <v>1.1999999999993349E-2</v>
      </c>
      <c r="Q66" s="922">
        <f t="shared" si="38"/>
        <v>1.1999999999993349E-2</v>
      </c>
      <c r="R66" s="922">
        <f t="shared" si="38"/>
        <v>-1.2000000000000455E-2</v>
      </c>
      <c r="S66" s="922">
        <f t="shared" si="38"/>
        <v>4.2999999999999261E-2</v>
      </c>
      <c r="T66" s="922">
        <f t="shared" si="38"/>
        <v>-1.2000000000000455E-2</v>
      </c>
      <c r="U66" s="922">
        <f t="shared" si="38"/>
        <v>4.2499999999989768E-2</v>
      </c>
      <c r="V66" s="922">
        <f t="shared" si="38"/>
        <v>-7.0000000000050022E-3</v>
      </c>
    </row>
    <row r="67" spans="1:24" x14ac:dyDescent="0.25">
      <c r="B67" s="922">
        <f>B66 + SUMIF($A$52:$A$58, $A$3,B52:B58)</f>
        <v>7.0115000000000052</v>
      </c>
      <c r="C67" s="922">
        <f t="shared" ref="C67:V67" si="39">C66 + SUMIF($A$52:$A$58, $A$3,C52:C58)</f>
        <v>6.5200000000000031</v>
      </c>
      <c r="D67" s="922">
        <f t="shared" si="39"/>
        <v>6.8340000000000058</v>
      </c>
      <c r="E67" s="922">
        <f t="shared" si="39"/>
        <v>1.3160000000000001</v>
      </c>
      <c r="F67" s="922">
        <f t="shared" si="39"/>
        <v>6.861000000000006</v>
      </c>
      <c r="G67" s="922">
        <f t="shared" si="39"/>
        <v>6.8600000000000012</v>
      </c>
      <c r="H67" s="922">
        <f t="shared" si="39"/>
        <v>6.8600000000000012</v>
      </c>
      <c r="I67" s="922">
        <f t="shared" si="39"/>
        <v>7.0959999999999948</v>
      </c>
      <c r="J67" s="922">
        <f t="shared" si="39"/>
        <v>7.0959999999999948</v>
      </c>
      <c r="K67" s="922">
        <f t="shared" si="39"/>
        <v>7.2725000000000106</v>
      </c>
      <c r="L67" s="922">
        <f t="shared" si="39"/>
        <v>1.474499999999999</v>
      </c>
      <c r="M67" s="922">
        <f t="shared" si="39"/>
        <v>6.8609999999999989</v>
      </c>
      <c r="N67" s="922">
        <f t="shared" si="39"/>
        <v>7.2</v>
      </c>
      <c r="O67" s="922">
        <f t="shared" si="39"/>
        <v>6.8600000000000012</v>
      </c>
      <c r="P67" s="922">
        <f t="shared" si="39"/>
        <v>7.2119999999999935</v>
      </c>
      <c r="Q67" s="922">
        <f t="shared" si="39"/>
        <v>7.2119999999999935</v>
      </c>
      <c r="R67" s="922">
        <f t="shared" si="39"/>
        <v>7.0879999999999992</v>
      </c>
      <c r="S67" s="922">
        <f t="shared" si="39"/>
        <v>1.4429999999999992</v>
      </c>
      <c r="T67" s="922">
        <f t="shared" si="39"/>
        <v>7.0879999999999992</v>
      </c>
      <c r="U67" s="922">
        <f t="shared" si="39"/>
        <v>7.2424999999999899</v>
      </c>
      <c r="V67" s="922">
        <f t="shared" si="39"/>
        <v>6.6929999999999952</v>
      </c>
    </row>
    <row r="68" spans="1:24" x14ac:dyDescent="0.25">
      <c r="A68" s="779"/>
    </row>
    <row r="69" spans="1:24" x14ac:dyDescent="0.25">
      <c r="A69" s="779"/>
      <c r="B69" s="861"/>
      <c r="C69" s="861"/>
      <c r="D69" s="861"/>
      <c r="E69" s="861"/>
      <c r="F69" s="861"/>
      <c r="G69" s="861"/>
      <c r="H69" s="861"/>
      <c r="I69" s="861"/>
      <c r="J69" s="861"/>
      <c r="K69" s="861"/>
      <c r="L69" s="861"/>
      <c r="M69" s="861"/>
      <c r="N69" s="861"/>
      <c r="O69" s="861"/>
      <c r="P69" s="861"/>
      <c r="Q69" s="861"/>
      <c r="R69" s="861"/>
      <c r="S69" s="861"/>
      <c r="T69" s="861"/>
      <c r="U69" s="861"/>
      <c r="V69" s="861"/>
      <c r="W69" s="861"/>
      <c r="X69" s="861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topLeftCell="E1" zoomScale="35" zoomScaleNormal="35" zoomScaleSheetLayoutView="35" zoomScalePageLayoutView="25" workbookViewId="0">
      <selection activeCell="X8" sqref="X8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1"/>
      <c r="C1" s="1093" t="s">
        <v>36</v>
      </c>
      <c r="D1" s="1093"/>
      <c r="E1" s="1093"/>
      <c r="F1" s="1093"/>
      <c r="G1" s="1093"/>
      <c r="H1" s="1093"/>
      <c r="I1" s="1093"/>
      <c r="J1" s="1093"/>
      <c r="K1" s="1093"/>
      <c r="L1" s="1093"/>
      <c r="M1" s="1093"/>
      <c r="N1" s="1093"/>
      <c r="O1" s="1093"/>
      <c r="P1" s="1093"/>
      <c r="Q1" s="1093"/>
      <c r="R1" s="1093"/>
      <c r="S1" s="1093"/>
      <c r="T1" s="1093"/>
      <c r="U1" s="1093"/>
      <c r="V1" s="1093"/>
      <c r="W1" s="1094"/>
      <c r="X1" s="1095" t="s">
        <v>37</v>
      </c>
      <c r="Y1" s="1096"/>
    </row>
    <row r="2" spans="1:28" x14ac:dyDescent="0.55000000000000004">
      <c r="A2" s="577"/>
      <c r="B2" s="1092"/>
      <c r="C2" s="1097" t="s">
        <v>38</v>
      </c>
      <c r="D2" s="1097"/>
      <c r="E2" s="1097"/>
      <c r="F2" s="1097"/>
      <c r="G2" s="1097"/>
      <c r="H2" s="1097"/>
      <c r="I2" s="1097"/>
      <c r="J2" s="1097"/>
      <c r="K2" s="1097"/>
      <c r="L2" s="1097"/>
      <c r="M2" s="1097"/>
      <c r="N2" s="1097"/>
      <c r="O2" s="1097"/>
      <c r="P2" s="1097"/>
      <c r="Q2" s="1097"/>
      <c r="R2" s="1097"/>
      <c r="S2" s="1097"/>
      <c r="T2" s="1097"/>
      <c r="U2" s="1097"/>
      <c r="V2" s="1097"/>
      <c r="W2" s="1098"/>
      <c r="X2" s="1100" t="s">
        <v>39</v>
      </c>
      <c r="Y2" s="1101"/>
    </row>
    <row r="3" spans="1:28" x14ac:dyDescent="0.55000000000000004">
      <c r="A3" s="577"/>
      <c r="B3" s="1092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9"/>
      <c r="X3" s="1100" t="s">
        <v>40</v>
      </c>
      <c r="Y3" s="1101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90">
        <v>2</v>
      </c>
      <c r="D5" s="1090"/>
      <c r="E5" s="435"/>
      <c r="F5" s="435"/>
      <c r="G5" s="435" t="s">
        <v>42</v>
      </c>
      <c r="H5" s="1102" t="s">
        <v>54</v>
      </c>
      <c r="I5" s="1102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62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05" t="s">
        <v>135</v>
      </c>
      <c r="Y6" s="1106"/>
      <c r="Z6" s="945"/>
    </row>
    <row r="7" spans="1:28" ht="39" customHeight="1" thickBot="1" x14ac:dyDescent="0.6">
      <c r="A7" s="577"/>
      <c r="B7" s="580" t="s">
        <v>44</v>
      </c>
      <c r="C7" s="1103" t="s">
        <v>2</v>
      </c>
      <c r="D7" s="1103"/>
      <c r="E7" s="436"/>
      <c r="F7" s="436"/>
      <c r="G7" s="435" t="s">
        <v>45</v>
      </c>
      <c r="H7" s="1104">
        <v>45798</v>
      </c>
      <c r="I7" s="1104"/>
      <c r="J7" s="437"/>
      <c r="K7" s="437"/>
      <c r="L7" s="437"/>
      <c r="M7" s="437"/>
      <c r="N7" s="437"/>
      <c r="O7" s="437"/>
      <c r="P7" s="1089" t="s">
        <v>46</v>
      </c>
      <c r="Q7" s="1089"/>
      <c r="R7" s="1089"/>
      <c r="S7" s="1090" t="s">
        <v>116</v>
      </c>
      <c r="T7" s="1090"/>
      <c r="U7" s="1090"/>
      <c r="V7" s="1090"/>
      <c r="W7" s="438"/>
      <c r="X7" s="1107">
        <v>45805</v>
      </c>
      <c r="Y7" s="1108"/>
      <c r="Z7" s="946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9" t="s">
        <v>47</v>
      </c>
      <c r="B9" s="1110"/>
      <c r="C9" s="1111" t="s">
        <v>65</v>
      </c>
      <c r="D9" s="1112"/>
      <c r="E9" s="1112"/>
      <c r="F9" s="1112"/>
      <c r="G9" s="1112"/>
      <c r="H9" s="1112"/>
      <c r="I9" s="1113"/>
      <c r="J9" s="1111" t="s">
        <v>63</v>
      </c>
      <c r="K9" s="1112"/>
      <c r="L9" s="1112"/>
      <c r="M9" s="1112"/>
      <c r="N9" s="1112"/>
      <c r="O9" s="1112"/>
      <c r="P9" s="1113"/>
      <c r="Q9" s="1114" t="s">
        <v>8</v>
      </c>
      <c r="R9" s="1115"/>
      <c r="S9" s="1115"/>
      <c r="T9" s="1115"/>
      <c r="U9" s="1115"/>
      <c r="V9" s="1115"/>
      <c r="W9" s="1115"/>
      <c r="X9" s="1113"/>
    </row>
    <row r="10" spans="1:28" ht="48" customHeight="1" thickBot="1" x14ac:dyDescent="0.6">
      <c r="A10" s="1116" t="s">
        <v>48</v>
      </c>
      <c r="B10" s="1117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45798</v>
      </c>
      <c r="C11" s="360">
        <f ca="1">INDIRECT("'SEM " &amp; $R$5 &amp; "'!" &amp; ADDRESS(ROW(B8), COLUMN(B8)))</f>
        <v>83.7</v>
      </c>
      <c r="D11" s="282">
        <f t="shared" ref="D11:X11" ca="1" si="0">INDIRECT("'SEM " &amp; $R$5 &amp; "'!" &amp; ADDRESS(ROW(C8), COLUMN(C8)))</f>
        <v>82.7</v>
      </c>
      <c r="E11" s="282">
        <f t="shared" ca="1" si="0"/>
        <v>82.6</v>
      </c>
      <c r="F11" s="282">
        <f t="shared" ca="1" si="0"/>
        <v>13.1</v>
      </c>
      <c r="G11" s="282">
        <f t="shared" ca="1" si="0"/>
        <v>85</v>
      </c>
      <c r="H11" s="282">
        <f t="shared" ca="1" si="0"/>
        <v>82.9</v>
      </c>
      <c r="I11" s="284">
        <f t="shared" ca="1" si="0"/>
        <v>83.7</v>
      </c>
      <c r="J11" s="285">
        <f t="shared" ca="1" si="0"/>
        <v>87.1</v>
      </c>
      <c r="K11" s="282">
        <f t="shared" ca="1" si="0"/>
        <v>88.6</v>
      </c>
      <c r="L11" s="282">
        <f t="shared" ca="1" si="0"/>
        <v>90.8</v>
      </c>
      <c r="M11" s="282">
        <f t="shared" ca="1" si="0"/>
        <v>15.7</v>
      </c>
      <c r="N11" s="282">
        <f t="shared" ca="1" si="0"/>
        <v>89.3</v>
      </c>
      <c r="O11" s="282">
        <f t="shared" ca="1" si="0"/>
        <v>89.1</v>
      </c>
      <c r="P11" s="282">
        <f t="shared" ca="1" si="0"/>
        <v>90.2</v>
      </c>
      <c r="Q11" s="281">
        <f t="shared" ca="1" si="0"/>
        <v>89.9</v>
      </c>
      <c r="R11" s="282">
        <f t="shared" ca="1" si="0"/>
        <v>88.3</v>
      </c>
      <c r="S11" s="282">
        <f t="shared" ca="1" si="0"/>
        <v>88.3</v>
      </c>
      <c r="T11" s="282">
        <f t="shared" ca="1" si="0"/>
        <v>18.3</v>
      </c>
      <c r="U11" s="282">
        <f t="shared" ca="1" si="0"/>
        <v>89.3</v>
      </c>
      <c r="V11" s="282">
        <f t="shared" ca="1" si="0"/>
        <v>88.7</v>
      </c>
      <c r="W11" s="284">
        <f t="shared" ca="1" si="0"/>
        <v>89.7</v>
      </c>
      <c r="X11" s="732">
        <f t="shared" ca="1" si="0"/>
        <v>1617</v>
      </c>
      <c r="Y11" s="573"/>
    </row>
    <row r="12" spans="1:28" ht="48" customHeight="1" x14ac:dyDescent="0.55000000000000004">
      <c r="A12" s="574" t="s">
        <v>117</v>
      </c>
      <c r="B12" s="575">
        <f>B11+1</f>
        <v>45799</v>
      </c>
      <c r="C12" s="281">
        <f t="shared" ref="C12:X12" ca="1" si="1">INDIRECT("'SEM " &amp; $R$5 &amp; "'!" &amp; ADDRESS(ROW(B9), COLUMN(B9)))</f>
        <v>83.5</v>
      </c>
      <c r="D12" s="282">
        <f t="shared" ca="1" si="1"/>
        <v>82.3</v>
      </c>
      <c r="E12" s="282">
        <f t="shared" ca="1" si="1"/>
        <v>82.7</v>
      </c>
      <c r="F12" s="282">
        <f t="shared" ca="1" si="1"/>
        <v>12.3</v>
      </c>
      <c r="G12" s="282">
        <f t="shared" ca="1" si="1"/>
        <v>84.9</v>
      </c>
      <c r="H12" s="282">
        <f t="shared" ca="1" si="1"/>
        <v>82.7</v>
      </c>
      <c r="I12" s="284">
        <f t="shared" ca="1" si="1"/>
        <v>83.2</v>
      </c>
      <c r="J12" s="285">
        <f t="shared" ca="1" si="1"/>
        <v>86.7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15.4</v>
      </c>
      <c r="N12" s="282">
        <f t="shared" ca="1" si="1"/>
        <v>89.5</v>
      </c>
      <c r="O12" s="282">
        <f t="shared" ca="1" si="1"/>
        <v>88.7</v>
      </c>
      <c r="P12" s="282">
        <f t="shared" ca="1" si="1"/>
        <v>90.3</v>
      </c>
      <c r="Q12" s="281">
        <f t="shared" ca="1" si="1"/>
        <v>89.9</v>
      </c>
      <c r="R12" s="282">
        <f t="shared" ca="1" si="1"/>
        <v>88.2</v>
      </c>
      <c r="S12" s="282">
        <f t="shared" ca="1" si="1"/>
        <v>88.2</v>
      </c>
      <c r="T12" s="282">
        <f t="shared" ca="1" si="1"/>
        <v>18.3</v>
      </c>
      <c r="U12" s="282">
        <f t="shared" ca="1" si="1"/>
        <v>88.9</v>
      </c>
      <c r="V12" s="282">
        <f t="shared" ca="1" si="1"/>
        <v>88.2</v>
      </c>
      <c r="W12" s="284">
        <f t="shared" ca="1" si="1"/>
        <v>89.5</v>
      </c>
      <c r="X12" s="733">
        <f t="shared" ca="1" si="1"/>
        <v>1612.6000000000004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45800</v>
      </c>
      <c r="C13" s="281">
        <f t="shared" ref="C13:X13" ca="1" si="3">INDIRECT("'SEM " &amp; $R$5 &amp; "'!" &amp; ADDRESS(ROW(B10), COLUMN(B10)))</f>
        <v>83.5</v>
      </c>
      <c r="D13" s="282">
        <f t="shared" ca="1" si="3"/>
        <v>82.3</v>
      </c>
      <c r="E13" s="282">
        <f t="shared" ca="1" si="3"/>
        <v>82.7</v>
      </c>
      <c r="F13" s="282">
        <f t="shared" ca="1" si="3"/>
        <v>12.3</v>
      </c>
      <c r="G13" s="282">
        <f t="shared" ca="1" si="3"/>
        <v>84.9</v>
      </c>
      <c r="H13" s="282">
        <f t="shared" ca="1" si="3"/>
        <v>82.7</v>
      </c>
      <c r="I13" s="284">
        <f t="shared" ca="1" si="3"/>
        <v>83.2</v>
      </c>
      <c r="J13" s="285">
        <f t="shared" ca="1" si="3"/>
        <v>86.7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15.4</v>
      </c>
      <c r="N13" s="282">
        <f t="shared" ca="1" si="3"/>
        <v>89.5</v>
      </c>
      <c r="O13" s="282">
        <f t="shared" ca="1" si="3"/>
        <v>88.7</v>
      </c>
      <c r="P13" s="282">
        <f t="shared" ca="1" si="3"/>
        <v>90.3</v>
      </c>
      <c r="Q13" s="281">
        <f t="shared" ca="1" si="3"/>
        <v>89.9</v>
      </c>
      <c r="R13" s="282">
        <f t="shared" ca="1" si="3"/>
        <v>88.2</v>
      </c>
      <c r="S13" s="282">
        <f t="shared" ca="1" si="3"/>
        <v>88.2</v>
      </c>
      <c r="T13" s="282">
        <f t="shared" ca="1" si="3"/>
        <v>18.3</v>
      </c>
      <c r="U13" s="282">
        <f t="shared" ca="1" si="3"/>
        <v>88.9</v>
      </c>
      <c r="V13" s="282">
        <f t="shared" ca="1" si="3"/>
        <v>88.2</v>
      </c>
      <c r="W13" s="284">
        <f t="shared" ca="1" si="3"/>
        <v>89.5</v>
      </c>
      <c r="X13" s="733">
        <f t="shared" ca="1" si="3"/>
        <v>1612.6000000000004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45801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82.3</v>
      </c>
      <c r="E14" s="282">
        <f t="shared" ca="1" si="4"/>
        <v>82.7</v>
      </c>
      <c r="F14" s="282">
        <f t="shared" ca="1" si="4"/>
        <v>12.3</v>
      </c>
      <c r="G14" s="282">
        <f t="shared" ca="1" si="4"/>
        <v>84.9</v>
      </c>
      <c r="H14" s="282">
        <f t="shared" ca="1" si="4"/>
        <v>82.7</v>
      </c>
      <c r="I14" s="284">
        <f t="shared" ca="1" si="4"/>
        <v>83.2</v>
      </c>
      <c r="J14" s="285">
        <f t="shared" ca="1" si="4"/>
        <v>86.7</v>
      </c>
      <c r="K14" s="282">
        <f t="shared" ca="1" si="4"/>
        <v>88.4</v>
      </c>
      <c r="L14" s="282">
        <f t="shared" ca="1" si="4"/>
        <v>90.8</v>
      </c>
      <c r="M14" s="282">
        <f t="shared" ca="1" si="4"/>
        <v>15.4</v>
      </c>
      <c r="N14" s="282">
        <f t="shared" ca="1" si="4"/>
        <v>89.5</v>
      </c>
      <c r="O14" s="282">
        <f t="shared" ca="1" si="4"/>
        <v>88.7</v>
      </c>
      <c r="P14" s="282">
        <f t="shared" ca="1" si="4"/>
        <v>90.3</v>
      </c>
      <c r="Q14" s="281">
        <f t="shared" ca="1" si="4"/>
        <v>89.9</v>
      </c>
      <c r="R14" s="282">
        <f t="shared" ca="1" si="4"/>
        <v>88.2</v>
      </c>
      <c r="S14" s="282">
        <f t="shared" ca="1" si="4"/>
        <v>88.2</v>
      </c>
      <c r="T14" s="282">
        <f t="shared" ca="1" si="4"/>
        <v>18.3</v>
      </c>
      <c r="U14" s="282">
        <f t="shared" ca="1" si="4"/>
        <v>88.9</v>
      </c>
      <c r="V14" s="282">
        <f t="shared" ca="1" si="4"/>
        <v>88.2</v>
      </c>
      <c r="W14" s="284">
        <f t="shared" ca="1" si="4"/>
        <v>89.5</v>
      </c>
      <c r="X14" s="733">
        <f t="shared" ca="1" si="4"/>
        <v>1612.6000000000004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45802</v>
      </c>
      <c r="C15" s="281">
        <f t="shared" ref="C15:X15" ca="1" si="5">INDIRECT("'SEM " &amp; $R$5 &amp; "'!" &amp; ADDRESS(ROW(B12), COLUMN(B12)))</f>
        <v>83.5</v>
      </c>
      <c r="D15" s="282">
        <f t="shared" ca="1" si="5"/>
        <v>82.3</v>
      </c>
      <c r="E15" s="282">
        <f t="shared" ca="1" si="5"/>
        <v>82.7</v>
      </c>
      <c r="F15" s="282">
        <f t="shared" ca="1" si="5"/>
        <v>12.3</v>
      </c>
      <c r="G15" s="282">
        <f t="shared" ca="1" si="5"/>
        <v>84.9</v>
      </c>
      <c r="H15" s="282">
        <f t="shared" ca="1" si="5"/>
        <v>82.7</v>
      </c>
      <c r="I15" s="284">
        <f t="shared" ca="1" si="5"/>
        <v>83.2</v>
      </c>
      <c r="J15" s="285">
        <f t="shared" ca="1" si="5"/>
        <v>86.7</v>
      </c>
      <c r="K15" s="282">
        <f t="shared" ca="1" si="5"/>
        <v>88.4</v>
      </c>
      <c r="L15" s="282">
        <f t="shared" ca="1" si="5"/>
        <v>90.8</v>
      </c>
      <c r="M15" s="282">
        <f t="shared" ca="1" si="5"/>
        <v>15.4</v>
      </c>
      <c r="N15" s="282">
        <f t="shared" ca="1" si="5"/>
        <v>89.5</v>
      </c>
      <c r="O15" s="282">
        <f t="shared" ca="1" si="5"/>
        <v>88.7</v>
      </c>
      <c r="P15" s="282">
        <f t="shared" ca="1" si="5"/>
        <v>90.3</v>
      </c>
      <c r="Q15" s="281">
        <f t="shared" ca="1" si="5"/>
        <v>89.9</v>
      </c>
      <c r="R15" s="282">
        <f t="shared" ca="1" si="5"/>
        <v>88.2</v>
      </c>
      <c r="S15" s="282">
        <f t="shared" ca="1" si="5"/>
        <v>88.2</v>
      </c>
      <c r="T15" s="282">
        <f t="shared" ca="1" si="5"/>
        <v>18.3</v>
      </c>
      <c r="U15" s="282">
        <f t="shared" ca="1" si="5"/>
        <v>88.9</v>
      </c>
      <c r="V15" s="282">
        <f t="shared" ca="1" si="5"/>
        <v>88.2</v>
      </c>
      <c r="W15" s="284">
        <f t="shared" ca="1" si="5"/>
        <v>89.5</v>
      </c>
      <c r="X15" s="733">
        <f t="shared" ca="1" si="5"/>
        <v>1612.6000000000004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45803</v>
      </c>
      <c r="C16" s="281">
        <f t="shared" ref="C16:X16" ca="1" si="6">INDIRECT("'SEM " &amp; $R$5 &amp; "'!" &amp; ADDRESS(ROW(B13), COLUMN(B13)))</f>
        <v>83.5</v>
      </c>
      <c r="D16" s="282">
        <f t="shared" ca="1" si="6"/>
        <v>82.3</v>
      </c>
      <c r="E16" s="282">
        <f t="shared" ca="1" si="6"/>
        <v>82.7</v>
      </c>
      <c r="F16" s="282">
        <f t="shared" ca="1" si="6"/>
        <v>12.3</v>
      </c>
      <c r="G16" s="282">
        <f t="shared" ca="1" si="6"/>
        <v>84.9</v>
      </c>
      <c r="H16" s="282">
        <f t="shared" ca="1" si="6"/>
        <v>82.7</v>
      </c>
      <c r="I16" s="284">
        <f t="shared" ca="1" si="6"/>
        <v>83.2</v>
      </c>
      <c r="J16" s="285">
        <f t="shared" ca="1" si="6"/>
        <v>86.7</v>
      </c>
      <c r="K16" s="282">
        <f t="shared" ca="1" si="6"/>
        <v>88.4</v>
      </c>
      <c r="L16" s="282">
        <f t="shared" ca="1" si="6"/>
        <v>90.8</v>
      </c>
      <c r="M16" s="282">
        <f t="shared" ca="1" si="6"/>
        <v>15.4</v>
      </c>
      <c r="N16" s="282">
        <f t="shared" ca="1" si="6"/>
        <v>89.5</v>
      </c>
      <c r="O16" s="282">
        <f t="shared" ca="1" si="6"/>
        <v>88.7</v>
      </c>
      <c r="P16" s="282">
        <f t="shared" ca="1" si="6"/>
        <v>90.3</v>
      </c>
      <c r="Q16" s="281">
        <f t="shared" ca="1" si="6"/>
        <v>89.9</v>
      </c>
      <c r="R16" s="282">
        <f t="shared" ca="1" si="6"/>
        <v>88.2</v>
      </c>
      <c r="S16" s="282">
        <f t="shared" ca="1" si="6"/>
        <v>88.2</v>
      </c>
      <c r="T16" s="282">
        <f t="shared" ca="1" si="6"/>
        <v>18.3</v>
      </c>
      <c r="U16" s="282">
        <f t="shared" ca="1" si="6"/>
        <v>88.9</v>
      </c>
      <c r="V16" s="282">
        <f t="shared" ca="1" si="6"/>
        <v>88.2</v>
      </c>
      <c r="W16" s="284">
        <f t="shared" ca="1" si="6"/>
        <v>89.5</v>
      </c>
      <c r="X16" s="733">
        <f t="shared" ca="1" si="6"/>
        <v>1612.6000000000004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45804</v>
      </c>
      <c r="C17" s="281">
        <f t="shared" ref="C17:X17" ca="1" si="7">INDIRECT("'SEM " &amp; $R$5 &amp; "'!" &amp; ADDRESS(ROW(B14), COLUMN(B14)))</f>
        <v>83.5</v>
      </c>
      <c r="D17" s="282">
        <f t="shared" ca="1" si="7"/>
        <v>82.3</v>
      </c>
      <c r="E17" s="282">
        <f t="shared" ca="1" si="7"/>
        <v>82.7</v>
      </c>
      <c r="F17" s="282">
        <f t="shared" ca="1" si="7"/>
        <v>12.3</v>
      </c>
      <c r="G17" s="282">
        <f t="shared" ca="1" si="7"/>
        <v>84.9</v>
      </c>
      <c r="H17" s="282">
        <f t="shared" ca="1" si="7"/>
        <v>82.7</v>
      </c>
      <c r="I17" s="284">
        <f t="shared" ca="1" si="7"/>
        <v>83.2</v>
      </c>
      <c r="J17" s="285">
        <f t="shared" ca="1" si="7"/>
        <v>86.7</v>
      </c>
      <c r="K17" s="282">
        <f t="shared" ca="1" si="7"/>
        <v>88.4</v>
      </c>
      <c r="L17" s="282">
        <f t="shared" ca="1" si="7"/>
        <v>90.8</v>
      </c>
      <c r="M17" s="282">
        <f t="shared" ca="1" si="7"/>
        <v>15.4</v>
      </c>
      <c r="N17" s="282">
        <f t="shared" ca="1" si="7"/>
        <v>89.5</v>
      </c>
      <c r="O17" s="282">
        <f t="shared" ca="1" si="7"/>
        <v>88.7</v>
      </c>
      <c r="P17" s="282">
        <f t="shared" ca="1" si="7"/>
        <v>90.3</v>
      </c>
      <c r="Q17" s="281">
        <f t="shared" ca="1" si="7"/>
        <v>89.9</v>
      </c>
      <c r="R17" s="282">
        <f t="shared" ca="1" si="7"/>
        <v>88.2</v>
      </c>
      <c r="S17" s="282">
        <f t="shared" ca="1" si="7"/>
        <v>88.2</v>
      </c>
      <c r="T17" s="282">
        <f t="shared" ca="1" si="7"/>
        <v>18.3</v>
      </c>
      <c r="U17" s="282">
        <f t="shared" ca="1" si="7"/>
        <v>88.9</v>
      </c>
      <c r="V17" s="282">
        <f t="shared" ca="1" si="7"/>
        <v>88.2</v>
      </c>
      <c r="W17" s="284">
        <f t="shared" ca="1" si="7"/>
        <v>89.5</v>
      </c>
      <c r="X17" s="734">
        <f t="shared" ca="1" si="7"/>
        <v>1612.6000000000004</v>
      </c>
      <c r="Y17" s="573"/>
      <c r="AB17" s="441"/>
    </row>
    <row r="18" spans="1:28" ht="48" customHeight="1" thickBot="1" x14ac:dyDescent="0.6">
      <c r="A18" s="1122" t="s">
        <v>9</v>
      </c>
      <c r="B18" s="1123"/>
      <c r="C18" s="736">
        <f t="shared" ref="C18:X18" ca="1" si="8">INDIRECT("'SEM " &amp; $R$5 &amp; "'!" &amp; ADDRESS(ROW(B15), COLUMN(B15)))</f>
        <v>584.70000000000005</v>
      </c>
      <c r="D18" s="737">
        <f t="shared" ca="1" si="8"/>
        <v>576.5</v>
      </c>
      <c r="E18" s="737">
        <f t="shared" ca="1" si="8"/>
        <v>578.79999999999995</v>
      </c>
      <c r="F18" s="737">
        <f t="shared" ca="1" si="8"/>
        <v>86.899999999999991</v>
      </c>
      <c r="G18" s="737">
        <f t="shared" ca="1" si="8"/>
        <v>594.4</v>
      </c>
      <c r="H18" s="737">
        <f t="shared" ca="1" si="8"/>
        <v>579.1</v>
      </c>
      <c r="I18" s="738">
        <f t="shared" ca="1" si="8"/>
        <v>582.9</v>
      </c>
      <c r="J18" s="736">
        <f t="shared" ca="1" si="8"/>
        <v>607.30000000000007</v>
      </c>
      <c r="K18" s="737">
        <f t="shared" ca="1" si="8"/>
        <v>618.99999999999989</v>
      </c>
      <c r="L18" s="737">
        <f t="shared" ca="1" si="8"/>
        <v>635.59999999999991</v>
      </c>
      <c r="M18" s="737">
        <f t="shared" ca="1" si="8"/>
        <v>108.10000000000001</v>
      </c>
      <c r="N18" s="737">
        <f t="shared" ca="1" si="8"/>
        <v>626.29999999999995</v>
      </c>
      <c r="O18" s="737">
        <f t="shared" ca="1" si="8"/>
        <v>621.30000000000007</v>
      </c>
      <c r="P18" s="738">
        <f t="shared" ca="1" si="8"/>
        <v>632</v>
      </c>
      <c r="Q18" s="736">
        <f t="shared" ca="1" si="8"/>
        <v>629.29999999999995</v>
      </c>
      <c r="R18" s="737">
        <f t="shared" ca="1" si="8"/>
        <v>617.5</v>
      </c>
      <c r="S18" s="737">
        <f t="shared" ca="1" si="8"/>
        <v>617.5</v>
      </c>
      <c r="T18" s="737">
        <f t="shared" ca="1" si="8"/>
        <v>128.1</v>
      </c>
      <c r="U18" s="737">
        <f t="shared" ca="1" si="8"/>
        <v>622.69999999999993</v>
      </c>
      <c r="V18" s="737">
        <f t="shared" ca="1" si="8"/>
        <v>617.90000000000009</v>
      </c>
      <c r="W18" s="738">
        <f t="shared" ca="1" si="8"/>
        <v>626.70000000000005</v>
      </c>
      <c r="X18" s="735">
        <f t="shared" ca="1" si="8"/>
        <v>11292.600000000002</v>
      </c>
    </row>
    <row r="19" spans="1:28" ht="48" customHeight="1" thickBot="1" x14ac:dyDescent="0.6">
      <c r="A19" s="1118" t="s">
        <v>50</v>
      </c>
      <c r="B19" s="1119"/>
      <c r="C19" s="739">
        <f ca="1">INDIRECT("'SEM " &amp; $R$5 &amp; "'!" &amp; ADDRESS(ROW(B17), COLUMN(B17)))</f>
        <v>543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537</v>
      </c>
      <c r="F19" s="740">
        <f t="shared" ca="1" si="9"/>
        <v>83</v>
      </c>
      <c r="G19" s="740">
        <f t="shared" ca="1" si="9"/>
        <v>552</v>
      </c>
      <c r="H19" s="740">
        <f t="shared" ca="1" si="9"/>
        <v>538</v>
      </c>
      <c r="I19" s="741">
        <f t="shared" ca="1" si="9"/>
        <v>543</v>
      </c>
      <c r="J19" s="739">
        <f t="shared" ca="1" si="9"/>
        <v>565</v>
      </c>
      <c r="K19" s="740">
        <f t="shared" ca="1" si="9"/>
        <v>575</v>
      </c>
      <c r="L19" s="740">
        <f t="shared" ca="1" si="9"/>
        <v>590</v>
      </c>
      <c r="M19" s="740">
        <f t="shared" ca="1" si="9"/>
        <v>102</v>
      </c>
      <c r="N19" s="740">
        <f t="shared" ca="1" si="9"/>
        <v>581</v>
      </c>
      <c r="O19" s="740">
        <f t="shared" ca="1" si="9"/>
        <v>577</v>
      </c>
      <c r="P19" s="741">
        <f t="shared" ca="1" si="9"/>
        <v>586</v>
      </c>
      <c r="Q19" s="739">
        <f t="shared" ca="1" si="9"/>
        <v>584</v>
      </c>
      <c r="R19" s="740">
        <f t="shared" ca="1" si="9"/>
        <v>573</v>
      </c>
      <c r="S19" s="740">
        <f t="shared" ca="1" si="9"/>
        <v>573</v>
      </c>
      <c r="T19" s="740">
        <f t="shared" ca="1" si="9"/>
        <v>119</v>
      </c>
      <c r="U19" s="740">
        <f t="shared" ca="1" si="9"/>
        <v>579</v>
      </c>
      <c r="V19" s="740">
        <f t="shared" ca="1" si="9"/>
        <v>575</v>
      </c>
      <c r="W19" s="741">
        <f t="shared" ca="1" si="9"/>
        <v>582</v>
      </c>
      <c r="X19" s="730">
        <f t="shared" ca="1" si="9"/>
        <v>10493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20"/>
      <c r="N20" s="1120"/>
      <c r="O20" s="1120"/>
      <c r="P20" s="1120"/>
      <c r="Q20" s="1121"/>
      <c r="R20" s="1121"/>
      <c r="S20" s="1121"/>
      <c r="T20" s="1121"/>
      <c r="U20" s="1121"/>
      <c r="V20" s="1121"/>
      <c r="W20" s="1121"/>
      <c r="X20" s="1120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29" t="s">
        <v>27</v>
      </c>
      <c r="B22" s="1130"/>
      <c r="C22" s="1131" t="s">
        <v>8</v>
      </c>
      <c r="D22" s="1132"/>
      <c r="E22" s="1132"/>
      <c r="F22" s="1132"/>
      <c r="G22" s="1132"/>
      <c r="H22" s="1132"/>
      <c r="I22" s="1133"/>
      <c r="J22" s="446"/>
      <c r="K22" s="445"/>
      <c r="L22" s="1134" t="s">
        <v>49</v>
      </c>
      <c r="M22" s="1135"/>
      <c r="N22" s="1131" t="s">
        <v>8</v>
      </c>
      <c r="O22" s="1132"/>
      <c r="P22" s="1132"/>
      <c r="Q22" s="1132"/>
      <c r="R22" s="1132"/>
      <c r="S22" s="1132"/>
      <c r="T22" s="1133"/>
      <c r="U22" s="548"/>
      <c r="V22" s="549"/>
      <c r="W22" s="549"/>
      <c r="X22" s="550"/>
      <c r="Y22" s="549"/>
    </row>
    <row r="23" spans="1:28" ht="48" customHeight="1" thickBot="1" x14ac:dyDescent="0.6">
      <c r="A23" s="1116" t="s">
        <v>48</v>
      </c>
      <c r="B23" s="1117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6" t="s">
        <v>48</v>
      </c>
      <c r="M23" s="1117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45798</v>
      </c>
      <c r="C24" s="360">
        <f ca="1">INDIRECT("'SEM " &amp; $R$5 &amp; "'!" &amp; ADDRESS(ROW(B30), COLUMN(B30)))</f>
        <v>76.099999999999994</v>
      </c>
      <c r="D24" s="338">
        <f t="shared" ref="D24:I24" ca="1" si="10">INDIRECT("'SEM " &amp; $R$5 &amp; "'!" &amp; ADDRESS(ROW(C30), COLUMN(C30)))</f>
        <v>74.400000000000006</v>
      </c>
      <c r="E24" s="338">
        <f t="shared" ca="1" si="10"/>
        <v>3.5</v>
      </c>
      <c r="F24" s="338">
        <f t="shared" ca="1" si="10"/>
        <v>80.400000000000006</v>
      </c>
      <c r="G24" s="338">
        <f t="shared" ca="1" si="10"/>
        <v>82</v>
      </c>
      <c r="H24" s="355">
        <f t="shared" ca="1" si="10"/>
        <v>83.5</v>
      </c>
      <c r="I24" s="731">
        <f t="shared" ca="1" si="10"/>
        <v>399.9</v>
      </c>
      <c r="J24" s="573"/>
      <c r="K24" s="445"/>
      <c r="L24" s="574" t="s">
        <v>120</v>
      </c>
      <c r="M24" s="575">
        <f>B11</f>
        <v>45798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5.7</v>
      </c>
      <c r="P24" s="282">
        <f t="shared" ca="1" si="11"/>
        <v>0.7</v>
      </c>
      <c r="Q24" s="282">
        <f t="shared" ca="1" si="11"/>
        <v>6.3</v>
      </c>
      <c r="R24" s="282">
        <f t="shared" ca="1" si="11"/>
        <v>6.5</v>
      </c>
      <c r="S24" s="282">
        <f t="shared" ca="1" si="11"/>
        <v>6.2</v>
      </c>
      <c r="T24" s="483">
        <f t="shared" ca="1" si="11"/>
        <v>31.2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45799</v>
      </c>
      <c r="C25" s="281">
        <f t="shared" ref="C25:I25" ca="1" si="12">INDIRECT("'SEM " &amp; $R$5 &amp; "'!" &amp; ADDRESS(ROW(B31), COLUMN(B31)))</f>
        <v>76.400000000000006</v>
      </c>
      <c r="D25" s="282">
        <f t="shared" ca="1" si="12"/>
        <v>74.400000000000006</v>
      </c>
      <c r="E25" s="282">
        <f t="shared" ca="1" si="12"/>
        <v>3.6</v>
      </c>
      <c r="F25" s="282">
        <f t="shared" ca="1" si="12"/>
        <v>81.7</v>
      </c>
      <c r="G25" s="282">
        <f t="shared" ca="1" si="12"/>
        <v>83.2</v>
      </c>
      <c r="H25" s="284">
        <f t="shared" ca="1" si="12"/>
        <v>83.8</v>
      </c>
      <c r="I25" s="731">
        <f t="shared" ca="1" si="12"/>
        <v>403.1</v>
      </c>
      <c r="J25" s="573"/>
      <c r="K25" s="445"/>
      <c r="L25" s="574" t="s">
        <v>117</v>
      </c>
      <c r="M25" s="575">
        <f>M24+1</f>
        <v>45799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0.4</v>
      </c>
      <c r="Q25" s="282">
        <f t="shared" ca="1" si="13"/>
        <v>6.4</v>
      </c>
      <c r="R25" s="282">
        <f t="shared" ca="1" si="13"/>
        <v>6.4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45800</v>
      </c>
      <c r="C26" s="281">
        <f t="shared" ref="C26:I26" ca="1" si="15">INDIRECT("'SEM " &amp; $R$5 &amp; "'!" &amp; ADDRESS(ROW(B32), COLUMN(B32)))</f>
        <v>76.400000000000006</v>
      </c>
      <c r="D26" s="282">
        <f t="shared" ca="1" si="15"/>
        <v>74.400000000000006</v>
      </c>
      <c r="E26" s="282">
        <f t="shared" ca="1" si="15"/>
        <v>3.6</v>
      </c>
      <c r="F26" s="282">
        <f t="shared" ca="1" si="15"/>
        <v>81.7</v>
      </c>
      <c r="G26" s="282">
        <f t="shared" ca="1" si="15"/>
        <v>83.2</v>
      </c>
      <c r="H26" s="284">
        <f t="shared" ca="1" si="15"/>
        <v>83.8</v>
      </c>
      <c r="I26" s="731">
        <f t="shared" ca="1" si="15"/>
        <v>403.1</v>
      </c>
      <c r="J26" s="573"/>
      <c r="K26" s="445"/>
      <c r="L26" s="574" t="s">
        <v>121</v>
      </c>
      <c r="M26" s="575">
        <f t="shared" ref="M26:M30" si="16">M25+1</f>
        <v>45800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0.4</v>
      </c>
      <c r="Q26" s="282">
        <f t="shared" ca="1" si="17"/>
        <v>6.5</v>
      </c>
      <c r="R26" s="282">
        <f t="shared" ca="1" si="17"/>
        <v>6.4</v>
      </c>
      <c r="S26" s="282">
        <f t="shared" ca="1" si="17"/>
        <v>6.2</v>
      </c>
      <c r="T26" s="483">
        <f t="shared" ca="1" si="17"/>
        <v>30.900000000000002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45801</v>
      </c>
      <c r="C27" s="281">
        <f t="shared" ref="C27:I27" ca="1" si="18">INDIRECT("'SEM " &amp; $R$5 &amp; "'!" &amp; ADDRESS(ROW(B33), COLUMN(B33)))</f>
        <v>76.400000000000006</v>
      </c>
      <c r="D27" s="282">
        <f t="shared" ca="1" si="18"/>
        <v>74.400000000000006</v>
      </c>
      <c r="E27" s="282">
        <f t="shared" ca="1" si="18"/>
        <v>3.6</v>
      </c>
      <c r="F27" s="282">
        <f t="shared" ca="1" si="18"/>
        <v>81.7</v>
      </c>
      <c r="G27" s="282">
        <f t="shared" ca="1" si="18"/>
        <v>83.2</v>
      </c>
      <c r="H27" s="284">
        <f t="shared" ca="1" si="18"/>
        <v>83.8</v>
      </c>
      <c r="I27" s="731">
        <f t="shared" ca="1" si="18"/>
        <v>403.1</v>
      </c>
      <c r="J27" s="573"/>
      <c r="K27" s="445"/>
      <c r="L27" s="574" t="s">
        <v>122</v>
      </c>
      <c r="M27" s="575">
        <f t="shared" si="16"/>
        <v>45801</v>
      </c>
      <c r="N27" s="281">
        <f t="shared" ref="N27:T27" ca="1" si="19">INDIRECT("'SEM " &amp; $R$5 &amp; "'!" &amp; ADDRESS(ROW(O33), COLUMN(O33)))</f>
        <v>5.7</v>
      </c>
      <c r="O27" s="282">
        <f t="shared" ca="1" si="19"/>
        <v>5.7</v>
      </c>
      <c r="P27" s="282">
        <f t="shared" ca="1" si="19"/>
        <v>0.4</v>
      </c>
      <c r="Q27" s="282">
        <f t="shared" ca="1" si="19"/>
        <v>6.5</v>
      </c>
      <c r="R27" s="282">
        <f t="shared" ca="1" si="19"/>
        <v>6.4</v>
      </c>
      <c r="S27" s="282">
        <f t="shared" ca="1" si="19"/>
        <v>6.2</v>
      </c>
      <c r="T27" s="483">
        <f t="shared" ca="1" si="19"/>
        <v>30.900000000000002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45802</v>
      </c>
      <c r="C28" s="281">
        <f t="shared" ref="C28:I28" ca="1" si="20">INDIRECT("'SEM " &amp; $R$5 &amp; "'!" &amp; ADDRESS(ROW(B34), COLUMN(B34)))</f>
        <v>76.400000000000006</v>
      </c>
      <c r="D28" s="282">
        <f t="shared" ca="1" si="20"/>
        <v>74.400000000000006</v>
      </c>
      <c r="E28" s="282">
        <f t="shared" ca="1" si="20"/>
        <v>3.6</v>
      </c>
      <c r="F28" s="282">
        <f t="shared" ca="1" si="20"/>
        <v>81.7</v>
      </c>
      <c r="G28" s="282">
        <f t="shared" ca="1" si="20"/>
        <v>83.2</v>
      </c>
      <c r="H28" s="284">
        <f t="shared" ca="1" si="20"/>
        <v>83.8</v>
      </c>
      <c r="I28" s="731">
        <f t="shared" ca="1" si="20"/>
        <v>403.1</v>
      </c>
      <c r="J28" s="573"/>
      <c r="K28" s="445"/>
      <c r="L28" s="574" t="s">
        <v>123</v>
      </c>
      <c r="M28" s="575">
        <f t="shared" si="16"/>
        <v>45802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5.7</v>
      </c>
      <c r="P28" s="282">
        <f t="shared" ca="1" si="21"/>
        <v>0.5</v>
      </c>
      <c r="Q28" s="282">
        <f t="shared" ca="1" si="21"/>
        <v>6.5</v>
      </c>
      <c r="R28" s="282">
        <f t="shared" ca="1" si="21"/>
        <v>6.5</v>
      </c>
      <c r="S28" s="282">
        <f t="shared" ca="1" si="21"/>
        <v>6.2</v>
      </c>
      <c r="T28" s="483">
        <f t="shared" ca="1" si="21"/>
        <v>31.2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45803</v>
      </c>
      <c r="C29" s="281">
        <f t="shared" ref="C29:I29" ca="1" si="22">INDIRECT("'SEM " &amp; $R$5 &amp; "'!" &amp; ADDRESS(ROW(B35), COLUMN(B35)))</f>
        <v>76.400000000000006</v>
      </c>
      <c r="D29" s="282">
        <f t="shared" ca="1" si="22"/>
        <v>74.400000000000006</v>
      </c>
      <c r="E29" s="282">
        <f t="shared" ca="1" si="22"/>
        <v>3.6</v>
      </c>
      <c r="F29" s="282">
        <f t="shared" ca="1" si="22"/>
        <v>81.7</v>
      </c>
      <c r="G29" s="282">
        <f t="shared" ca="1" si="22"/>
        <v>83.2</v>
      </c>
      <c r="H29" s="284">
        <f t="shared" ca="1" si="22"/>
        <v>83.8</v>
      </c>
      <c r="I29" s="731">
        <f t="shared" ca="1" si="22"/>
        <v>403.1</v>
      </c>
      <c r="J29" s="573"/>
      <c r="K29" s="445"/>
      <c r="L29" s="574" t="s">
        <v>118</v>
      </c>
      <c r="M29" s="575">
        <f t="shared" si="16"/>
        <v>45803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5.7</v>
      </c>
      <c r="P29" s="282">
        <f t="shared" ca="1" si="23"/>
        <v>0.5</v>
      </c>
      <c r="Q29" s="282">
        <f t="shared" ca="1" si="23"/>
        <v>6.5</v>
      </c>
      <c r="R29" s="282">
        <f t="shared" ca="1" si="23"/>
        <v>6.5</v>
      </c>
      <c r="S29" s="282">
        <f t="shared" ca="1" si="23"/>
        <v>6.2</v>
      </c>
      <c r="T29" s="483">
        <f t="shared" ca="1" si="23"/>
        <v>31.2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45804</v>
      </c>
      <c r="C30" s="37">
        <f t="shared" ref="C30:I30" ca="1" si="24">INDIRECT("'SEM " &amp; $R$5 &amp; "'!" &amp; ADDRESS(ROW(B36), COLUMN(B36)))</f>
        <v>76.400000000000006</v>
      </c>
      <c r="D30" s="38">
        <f t="shared" ca="1" si="24"/>
        <v>74.400000000000006</v>
      </c>
      <c r="E30" s="38">
        <f t="shared" ca="1" si="24"/>
        <v>3.6</v>
      </c>
      <c r="F30" s="38">
        <f t="shared" ca="1" si="24"/>
        <v>81.7</v>
      </c>
      <c r="G30" s="38">
        <f t="shared" ca="1" si="24"/>
        <v>83.2</v>
      </c>
      <c r="H30" s="39">
        <f t="shared" ca="1" si="24"/>
        <v>83.8</v>
      </c>
      <c r="I30" s="731">
        <f t="shared" ca="1" si="24"/>
        <v>403.1</v>
      </c>
      <c r="J30" s="573"/>
      <c r="K30" s="443"/>
      <c r="L30" s="574" t="s">
        <v>119</v>
      </c>
      <c r="M30" s="575">
        <f t="shared" si="16"/>
        <v>45804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0.5</v>
      </c>
      <c r="Q30" s="282">
        <f t="shared" ca="1" si="25"/>
        <v>6.5</v>
      </c>
      <c r="R30" s="282">
        <f t="shared" ca="1" si="25"/>
        <v>6.5</v>
      </c>
      <c r="S30" s="282">
        <f t="shared" ca="1" si="25"/>
        <v>6.2</v>
      </c>
      <c r="T30" s="483">
        <f t="shared" ca="1" si="25"/>
        <v>31.3</v>
      </c>
      <c r="U30" s="573"/>
      <c r="V30" s="553"/>
      <c r="W30" s="551"/>
      <c r="X30" s="552"/>
      <c r="Y30" s="549"/>
    </row>
    <row r="31" spans="1:28" ht="48" customHeight="1" thickBot="1" x14ac:dyDescent="0.6">
      <c r="A31" s="1122" t="s">
        <v>9</v>
      </c>
      <c r="B31" s="1123"/>
      <c r="C31" s="727">
        <f t="shared" ref="C31:I31" ca="1" si="26">INDIRECT("'SEM " &amp; $R$5 &amp; "'!" &amp; ADDRESS(ROW(B37), COLUMN(B37)))</f>
        <v>534.5</v>
      </c>
      <c r="D31" s="728">
        <f t="shared" ca="1" si="26"/>
        <v>520.79999999999995</v>
      </c>
      <c r="E31" s="728">
        <f t="shared" ca="1" si="26"/>
        <v>25.1</v>
      </c>
      <c r="F31" s="728">
        <f t="shared" ca="1" si="26"/>
        <v>570.6</v>
      </c>
      <c r="G31" s="728">
        <f t="shared" ca="1" si="26"/>
        <v>581.19999999999993</v>
      </c>
      <c r="H31" s="728">
        <f t="shared" ca="1" si="26"/>
        <v>586.30000000000007</v>
      </c>
      <c r="I31" s="726">
        <f t="shared" ca="1" si="26"/>
        <v>2818.5</v>
      </c>
      <c r="J31" s="450"/>
      <c r="K31" s="450"/>
      <c r="L31" s="1122" t="s">
        <v>9</v>
      </c>
      <c r="M31" s="1123"/>
      <c r="N31" s="736">
        <f t="shared" ref="N31:T31" ca="1" si="27">INDIRECT("'SEM " &amp; $R$5 &amp; "'!" &amp; ADDRESS(ROW(O37), COLUMN(O37)))</f>
        <v>40.299999999999997</v>
      </c>
      <c r="O31" s="737">
        <f t="shared" ca="1" si="27"/>
        <v>40</v>
      </c>
      <c r="P31" s="737">
        <f t="shared" ca="1" si="27"/>
        <v>3.4</v>
      </c>
      <c r="Q31" s="737">
        <f t="shared" ca="1" si="27"/>
        <v>45.2</v>
      </c>
      <c r="R31" s="737">
        <f t="shared" ca="1" si="27"/>
        <v>45.2</v>
      </c>
      <c r="S31" s="771">
        <f t="shared" ca="1" si="27"/>
        <v>43.400000000000006</v>
      </c>
      <c r="T31" s="726">
        <f t="shared" ca="1" si="27"/>
        <v>217.50000000000003</v>
      </c>
      <c r="U31" s="554"/>
      <c r="V31" s="554"/>
      <c r="W31" s="554"/>
      <c r="X31" s="554"/>
      <c r="Y31" s="554"/>
    </row>
    <row r="32" spans="1:28" ht="48" customHeight="1" thickBot="1" x14ac:dyDescent="0.6">
      <c r="A32" s="1118" t="s">
        <v>50</v>
      </c>
      <c r="B32" s="1119"/>
      <c r="C32" s="739">
        <f ca="1">INDIRECT("'SEM " &amp; $R$5 &amp; "'!" &amp; ADDRESS(ROW(B39), COLUMN(B39)))</f>
        <v>499</v>
      </c>
      <c r="D32" s="740">
        <f t="shared" ref="D32:I32" ca="1" si="28">INDIRECT("'SEM " &amp; $R$5 &amp; "'!" &amp; ADDRESS(ROW(C39), COLUMN(C39)))</f>
        <v>487</v>
      </c>
      <c r="E32" s="740">
        <f t="shared" ca="1" si="28"/>
        <v>24</v>
      </c>
      <c r="F32" s="740">
        <f t="shared" ca="1" si="28"/>
        <v>530</v>
      </c>
      <c r="G32" s="740">
        <f t="shared" ca="1" si="28"/>
        <v>540</v>
      </c>
      <c r="H32" s="741">
        <f t="shared" ca="1" si="28"/>
        <v>548</v>
      </c>
      <c r="I32" s="729">
        <f t="shared" ca="1" si="28"/>
        <v>2628</v>
      </c>
      <c r="J32" s="450"/>
      <c r="K32" s="450"/>
      <c r="L32" s="1118" t="s">
        <v>50</v>
      </c>
      <c r="M32" s="1119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41</v>
      </c>
      <c r="S32" s="772">
        <f t="shared" ca="1" si="29"/>
        <v>39</v>
      </c>
      <c r="T32" s="773">
        <f t="shared" ca="1" si="29"/>
        <v>198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24" t="s">
        <v>19</v>
      </c>
      <c r="B35" s="1125"/>
      <c r="C35" s="1126" t="s">
        <v>113</v>
      </c>
      <c r="D35" s="1127"/>
      <c r="E35" s="1127"/>
      <c r="F35" s="1127"/>
      <c r="G35" s="1127"/>
      <c r="H35" s="1127"/>
      <c r="I35" s="1128"/>
      <c r="J35" s="1126" t="s">
        <v>63</v>
      </c>
      <c r="K35" s="1127"/>
      <c r="L35" s="1127"/>
      <c r="M35" s="1127"/>
      <c r="N35" s="1127"/>
      <c r="O35" s="1127"/>
      <c r="P35" s="1128"/>
      <c r="Q35" s="1126" t="s">
        <v>8</v>
      </c>
      <c r="R35" s="1127"/>
      <c r="S35" s="1127"/>
      <c r="T35" s="1127"/>
      <c r="U35" s="1127"/>
      <c r="V35" s="1127"/>
      <c r="W35" s="1127"/>
      <c r="X35" s="1128"/>
      <c r="Y35" s="434"/>
    </row>
    <row r="36" spans="1:25" ht="48" customHeight="1" thickBot="1" x14ac:dyDescent="0.6">
      <c r="A36" s="1116" t="s">
        <v>48</v>
      </c>
      <c r="B36" s="1117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45798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6.9</v>
      </c>
      <c r="H37" s="282">
        <f t="shared" ca="1" si="30"/>
        <v>6.9</v>
      </c>
      <c r="I37" s="283">
        <f t="shared" ca="1" si="30"/>
        <v>6.9</v>
      </c>
      <c r="J37" s="281">
        <f t="shared" ca="1" si="30"/>
        <v>7.1</v>
      </c>
      <c r="K37" s="561">
        <f t="shared" ca="1" si="30"/>
        <v>7.1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6.9</v>
      </c>
      <c r="O37" s="282">
        <f t="shared" ca="1" si="30"/>
        <v>7.2</v>
      </c>
      <c r="P37" s="474">
        <f t="shared" ca="1" si="30"/>
        <v>6.9</v>
      </c>
      <c r="Q37" s="360">
        <f t="shared" ca="1" si="30"/>
        <v>7.2</v>
      </c>
      <c r="R37" s="338">
        <f t="shared" ca="1" si="30"/>
        <v>7.2</v>
      </c>
      <c r="S37" s="338">
        <f t="shared" ca="1" si="30"/>
        <v>7.1</v>
      </c>
      <c r="T37" s="338">
        <f t="shared" ca="1" si="30"/>
        <v>1.4</v>
      </c>
      <c r="U37" s="338">
        <f t="shared" ca="1" si="30"/>
        <v>7.1</v>
      </c>
      <c r="V37" s="338">
        <f t="shared" ca="1" si="30"/>
        <v>7.2</v>
      </c>
      <c r="W37" s="743">
        <f t="shared" ca="1" si="30"/>
        <v>6.7</v>
      </c>
      <c r="X37" s="489">
        <f t="shared" ca="1" si="30"/>
        <v>130.20000000000002</v>
      </c>
      <c r="Y37" s="573"/>
    </row>
    <row r="38" spans="1:25" ht="48" customHeight="1" x14ac:dyDescent="0.55000000000000004">
      <c r="A38" s="574" t="s">
        <v>117</v>
      </c>
      <c r="B38" s="575">
        <f>B37+1</f>
        <v>45799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6.4</v>
      </c>
      <c r="E38" s="282">
        <f t="shared" ca="1" si="31"/>
        <v>6.7</v>
      </c>
      <c r="F38" s="282">
        <f t="shared" ca="1" si="31"/>
        <v>1.2</v>
      </c>
      <c r="G38" s="282">
        <f t="shared" ca="1" si="31"/>
        <v>6.7</v>
      </c>
      <c r="H38" s="282">
        <f t="shared" ca="1" si="31"/>
        <v>6.6</v>
      </c>
      <c r="I38" s="283">
        <f t="shared" ca="1" si="31"/>
        <v>6.8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7.2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6.8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</v>
      </c>
      <c r="T38" s="282">
        <f t="shared" ca="1" si="31"/>
        <v>1.4</v>
      </c>
      <c r="U38" s="282">
        <f t="shared" ca="1" si="31"/>
        <v>7</v>
      </c>
      <c r="V38" s="282">
        <f t="shared" ca="1" si="31"/>
        <v>7.1</v>
      </c>
      <c r="W38" s="283">
        <f t="shared" ca="1" si="31"/>
        <v>6.7</v>
      </c>
      <c r="X38" s="484">
        <f t="shared" ca="1" si="31"/>
        <v>128.60000000000002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45800</v>
      </c>
      <c r="C39" s="281">
        <f t="shared" ref="C39:X39" ca="1" si="33">INDIRECT("'SEM " &amp; $R$5 &amp; "'!" &amp; ADDRESS(ROW(B54), COLUMN(B54)))</f>
        <v>6.9</v>
      </c>
      <c r="D39" s="282">
        <f t="shared" ca="1" si="33"/>
        <v>6.4</v>
      </c>
      <c r="E39" s="282">
        <f t="shared" ca="1" si="33"/>
        <v>6.7</v>
      </c>
      <c r="F39" s="282">
        <f t="shared" ca="1" si="33"/>
        <v>1.3</v>
      </c>
      <c r="G39" s="282">
        <f t="shared" ca="1" si="33"/>
        <v>6.7</v>
      </c>
      <c r="H39" s="282">
        <f t="shared" ca="1" si="33"/>
        <v>6.7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7.2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7.1</v>
      </c>
      <c r="W39" s="283">
        <f t="shared" ca="1" si="33"/>
        <v>6.7</v>
      </c>
      <c r="X39" s="484">
        <f t="shared" ca="1" si="33"/>
        <v>129.20000000000002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45801</v>
      </c>
      <c r="C40" s="281">
        <f t="shared" ref="C40:X40" ca="1" si="34">INDIRECT("'SEM " &amp; $R$5 &amp; "'!" &amp; ADDRESS(ROW(B55), COLUMN(B55)))</f>
        <v>6.9</v>
      </c>
      <c r="D40" s="282">
        <f t="shared" ca="1" si="34"/>
        <v>6.4</v>
      </c>
      <c r="E40" s="282">
        <f t="shared" ca="1" si="34"/>
        <v>6.7</v>
      </c>
      <c r="F40" s="282">
        <f t="shared" ca="1" si="34"/>
        <v>1.3</v>
      </c>
      <c r="G40" s="282">
        <f t="shared" ca="1" si="34"/>
        <v>6.7</v>
      </c>
      <c r="H40" s="282">
        <f t="shared" ca="1" si="34"/>
        <v>6.7</v>
      </c>
      <c r="I40" s="283">
        <f t="shared" ca="1" si="34"/>
        <v>6.9</v>
      </c>
      <c r="J40" s="281">
        <f t="shared" ca="1" si="34"/>
        <v>7.1</v>
      </c>
      <c r="K40" s="561">
        <f t="shared" ca="1" si="34"/>
        <v>7.1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6.9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129.4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45802</v>
      </c>
      <c r="C41" s="281">
        <f t="shared" ref="C41:X41" ca="1" si="35">INDIRECT("'SEM " &amp; $R$5 &amp; "'!" &amp; ADDRESS(ROW(B56), COLUMN(B56)))</f>
        <v>6.9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6.7</v>
      </c>
      <c r="H41" s="282">
        <f t="shared" ca="1" si="35"/>
        <v>6.7</v>
      </c>
      <c r="I41" s="283">
        <f t="shared" ca="1" si="35"/>
        <v>6.9</v>
      </c>
      <c r="J41" s="281">
        <f t="shared" ca="1" si="35"/>
        <v>7.1</v>
      </c>
      <c r="K41" s="561">
        <f t="shared" ca="1" si="35"/>
        <v>7.1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6.9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7.2</v>
      </c>
      <c r="R41" s="282">
        <f t="shared" ca="1" si="35"/>
        <v>7.2</v>
      </c>
      <c r="S41" s="282">
        <f t="shared" ca="1" si="35"/>
        <v>7.1</v>
      </c>
      <c r="T41" s="282">
        <f t="shared" ca="1" si="35"/>
        <v>1.5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129.80000000000001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45803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6.7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7.2</v>
      </c>
      <c r="P42" s="474">
        <f t="shared" ca="1" si="36"/>
        <v>6.9</v>
      </c>
      <c r="Q42" s="281">
        <f t="shared" ca="1" si="36"/>
        <v>7.2</v>
      </c>
      <c r="R42" s="282">
        <f t="shared" ca="1" si="36"/>
        <v>7.2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6.7</v>
      </c>
      <c r="X42" s="484">
        <f t="shared" ca="1" si="36"/>
        <v>130.30000000000001</v>
      </c>
      <c r="Y42" s="573"/>
    </row>
    <row r="43" spans="1:25" ht="48" customHeight="1" thickBot="1" x14ac:dyDescent="0.6">
      <c r="A43" s="574" t="s">
        <v>119</v>
      </c>
      <c r="B43" s="575">
        <f t="shared" si="32"/>
        <v>45804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6.7</v>
      </c>
      <c r="I43" s="283">
        <f t="shared" ca="1" si="37"/>
        <v>6.9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7.2</v>
      </c>
      <c r="P43" s="474">
        <f t="shared" ca="1" si="37"/>
        <v>6.9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7.1</v>
      </c>
      <c r="T43" s="38">
        <f t="shared" ca="1" si="37"/>
        <v>1.5</v>
      </c>
      <c r="U43" s="38">
        <f t="shared" ca="1" si="37"/>
        <v>7.1</v>
      </c>
      <c r="V43" s="38">
        <f t="shared" ca="1" si="37"/>
        <v>7.2</v>
      </c>
      <c r="W43" s="158">
        <f t="shared" ca="1" si="37"/>
        <v>6.7</v>
      </c>
      <c r="X43" s="565">
        <f t="shared" ca="1" si="37"/>
        <v>130.5</v>
      </c>
      <c r="Y43" s="573"/>
    </row>
    <row r="44" spans="1:25" ht="48" customHeight="1" thickBot="1" x14ac:dyDescent="0.6">
      <c r="A44" s="1122" t="s">
        <v>9</v>
      </c>
      <c r="B44" s="1123"/>
      <c r="C44" s="749">
        <f t="shared" ref="C44:X44" ca="1" si="38">INDIRECT("'SEM " &amp; $R$5 &amp; "'!" &amp; ADDRESS(ROW(B59), COLUMN(B59)))</f>
        <v>48.6</v>
      </c>
      <c r="D44" s="750">
        <f t="shared" ca="1" si="38"/>
        <v>45.2</v>
      </c>
      <c r="E44" s="750">
        <f t="shared" ca="1" si="38"/>
        <v>47.29999999999999</v>
      </c>
      <c r="F44" s="750">
        <f t="shared" ca="1" si="38"/>
        <v>9</v>
      </c>
      <c r="G44" s="750">
        <f t="shared" ca="1" si="38"/>
        <v>47.3</v>
      </c>
      <c r="H44" s="750">
        <f t="shared" ca="1" si="38"/>
        <v>47.000000000000007</v>
      </c>
      <c r="I44" s="751">
        <f t="shared" ca="1" si="38"/>
        <v>48.199999999999996</v>
      </c>
      <c r="J44" s="749">
        <f t="shared" ca="1" si="38"/>
        <v>49.900000000000006</v>
      </c>
      <c r="K44" s="750">
        <f t="shared" ca="1" si="38"/>
        <v>49.900000000000006</v>
      </c>
      <c r="L44" s="750">
        <f t="shared" ca="1" si="38"/>
        <v>50.899999999999991</v>
      </c>
      <c r="M44" s="750">
        <f t="shared" ca="1" si="38"/>
        <v>10.199999999999999</v>
      </c>
      <c r="N44" s="750">
        <f t="shared" ca="1" si="38"/>
        <v>48.5</v>
      </c>
      <c r="O44" s="750">
        <f t="shared" ca="1" si="38"/>
        <v>50.400000000000006</v>
      </c>
      <c r="P44" s="751">
        <f t="shared" ca="1" si="38"/>
        <v>48.199999999999996</v>
      </c>
      <c r="Q44" s="749">
        <f t="shared" ca="1" si="38"/>
        <v>50.5</v>
      </c>
      <c r="R44" s="750">
        <f t="shared" ca="1" si="38"/>
        <v>50.5</v>
      </c>
      <c r="S44" s="750">
        <f t="shared" ca="1" si="38"/>
        <v>49.6</v>
      </c>
      <c r="T44" s="750">
        <f t="shared" ca="1" si="38"/>
        <v>10.1</v>
      </c>
      <c r="U44" s="750">
        <f t="shared" ca="1" si="38"/>
        <v>49.6</v>
      </c>
      <c r="V44" s="750">
        <f t="shared" ca="1" si="38"/>
        <v>50.2</v>
      </c>
      <c r="W44" s="751">
        <f t="shared" ca="1" si="38"/>
        <v>46.900000000000006</v>
      </c>
      <c r="X44" s="566">
        <f t="shared" ca="1" si="38"/>
        <v>908</v>
      </c>
      <c r="Y44" s="434"/>
    </row>
    <row r="45" spans="1:25" ht="48" customHeight="1" thickBot="1" x14ac:dyDescent="0.6">
      <c r="A45" s="1118" t="s">
        <v>50</v>
      </c>
      <c r="B45" s="1119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42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805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E3r5Sw5tFBiE6GDmjOHCvO1ah2SBIR5eSS2+kAtBT3U19QlYZoeYlcGlpx1n99oGWNcWkVXhFjVqH39Fh5FwA==" saltValue="Yad2Zn9VpcuhYsBnpHCtlQ==" spinCount="100000" sheet="1" objects="1" scenarios="1"/>
  <protectedRanges>
    <protectedRange sqref="X7:Z7" name="Rango2"/>
    <protectedRange sqref="R5" name="Rango1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zoomScale="85" zoomScaleNormal="85" workbookViewId="0">
      <pane xSplit="1" topLeftCell="B1" activePane="topRight" state="frozen"/>
      <selection pane="topRight" activeCell="O34" sqref="O34"/>
    </sheetView>
  </sheetViews>
  <sheetFormatPr baseColWidth="10" defaultRowHeight="15" x14ac:dyDescent="0.25"/>
  <cols>
    <col min="1" max="1" width="17.5703125" style="798" bestFit="1" customWidth="1"/>
    <col min="2" max="7" width="7.85546875" style="798" bestFit="1" customWidth="1"/>
    <col min="8" max="8" width="8.140625" style="798" bestFit="1" customWidth="1"/>
    <col min="9" max="9" width="7.28515625" style="798" bestFit="1" customWidth="1"/>
    <col min="10" max="11" width="6.85546875" style="798" bestFit="1" customWidth="1"/>
    <col min="12" max="12" width="7.85546875" style="798" customWidth="1"/>
    <col min="13" max="13" width="6.85546875" style="798" bestFit="1" customWidth="1"/>
    <col min="14" max="14" width="8.5703125" style="798" customWidth="1"/>
    <col min="15" max="19" width="6.85546875" style="798" bestFit="1" customWidth="1"/>
    <col min="20" max="20" width="7.42578125" style="798" customWidth="1"/>
    <col min="21" max="21" width="7.85546875" style="798" customWidth="1"/>
    <col min="22" max="22" width="9.140625" style="798" customWidth="1"/>
    <col min="23" max="23" width="9.5703125" style="798" bestFit="1" customWidth="1"/>
    <col min="24" max="24" width="8.28515625" style="798" bestFit="1" customWidth="1"/>
    <col min="25" max="25" width="10.5703125" style="798" bestFit="1" customWidth="1"/>
    <col min="26" max="26" width="24.7109375" style="798" customWidth="1"/>
    <col min="27" max="27" width="21.28515625" style="798" bestFit="1" customWidth="1"/>
    <col min="28" max="252" width="11.42578125" style="798"/>
    <col min="253" max="253" width="34.42578125" style="798" customWidth="1"/>
    <col min="254" max="255" width="19.42578125" style="798" bestFit="1" customWidth="1"/>
    <col min="256" max="256" width="19.7109375" style="798" customWidth="1"/>
    <col min="257" max="258" width="20.42578125" style="798" customWidth="1"/>
    <col min="259" max="260" width="19.7109375" style="798" customWidth="1"/>
    <col min="261" max="261" width="25.28515625" style="798" customWidth="1"/>
    <col min="262" max="262" width="26" style="798" customWidth="1"/>
    <col min="263" max="263" width="22.28515625" style="798" customWidth="1"/>
    <col min="264" max="264" width="24.85546875" style="798" customWidth="1"/>
    <col min="265" max="265" width="21.140625" style="798" customWidth="1"/>
    <col min="266" max="266" width="21.42578125" style="798" customWidth="1"/>
    <col min="267" max="267" width="27.85546875" style="798" customWidth="1"/>
    <col min="268" max="268" width="23.42578125" style="798" customWidth="1"/>
    <col min="269" max="269" width="21.42578125" style="798" customWidth="1"/>
    <col min="270" max="272" width="20.7109375" style="798" customWidth="1"/>
    <col min="273" max="273" width="32.28515625" style="798" bestFit="1" customWidth="1"/>
    <col min="274" max="274" width="20.7109375" style="798" customWidth="1"/>
    <col min="275" max="275" width="22" style="798" customWidth="1"/>
    <col min="276" max="279" width="21.28515625" style="798" customWidth="1"/>
    <col min="280" max="280" width="22.28515625" style="798" customWidth="1"/>
    <col min="281" max="282" width="11.42578125" style="798"/>
    <col min="283" max="283" width="14.85546875" style="798" bestFit="1" customWidth="1"/>
    <col min="284" max="508" width="11.42578125" style="798"/>
    <col min="509" max="509" width="34.42578125" style="798" customWidth="1"/>
    <col min="510" max="511" width="19.42578125" style="798" bestFit="1" customWidth="1"/>
    <col min="512" max="512" width="19.7109375" style="798" customWidth="1"/>
    <col min="513" max="514" width="20.42578125" style="798" customWidth="1"/>
    <col min="515" max="516" width="19.7109375" style="798" customWidth="1"/>
    <col min="517" max="517" width="25.28515625" style="798" customWidth="1"/>
    <col min="518" max="518" width="26" style="798" customWidth="1"/>
    <col min="519" max="519" width="22.28515625" style="798" customWidth="1"/>
    <col min="520" max="520" width="24.85546875" style="798" customWidth="1"/>
    <col min="521" max="521" width="21.140625" style="798" customWidth="1"/>
    <col min="522" max="522" width="21.42578125" style="798" customWidth="1"/>
    <col min="523" max="523" width="27.85546875" style="798" customWidth="1"/>
    <col min="524" max="524" width="23.42578125" style="798" customWidth="1"/>
    <col min="525" max="525" width="21.42578125" style="798" customWidth="1"/>
    <col min="526" max="528" width="20.7109375" style="798" customWidth="1"/>
    <col min="529" max="529" width="32.28515625" style="798" bestFit="1" customWidth="1"/>
    <col min="530" max="530" width="20.7109375" style="798" customWidth="1"/>
    <col min="531" max="531" width="22" style="798" customWidth="1"/>
    <col min="532" max="535" width="21.28515625" style="798" customWidth="1"/>
    <col min="536" max="536" width="22.28515625" style="798" customWidth="1"/>
    <col min="537" max="538" width="11.42578125" style="798"/>
    <col min="539" max="539" width="14.85546875" style="798" bestFit="1" customWidth="1"/>
    <col min="540" max="764" width="11.42578125" style="798"/>
    <col min="765" max="765" width="34.42578125" style="798" customWidth="1"/>
    <col min="766" max="767" width="19.42578125" style="798" bestFit="1" customWidth="1"/>
    <col min="768" max="768" width="19.7109375" style="798" customWidth="1"/>
    <col min="769" max="770" width="20.42578125" style="798" customWidth="1"/>
    <col min="771" max="772" width="19.7109375" style="798" customWidth="1"/>
    <col min="773" max="773" width="25.28515625" style="798" customWidth="1"/>
    <col min="774" max="774" width="26" style="798" customWidth="1"/>
    <col min="775" max="775" width="22.28515625" style="798" customWidth="1"/>
    <col min="776" max="776" width="24.85546875" style="798" customWidth="1"/>
    <col min="777" max="777" width="21.140625" style="798" customWidth="1"/>
    <col min="778" max="778" width="21.42578125" style="798" customWidth="1"/>
    <col min="779" max="779" width="27.85546875" style="798" customWidth="1"/>
    <col min="780" max="780" width="23.42578125" style="798" customWidth="1"/>
    <col min="781" max="781" width="21.42578125" style="798" customWidth="1"/>
    <col min="782" max="784" width="20.7109375" style="798" customWidth="1"/>
    <col min="785" max="785" width="32.28515625" style="798" bestFit="1" customWidth="1"/>
    <col min="786" max="786" width="20.7109375" style="798" customWidth="1"/>
    <col min="787" max="787" width="22" style="798" customWidth="1"/>
    <col min="788" max="791" width="21.28515625" style="798" customWidth="1"/>
    <col min="792" max="792" width="22.28515625" style="798" customWidth="1"/>
    <col min="793" max="794" width="11.42578125" style="798"/>
    <col min="795" max="795" width="14.85546875" style="798" bestFit="1" customWidth="1"/>
    <col min="796" max="1020" width="11.42578125" style="798"/>
    <col min="1021" max="1021" width="34.42578125" style="798" customWidth="1"/>
    <col min="1022" max="1023" width="19.42578125" style="798" bestFit="1" customWidth="1"/>
    <col min="1024" max="1024" width="19.7109375" style="798" customWidth="1"/>
    <col min="1025" max="1026" width="20.42578125" style="798" customWidth="1"/>
    <col min="1027" max="1028" width="19.7109375" style="798" customWidth="1"/>
    <col min="1029" max="1029" width="25.28515625" style="798" customWidth="1"/>
    <col min="1030" max="1030" width="26" style="798" customWidth="1"/>
    <col min="1031" max="1031" width="22.28515625" style="798" customWidth="1"/>
    <col min="1032" max="1032" width="24.85546875" style="798" customWidth="1"/>
    <col min="1033" max="1033" width="21.140625" style="798" customWidth="1"/>
    <col min="1034" max="1034" width="21.42578125" style="798" customWidth="1"/>
    <col min="1035" max="1035" width="27.85546875" style="798" customWidth="1"/>
    <col min="1036" max="1036" width="23.42578125" style="798" customWidth="1"/>
    <col min="1037" max="1037" width="21.42578125" style="798" customWidth="1"/>
    <col min="1038" max="1040" width="20.7109375" style="798" customWidth="1"/>
    <col min="1041" max="1041" width="32.28515625" style="798" bestFit="1" customWidth="1"/>
    <col min="1042" max="1042" width="20.7109375" style="798" customWidth="1"/>
    <col min="1043" max="1043" width="22" style="798" customWidth="1"/>
    <col min="1044" max="1047" width="21.28515625" style="798" customWidth="1"/>
    <col min="1048" max="1048" width="22.28515625" style="798" customWidth="1"/>
    <col min="1049" max="1050" width="11.42578125" style="798"/>
    <col min="1051" max="1051" width="14.85546875" style="798" bestFit="1" customWidth="1"/>
    <col min="1052" max="1276" width="11.42578125" style="798"/>
    <col min="1277" max="1277" width="34.42578125" style="798" customWidth="1"/>
    <col min="1278" max="1279" width="19.42578125" style="798" bestFit="1" customWidth="1"/>
    <col min="1280" max="1280" width="19.7109375" style="798" customWidth="1"/>
    <col min="1281" max="1282" width="20.42578125" style="798" customWidth="1"/>
    <col min="1283" max="1284" width="19.7109375" style="798" customWidth="1"/>
    <col min="1285" max="1285" width="25.28515625" style="798" customWidth="1"/>
    <col min="1286" max="1286" width="26" style="798" customWidth="1"/>
    <col min="1287" max="1287" width="22.28515625" style="798" customWidth="1"/>
    <col min="1288" max="1288" width="24.85546875" style="798" customWidth="1"/>
    <col min="1289" max="1289" width="21.140625" style="798" customWidth="1"/>
    <col min="1290" max="1290" width="21.42578125" style="798" customWidth="1"/>
    <col min="1291" max="1291" width="27.85546875" style="798" customWidth="1"/>
    <col min="1292" max="1292" width="23.42578125" style="798" customWidth="1"/>
    <col min="1293" max="1293" width="21.42578125" style="798" customWidth="1"/>
    <col min="1294" max="1296" width="20.7109375" style="798" customWidth="1"/>
    <col min="1297" max="1297" width="32.28515625" style="798" bestFit="1" customWidth="1"/>
    <col min="1298" max="1298" width="20.7109375" style="798" customWidth="1"/>
    <col min="1299" max="1299" width="22" style="798" customWidth="1"/>
    <col min="1300" max="1303" width="21.28515625" style="798" customWidth="1"/>
    <col min="1304" max="1304" width="22.28515625" style="798" customWidth="1"/>
    <col min="1305" max="1306" width="11.42578125" style="798"/>
    <col min="1307" max="1307" width="14.85546875" style="798" bestFit="1" customWidth="1"/>
    <col min="1308" max="1532" width="11.42578125" style="798"/>
    <col min="1533" max="1533" width="34.42578125" style="798" customWidth="1"/>
    <col min="1534" max="1535" width="19.42578125" style="798" bestFit="1" customWidth="1"/>
    <col min="1536" max="1536" width="19.7109375" style="798" customWidth="1"/>
    <col min="1537" max="1538" width="20.42578125" style="798" customWidth="1"/>
    <col min="1539" max="1540" width="19.7109375" style="798" customWidth="1"/>
    <col min="1541" max="1541" width="25.28515625" style="798" customWidth="1"/>
    <col min="1542" max="1542" width="26" style="798" customWidth="1"/>
    <col min="1543" max="1543" width="22.28515625" style="798" customWidth="1"/>
    <col min="1544" max="1544" width="24.85546875" style="798" customWidth="1"/>
    <col min="1545" max="1545" width="21.140625" style="798" customWidth="1"/>
    <col min="1546" max="1546" width="21.42578125" style="798" customWidth="1"/>
    <col min="1547" max="1547" width="27.85546875" style="798" customWidth="1"/>
    <col min="1548" max="1548" width="23.42578125" style="798" customWidth="1"/>
    <col min="1549" max="1549" width="21.42578125" style="798" customWidth="1"/>
    <col min="1550" max="1552" width="20.7109375" style="798" customWidth="1"/>
    <col min="1553" max="1553" width="32.28515625" style="798" bestFit="1" customWidth="1"/>
    <col min="1554" max="1554" width="20.7109375" style="798" customWidth="1"/>
    <col min="1555" max="1555" width="22" style="798" customWidth="1"/>
    <col min="1556" max="1559" width="21.28515625" style="798" customWidth="1"/>
    <col min="1560" max="1560" width="22.28515625" style="798" customWidth="1"/>
    <col min="1561" max="1562" width="11.42578125" style="798"/>
    <col min="1563" max="1563" width="14.85546875" style="798" bestFit="1" customWidth="1"/>
    <col min="1564" max="1788" width="11.42578125" style="798"/>
    <col min="1789" max="1789" width="34.42578125" style="798" customWidth="1"/>
    <col min="1790" max="1791" width="19.42578125" style="798" bestFit="1" customWidth="1"/>
    <col min="1792" max="1792" width="19.7109375" style="798" customWidth="1"/>
    <col min="1793" max="1794" width="20.42578125" style="798" customWidth="1"/>
    <col min="1795" max="1796" width="19.7109375" style="798" customWidth="1"/>
    <col min="1797" max="1797" width="25.28515625" style="798" customWidth="1"/>
    <col min="1798" max="1798" width="26" style="798" customWidth="1"/>
    <col min="1799" max="1799" width="22.28515625" style="798" customWidth="1"/>
    <col min="1800" max="1800" width="24.85546875" style="798" customWidth="1"/>
    <col min="1801" max="1801" width="21.140625" style="798" customWidth="1"/>
    <col min="1802" max="1802" width="21.42578125" style="798" customWidth="1"/>
    <col min="1803" max="1803" width="27.85546875" style="798" customWidth="1"/>
    <col min="1804" max="1804" width="23.42578125" style="798" customWidth="1"/>
    <col min="1805" max="1805" width="21.42578125" style="798" customWidth="1"/>
    <col min="1806" max="1808" width="20.7109375" style="798" customWidth="1"/>
    <col min="1809" max="1809" width="32.28515625" style="798" bestFit="1" customWidth="1"/>
    <col min="1810" max="1810" width="20.7109375" style="798" customWidth="1"/>
    <col min="1811" max="1811" width="22" style="798" customWidth="1"/>
    <col min="1812" max="1815" width="21.28515625" style="798" customWidth="1"/>
    <col min="1816" max="1816" width="22.28515625" style="798" customWidth="1"/>
    <col min="1817" max="1818" width="11.42578125" style="798"/>
    <col min="1819" max="1819" width="14.85546875" style="798" bestFit="1" customWidth="1"/>
    <col min="1820" max="2044" width="11.42578125" style="798"/>
    <col min="2045" max="2045" width="34.42578125" style="798" customWidth="1"/>
    <col min="2046" max="2047" width="19.42578125" style="798" bestFit="1" customWidth="1"/>
    <col min="2048" max="2048" width="19.7109375" style="798" customWidth="1"/>
    <col min="2049" max="2050" width="20.42578125" style="798" customWidth="1"/>
    <col min="2051" max="2052" width="19.7109375" style="798" customWidth="1"/>
    <col min="2053" max="2053" width="25.28515625" style="798" customWidth="1"/>
    <col min="2054" max="2054" width="26" style="798" customWidth="1"/>
    <col min="2055" max="2055" width="22.28515625" style="798" customWidth="1"/>
    <col min="2056" max="2056" width="24.85546875" style="798" customWidth="1"/>
    <col min="2057" max="2057" width="21.140625" style="798" customWidth="1"/>
    <col min="2058" max="2058" width="21.42578125" style="798" customWidth="1"/>
    <col min="2059" max="2059" width="27.85546875" style="798" customWidth="1"/>
    <col min="2060" max="2060" width="23.42578125" style="798" customWidth="1"/>
    <col min="2061" max="2061" width="21.42578125" style="798" customWidth="1"/>
    <col min="2062" max="2064" width="20.7109375" style="798" customWidth="1"/>
    <col min="2065" max="2065" width="32.28515625" style="798" bestFit="1" customWidth="1"/>
    <col min="2066" max="2066" width="20.7109375" style="798" customWidth="1"/>
    <col min="2067" max="2067" width="22" style="798" customWidth="1"/>
    <col min="2068" max="2071" width="21.28515625" style="798" customWidth="1"/>
    <col min="2072" max="2072" width="22.28515625" style="798" customWidth="1"/>
    <col min="2073" max="2074" width="11.42578125" style="798"/>
    <col min="2075" max="2075" width="14.85546875" style="798" bestFit="1" customWidth="1"/>
    <col min="2076" max="2300" width="11.42578125" style="798"/>
    <col min="2301" max="2301" width="34.42578125" style="798" customWidth="1"/>
    <col min="2302" max="2303" width="19.42578125" style="798" bestFit="1" customWidth="1"/>
    <col min="2304" max="2304" width="19.7109375" style="798" customWidth="1"/>
    <col min="2305" max="2306" width="20.42578125" style="798" customWidth="1"/>
    <col min="2307" max="2308" width="19.7109375" style="798" customWidth="1"/>
    <col min="2309" max="2309" width="25.28515625" style="798" customWidth="1"/>
    <col min="2310" max="2310" width="26" style="798" customWidth="1"/>
    <col min="2311" max="2311" width="22.28515625" style="798" customWidth="1"/>
    <col min="2312" max="2312" width="24.85546875" style="798" customWidth="1"/>
    <col min="2313" max="2313" width="21.140625" style="798" customWidth="1"/>
    <col min="2314" max="2314" width="21.42578125" style="798" customWidth="1"/>
    <col min="2315" max="2315" width="27.85546875" style="798" customWidth="1"/>
    <col min="2316" max="2316" width="23.42578125" style="798" customWidth="1"/>
    <col min="2317" max="2317" width="21.42578125" style="798" customWidth="1"/>
    <col min="2318" max="2320" width="20.7109375" style="798" customWidth="1"/>
    <col min="2321" max="2321" width="32.28515625" style="798" bestFit="1" customWidth="1"/>
    <col min="2322" max="2322" width="20.7109375" style="798" customWidth="1"/>
    <col min="2323" max="2323" width="22" style="798" customWidth="1"/>
    <col min="2324" max="2327" width="21.28515625" style="798" customWidth="1"/>
    <col min="2328" max="2328" width="22.28515625" style="798" customWidth="1"/>
    <col min="2329" max="2330" width="11.42578125" style="798"/>
    <col min="2331" max="2331" width="14.85546875" style="798" bestFit="1" customWidth="1"/>
    <col min="2332" max="2556" width="11.42578125" style="798"/>
    <col min="2557" max="2557" width="34.42578125" style="798" customWidth="1"/>
    <col min="2558" max="2559" width="19.42578125" style="798" bestFit="1" customWidth="1"/>
    <col min="2560" max="2560" width="19.7109375" style="798" customWidth="1"/>
    <col min="2561" max="2562" width="20.42578125" style="798" customWidth="1"/>
    <col min="2563" max="2564" width="19.7109375" style="798" customWidth="1"/>
    <col min="2565" max="2565" width="25.28515625" style="798" customWidth="1"/>
    <col min="2566" max="2566" width="26" style="798" customWidth="1"/>
    <col min="2567" max="2567" width="22.28515625" style="798" customWidth="1"/>
    <col min="2568" max="2568" width="24.85546875" style="798" customWidth="1"/>
    <col min="2569" max="2569" width="21.140625" style="798" customWidth="1"/>
    <col min="2570" max="2570" width="21.42578125" style="798" customWidth="1"/>
    <col min="2571" max="2571" width="27.85546875" style="798" customWidth="1"/>
    <col min="2572" max="2572" width="23.42578125" style="798" customWidth="1"/>
    <col min="2573" max="2573" width="21.42578125" style="798" customWidth="1"/>
    <col min="2574" max="2576" width="20.7109375" style="798" customWidth="1"/>
    <col min="2577" max="2577" width="32.28515625" style="798" bestFit="1" customWidth="1"/>
    <col min="2578" max="2578" width="20.7109375" style="798" customWidth="1"/>
    <col min="2579" max="2579" width="22" style="798" customWidth="1"/>
    <col min="2580" max="2583" width="21.28515625" style="798" customWidth="1"/>
    <col min="2584" max="2584" width="22.28515625" style="798" customWidth="1"/>
    <col min="2585" max="2586" width="11.42578125" style="798"/>
    <col min="2587" max="2587" width="14.85546875" style="798" bestFit="1" customWidth="1"/>
    <col min="2588" max="2812" width="11.42578125" style="798"/>
    <col min="2813" max="2813" width="34.42578125" style="798" customWidth="1"/>
    <col min="2814" max="2815" width="19.42578125" style="798" bestFit="1" customWidth="1"/>
    <col min="2816" max="2816" width="19.7109375" style="798" customWidth="1"/>
    <col min="2817" max="2818" width="20.42578125" style="798" customWidth="1"/>
    <col min="2819" max="2820" width="19.7109375" style="798" customWidth="1"/>
    <col min="2821" max="2821" width="25.28515625" style="798" customWidth="1"/>
    <col min="2822" max="2822" width="26" style="798" customWidth="1"/>
    <col min="2823" max="2823" width="22.28515625" style="798" customWidth="1"/>
    <col min="2824" max="2824" width="24.85546875" style="798" customWidth="1"/>
    <col min="2825" max="2825" width="21.140625" style="798" customWidth="1"/>
    <col min="2826" max="2826" width="21.42578125" style="798" customWidth="1"/>
    <col min="2827" max="2827" width="27.85546875" style="798" customWidth="1"/>
    <col min="2828" max="2828" width="23.42578125" style="798" customWidth="1"/>
    <col min="2829" max="2829" width="21.42578125" style="798" customWidth="1"/>
    <col min="2830" max="2832" width="20.7109375" style="798" customWidth="1"/>
    <col min="2833" max="2833" width="32.28515625" style="798" bestFit="1" customWidth="1"/>
    <col min="2834" max="2834" width="20.7109375" style="798" customWidth="1"/>
    <col min="2835" max="2835" width="22" style="798" customWidth="1"/>
    <col min="2836" max="2839" width="21.28515625" style="798" customWidth="1"/>
    <col min="2840" max="2840" width="22.28515625" style="798" customWidth="1"/>
    <col min="2841" max="2842" width="11.42578125" style="798"/>
    <col min="2843" max="2843" width="14.85546875" style="798" bestFit="1" customWidth="1"/>
    <col min="2844" max="3068" width="11.42578125" style="798"/>
    <col min="3069" max="3069" width="34.42578125" style="798" customWidth="1"/>
    <col min="3070" max="3071" width="19.42578125" style="798" bestFit="1" customWidth="1"/>
    <col min="3072" max="3072" width="19.7109375" style="798" customWidth="1"/>
    <col min="3073" max="3074" width="20.42578125" style="798" customWidth="1"/>
    <col min="3075" max="3076" width="19.7109375" style="798" customWidth="1"/>
    <col min="3077" max="3077" width="25.28515625" style="798" customWidth="1"/>
    <col min="3078" max="3078" width="26" style="798" customWidth="1"/>
    <col min="3079" max="3079" width="22.28515625" style="798" customWidth="1"/>
    <col min="3080" max="3080" width="24.85546875" style="798" customWidth="1"/>
    <col min="3081" max="3081" width="21.140625" style="798" customWidth="1"/>
    <col min="3082" max="3082" width="21.42578125" style="798" customWidth="1"/>
    <col min="3083" max="3083" width="27.85546875" style="798" customWidth="1"/>
    <col min="3084" max="3084" width="23.42578125" style="798" customWidth="1"/>
    <col min="3085" max="3085" width="21.42578125" style="798" customWidth="1"/>
    <col min="3086" max="3088" width="20.7109375" style="798" customWidth="1"/>
    <col min="3089" max="3089" width="32.28515625" style="798" bestFit="1" customWidth="1"/>
    <col min="3090" max="3090" width="20.7109375" style="798" customWidth="1"/>
    <col min="3091" max="3091" width="22" style="798" customWidth="1"/>
    <col min="3092" max="3095" width="21.28515625" style="798" customWidth="1"/>
    <col min="3096" max="3096" width="22.28515625" style="798" customWidth="1"/>
    <col min="3097" max="3098" width="11.42578125" style="798"/>
    <col min="3099" max="3099" width="14.85546875" style="798" bestFit="1" customWidth="1"/>
    <col min="3100" max="3324" width="11.42578125" style="798"/>
    <col min="3325" max="3325" width="34.42578125" style="798" customWidth="1"/>
    <col min="3326" max="3327" width="19.42578125" style="798" bestFit="1" customWidth="1"/>
    <col min="3328" max="3328" width="19.7109375" style="798" customWidth="1"/>
    <col min="3329" max="3330" width="20.42578125" style="798" customWidth="1"/>
    <col min="3331" max="3332" width="19.7109375" style="798" customWidth="1"/>
    <col min="3333" max="3333" width="25.28515625" style="798" customWidth="1"/>
    <col min="3334" max="3334" width="26" style="798" customWidth="1"/>
    <col min="3335" max="3335" width="22.28515625" style="798" customWidth="1"/>
    <col min="3336" max="3336" width="24.85546875" style="798" customWidth="1"/>
    <col min="3337" max="3337" width="21.140625" style="798" customWidth="1"/>
    <col min="3338" max="3338" width="21.42578125" style="798" customWidth="1"/>
    <col min="3339" max="3339" width="27.85546875" style="798" customWidth="1"/>
    <col min="3340" max="3340" width="23.42578125" style="798" customWidth="1"/>
    <col min="3341" max="3341" width="21.42578125" style="798" customWidth="1"/>
    <col min="3342" max="3344" width="20.7109375" style="798" customWidth="1"/>
    <col min="3345" max="3345" width="32.28515625" style="798" bestFit="1" customWidth="1"/>
    <col min="3346" max="3346" width="20.7109375" style="798" customWidth="1"/>
    <col min="3347" max="3347" width="22" style="798" customWidth="1"/>
    <col min="3348" max="3351" width="21.28515625" style="798" customWidth="1"/>
    <col min="3352" max="3352" width="22.28515625" style="798" customWidth="1"/>
    <col min="3353" max="3354" width="11.42578125" style="798"/>
    <col min="3355" max="3355" width="14.85546875" style="798" bestFit="1" customWidth="1"/>
    <col min="3356" max="3580" width="11.42578125" style="798"/>
    <col min="3581" max="3581" width="34.42578125" style="798" customWidth="1"/>
    <col min="3582" max="3583" width="19.42578125" style="798" bestFit="1" customWidth="1"/>
    <col min="3584" max="3584" width="19.7109375" style="798" customWidth="1"/>
    <col min="3585" max="3586" width="20.42578125" style="798" customWidth="1"/>
    <col min="3587" max="3588" width="19.7109375" style="798" customWidth="1"/>
    <col min="3589" max="3589" width="25.28515625" style="798" customWidth="1"/>
    <col min="3590" max="3590" width="26" style="798" customWidth="1"/>
    <col min="3591" max="3591" width="22.28515625" style="798" customWidth="1"/>
    <col min="3592" max="3592" width="24.85546875" style="798" customWidth="1"/>
    <col min="3593" max="3593" width="21.140625" style="798" customWidth="1"/>
    <col min="3594" max="3594" width="21.42578125" style="798" customWidth="1"/>
    <col min="3595" max="3595" width="27.85546875" style="798" customWidth="1"/>
    <col min="3596" max="3596" width="23.42578125" style="798" customWidth="1"/>
    <col min="3597" max="3597" width="21.42578125" style="798" customWidth="1"/>
    <col min="3598" max="3600" width="20.7109375" style="798" customWidth="1"/>
    <col min="3601" max="3601" width="32.28515625" style="798" bestFit="1" customWidth="1"/>
    <col min="3602" max="3602" width="20.7109375" style="798" customWidth="1"/>
    <col min="3603" max="3603" width="22" style="798" customWidth="1"/>
    <col min="3604" max="3607" width="21.28515625" style="798" customWidth="1"/>
    <col min="3608" max="3608" width="22.28515625" style="798" customWidth="1"/>
    <col min="3609" max="3610" width="11.42578125" style="798"/>
    <col min="3611" max="3611" width="14.85546875" style="798" bestFit="1" customWidth="1"/>
    <col min="3612" max="3836" width="11.42578125" style="798"/>
    <col min="3837" max="3837" width="34.42578125" style="798" customWidth="1"/>
    <col min="3838" max="3839" width="19.42578125" style="798" bestFit="1" customWidth="1"/>
    <col min="3840" max="3840" width="19.7109375" style="798" customWidth="1"/>
    <col min="3841" max="3842" width="20.42578125" style="798" customWidth="1"/>
    <col min="3843" max="3844" width="19.7109375" style="798" customWidth="1"/>
    <col min="3845" max="3845" width="25.28515625" style="798" customWidth="1"/>
    <col min="3846" max="3846" width="26" style="798" customWidth="1"/>
    <col min="3847" max="3847" width="22.28515625" style="798" customWidth="1"/>
    <col min="3848" max="3848" width="24.85546875" style="798" customWidth="1"/>
    <col min="3849" max="3849" width="21.140625" style="798" customWidth="1"/>
    <col min="3850" max="3850" width="21.42578125" style="798" customWidth="1"/>
    <col min="3851" max="3851" width="27.85546875" style="798" customWidth="1"/>
    <col min="3852" max="3852" width="23.42578125" style="798" customWidth="1"/>
    <col min="3853" max="3853" width="21.42578125" style="798" customWidth="1"/>
    <col min="3854" max="3856" width="20.7109375" style="798" customWidth="1"/>
    <col min="3857" max="3857" width="32.28515625" style="798" bestFit="1" customWidth="1"/>
    <col min="3858" max="3858" width="20.7109375" style="798" customWidth="1"/>
    <col min="3859" max="3859" width="22" style="798" customWidth="1"/>
    <col min="3860" max="3863" width="21.28515625" style="798" customWidth="1"/>
    <col min="3864" max="3864" width="22.28515625" style="798" customWidth="1"/>
    <col min="3865" max="3866" width="11.42578125" style="798"/>
    <col min="3867" max="3867" width="14.85546875" style="798" bestFit="1" customWidth="1"/>
    <col min="3868" max="4092" width="11.42578125" style="798"/>
    <col min="4093" max="4093" width="34.42578125" style="798" customWidth="1"/>
    <col min="4094" max="4095" width="19.42578125" style="798" bestFit="1" customWidth="1"/>
    <col min="4096" max="4096" width="19.7109375" style="798" customWidth="1"/>
    <col min="4097" max="4098" width="20.42578125" style="798" customWidth="1"/>
    <col min="4099" max="4100" width="19.7109375" style="798" customWidth="1"/>
    <col min="4101" max="4101" width="25.28515625" style="798" customWidth="1"/>
    <col min="4102" max="4102" width="26" style="798" customWidth="1"/>
    <col min="4103" max="4103" width="22.28515625" style="798" customWidth="1"/>
    <col min="4104" max="4104" width="24.85546875" style="798" customWidth="1"/>
    <col min="4105" max="4105" width="21.140625" style="798" customWidth="1"/>
    <col min="4106" max="4106" width="21.42578125" style="798" customWidth="1"/>
    <col min="4107" max="4107" width="27.85546875" style="798" customWidth="1"/>
    <col min="4108" max="4108" width="23.42578125" style="798" customWidth="1"/>
    <col min="4109" max="4109" width="21.42578125" style="798" customWidth="1"/>
    <col min="4110" max="4112" width="20.7109375" style="798" customWidth="1"/>
    <col min="4113" max="4113" width="32.28515625" style="798" bestFit="1" customWidth="1"/>
    <col min="4114" max="4114" width="20.7109375" style="798" customWidth="1"/>
    <col min="4115" max="4115" width="22" style="798" customWidth="1"/>
    <col min="4116" max="4119" width="21.28515625" style="798" customWidth="1"/>
    <col min="4120" max="4120" width="22.28515625" style="798" customWidth="1"/>
    <col min="4121" max="4122" width="11.42578125" style="798"/>
    <col min="4123" max="4123" width="14.85546875" style="798" bestFit="1" customWidth="1"/>
    <col min="4124" max="4348" width="11.42578125" style="798"/>
    <col min="4349" max="4349" width="34.42578125" style="798" customWidth="1"/>
    <col min="4350" max="4351" width="19.42578125" style="798" bestFit="1" customWidth="1"/>
    <col min="4352" max="4352" width="19.7109375" style="798" customWidth="1"/>
    <col min="4353" max="4354" width="20.42578125" style="798" customWidth="1"/>
    <col min="4355" max="4356" width="19.7109375" style="798" customWidth="1"/>
    <col min="4357" max="4357" width="25.28515625" style="798" customWidth="1"/>
    <col min="4358" max="4358" width="26" style="798" customWidth="1"/>
    <col min="4359" max="4359" width="22.28515625" style="798" customWidth="1"/>
    <col min="4360" max="4360" width="24.85546875" style="798" customWidth="1"/>
    <col min="4361" max="4361" width="21.140625" style="798" customWidth="1"/>
    <col min="4362" max="4362" width="21.42578125" style="798" customWidth="1"/>
    <col min="4363" max="4363" width="27.85546875" style="798" customWidth="1"/>
    <col min="4364" max="4364" width="23.42578125" style="798" customWidth="1"/>
    <col min="4365" max="4365" width="21.42578125" style="798" customWidth="1"/>
    <col min="4366" max="4368" width="20.7109375" style="798" customWidth="1"/>
    <col min="4369" max="4369" width="32.28515625" style="798" bestFit="1" customWidth="1"/>
    <col min="4370" max="4370" width="20.7109375" style="798" customWidth="1"/>
    <col min="4371" max="4371" width="22" style="798" customWidth="1"/>
    <col min="4372" max="4375" width="21.28515625" style="798" customWidth="1"/>
    <col min="4376" max="4376" width="22.28515625" style="798" customWidth="1"/>
    <col min="4377" max="4378" width="11.42578125" style="798"/>
    <col min="4379" max="4379" width="14.85546875" style="798" bestFit="1" customWidth="1"/>
    <col min="4380" max="4604" width="11.42578125" style="798"/>
    <col min="4605" max="4605" width="34.42578125" style="798" customWidth="1"/>
    <col min="4606" max="4607" width="19.42578125" style="798" bestFit="1" customWidth="1"/>
    <col min="4608" max="4608" width="19.7109375" style="798" customWidth="1"/>
    <col min="4609" max="4610" width="20.42578125" style="798" customWidth="1"/>
    <col min="4611" max="4612" width="19.7109375" style="798" customWidth="1"/>
    <col min="4613" max="4613" width="25.28515625" style="798" customWidth="1"/>
    <col min="4614" max="4614" width="26" style="798" customWidth="1"/>
    <col min="4615" max="4615" width="22.28515625" style="798" customWidth="1"/>
    <col min="4616" max="4616" width="24.85546875" style="798" customWidth="1"/>
    <col min="4617" max="4617" width="21.140625" style="798" customWidth="1"/>
    <col min="4618" max="4618" width="21.42578125" style="798" customWidth="1"/>
    <col min="4619" max="4619" width="27.85546875" style="798" customWidth="1"/>
    <col min="4620" max="4620" width="23.42578125" style="798" customWidth="1"/>
    <col min="4621" max="4621" width="21.42578125" style="798" customWidth="1"/>
    <col min="4622" max="4624" width="20.7109375" style="798" customWidth="1"/>
    <col min="4625" max="4625" width="32.28515625" style="798" bestFit="1" customWidth="1"/>
    <col min="4626" max="4626" width="20.7109375" style="798" customWidth="1"/>
    <col min="4627" max="4627" width="22" style="798" customWidth="1"/>
    <col min="4628" max="4631" width="21.28515625" style="798" customWidth="1"/>
    <col min="4632" max="4632" width="22.28515625" style="798" customWidth="1"/>
    <col min="4633" max="4634" width="11.42578125" style="798"/>
    <col min="4635" max="4635" width="14.85546875" style="798" bestFit="1" customWidth="1"/>
    <col min="4636" max="4860" width="11.42578125" style="798"/>
    <col min="4861" max="4861" width="34.42578125" style="798" customWidth="1"/>
    <col min="4862" max="4863" width="19.42578125" style="798" bestFit="1" customWidth="1"/>
    <col min="4864" max="4864" width="19.7109375" style="798" customWidth="1"/>
    <col min="4865" max="4866" width="20.42578125" style="798" customWidth="1"/>
    <col min="4867" max="4868" width="19.7109375" style="798" customWidth="1"/>
    <col min="4869" max="4869" width="25.28515625" style="798" customWidth="1"/>
    <col min="4870" max="4870" width="26" style="798" customWidth="1"/>
    <col min="4871" max="4871" width="22.28515625" style="798" customWidth="1"/>
    <col min="4872" max="4872" width="24.85546875" style="798" customWidth="1"/>
    <col min="4873" max="4873" width="21.140625" style="798" customWidth="1"/>
    <col min="4874" max="4874" width="21.42578125" style="798" customWidth="1"/>
    <col min="4875" max="4875" width="27.85546875" style="798" customWidth="1"/>
    <col min="4876" max="4876" width="23.42578125" style="798" customWidth="1"/>
    <col min="4877" max="4877" width="21.42578125" style="798" customWidth="1"/>
    <col min="4878" max="4880" width="20.7109375" style="798" customWidth="1"/>
    <col min="4881" max="4881" width="32.28515625" style="798" bestFit="1" customWidth="1"/>
    <col min="4882" max="4882" width="20.7109375" style="798" customWidth="1"/>
    <col min="4883" max="4883" width="22" style="798" customWidth="1"/>
    <col min="4884" max="4887" width="21.28515625" style="798" customWidth="1"/>
    <col min="4888" max="4888" width="22.28515625" style="798" customWidth="1"/>
    <col min="4889" max="4890" width="11.42578125" style="798"/>
    <col min="4891" max="4891" width="14.85546875" style="798" bestFit="1" customWidth="1"/>
    <col min="4892" max="5116" width="11.42578125" style="798"/>
    <col min="5117" max="5117" width="34.42578125" style="798" customWidth="1"/>
    <col min="5118" max="5119" width="19.42578125" style="798" bestFit="1" customWidth="1"/>
    <col min="5120" max="5120" width="19.7109375" style="798" customWidth="1"/>
    <col min="5121" max="5122" width="20.42578125" style="798" customWidth="1"/>
    <col min="5123" max="5124" width="19.7109375" style="798" customWidth="1"/>
    <col min="5125" max="5125" width="25.28515625" style="798" customWidth="1"/>
    <col min="5126" max="5126" width="26" style="798" customWidth="1"/>
    <col min="5127" max="5127" width="22.28515625" style="798" customWidth="1"/>
    <col min="5128" max="5128" width="24.85546875" style="798" customWidth="1"/>
    <col min="5129" max="5129" width="21.140625" style="798" customWidth="1"/>
    <col min="5130" max="5130" width="21.42578125" style="798" customWidth="1"/>
    <col min="5131" max="5131" width="27.85546875" style="798" customWidth="1"/>
    <col min="5132" max="5132" width="23.42578125" style="798" customWidth="1"/>
    <col min="5133" max="5133" width="21.42578125" style="798" customWidth="1"/>
    <col min="5134" max="5136" width="20.7109375" style="798" customWidth="1"/>
    <col min="5137" max="5137" width="32.28515625" style="798" bestFit="1" customWidth="1"/>
    <col min="5138" max="5138" width="20.7109375" style="798" customWidth="1"/>
    <col min="5139" max="5139" width="22" style="798" customWidth="1"/>
    <col min="5140" max="5143" width="21.28515625" style="798" customWidth="1"/>
    <col min="5144" max="5144" width="22.28515625" style="798" customWidth="1"/>
    <col min="5145" max="5146" width="11.42578125" style="798"/>
    <col min="5147" max="5147" width="14.85546875" style="798" bestFit="1" customWidth="1"/>
    <col min="5148" max="5372" width="11.42578125" style="798"/>
    <col min="5373" max="5373" width="34.42578125" style="798" customWidth="1"/>
    <col min="5374" max="5375" width="19.42578125" style="798" bestFit="1" customWidth="1"/>
    <col min="5376" max="5376" width="19.7109375" style="798" customWidth="1"/>
    <col min="5377" max="5378" width="20.42578125" style="798" customWidth="1"/>
    <col min="5379" max="5380" width="19.7109375" style="798" customWidth="1"/>
    <col min="5381" max="5381" width="25.28515625" style="798" customWidth="1"/>
    <col min="5382" max="5382" width="26" style="798" customWidth="1"/>
    <col min="5383" max="5383" width="22.28515625" style="798" customWidth="1"/>
    <col min="5384" max="5384" width="24.85546875" style="798" customWidth="1"/>
    <col min="5385" max="5385" width="21.140625" style="798" customWidth="1"/>
    <col min="5386" max="5386" width="21.42578125" style="798" customWidth="1"/>
    <col min="5387" max="5387" width="27.85546875" style="798" customWidth="1"/>
    <col min="5388" max="5388" width="23.42578125" style="798" customWidth="1"/>
    <col min="5389" max="5389" width="21.42578125" style="798" customWidth="1"/>
    <col min="5390" max="5392" width="20.7109375" style="798" customWidth="1"/>
    <col min="5393" max="5393" width="32.28515625" style="798" bestFit="1" customWidth="1"/>
    <col min="5394" max="5394" width="20.7109375" style="798" customWidth="1"/>
    <col min="5395" max="5395" width="22" style="798" customWidth="1"/>
    <col min="5396" max="5399" width="21.28515625" style="798" customWidth="1"/>
    <col min="5400" max="5400" width="22.28515625" style="798" customWidth="1"/>
    <col min="5401" max="5402" width="11.42578125" style="798"/>
    <col min="5403" max="5403" width="14.85546875" style="798" bestFit="1" customWidth="1"/>
    <col min="5404" max="5628" width="11.42578125" style="798"/>
    <col min="5629" max="5629" width="34.42578125" style="798" customWidth="1"/>
    <col min="5630" max="5631" width="19.42578125" style="798" bestFit="1" customWidth="1"/>
    <col min="5632" max="5632" width="19.7109375" style="798" customWidth="1"/>
    <col min="5633" max="5634" width="20.42578125" style="798" customWidth="1"/>
    <col min="5635" max="5636" width="19.7109375" style="798" customWidth="1"/>
    <col min="5637" max="5637" width="25.28515625" style="798" customWidth="1"/>
    <col min="5638" max="5638" width="26" style="798" customWidth="1"/>
    <col min="5639" max="5639" width="22.28515625" style="798" customWidth="1"/>
    <col min="5640" max="5640" width="24.85546875" style="798" customWidth="1"/>
    <col min="5641" max="5641" width="21.140625" style="798" customWidth="1"/>
    <col min="5642" max="5642" width="21.42578125" style="798" customWidth="1"/>
    <col min="5643" max="5643" width="27.85546875" style="798" customWidth="1"/>
    <col min="5644" max="5644" width="23.42578125" style="798" customWidth="1"/>
    <col min="5645" max="5645" width="21.42578125" style="798" customWidth="1"/>
    <col min="5646" max="5648" width="20.7109375" style="798" customWidth="1"/>
    <col min="5649" max="5649" width="32.28515625" style="798" bestFit="1" customWidth="1"/>
    <col min="5650" max="5650" width="20.7109375" style="798" customWidth="1"/>
    <col min="5651" max="5651" width="22" style="798" customWidth="1"/>
    <col min="5652" max="5655" width="21.28515625" style="798" customWidth="1"/>
    <col min="5656" max="5656" width="22.28515625" style="798" customWidth="1"/>
    <col min="5657" max="5658" width="11.42578125" style="798"/>
    <col min="5659" max="5659" width="14.85546875" style="798" bestFit="1" customWidth="1"/>
    <col min="5660" max="5884" width="11.42578125" style="798"/>
    <col min="5885" max="5885" width="34.42578125" style="798" customWidth="1"/>
    <col min="5886" max="5887" width="19.42578125" style="798" bestFit="1" customWidth="1"/>
    <col min="5888" max="5888" width="19.7109375" style="798" customWidth="1"/>
    <col min="5889" max="5890" width="20.42578125" style="798" customWidth="1"/>
    <col min="5891" max="5892" width="19.7109375" style="798" customWidth="1"/>
    <col min="5893" max="5893" width="25.28515625" style="798" customWidth="1"/>
    <col min="5894" max="5894" width="26" style="798" customWidth="1"/>
    <col min="5895" max="5895" width="22.28515625" style="798" customWidth="1"/>
    <col min="5896" max="5896" width="24.85546875" style="798" customWidth="1"/>
    <col min="5897" max="5897" width="21.140625" style="798" customWidth="1"/>
    <col min="5898" max="5898" width="21.42578125" style="798" customWidth="1"/>
    <col min="5899" max="5899" width="27.85546875" style="798" customWidth="1"/>
    <col min="5900" max="5900" width="23.42578125" style="798" customWidth="1"/>
    <col min="5901" max="5901" width="21.42578125" style="798" customWidth="1"/>
    <col min="5902" max="5904" width="20.7109375" style="798" customWidth="1"/>
    <col min="5905" max="5905" width="32.28515625" style="798" bestFit="1" customWidth="1"/>
    <col min="5906" max="5906" width="20.7109375" style="798" customWidth="1"/>
    <col min="5907" max="5907" width="22" style="798" customWidth="1"/>
    <col min="5908" max="5911" width="21.28515625" style="798" customWidth="1"/>
    <col min="5912" max="5912" width="22.28515625" style="798" customWidth="1"/>
    <col min="5913" max="5914" width="11.42578125" style="798"/>
    <col min="5915" max="5915" width="14.85546875" style="798" bestFit="1" customWidth="1"/>
    <col min="5916" max="6140" width="11.42578125" style="798"/>
    <col min="6141" max="6141" width="34.42578125" style="798" customWidth="1"/>
    <col min="6142" max="6143" width="19.42578125" style="798" bestFit="1" customWidth="1"/>
    <col min="6144" max="6144" width="19.7109375" style="798" customWidth="1"/>
    <col min="6145" max="6146" width="20.42578125" style="798" customWidth="1"/>
    <col min="6147" max="6148" width="19.7109375" style="798" customWidth="1"/>
    <col min="6149" max="6149" width="25.28515625" style="798" customWidth="1"/>
    <col min="6150" max="6150" width="26" style="798" customWidth="1"/>
    <col min="6151" max="6151" width="22.28515625" style="798" customWidth="1"/>
    <col min="6152" max="6152" width="24.85546875" style="798" customWidth="1"/>
    <col min="6153" max="6153" width="21.140625" style="798" customWidth="1"/>
    <col min="6154" max="6154" width="21.42578125" style="798" customWidth="1"/>
    <col min="6155" max="6155" width="27.85546875" style="798" customWidth="1"/>
    <col min="6156" max="6156" width="23.42578125" style="798" customWidth="1"/>
    <col min="6157" max="6157" width="21.42578125" style="798" customWidth="1"/>
    <col min="6158" max="6160" width="20.7109375" style="798" customWidth="1"/>
    <col min="6161" max="6161" width="32.28515625" style="798" bestFit="1" customWidth="1"/>
    <col min="6162" max="6162" width="20.7109375" style="798" customWidth="1"/>
    <col min="6163" max="6163" width="22" style="798" customWidth="1"/>
    <col min="6164" max="6167" width="21.28515625" style="798" customWidth="1"/>
    <col min="6168" max="6168" width="22.28515625" style="798" customWidth="1"/>
    <col min="6169" max="6170" width="11.42578125" style="798"/>
    <col min="6171" max="6171" width="14.85546875" style="798" bestFit="1" customWidth="1"/>
    <col min="6172" max="6396" width="11.42578125" style="798"/>
    <col min="6397" max="6397" width="34.42578125" style="798" customWidth="1"/>
    <col min="6398" max="6399" width="19.42578125" style="798" bestFit="1" customWidth="1"/>
    <col min="6400" max="6400" width="19.7109375" style="798" customWidth="1"/>
    <col min="6401" max="6402" width="20.42578125" style="798" customWidth="1"/>
    <col min="6403" max="6404" width="19.7109375" style="798" customWidth="1"/>
    <col min="6405" max="6405" width="25.28515625" style="798" customWidth="1"/>
    <col min="6406" max="6406" width="26" style="798" customWidth="1"/>
    <col min="6407" max="6407" width="22.28515625" style="798" customWidth="1"/>
    <col min="6408" max="6408" width="24.85546875" style="798" customWidth="1"/>
    <col min="6409" max="6409" width="21.140625" style="798" customWidth="1"/>
    <col min="6410" max="6410" width="21.42578125" style="798" customWidth="1"/>
    <col min="6411" max="6411" width="27.85546875" style="798" customWidth="1"/>
    <col min="6412" max="6412" width="23.42578125" style="798" customWidth="1"/>
    <col min="6413" max="6413" width="21.42578125" style="798" customWidth="1"/>
    <col min="6414" max="6416" width="20.7109375" style="798" customWidth="1"/>
    <col min="6417" max="6417" width="32.28515625" style="798" bestFit="1" customWidth="1"/>
    <col min="6418" max="6418" width="20.7109375" style="798" customWidth="1"/>
    <col min="6419" max="6419" width="22" style="798" customWidth="1"/>
    <col min="6420" max="6423" width="21.28515625" style="798" customWidth="1"/>
    <col min="6424" max="6424" width="22.28515625" style="798" customWidth="1"/>
    <col min="6425" max="6426" width="11.42578125" style="798"/>
    <col min="6427" max="6427" width="14.85546875" style="798" bestFit="1" customWidth="1"/>
    <col min="6428" max="6652" width="11.42578125" style="798"/>
    <col min="6653" max="6653" width="34.42578125" style="798" customWidth="1"/>
    <col min="6654" max="6655" width="19.42578125" style="798" bestFit="1" customWidth="1"/>
    <col min="6656" max="6656" width="19.7109375" style="798" customWidth="1"/>
    <col min="6657" max="6658" width="20.42578125" style="798" customWidth="1"/>
    <col min="6659" max="6660" width="19.7109375" style="798" customWidth="1"/>
    <col min="6661" max="6661" width="25.28515625" style="798" customWidth="1"/>
    <col min="6662" max="6662" width="26" style="798" customWidth="1"/>
    <col min="6663" max="6663" width="22.28515625" style="798" customWidth="1"/>
    <col min="6664" max="6664" width="24.85546875" style="798" customWidth="1"/>
    <col min="6665" max="6665" width="21.140625" style="798" customWidth="1"/>
    <col min="6666" max="6666" width="21.42578125" style="798" customWidth="1"/>
    <col min="6667" max="6667" width="27.85546875" style="798" customWidth="1"/>
    <col min="6668" max="6668" width="23.42578125" style="798" customWidth="1"/>
    <col min="6669" max="6669" width="21.42578125" style="798" customWidth="1"/>
    <col min="6670" max="6672" width="20.7109375" style="798" customWidth="1"/>
    <col min="6673" max="6673" width="32.28515625" style="798" bestFit="1" customWidth="1"/>
    <col min="6674" max="6674" width="20.7109375" style="798" customWidth="1"/>
    <col min="6675" max="6675" width="22" style="798" customWidth="1"/>
    <col min="6676" max="6679" width="21.28515625" style="798" customWidth="1"/>
    <col min="6680" max="6680" width="22.28515625" style="798" customWidth="1"/>
    <col min="6681" max="6682" width="11.42578125" style="798"/>
    <col min="6683" max="6683" width="14.85546875" style="798" bestFit="1" customWidth="1"/>
    <col min="6684" max="6908" width="11.42578125" style="798"/>
    <col min="6909" max="6909" width="34.42578125" style="798" customWidth="1"/>
    <col min="6910" max="6911" width="19.42578125" style="798" bestFit="1" customWidth="1"/>
    <col min="6912" max="6912" width="19.7109375" style="798" customWidth="1"/>
    <col min="6913" max="6914" width="20.42578125" style="798" customWidth="1"/>
    <col min="6915" max="6916" width="19.7109375" style="798" customWidth="1"/>
    <col min="6917" max="6917" width="25.28515625" style="798" customWidth="1"/>
    <col min="6918" max="6918" width="26" style="798" customWidth="1"/>
    <col min="6919" max="6919" width="22.28515625" style="798" customWidth="1"/>
    <col min="6920" max="6920" width="24.85546875" style="798" customWidth="1"/>
    <col min="6921" max="6921" width="21.140625" style="798" customWidth="1"/>
    <col min="6922" max="6922" width="21.42578125" style="798" customWidth="1"/>
    <col min="6923" max="6923" width="27.85546875" style="798" customWidth="1"/>
    <col min="6924" max="6924" width="23.42578125" style="798" customWidth="1"/>
    <col min="6925" max="6925" width="21.42578125" style="798" customWidth="1"/>
    <col min="6926" max="6928" width="20.7109375" style="798" customWidth="1"/>
    <col min="6929" max="6929" width="32.28515625" style="798" bestFit="1" customWidth="1"/>
    <col min="6930" max="6930" width="20.7109375" style="798" customWidth="1"/>
    <col min="6931" max="6931" width="22" style="798" customWidth="1"/>
    <col min="6932" max="6935" width="21.28515625" style="798" customWidth="1"/>
    <col min="6936" max="6936" width="22.28515625" style="798" customWidth="1"/>
    <col min="6937" max="6938" width="11.42578125" style="798"/>
    <col min="6939" max="6939" width="14.85546875" style="798" bestFit="1" customWidth="1"/>
    <col min="6940" max="7164" width="11.42578125" style="798"/>
    <col min="7165" max="7165" width="34.42578125" style="798" customWidth="1"/>
    <col min="7166" max="7167" width="19.42578125" style="798" bestFit="1" customWidth="1"/>
    <col min="7168" max="7168" width="19.7109375" style="798" customWidth="1"/>
    <col min="7169" max="7170" width="20.42578125" style="798" customWidth="1"/>
    <col min="7171" max="7172" width="19.7109375" style="798" customWidth="1"/>
    <col min="7173" max="7173" width="25.28515625" style="798" customWidth="1"/>
    <col min="7174" max="7174" width="26" style="798" customWidth="1"/>
    <col min="7175" max="7175" width="22.28515625" style="798" customWidth="1"/>
    <col min="7176" max="7176" width="24.85546875" style="798" customWidth="1"/>
    <col min="7177" max="7177" width="21.140625" style="798" customWidth="1"/>
    <col min="7178" max="7178" width="21.42578125" style="798" customWidth="1"/>
    <col min="7179" max="7179" width="27.85546875" style="798" customWidth="1"/>
    <col min="7180" max="7180" width="23.42578125" style="798" customWidth="1"/>
    <col min="7181" max="7181" width="21.42578125" style="798" customWidth="1"/>
    <col min="7182" max="7184" width="20.7109375" style="798" customWidth="1"/>
    <col min="7185" max="7185" width="32.28515625" style="798" bestFit="1" customWidth="1"/>
    <col min="7186" max="7186" width="20.7109375" style="798" customWidth="1"/>
    <col min="7187" max="7187" width="22" style="798" customWidth="1"/>
    <col min="7188" max="7191" width="21.28515625" style="798" customWidth="1"/>
    <col min="7192" max="7192" width="22.28515625" style="798" customWidth="1"/>
    <col min="7193" max="7194" width="11.42578125" style="798"/>
    <col min="7195" max="7195" width="14.85546875" style="798" bestFit="1" customWidth="1"/>
    <col min="7196" max="7420" width="11.42578125" style="798"/>
    <col min="7421" max="7421" width="34.42578125" style="798" customWidth="1"/>
    <col min="7422" max="7423" width="19.42578125" style="798" bestFit="1" customWidth="1"/>
    <col min="7424" max="7424" width="19.7109375" style="798" customWidth="1"/>
    <col min="7425" max="7426" width="20.42578125" style="798" customWidth="1"/>
    <col min="7427" max="7428" width="19.7109375" style="798" customWidth="1"/>
    <col min="7429" max="7429" width="25.28515625" style="798" customWidth="1"/>
    <col min="7430" max="7430" width="26" style="798" customWidth="1"/>
    <col min="7431" max="7431" width="22.28515625" style="798" customWidth="1"/>
    <col min="7432" max="7432" width="24.85546875" style="798" customWidth="1"/>
    <col min="7433" max="7433" width="21.140625" style="798" customWidth="1"/>
    <col min="7434" max="7434" width="21.42578125" style="798" customWidth="1"/>
    <col min="7435" max="7435" width="27.85546875" style="798" customWidth="1"/>
    <col min="7436" max="7436" width="23.42578125" style="798" customWidth="1"/>
    <col min="7437" max="7437" width="21.42578125" style="798" customWidth="1"/>
    <col min="7438" max="7440" width="20.7109375" style="798" customWidth="1"/>
    <col min="7441" max="7441" width="32.28515625" style="798" bestFit="1" customWidth="1"/>
    <col min="7442" max="7442" width="20.7109375" style="798" customWidth="1"/>
    <col min="7443" max="7443" width="22" style="798" customWidth="1"/>
    <col min="7444" max="7447" width="21.28515625" style="798" customWidth="1"/>
    <col min="7448" max="7448" width="22.28515625" style="798" customWidth="1"/>
    <col min="7449" max="7450" width="11.42578125" style="798"/>
    <col min="7451" max="7451" width="14.85546875" style="798" bestFit="1" customWidth="1"/>
    <col min="7452" max="7676" width="11.42578125" style="798"/>
    <col min="7677" max="7677" width="34.42578125" style="798" customWidth="1"/>
    <col min="7678" max="7679" width="19.42578125" style="798" bestFit="1" customWidth="1"/>
    <col min="7680" max="7680" width="19.7109375" style="798" customWidth="1"/>
    <col min="7681" max="7682" width="20.42578125" style="798" customWidth="1"/>
    <col min="7683" max="7684" width="19.7109375" style="798" customWidth="1"/>
    <col min="7685" max="7685" width="25.28515625" style="798" customWidth="1"/>
    <col min="7686" max="7686" width="26" style="798" customWidth="1"/>
    <col min="7687" max="7687" width="22.28515625" style="798" customWidth="1"/>
    <col min="7688" max="7688" width="24.85546875" style="798" customWidth="1"/>
    <col min="7689" max="7689" width="21.140625" style="798" customWidth="1"/>
    <col min="7690" max="7690" width="21.42578125" style="798" customWidth="1"/>
    <col min="7691" max="7691" width="27.85546875" style="798" customWidth="1"/>
    <col min="7692" max="7692" width="23.42578125" style="798" customWidth="1"/>
    <col min="7693" max="7693" width="21.42578125" style="798" customWidth="1"/>
    <col min="7694" max="7696" width="20.7109375" style="798" customWidth="1"/>
    <col min="7697" max="7697" width="32.28515625" style="798" bestFit="1" customWidth="1"/>
    <col min="7698" max="7698" width="20.7109375" style="798" customWidth="1"/>
    <col min="7699" max="7699" width="22" style="798" customWidth="1"/>
    <col min="7700" max="7703" width="21.28515625" style="798" customWidth="1"/>
    <col min="7704" max="7704" width="22.28515625" style="798" customWidth="1"/>
    <col min="7705" max="7706" width="11.42578125" style="798"/>
    <col min="7707" max="7707" width="14.85546875" style="798" bestFit="1" customWidth="1"/>
    <col min="7708" max="7932" width="11.42578125" style="798"/>
    <col min="7933" max="7933" width="34.42578125" style="798" customWidth="1"/>
    <col min="7934" max="7935" width="19.42578125" style="798" bestFit="1" customWidth="1"/>
    <col min="7936" max="7936" width="19.7109375" style="798" customWidth="1"/>
    <col min="7937" max="7938" width="20.42578125" style="798" customWidth="1"/>
    <col min="7939" max="7940" width="19.7109375" style="798" customWidth="1"/>
    <col min="7941" max="7941" width="25.28515625" style="798" customWidth="1"/>
    <col min="7942" max="7942" width="26" style="798" customWidth="1"/>
    <col min="7943" max="7943" width="22.28515625" style="798" customWidth="1"/>
    <col min="7944" max="7944" width="24.85546875" style="798" customWidth="1"/>
    <col min="7945" max="7945" width="21.140625" style="798" customWidth="1"/>
    <col min="7946" max="7946" width="21.42578125" style="798" customWidth="1"/>
    <col min="7947" max="7947" width="27.85546875" style="798" customWidth="1"/>
    <col min="7948" max="7948" width="23.42578125" style="798" customWidth="1"/>
    <col min="7949" max="7949" width="21.42578125" style="798" customWidth="1"/>
    <col min="7950" max="7952" width="20.7109375" style="798" customWidth="1"/>
    <col min="7953" max="7953" width="32.28515625" style="798" bestFit="1" customWidth="1"/>
    <col min="7954" max="7954" width="20.7109375" style="798" customWidth="1"/>
    <col min="7955" max="7955" width="22" style="798" customWidth="1"/>
    <col min="7956" max="7959" width="21.28515625" style="798" customWidth="1"/>
    <col min="7960" max="7960" width="22.28515625" style="798" customWidth="1"/>
    <col min="7961" max="7962" width="11.42578125" style="798"/>
    <col min="7963" max="7963" width="14.85546875" style="798" bestFit="1" customWidth="1"/>
    <col min="7964" max="8188" width="11.42578125" style="798"/>
    <col min="8189" max="8189" width="34.42578125" style="798" customWidth="1"/>
    <col min="8190" max="8191" width="19.42578125" style="798" bestFit="1" customWidth="1"/>
    <col min="8192" max="8192" width="19.7109375" style="798" customWidth="1"/>
    <col min="8193" max="8194" width="20.42578125" style="798" customWidth="1"/>
    <col min="8195" max="8196" width="19.7109375" style="798" customWidth="1"/>
    <col min="8197" max="8197" width="25.28515625" style="798" customWidth="1"/>
    <col min="8198" max="8198" width="26" style="798" customWidth="1"/>
    <col min="8199" max="8199" width="22.28515625" style="798" customWidth="1"/>
    <col min="8200" max="8200" width="24.85546875" style="798" customWidth="1"/>
    <col min="8201" max="8201" width="21.140625" style="798" customWidth="1"/>
    <col min="8202" max="8202" width="21.42578125" style="798" customWidth="1"/>
    <col min="8203" max="8203" width="27.85546875" style="798" customWidth="1"/>
    <col min="8204" max="8204" width="23.42578125" style="798" customWidth="1"/>
    <col min="8205" max="8205" width="21.42578125" style="798" customWidth="1"/>
    <col min="8206" max="8208" width="20.7109375" style="798" customWidth="1"/>
    <col min="8209" max="8209" width="32.28515625" style="798" bestFit="1" customWidth="1"/>
    <col min="8210" max="8210" width="20.7109375" style="798" customWidth="1"/>
    <col min="8211" max="8211" width="22" style="798" customWidth="1"/>
    <col min="8212" max="8215" width="21.28515625" style="798" customWidth="1"/>
    <col min="8216" max="8216" width="22.28515625" style="798" customWidth="1"/>
    <col min="8217" max="8218" width="11.42578125" style="798"/>
    <col min="8219" max="8219" width="14.85546875" style="798" bestFit="1" customWidth="1"/>
    <col min="8220" max="8444" width="11.42578125" style="798"/>
    <col min="8445" max="8445" width="34.42578125" style="798" customWidth="1"/>
    <col min="8446" max="8447" width="19.42578125" style="798" bestFit="1" customWidth="1"/>
    <col min="8448" max="8448" width="19.7109375" style="798" customWidth="1"/>
    <col min="8449" max="8450" width="20.42578125" style="798" customWidth="1"/>
    <col min="8451" max="8452" width="19.7109375" style="798" customWidth="1"/>
    <col min="8453" max="8453" width="25.28515625" style="798" customWidth="1"/>
    <col min="8454" max="8454" width="26" style="798" customWidth="1"/>
    <col min="8455" max="8455" width="22.28515625" style="798" customWidth="1"/>
    <col min="8456" max="8456" width="24.85546875" style="798" customWidth="1"/>
    <col min="8457" max="8457" width="21.140625" style="798" customWidth="1"/>
    <col min="8458" max="8458" width="21.42578125" style="798" customWidth="1"/>
    <col min="8459" max="8459" width="27.85546875" style="798" customWidth="1"/>
    <col min="8460" max="8460" width="23.42578125" style="798" customWidth="1"/>
    <col min="8461" max="8461" width="21.42578125" style="798" customWidth="1"/>
    <col min="8462" max="8464" width="20.7109375" style="798" customWidth="1"/>
    <col min="8465" max="8465" width="32.28515625" style="798" bestFit="1" customWidth="1"/>
    <col min="8466" max="8466" width="20.7109375" style="798" customWidth="1"/>
    <col min="8467" max="8467" width="22" style="798" customWidth="1"/>
    <col min="8468" max="8471" width="21.28515625" style="798" customWidth="1"/>
    <col min="8472" max="8472" width="22.28515625" style="798" customWidth="1"/>
    <col min="8473" max="8474" width="11.42578125" style="798"/>
    <col min="8475" max="8475" width="14.85546875" style="798" bestFit="1" customWidth="1"/>
    <col min="8476" max="8700" width="11.42578125" style="798"/>
    <col min="8701" max="8701" width="34.42578125" style="798" customWidth="1"/>
    <col min="8702" max="8703" width="19.42578125" style="798" bestFit="1" customWidth="1"/>
    <col min="8704" max="8704" width="19.7109375" style="798" customWidth="1"/>
    <col min="8705" max="8706" width="20.42578125" style="798" customWidth="1"/>
    <col min="8707" max="8708" width="19.7109375" style="798" customWidth="1"/>
    <col min="8709" max="8709" width="25.28515625" style="798" customWidth="1"/>
    <col min="8710" max="8710" width="26" style="798" customWidth="1"/>
    <col min="8711" max="8711" width="22.28515625" style="798" customWidth="1"/>
    <col min="8712" max="8712" width="24.85546875" style="798" customWidth="1"/>
    <col min="8713" max="8713" width="21.140625" style="798" customWidth="1"/>
    <col min="8714" max="8714" width="21.42578125" style="798" customWidth="1"/>
    <col min="8715" max="8715" width="27.85546875" style="798" customWidth="1"/>
    <col min="8716" max="8716" width="23.42578125" style="798" customWidth="1"/>
    <col min="8717" max="8717" width="21.42578125" style="798" customWidth="1"/>
    <col min="8718" max="8720" width="20.7109375" style="798" customWidth="1"/>
    <col min="8721" max="8721" width="32.28515625" style="798" bestFit="1" customWidth="1"/>
    <col min="8722" max="8722" width="20.7109375" style="798" customWidth="1"/>
    <col min="8723" max="8723" width="22" style="798" customWidth="1"/>
    <col min="8724" max="8727" width="21.28515625" style="798" customWidth="1"/>
    <col min="8728" max="8728" width="22.28515625" style="798" customWidth="1"/>
    <col min="8729" max="8730" width="11.42578125" style="798"/>
    <col min="8731" max="8731" width="14.85546875" style="798" bestFit="1" customWidth="1"/>
    <col min="8732" max="8956" width="11.42578125" style="798"/>
    <col min="8957" max="8957" width="34.42578125" style="798" customWidth="1"/>
    <col min="8958" max="8959" width="19.42578125" style="798" bestFit="1" customWidth="1"/>
    <col min="8960" max="8960" width="19.7109375" style="798" customWidth="1"/>
    <col min="8961" max="8962" width="20.42578125" style="798" customWidth="1"/>
    <col min="8963" max="8964" width="19.7109375" style="798" customWidth="1"/>
    <col min="8965" max="8965" width="25.28515625" style="798" customWidth="1"/>
    <col min="8966" max="8966" width="26" style="798" customWidth="1"/>
    <col min="8967" max="8967" width="22.28515625" style="798" customWidth="1"/>
    <col min="8968" max="8968" width="24.85546875" style="798" customWidth="1"/>
    <col min="8969" max="8969" width="21.140625" style="798" customWidth="1"/>
    <col min="8970" max="8970" width="21.42578125" style="798" customWidth="1"/>
    <col min="8971" max="8971" width="27.85546875" style="798" customWidth="1"/>
    <col min="8972" max="8972" width="23.42578125" style="798" customWidth="1"/>
    <col min="8973" max="8973" width="21.42578125" style="798" customWidth="1"/>
    <col min="8974" max="8976" width="20.7109375" style="798" customWidth="1"/>
    <col min="8977" max="8977" width="32.28515625" style="798" bestFit="1" customWidth="1"/>
    <col min="8978" max="8978" width="20.7109375" style="798" customWidth="1"/>
    <col min="8979" max="8979" width="22" style="798" customWidth="1"/>
    <col min="8980" max="8983" width="21.28515625" style="798" customWidth="1"/>
    <col min="8984" max="8984" width="22.28515625" style="798" customWidth="1"/>
    <col min="8985" max="8986" width="11.42578125" style="798"/>
    <col min="8987" max="8987" width="14.85546875" style="798" bestFit="1" customWidth="1"/>
    <col min="8988" max="9212" width="11.42578125" style="798"/>
    <col min="9213" max="9213" width="34.42578125" style="798" customWidth="1"/>
    <col min="9214" max="9215" width="19.42578125" style="798" bestFit="1" customWidth="1"/>
    <col min="9216" max="9216" width="19.7109375" style="798" customWidth="1"/>
    <col min="9217" max="9218" width="20.42578125" style="798" customWidth="1"/>
    <col min="9219" max="9220" width="19.7109375" style="798" customWidth="1"/>
    <col min="9221" max="9221" width="25.28515625" style="798" customWidth="1"/>
    <col min="9222" max="9222" width="26" style="798" customWidth="1"/>
    <col min="9223" max="9223" width="22.28515625" style="798" customWidth="1"/>
    <col min="9224" max="9224" width="24.85546875" style="798" customWidth="1"/>
    <col min="9225" max="9225" width="21.140625" style="798" customWidth="1"/>
    <col min="9226" max="9226" width="21.42578125" style="798" customWidth="1"/>
    <col min="9227" max="9227" width="27.85546875" style="798" customWidth="1"/>
    <col min="9228" max="9228" width="23.42578125" style="798" customWidth="1"/>
    <col min="9229" max="9229" width="21.42578125" style="798" customWidth="1"/>
    <col min="9230" max="9232" width="20.7109375" style="798" customWidth="1"/>
    <col min="9233" max="9233" width="32.28515625" style="798" bestFit="1" customWidth="1"/>
    <col min="9234" max="9234" width="20.7109375" style="798" customWidth="1"/>
    <col min="9235" max="9235" width="22" style="798" customWidth="1"/>
    <col min="9236" max="9239" width="21.28515625" style="798" customWidth="1"/>
    <col min="9240" max="9240" width="22.28515625" style="798" customWidth="1"/>
    <col min="9241" max="9242" width="11.42578125" style="798"/>
    <col min="9243" max="9243" width="14.85546875" style="798" bestFit="1" customWidth="1"/>
    <col min="9244" max="9468" width="11.42578125" style="798"/>
    <col min="9469" max="9469" width="34.42578125" style="798" customWidth="1"/>
    <col min="9470" max="9471" width="19.42578125" style="798" bestFit="1" customWidth="1"/>
    <col min="9472" max="9472" width="19.7109375" style="798" customWidth="1"/>
    <col min="9473" max="9474" width="20.42578125" style="798" customWidth="1"/>
    <col min="9475" max="9476" width="19.7109375" style="798" customWidth="1"/>
    <col min="9477" max="9477" width="25.28515625" style="798" customWidth="1"/>
    <col min="9478" max="9478" width="26" style="798" customWidth="1"/>
    <col min="9479" max="9479" width="22.28515625" style="798" customWidth="1"/>
    <col min="9480" max="9480" width="24.85546875" style="798" customWidth="1"/>
    <col min="9481" max="9481" width="21.140625" style="798" customWidth="1"/>
    <col min="9482" max="9482" width="21.42578125" style="798" customWidth="1"/>
    <col min="9483" max="9483" width="27.85546875" style="798" customWidth="1"/>
    <col min="9484" max="9484" width="23.42578125" style="798" customWidth="1"/>
    <col min="9485" max="9485" width="21.42578125" style="798" customWidth="1"/>
    <col min="9486" max="9488" width="20.7109375" style="798" customWidth="1"/>
    <col min="9489" max="9489" width="32.28515625" style="798" bestFit="1" customWidth="1"/>
    <col min="9490" max="9490" width="20.7109375" style="798" customWidth="1"/>
    <col min="9491" max="9491" width="22" style="798" customWidth="1"/>
    <col min="9492" max="9495" width="21.28515625" style="798" customWidth="1"/>
    <col min="9496" max="9496" width="22.28515625" style="798" customWidth="1"/>
    <col min="9497" max="9498" width="11.42578125" style="798"/>
    <col min="9499" max="9499" width="14.85546875" style="798" bestFit="1" customWidth="1"/>
    <col min="9500" max="9724" width="11.42578125" style="798"/>
    <col min="9725" max="9725" width="34.42578125" style="798" customWidth="1"/>
    <col min="9726" max="9727" width="19.42578125" style="798" bestFit="1" customWidth="1"/>
    <col min="9728" max="9728" width="19.7109375" style="798" customWidth="1"/>
    <col min="9729" max="9730" width="20.42578125" style="798" customWidth="1"/>
    <col min="9731" max="9732" width="19.7109375" style="798" customWidth="1"/>
    <col min="9733" max="9733" width="25.28515625" style="798" customWidth="1"/>
    <col min="9734" max="9734" width="26" style="798" customWidth="1"/>
    <col min="9735" max="9735" width="22.28515625" style="798" customWidth="1"/>
    <col min="9736" max="9736" width="24.85546875" style="798" customWidth="1"/>
    <col min="9737" max="9737" width="21.140625" style="798" customWidth="1"/>
    <col min="9738" max="9738" width="21.42578125" style="798" customWidth="1"/>
    <col min="9739" max="9739" width="27.85546875" style="798" customWidth="1"/>
    <col min="9740" max="9740" width="23.42578125" style="798" customWidth="1"/>
    <col min="9741" max="9741" width="21.42578125" style="798" customWidth="1"/>
    <col min="9742" max="9744" width="20.7109375" style="798" customWidth="1"/>
    <col min="9745" max="9745" width="32.28515625" style="798" bestFit="1" customWidth="1"/>
    <col min="9746" max="9746" width="20.7109375" style="798" customWidth="1"/>
    <col min="9747" max="9747" width="22" style="798" customWidth="1"/>
    <col min="9748" max="9751" width="21.28515625" style="798" customWidth="1"/>
    <col min="9752" max="9752" width="22.28515625" style="798" customWidth="1"/>
    <col min="9753" max="9754" width="11.42578125" style="798"/>
    <col min="9755" max="9755" width="14.85546875" style="798" bestFit="1" customWidth="1"/>
    <col min="9756" max="9980" width="11.42578125" style="798"/>
    <col min="9981" max="9981" width="34.42578125" style="798" customWidth="1"/>
    <col min="9982" max="9983" width="19.42578125" style="798" bestFit="1" customWidth="1"/>
    <col min="9984" max="9984" width="19.7109375" style="798" customWidth="1"/>
    <col min="9985" max="9986" width="20.42578125" style="798" customWidth="1"/>
    <col min="9987" max="9988" width="19.7109375" style="798" customWidth="1"/>
    <col min="9989" max="9989" width="25.28515625" style="798" customWidth="1"/>
    <col min="9990" max="9990" width="26" style="798" customWidth="1"/>
    <col min="9991" max="9991" width="22.28515625" style="798" customWidth="1"/>
    <col min="9992" max="9992" width="24.85546875" style="798" customWidth="1"/>
    <col min="9993" max="9993" width="21.140625" style="798" customWidth="1"/>
    <col min="9994" max="9994" width="21.42578125" style="798" customWidth="1"/>
    <col min="9995" max="9995" width="27.85546875" style="798" customWidth="1"/>
    <col min="9996" max="9996" width="23.42578125" style="798" customWidth="1"/>
    <col min="9997" max="9997" width="21.42578125" style="798" customWidth="1"/>
    <col min="9998" max="10000" width="20.7109375" style="798" customWidth="1"/>
    <col min="10001" max="10001" width="32.28515625" style="798" bestFit="1" customWidth="1"/>
    <col min="10002" max="10002" width="20.7109375" style="798" customWidth="1"/>
    <col min="10003" max="10003" width="22" style="798" customWidth="1"/>
    <col min="10004" max="10007" width="21.28515625" style="798" customWidth="1"/>
    <col min="10008" max="10008" width="22.28515625" style="798" customWidth="1"/>
    <col min="10009" max="10010" width="11.42578125" style="798"/>
    <col min="10011" max="10011" width="14.85546875" style="798" bestFit="1" customWidth="1"/>
    <col min="10012" max="10236" width="11.42578125" style="798"/>
    <col min="10237" max="10237" width="34.42578125" style="798" customWidth="1"/>
    <col min="10238" max="10239" width="19.42578125" style="798" bestFit="1" customWidth="1"/>
    <col min="10240" max="10240" width="19.7109375" style="798" customWidth="1"/>
    <col min="10241" max="10242" width="20.42578125" style="798" customWidth="1"/>
    <col min="10243" max="10244" width="19.7109375" style="798" customWidth="1"/>
    <col min="10245" max="10245" width="25.28515625" style="798" customWidth="1"/>
    <col min="10246" max="10246" width="26" style="798" customWidth="1"/>
    <col min="10247" max="10247" width="22.28515625" style="798" customWidth="1"/>
    <col min="10248" max="10248" width="24.85546875" style="798" customWidth="1"/>
    <col min="10249" max="10249" width="21.140625" style="798" customWidth="1"/>
    <col min="10250" max="10250" width="21.42578125" style="798" customWidth="1"/>
    <col min="10251" max="10251" width="27.85546875" style="798" customWidth="1"/>
    <col min="10252" max="10252" width="23.42578125" style="798" customWidth="1"/>
    <col min="10253" max="10253" width="21.42578125" style="798" customWidth="1"/>
    <col min="10254" max="10256" width="20.7109375" style="798" customWidth="1"/>
    <col min="10257" max="10257" width="32.28515625" style="798" bestFit="1" customWidth="1"/>
    <col min="10258" max="10258" width="20.7109375" style="798" customWidth="1"/>
    <col min="10259" max="10259" width="22" style="798" customWidth="1"/>
    <col min="10260" max="10263" width="21.28515625" style="798" customWidth="1"/>
    <col min="10264" max="10264" width="22.28515625" style="798" customWidth="1"/>
    <col min="10265" max="10266" width="11.42578125" style="798"/>
    <col min="10267" max="10267" width="14.85546875" style="798" bestFit="1" customWidth="1"/>
    <col min="10268" max="10492" width="11.42578125" style="798"/>
    <col min="10493" max="10493" width="34.42578125" style="798" customWidth="1"/>
    <col min="10494" max="10495" width="19.42578125" style="798" bestFit="1" customWidth="1"/>
    <col min="10496" max="10496" width="19.7109375" style="798" customWidth="1"/>
    <col min="10497" max="10498" width="20.42578125" style="798" customWidth="1"/>
    <col min="10499" max="10500" width="19.7109375" style="798" customWidth="1"/>
    <col min="10501" max="10501" width="25.28515625" style="798" customWidth="1"/>
    <col min="10502" max="10502" width="26" style="798" customWidth="1"/>
    <col min="10503" max="10503" width="22.28515625" style="798" customWidth="1"/>
    <col min="10504" max="10504" width="24.85546875" style="798" customWidth="1"/>
    <col min="10505" max="10505" width="21.140625" style="798" customWidth="1"/>
    <col min="10506" max="10506" width="21.42578125" style="798" customWidth="1"/>
    <col min="10507" max="10507" width="27.85546875" style="798" customWidth="1"/>
    <col min="10508" max="10508" width="23.42578125" style="798" customWidth="1"/>
    <col min="10509" max="10509" width="21.42578125" style="798" customWidth="1"/>
    <col min="10510" max="10512" width="20.7109375" style="798" customWidth="1"/>
    <col min="10513" max="10513" width="32.28515625" style="798" bestFit="1" customWidth="1"/>
    <col min="10514" max="10514" width="20.7109375" style="798" customWidth="1"/>
    <col min="10515" max="10515" width="22" style="798" customWidth="1"/>
    <col min="10516" max="10519" width="21.28515625" style="798" customWidth="1"/>
    <col min="10520" max="10520" width="22.28515625" style="798" customWidth="1"/>
    <col min="10521" max="10522" width="11.42578125" style="798"/>
    <col min="10523" max="10523" width="14.85546875" style="798" bestFit="1" customWidth="1"/>
    <col min="10524" max="10748" width="11.42578125" style="798"/>
    <col min="10749" max="10749" width="34.42578125" style="798" customWidth="1"/>
    <col min="10750" max="10751" width="19.42578125" style="798" bestFit="1" customWidth="1"/>
    <col min="10752" max="10752" width="19.7109375" style="798" customWidth="1"/>
    <col min="10753" max="10754" width="20.42578125" style="798" customWidth="1"/>
    <col min="10755" max="10756" width="19.7109375" style="798" customWidth="1"/>
    <col min="10757" max="10757" width="25.28515625" style="798" customWidth="1"/>
    <col min="10758" max="10758" width="26" style="798" customWidth="1"/>
    <col min="10759" max="10759" width="22.28515625" style="798" customWidth="1"/>
    <col min="10760" max="10760" width="24.85546875" style="798" customWidth="1"/>
    <col min="10761" max="10761" width="21.140625" style="798" customWidth="1"/>
    <col min="10762" max="10762" width="21.42578125" style="798" customWidth="1"/>
    <col min="10763" max="10763" width="27.85546875" style="798" customWidth="1"/>
    <col min="10764" max="10764" width="23.42578125" style="798" customWidth="1"/>
    <col min="10765" max="10765" width="21.42578125" style="798" customWidth="1"/>
    <col min="10766" max="10768" width="20.7109375" style="798" customWidth="1"/>
    <col min="10769" max="10769" width="32.28515625" style="798" bestFit="1" customWidth="1"/>
    <col min="10770" max="10770" width="20.7109375" style="798" customWidth="1"/>
    <col min="10771" max="10771" width="22" style="798" customWidth="1"/>
    <col min="10772" max="10775" width="21.28515625" style="798" customWidth="1"/>
    <col min="10776" max="10776" width="22.28515625" style="798" customWidth="1"/>
    <col min="10777" max="10778" width="11.42578125" style="798"/>
    <col min="10779" max="10779" width="14.85546875" style="798" bestFit="1" customWidth="1"/>
    <col min="10780" max="11004" width="11.42578125" style="798"/>
    <col min="11005" max="11005" width="34.42578125" style="798" customWidth="1"/>
    <col min="11006" max="11007" width="19.42578125" style="798" bestFit="1" customWidth="1"/>
    <col min="11008" max="11008" width="19.7109375" style="798" customWidth="1"/>
    <col min="11009" max="11010" width="20.42578125" style="798" customWidth="1"/>
    <col min="11011" max="11012" width="19.7109375" style="798" customWidth="1"/>
    <col min="11013" max="11013" width="25.28515625" style="798" customWidth="1"/>
    <col min="11014" max="11014" width="26" style="798" customWidth="1"/>
    <col min="11015" max="11015" width="22.28515625" style="798" customWidth="1"/>
    <col min="11016" max="11016" width="24.85546875" style="798" customWidth="1"/>
    <col min="11017" max="11017" width="21.140625" style="798" customWidth="1"/>
    <col min="11018" max="11018" width="21.42578125" style="798" customWidth="1"/>
    <col min="11019" max="11019" width="27.85546875" style="798" customWidth="1"/>
    <col min="11020" max="11020" width="23.42578125" style="798" customWidth="1"/>
    <col min="11021" max="11021" width="21.42578125" style="798" customWidth="1"/>
    <col min="11022" max="11024" width="20.7109375" style="798" customWidth="1"/>
    <col min="11025" max="11025" width="32.28515625" style="798" bestFit="1" customWidth="1"/>
    <col min="11026" max="11026" width="20.7109375" style="798" customWidth="1"/>
    <col min="11027" max="11027" width="22" style="798" customWidth="1"/>
    <col min="11028" max="11031" width="21.28515625" style="798" customWidth="1"/>
    <col min="11032" max="11032" width="22.28515625" style="798" customWidth="1"/>
    <col min="11033" max="11034" width="11.42578125" style="798"/>
    <col min="11035" max="11035" width="14.85546875" style="798" bestFit="1" customWidth="1"/>
    <col min="11036" max="11260" width="11.42578125" style="798"/>
    <col min="11261" max="11261" width="34.42578125" style="798" customWidth="1"/>
    <col min="11262" max="11263" width="19.42578125" style="798" bestFit="1" customWidth="1"/>
    <col min="11264" max="11264" width="19.7109375" style="798" customWidth="1"/>
    <col min="11265" max="11266" width="20.42578125" style="798" customWidth="1"/>
    <col min="11267" max="11268" width="19.7109375" style="798" customWidth="1"/>
    <col min="11269" max="11269" width="25.28515625" style="798" customWidth="1"/>
    <col min="11270" max="11270" width="26" style="798" customWidth="1"/>
    <col min="11271" max="11271" width="22.28515625" style="798" customWidth="1"/>
    <col min="11272" max="11272" width="24.85546875" style="798" customWidth="1"/>
    <col min="11273" max="11273" width="21.140625" style="798" customWidth="1"/>
    <col min="11274" max="11274" width="21.42578125" style="798" customWidth="1"/>
    <col min="11275" max="11275" width="27.85546875" style="798" customWidth="1"/>
    <col min="11276" max="11276" width="23.42578125" style="798" customWidth="1"/>
    <col min="11277" max="11277" width="21.42578125" style="798" customWidth="1"/>
    <col min="11278" max="11280" width="20.7109375" style="798" customWidth="1"/>
    <col min="11281" max="11281" width="32.28515625" style="798" bestFit="1" customWidth="1"/>
    <col min="11282" max="11282" width="20.7109375" style="798" customWidth="1"/>
    <col min="11283" max="11283" width="22" style="798" customWidth="1"/>
    <col min="11284" max="11287" width="21.28515625" style="798" customWidth="1"/>
    <col min="11288" max="11288" width="22.28515625" style="798" customWidth="1"/>
    <col min="11289" max="11290" width="11.42578125" style="798"/>
    <col min="11291" max="11291" width="14.85546875" style="798" bestFit="1" customWidth="1"/>
    <col min="11292" max="11516" width="11.42578125" style="798"/>
    <col min="11517" max="11517" width="34.42578125" style="798" customWidth="1"/>
    <col min="11518" max="11519" width="19.42578125" style="798" bestFit="1" customWidth="1"/>
    <col min="11520" max="11520" width="19.7109375" style="798" customWidth="1"/>
    <col min="11521" max="11522" width="20.42578125" style="798" customWidth="1"/>
    <col min="11523" max="11524" width="19.7109375" style="798" customWidth="1"/>
    <col min="11525" max="11525" width="25.28515625" style="798" customWidth="1"/>
    <col min="11526" max="11526" width="26" style="798" customWidth="1"/>
    <col min="11527" max="11527" width="22.28515625" style="798" customWidth="1"/>
    <col min="11528" max="11528" width="24.85546875" style="798" customWidth="1"/>
    <col min="11529" max="11529" width="21.140625" style="798" customWidth="1"/>
    <col min="11530" max="11530" width="21.42578125" style="798" customWidth="1"/>
    <col min="11531" max="11531" width="27.85546875" style="798" customWidth="1"/>
    <col min="11532" max="11532" width="23.42578125" style="798" customWidth="1"/>
    <col min="11533" max="11533" width="21.42578125" style="798" customWidth="1"/>
    <col min="11534" max="11536" width="20.7109375" style="798" customWidth="1"/>
    <col min="11537" max="11537" width="32.28515625" style="798" bestFit="1" customWidth="1"/>
    <col min="11538" max="11538" width="20.7109375" style="798" customWidth="1"/>
    <col min="11539" max="11539" width="22" style="798" customWidth="1"/>
    <col min="11540" max="11543" width="21.28515625" style="798" customWidth="1"/>
    <col min="11544" max="11544" width="22.28515625" style="798" customWidth="1"/>
    <col min="11545" max="11546" width="11.42578125" style="798"/>
    <col min="11547" max="11547" width="14.85546875" style="798" bestFit="1" customWidth="1"/>
    <col min="11548" max="11772" width="11.42578125" style="798"/>
    <col min="11773" max="11773" width="34.42578125" style="798" customWidth="1"/>
    <col min="11774" max="11775" width="19.42578125" style="798" bestFit="1" customWidth="1"/>
    <col min="11776" max="11776" width="19.7109375" style="798" customWidth="1"/>
    <col min="11777" max="11778" width="20.42578125" style="798" customWidth="1"/>
    <col min="11779" max="11780" width="19.7109375" style="798" customWidth="1"/>
    <col min="11781" max="11781" width="25.28515625" style="798" customWidth="1"/>
    <col min="11782" max="11782" width="26" style="798" customWidth="1"/>
    <col min="11783" max="11783" width="22.28515625" style="798" customWidth="1"/>
    <col min="11784" max="11784" width="24.85546875" style="798" customWidth="1"/>
    <col min="11785" max="11785" width="21.140625" style="798" customWidth="1"/>
    <col min="11786" max="11786" width="21.42578125" style="798" customWidth="1"/>
    <col min="11787" max="11787" width="27.85546875" style="798" customWidth="1"/>
    <col min="11788" max="11788" width="23.42578125" style="798" customWidth="1"/>
    <col min="11789" max="11789" width="21.42578125" style="798" customWidth="1"/>
    <col min="11790" max="11792" width="20.7109375" style="798" customWidth="1"/>
    <col min="11793" max="11793" width="32.28515625" style="798" bestFit="1" customWidth="1"/>
    <col min="11794" max="11794" width="20.7109375" style="798" customWidth="1"/>
    <col min="11795" max="11795" width="22" style="798" customWidth="1"/>
    <col min="11796" max="11799" width="21.28515625" style="798" customWidth="1"/>
    <col min="11800" max="11800" width="22.28515625" style="798" customWidth="1"/>
    <col min="11801" max="11802" width="11.42578125" style="798"/>
    <col min="11803" max="11803" width="14.85546875" style="798" bestFit="1" customWidth="1"/>
    <col min="11804" max="12028" width="11.42578125" style="798"/>
    <col min="12029" max="12029" width="34.42578125" style="798" customWidth="1"/>
    <col min="12030" max="12031" width="19.42578125" style="798" bestFit="1" customWidth="1"/>
    <col min="12032" max="12032" width="19.7109375" style="798" customWidth="1"/>
    <col min="12033" max="12034" width="20.42578125" style="798" customWidth="1"/>
    <col min="12035" max="12036" width="19.7109375" style="798" customWidth="1"/>
    <col min="12037" max="12037" width="25.28515625" style="798" customWidth="1"/>
    <col min="12038" max="12038" width="26" style="798" customWidth="1"/>
    <col min="12039" max="12039" width="22.28515625" style="798" customWidth="1"/>
    <col min="12040" max="12040" width="24.85546875" style="798" customWidth="1"/>
    <col min="12041" max="12041" width="21.140625" style="798" customWidth="1"/>
    <col min="12042" max="12042" width="21.42578125" style="798" customWidth="1"/>
    <col min="12043" max="12043" width="27.85546875" style="798" customWidth="1"/>
    <col min="12044" max="12044" width="23.42578125" style="798" customWidth="1"/>
    <col min="12045" max="12045" width="21.42578125" style="798" customWidth="1"/>
    <col min="12046" max="12048" width="20.7109375" style="798" customWidth="1"/>
    <col min="12049" max="12049" width="32.28515625" style="798" bestFit="1" customWidth="1"/>
    <col min="12050" max="12050" width="20.7109375" style="798" customWidth="1"/>
    <col min="12051" max="12051" width="22" style="798" customWidth="1"/>
    <col min="12052" max="12055" width="21.28515625" style="798" customWidth="1"/>
    <col min="12056" max="12056" width="22.28515625" style="798" customWidth="1"/>
    <col min="12057" max="12058" width="11.42578125" style="798"/>
    <col min="12059" max="12059" width="14.85546875" style="798" bestFit="1" customWidth="1"/>
    <col min="12060" max="12284" width="11.42578125" style="798"/>
    <col min="12285" max="12285" width="34.42578125" style="798" customWidth="1"/>
    <col min="12286" max="12287" width="19.42578125" style="798" bestFit="1" customWidth="1"/>
    <col min="12288" max="12288" width="19.7109375" style="798" customWidth="1"/>
    <col min="12289" max="12290" width="20.42578125" style="798" customWidth="1"/>
    <col min="12291" max="12292" width="19.7109375" style="798" customWidth="1"/>
    <col min="12293" max="12293" width="25.28515625" style="798" customWidth="1"/>
    <col min="12294" max="12294" width="26" style="798" customWidth="1"/>
    <col min="12295" max="12295" width="22.28515625" style="798" customWidth="1"/>
    <col min="12296" max="12296" width="24.85546875" style="798" customWidth="1"/>
    <col min="12297" max="12297" width="21.140625" style="798" customWidth="1"/>
    <col min="12298" max="12298" width="21.42578125" style="798" customWidth="1"/>
    <col min="12299" max="12299" width="27.85546875" style="798" customWidth="1"/>
    <col min="12300" max="12300" width="23.42578125" style="798" customWidth="1"/>
    <col min="12301" max="12301" width="21.42578125" style="798" customWidth="1"/>
    <col min="12302" max="12304" width="20.7109375" style="798" customWidth="1"/>
    <col min="12305" max="12305" width="32.28515625" style="798" bestFit="1" customWidth="1"/>
    <col min="12306" max="12306" width="20.7109375" style="798" customWidth="1"/>
    <col min="12307" max="12307" width="22" style="798" customWidth="1"/>
    <col min="12308" max="12311" width="21.28515625" style="798" customWidth="1"/>
    <col min="12312" max="12312" width="22.28515625" style="798" customWidth="1"/>
    <col min="12313" max="12314" width="11.42578125" style="798"/>
    <col min="12315" max="12315" width="14.85546875" style="798" bestFit="1" customWidth="1"/>
    <col min="12316" max="12540" width="11.42578125" style="798"/>
    <col min="12541" max="12541" width="34.42578125" style="798" customWidth="1"/>
    <col min="12542" max="12543" width="19.42578125" style="798" bestFit="1" customWidth="1"/>
    <col min="12544" max="12544" width="19.7109375" style="798" customWidth="1"/>
    <col min="12545" max="12546" width="20.42578125" style="798" customWidth="1"/>
    <col min="12547" max="12548" width="19.7109375" style="798" customWidth="1"/>
    <col min="12549" max="12549" width="25.28515625" style="798" customWidth="1"/>
    <col min="12550" max="12550" width="26" style="798" customWidth="1"/>
    <col min="12551" max="12551" width="22.28515625" style="798" customWidth="1"/>
    <col min="12552" max="12552" width="24.85546875" style="798" customWidth="1"/>
    <col min="12553" max="12553" width="21.140625" style="798" customWidth="1"/>
    <col min="12554" max="12554" width="21.42578125" style="798" customWidth="1"/>
    <col min="12555" max="12555" width="27.85546875" style="798" customWidth="1"/>
    <col min="12556" max="12556" width="23.42578125" style="798" customWidth="1"/>
    <col min="12557" max="12557" width="21.42578125" style="798" customWidth="1"/>
    <col min="12558" max="12560" width="20.7109375" style="798" customWidth="1"/>
    <col min="12561" max="12561" width="32.28515625" style="798" bestFit="1" customWidth="1"/>
    <col min="12562" max="12562" width="20.7109375" style="798" customWidth="1"/>
    <col min="12563" max="12563" width="22" style="798" customWidth="1"/>
    <col min="12564" max="12567" width="21.28515625" style="798" customWidth="1"/>
    <col min="12568" max="12568" width="22.28515625" style="798" customWidth="1"/>
    <col min="12569" max="12570" width="11.42578125" style="798"/>
    <col min="12571" max="12571" width="14.85546875" style="798" bestFit="1" customWidth="1"/>
    <col min="12572" max="12796" width="11.42578125" style="798"/>
    <col min="12797" max="12797" width="34.42578125" style="798" customWidth="1"/>
    <col min="12798" max="12799" width="19.42578125" style="798" bestFit="1" customWidth="1"/>
    <col min="12800" max="12800" width="19.7109375" style="798" customWidth="1"/>
    <col min="12801" max="12802" width="20.42578125" style="798" customWidth="1"/>
    <col min="12803" max="12804" width="19.7109375" style="798" customWidth="1"/>
    <col min="12805" max="12805" width="25.28515625" style="798" customWidth="1"/>
    <col min="12806" max="12806" width="26" style="798" customWidth="1"/>
    <col min="12807" max="12807" width="22.28515625" style="798" customWidth="1"/>
    <col min="12808" max="12808" width="24.85546875" style="798" customWidth="1"/>
    <col min="12809" max="12809" width="21.140625" style="798" customWidth="1"/>
    <col min="12810" max="12810" width="21.42578125" style="798" customWidth="1"/>
    <col min="12811" max="12811" width="27.85546875" style="798" customWidth="1"/>
    <col min="12812" max="12812" width="23.42578125" style="798" customWidth="1"/>
    <col min="12813" max="12813" width="21.42578125" style="798" customWidth="1"/>
    <col min="12814" max="12816" width="20.7109375" style="798" customWidth="1"/>
    <col min="12817" max="12817" width="32.28515625" style="798" bestFit="1" customWidth="1"/>
    <col min="12818" max="12818" width="20.7109375" style="798" customWidth="1"/>
    <col min="12819" max="12819" width="22" style="798" customWidth="1"/>
    <col min="12820" max="12823" width="21.28515625" style="798" customWidth="1"/>
    <col min="12824" max="12824" width="22.28515625" style="798" customWidth="1"/>
    <col min="12825" max="12826" width="11.42578125" style="798"/>
    <col min="12827" max="12827" width="14.85546875" style="798" bestFit="1" customWidth="1"/>
    <col min="12828" max="13052" width="11.42578125" style="798"/>
    <col min="13053" max="13053" width="34.42578125" style="798" customWidth="1"/>
    <col min="13054" max="13055" width="19.42578125" style="798" bestFit="1" customWidth="1"/>
    <col min="13056" max="13056" width="19.7109375" style="798" customWidth="1"/>
    <col min="13057" max="13058" width="20.42578125" style="798" customWidth="1"/>
    <col min="13059" max="13060" width="19.7109375" style="798" customWidth="1"/>
    <col min="13061" max="13061" width="25.28515625" style="798" customWidth="1"/>
    <col min="13062" max="13062" width="26" style="798" customWidth="1"/>
    <col min="13063" max="13063" width="22.28515625" style="798" customWidth="1"/>
    <col min="13064" max="13064" width="24.85546875" style="798" customWidth="1"/>
    <col min="13065" max="13065" width="21.140625" style="798" customWidth="1"/>
    <col min="13066" max="13066" width="21.42578125" style="798" customWidth="1"/>
    <col min="13067" max="13067" width="27.85546875" style="798" customWidth="1"/>
    <col min="13068" max="13068" width="23.42578125" style="798" customWidth="1"/>
    <col min="13069" max="13069" width="21.42578125" style="798" customWidth="1"/>
    <col min="13070" max="13072" width="20.7109375" style="798" customWidth="1"/>
    <col min="13073" max="13073" width="32.28515625" style="798" bestFit="1" customWidth="1"/>
    <col min="13074" max="13074" width="20.7109375" style="798" customWidth="1"/>
    <col min="13075" max="13075" width="22" style="798" customWidth="1"/>
    <col min="13076" max="13079" width="21.28515625" style="798" customWidth="1"/>
    <col min="13080" max="13080" width="22.28515625" style="798" customWidth="1"/>
    <col min="13081" max="13082" width="11.42578125" style="798"/>
    <col min="13083" max="13083" width="14.85546875" style="798" bestFit="1" customWidth="1"/>
    <col min="13084" max="13308" width="11.42578125" style="798"/>
    <col min="13309" max="13309" width="34.42578125" style="798" customWidth="1"/>
    <col min="13310" max="13311" width="19.42578125" style="798" bestFit="1" customWidth="1"/>
    <col min="13312" max="13312" width="19.7109375" style="798" customWidth="1"/>
    <col min="13313" max="13314" width="20.42578125" style="798" customWidth="1"/>
    <col min="13315" max="13316" width="19.7109375" style="798" customWidth="1"/>
    <col min="13317" max="13317" width="25.28515625" style="798" customWidth="1"/>
    <col min="13318" max="13318" width="26" style="798" customWidth="1"/>
    <col min="13319" max="13319" width="22.28515625" style="798" customWidth="1"/>
    <col min="13320" max="13320" width="24.85546875" style="798" customWidth="1"/>
    <col min="13321" max="13321" width="21.140625" style="798" customWidth="1"/>
    <col min="13322" max="13322" width="21.42578125" style="798" customWidth="1"/>
    <col min="13323" max="13323" width="27.85546875" style="798" customWidth="1"/>
    <col min="13324" max="13324" width="23.42578125" style="798" customWidth="1"/>
    <col min="13325" max="13325" width="21.42578125" style="798" customWidth="1"/>
    <col min="13326" max="13328" width="20.7109375" style="798" customWidth="1"/>
    <col min="13329" max="13329" width="32.28515625" style="798" bestFit="1" customWidth="1"/>
    <col min="13330" max="13330" width="20.7109375" style="798" customWidth="1"/>
    <col min="13331" max="13331" width="22" style="798" customWidth="1"/>
    <col min="13332" max="13335" width="21.28515625" style="798" customWidth="1"/>
    <col min="13336" max="13336" width="22.28515625" style="798" customWidth="1"/>
    <col min="13337" max="13338" width="11.42578125" style="798"/>
    <col min="13339" max="13339" width="14.85546875" style="798" bestFit="1" customWidth="1"/>
    <col min="13340" max="13564" width="11.42578125" style="798"/>
    <col min="13565" max="13565" width="34.42578125" style="798" customWidth="1"/>
    <col min="13566" max="13567" width="19.42578125" style="798" bestFit="1" customWidth="1"/>
    <col min="13568" max="13568" width="19.7109375" style="798" customWidth="1"/>
    <col min="13569" max="13570" width="20.42578125" style="798" customWidth="1"/>
    <col min="13571" max="13572" width="19.7109375" style="798" customWidth="1"/>
    <col min="13573" max="13573" width="25.28515625" style="798" customWidth="1"/>
    <col min="13574" max="13574" width="26" style="798" customWidth="1"/>
    <col min="13575" max="13575" width="22.28515625" style="798" customWidth="1"/>
    <col min="13576" max="13576" width="24.85546875" style="798" customWidth="1"/>
    <col min="13577" max="13577" width="21.140625" style="798" customWidth="1"/>
    <col min="13578" max="13578" width="21.42578125" style="798" customWidth="1"/>
    <col min="13579" max="13579" width="27.85546875" style="798" customWidth="1"/>
    <col min="13580" max="13580" width="23.42578125" style="798" customWidth="1"/>
    <col min="13581" max="13581" width="21.42578125" style="798" customWidth="1"/>
    <col min="13582" max="13584" width="20.7109375" style="798" customWidth="1"/>
    <col min="13585" max="13585" width="32.28515625" style="798" bestFit="1" customWidth="1"/>
    <col min="13586" max="13586" width="20.7109375" style="798" customWidth="1"/>
    <col min="13587" max="13587" width="22" style="798" customWidth="1"/>
    <col min="13588" max="13591" width="21.28515625" style="798" customWidth="1"/>
    <col min="13592" max="13592" width="22.28515625" style="798" customWidth="1"/>
    <col min="13593" max="13594" width="11.42578125" style="798"/>
    <col min="13595" max="13595" width="14.85546875" style="798" bestFit="1" customWidth="1"/>
    <col min="13596" max="13820" width="11.42578125" style="798"/>
    <col min="13821" max="13821" width="34.42578125" style="798" customWidth="1"/>
    <col min="13822" max="13823" width="19.42578125" style="798" bestFit="1" customWidth="1"/>
    <col min="13824" max="13824" width="19.7109375" style="798" customWidth="1"/>
    <col min="13825" max="13826" width="20.42578125" style="798" customWidth="1"/>
    <col min="13827" max="13828" width="19.7109375" style="798" customWidth="1"/>
    <col min="13829" max="13829" width="25.28515625" style="798" customWidth="1"/>
    <col min="13830" max="13830" width="26" style="798" customWidth="1"/>
    <col min="13831" max="13831" width="22.28515625" style="798" customWidth="1"/>
    <col min="13832" max="13832" width="24.85546875" style="798" customWidth="1"/>
    <col min="13833" max="13833" width="21.140625" style="798" customWidth="1"/>
    <col min="13834" max="13834" width="21.42578125" style="798" customWidth="1"/>
    <col min="13835" max="13835" width="27.85546875" style="798" customWidth="1"/>
    <col min="13836" max="13836" width="23.42578125" style="798" customWidth="1"/>
    <col min="13837" max="13837" width="21.42578125" style="798" customWidth="1"/>
    <col min="13838" max="13840" width="20.7109375" style="798" customWidth="1"/>
    <col min="13841" max="13841" width="32.28515625" style="798" bestFit="1" customWidth="1"/>
    <col min="13842" max="13842" width="20.7109375" style="798" customWidth="1"/>
    <col min="13843" max="13843" width="22" style="798" customWidth="1"/>
    <col min="13844" max="13847" width="21.28515625" style="798" customWidth="1"/>
    <col min="13848" max="13848" width="22.28515625" style="798" customWidth="1"/>
    <col min="13849" max="13850" width="11.42578125" style="798"/>
    <col min="13851" max="13851" width="14.85546875" style="798" bestFit="1" customWidth="1"/>
    <col min="13852" max="14076" width="11.42578125" style="798"/>
    <col min="14077" max="14077" width="34.42578125" style="798" customWidth="1"/>
    <col min="14078" max="14079" width="19.42578125" style="798" bestFit="1" customWidth="1"/>
    <col min="14080" max="14080" width="19.7109375" style="798" customWidth="1"/>
    <col min="14081" max="14082" width="20.42578125" style="798" customWidth="1"/>
    <col min="14083" max="14084" width="19.7109375" style="798" customWidth="1"/>
    <col min="14085" max="14085" width="25.28515625" style="798" customWidth="1"/>
    <col min="14086" max="14086" width="26" style="798" customWidth="1"/>
    <col min="14087" max="14087" width="22.28515625" style="798" customWidth="1"/>
    <col min="14088" max="14088" width="24.85546875" style="798" customWidth="1"/>
    <col min="14089" max="14089" width="21.140625" style="798" customWidth="1"/>
    <col min="14090" max="14090" width="21.42578125" style="798" customWidth="1"/>
    <col min="14091" max="14091" width="27.85546875" style="798" customWidth="1"/>
    <col min="14092" max="14092" width="23.42578125" style="798" customWidth="1"/>
    <col min="14093" max="14093" width="21.42578125" style="798" customWidth="1"/>
    <col min="14094" max="14096" width="20.7109375" style="798" customWidth="1"/>
    <col min="14097" max="14097" width="32.28515625" style="798" bestFit="1" customWidth="1"/>
    <col min="14098" max="14098" width="20.7109375" style="798" customWidth="1"/>
    <col min="14099" max="14099" width="22" style="798" customWidth="1"/>
    <col min="14100" max="14103" width="21.28515625" style="798" customWidth="1"/>
    <col min="14104" max="14104" width="22.28515625" style="798" customWidth="1"/>
    <col min="14105" max="14106" width="11.42578125" style="798"/>
    <col min="14107" max="14107" width="14.85546875" style="798" bestFit="1" customWidth="1"/>
    <col min="14108" max="14332" width="11.42578125" style="798"/>
    <col min="14333" max="14333" width="34.42578125" style="798" customWidth="1"/>
    <col min="14334" max="14335" width="19.42578125" style="798" bestFit="1" customWidth="1"/>
    <col min="14336" max="14336" width="19.7109375" style="798" customWidth="1"/>
    <col min="14337" max="14338" width="20.42578125" style="798" customWidth="1"/>
    <col min="14339" max="14340" width="19.7109375" style="798" customWidth="1"/>
    <col min="14341" max="14341" width="25.28515625" style="798" customWidth="1"/>
    <col min="14342" max="14342" width="26" style="798" customWidth="1"/>
    <col min="14343" max="14343" width="22.28515625" style="798" customWidth="1"/>
    <col min="14344" max="14344" width="24.85546875" style="798" customWidth="1"/>
    <col min="14345" max="14345" width="21.140625" style="798" customWidth="1"/>
    <col min="14346" max="14346" width="21.42578125" style="798" customWidth="1"/>
    <col min="14347" max="14347" width="27.85546875" style="798" customWidth="1"/>
    <col min="14348" max="14348" width="23.42578125" style="798" customWidth="1"/>
    <col min="14349" max="14349" width="21.42578125" style="798" customWidth="1"/>
    <col min="14350" max="14352" width="20.7109375" style="798" customWidth="1"/>
    <col min="14353" max="14353" width="32.28515625" style="798" bestFit="1" customWidth="1"/>
    <col min="14354" max="14354" width="20.7109375" style="798" customWidth="1"/>
    <col min="14355" max="14355" width="22" style="798" customWidth="1"/>
    <col min="14356" max="14359" width="21.28515625" style="798" customWidth="1"/>
    <col min="14360" max="14360" width="22.28515625" style="798" customWidth="1"/>
    <col min="14361" max="14362" width="11.42578125" style="798"/>
    <col min="14363" max="14363" width="14.85546875" style="798" bestFit="1" customWidth="1"/>
    <col min="14364" max="14588" width="11.42578125" style="798"/>
    <col min="14589" max="14589" width="34.42578125" style="798" customWidth="1"/>
    <col min="14590" max="14591" width="19.42578125" style="798" bestFit="1" customWidth="1"/>
    <col min="14592" max="14592" width="19.7109375" style="798" customWidth="1"/>
    <col min="14593" max="14594" width="20.42578125" style="798" customWidth="1"/>
    <col min="14595" max="14596" width="19.7109375" style="798" customWidth="1"/>
    <col min="14597" max="14597" width="25.28515625" style="798" customWidth="1"/>
    <col min="14598" max="14598" width="26" style="798" customWidth="1"/>
    <col min="14599" max="14599" width="22.28515625" style="798" customWidth="1"/>
    <col min="14600" max="14600" width="24.85546875" style="798" customWidth="1"/>
    <col min="14601" max="14601" width="21.140625" style="798" customWidth="1"/>
    <col min="14602" max="14602" width="21.42578125" style="798" customWidth="1"/>
    <col min="14603" max="14603" width="27.85546875" style="798" customWidth="1"/>
    <col min="14604" max="14604" width="23.42578125" style="798" customWidth="1"/>
    <col min="14605" max="14605" width="21.42578125" style="798" customWidth="1"/>
    <col min="14606" max="14608" width="20.7109375" style="798" customWidth="1"/>
    <col min="14609" max="14609" width="32.28515625" style="798" bestFit="1" customWidth="1"/>
    <col min="14610" max="14610" width="20.7109375" style="798" customWidth="1"/>
    <col min="14611" max="14611" width="22" style="798" customWidth="1"/>
    <col min="14612" max="14615" width="21.28515625" style="798" customWidth="1"/>
    <col min="14616" max="14616" width="22.28515625" style="798" customWidth="1"/>
    <col min="14617" max="14618" width="11.42578125" style="798"/>
    <col min="14619" max="14619" width="14.85546875" style="798" bestFit="1" customWidth="1"/>
    <col min="14620" max="14844" width="11.42578125" style="798"/>
    <col min="14845" max="14845" width="34.42578125" style="798" customWidth="1"/>
    <col min="14846" max="14847" width="19.42578125" style="798" bestFit="1" customWidth="1"/>
    <col min="14848" max="14848" width="19.7109375" style="798" customWidth="1"/>
    <col min="14849" max="14850" width="20.42578125" style="798" customWidth="1"/>
    <col min="14851" max="14852" width="19.7109375" style="798" customWidth="1"/>
    <col min="14853" max="14853" width="25.28515625" style="798" customWidth="1"/>
    <col min="14854" max="14854" width="26" style="798" customWidth="1"/>
    <col min="14855" max="14855" width="22.28515625" style="798" customWidth="1"/>
    <col min="14856" max="14856" width="24.85546875" style="798" customWidth="1"/>
    <col min="14857" max="14857" width="21.140625" style="798" customWidth="1"/>
    <col min="14858" max="14858" width="21.42578125" style="798" customWidth="1"/>
    <col min="14859" max="14859" width="27.85546875" style="798" customWidth="1"/>
    <col min="14860" max="14860" width="23.42578125" style="798" customWidth="1"/>
    <col min="14861" max="14861" width="21.42578125" style="798" customWidth="1"/>
    <col min="14862" max="14864" width="20.7109375" style="798" customWidth="1"/>
    <col min="14865" max="14865" width="32.28515625" style="798" bestFit="1" customWidth="1"/>
    <col min="14866" max="14866" width="20.7109375" style="798" customWidth="1"/>
    <col min="14867" max="14867" width="22" style="798" customWidth="1"/>
    <col min="14868" max="14871" width="21.28515625" style="798" customWidth="1"/>
    <col min="14872" max="14872" width="22.28515625" style="798" customWidth="1"/>
    <col min="14873" max="14874" width="11.42578125" style="798"/>
    <col min="14875" max="14875" width="14.85546875" style="798" bestFit="1" customWidth="1"/>
    <col min="14876" max="15100" width="11.42578125" style="798"/>
    <col min="15101" max="15101" width="34.42578125" style="798" customWidth="1"/>
    <col min="15102" max="15103" width="19.42578125" style="798" bestFit="1" customWidth="1"/>
    <col min="15104" max="15104" width="19.7109375" style="798" customWidth="1"/>
    <col min="15105" max="15106" width="20.42578125" style="798" customWidth="1"/>
    <col min="15107" max="15108" width="19.7109375" style="798" customWidth="1"/>
    <col min="15109" max="15109" width="25.28515625" style="798" customWidth="1"/>
    <col min="15110" max="15110" width="26" style="798" customWidth="1"/>
    <col min="15111" max="15111" width="22.28515625" style="798" customWidth="1"/>
    <col min="15112" max="15112" width="24.85546875" style="798" customWidth="1"/>
    <col min="15113" max="15113" width="21.140625" style="798" customWidth="1"/>
    <col min="15114" max="15114" width="21.42578125" style="798" customWidth="1"/>
    <col min="15115" max="15115" width="27.85546875" style="798" customWidth="1"/>
    <col min="15116" max="15116" width="23.42578125" style="798" customWidth="1"/>
    <col min="15117" max="15117" width="21.42578125" style="798" customWidth="1"/>
    <col min="15118" max="15120" width="20.7109375" style="798" customWidth="1"/>
    <col min="15121" max="15121" width="32.28515625" style="798" bestFit="1" customWidth="1"/>
    <col min="15122" max="15122" width="20.7109375" style="798" customWidth="1"/>
    <col min="15123" max="15123" width="22" style="798" customWidth="1"/>
    <col min="15124" max="15127" width="21.28515625" style="798" customWidth="1"/>
    <col min="15128" max="15128" width="22.28515625" style="798" customWidth="1"/>
    <col min="15129" max="15130" width="11.42578125" style="798"/>
    <col min="15131" max="15131" width="14.85546875" style="798" bestFit="1" customWidth="1"/>
    <col min="15132" max="15356" width="11.42578125" style="798"/>
    <col min="15357" max="15357" width="34.42578125" style="798" customWidth="1"/>
    <col min="15358" max="15359" width="19.42578125" style="798" bestFit="1" customWidth="1"/>
    <col min="15360" max="15360" width="19.7109375" style="798" customWidth="1"/>
    <col min="15361" max="15362" width="20.42578125" style="798" customWidth="1"/>
    <col min="15363" max="15364" width="19.7109375" style="798" customWidth="1"/>
    <col min="15365" max="15365" width="25.28515625" style="798" customWidth="1"/>
    <col min="15366" max="15366" width="26" style="798" customWidth="1"/>
    <col min="15367" max="15367" width="22.28515625" style="798" customWidth="1"/>
    <col min="15368" max="15368" width="24.85546875" style="798" customWidth="1"/>
    <col min="15369" max="15369" width="21.140625" style="798" customWidth="1"/>
    <col min="15370" max="15370" width="21.42578125" style="798" customWidth="1"/>
    <col min="15371" max="15371" width="27.85546875" style="798" customWidth="1"/>
    <col min="15372" max="15372" width="23.42578125" style="798" customWidth="1"/>
    <col min="15373" max="15373" width="21.42578125" style="798" customWidth="1"/>
    <col min="15374" max="15376" width="20.7109375" style="798" customWidth="1"/>
    <col min="15377" max="15377" width="32.28515625" style="798" bestFit="1" customWidth="1"/>
    <col min="15378" max="15378" width="20.7109375" style="798" customWidth="1"/>
    <col min="15379" max="15379" width="22" style="798" customWidth="1"/>
    <col min="15380" max="15383" width="21.28515625" style="798" customWidth="1"/>
    <col min="15384" max="15384" width="22.28515625" style="798" customWidth="1"/>
    <col min="15385" max="15386" width="11.42578125" style="798"/>
    <col min="15387" max="15387" width="14.85546875" style="798" bestFit="1" customWidth="1"/>
    <col min="15388" max="15612" width="11.42578125" style="798"/>
    <col min="15613" max="15613" width="34.42578125" style="798" customWidth="1"/>
    <col min="15614" max="15615" width="19.42578125" style="798" bestFit="1" customWidth="1"/>
    <col min="15616" max="15616" width="19.7109375" style="798" customWidth="1"/>
    <col min="15617" max="15618" width="20.42578125" style="798" customWidth="1"/>
    <col min="15619" max="15620" width="19.7109375" style="798" customWidth="1"/>
    <col min="15621" max="15621" width="25.28515625" style="798" customWidth="1"/>
    <col min="15622" max="15622" width="26" style="798" customWidth="1"/>
    <col min="15623" max="15623" width="22.28515625" style="798" customWidth="1"/>
    <col min="15624" max="15624" width="24.85546875" style="798" customWidth="1"/>
    <col min="15625" max="15625" width="21.140625" style="798" customWidth="1"/>
    <col min="15626" max="15626" width="21.42578125" style="798" customWidth="1"/>
    <col min="15627" max="15627" width="27.85546875" style="798" customWidth="1"/>
    <col min="15628" max="15628" width="23.42578125" style="798" customWidth="1"/>
    <col min="15629" max="15629" width="21.42578125" style="798" customWidth="1"/>
    <col min="15630" max="15632" width="20.7109375" style="798" customWidth="1"/>
    <col min="15633" max="15633" width="32.28515625" style="798" bestFit="1" customWidth="1"/>
    <col min="15634" max="15634" width="20.7109375" style="798" customWidth="1"/>
    <col min="15635" max="15635" width="22" style="798" customWidth="1"/>
    <col min="15636" max="15639" width="21.28515625" style="798" customWidth="1"/>
    <col min="15640" max="15640" width="22.28515625" style="798" customWidth="1"/>
    <col min="15641" max="15642" width="11.42578125" style="798"/>
    <col min="15643" max="15643" width="14.85546875" style="798" bestFit="1" customWidth="1"/>
    <col min="15644" max="15868" width="11.42578125" style="798"/>
    <col min="15869" max="15869" width="34.42578125" style="798" customWidth="1"/>
    <col min="15870" max="15871" width="19.42578125" style="798" bestFit="1" customWidth="1"/>
    <col min="15872" max="15872" width="19.7109375" style="798" customWidth="1"/>
    <col min="15873" max="15874" width="20.42578125" style="798" customWidth="1"/>
    <col min="15875" max="15876" width="19.7109375" style="798" customWidth="1"/>
    <col min="15877" max="15877" width="25.28515625" style="798" customWidth="1"/>
    <col min="15878" max="15878" width="26" style="798" customWidth="1"/>
    <col min="15879" max="15879" width="22.28515625" style="798" customWidth="1"/>
    <col min="15880" max="15880" width="24.85546875" style="798" customWidth="1"/>
    <col min="15881" max="15881" width="21.140625" style="798" customWidth="1"/>
    <col min="15882" max="15882" width="21.42578125" style="798" customWidth="1"/>
    <col min="15883" max="15883" width="27.85546875" style="798" customWidth="1"/>
    <col min="15884" max="15884" width="23.42578125" style="798" customWidth="1"/>
    <col min="15885" max="15885" width="21.42578125" style="798" customWidth="1"/>
    <col min="15886" max="15888" width="20.7109375" style="798" customWidth="1"/>
    <col min="15889" max="15889" width="32.28515625" style="798" bestFit="1" customWidth="1"/>
    <col min="15890" max="15890" width="20.7109375" style="798" customWidth="1"/>
    <col min="15891" max="15891" width="22" style="798" customWidth="1"/>
    <col min="15892" max="15895" width="21.28515625" style="798" customWidth="1"/>
    <col min="15896" max="15896" width="22.28515625" style="798" customWidth="1"/>
    <col min="15897" max="15898" width="11.42578125" style="798"/>
    <col min="15899" max="15899" width="14.85546875" style="798" bestFit="1" customWidth="1"/>
    <col min="15900" max="16124" width="11.42578125" style="798"/>
    <col min="16125" max="16125" width="34.42578125" style="798" customWidth="1"/>
    <col min="16126" max="16127" width="19.42578125" style="798" bestFit="1" customWidth="1"/>
    <col min="16128" max="16128" width="19.7109375" style="798" customWidth="1"/>
    <col min="16129" max="16130" width="20.42578125" style="798" customWidth="1"/>
    <col min="16131" max="16132" width="19.7109375" style="798" customWidth="1"/>
    <col min="16133" max="16133" width="25.28515625" style="798" customWidth="1"/>
    <col min="16134" max="16134" width="26" style="798" customWidth="1"/>
    <col min="16135" max="16135" width="22.28515625" style="798" customWidth="1"/>
    <col min="16136" max="16136" width="24.85546875" style="798" customWidth="1"/>
    <col min="16137" max="16137" width="21.140625" style="798" customWidth="1"/>
    <col min="16138" max="16138" width="21.42578125" style="798" customWidth="1"/>
    <col min="16139" max="16139" width="27.85546875" style="798" customWidth="1"/>
    <col min="16140" max="16140" width="23.42578125" style="798" customWidth="1"/>
    <col min="16141" max="16141" width="21.42578125" style="798" customWidth="1"/>
    <col min="16142" max="16144" width="20.7109375" style="798" customWidth="1"/>
    <col min="16145" max="16145" width="32.28515625" style="798" bestFit="1" customWidth="1"/>
    <col min="16146" max="16146" width="20.7109375" style="798" customWidth="1"/>
    <col min="16147" max="16147" width="22" style="798" customWidth="1"/>
    <col min="16148" max="16151" width="21.28515625" style="798" customWidth="1"/>
    <col min="16152" max="16152" width="22.28515625" style="798" customWidth="1"/>
    <col min="16153" max="16154" width="11.42578125" style="798"/>
    <col min="16155" max="16155" width="14.85546875" style="798" bestFit="1" customWidth="1"/>
    <col min="16156" max="16384" width="11.42578125" style="798"/>
  </cols>
  <sheetData>
    <row r="1" spans="1:25" s="779" customFormat="1" x14ac:dyDescent="0.25">
      <c r="A1" s="776" t="s">
        <v>134</v>
      </c>
      <c r="L1" s="919" t="s">
        <v>0</v>
      </c>
      <c r="M1" s="919"/>
      <c r="N1" s="919"/>
      <c r="O1" s="780"/>
      <c r="P1" s="780"/>
      <c r="Q1" s="780"/>
      <c r="R1" s="780"/>
      <c r="S1" s="780"/>
      <c r="T1" s="780"/>
      <c r="U1" s="780"/>
      <c r="V1" s="780"/>
      <c r="W1" s="780"/>
      <c r="X1" s="780"/>
      <c r="Y1" s="780"/>
    </row>
    <row r="2" spans="1:25" s="779" customFormat="1" x14ac:dyDescent="0.25">
      <c r="A2" s="777">
        <f>COUNTA(A8:A14) - MATCH(A3,A8:A14,0)+1</f>
        <v>6</v>
      </c>
      <c r="L2" s="780" t="s">
        <v>1</v>
      </c>
      <c r="M2" s="780"/>
      <c r="N2" s="780"/>
      <c r="O2" s="781"/>
      <c r="P2" s="1074" t="s">
        <v>2</v>
      </c>
      <c r="Q2" s="1074"/>
      <c r="R2" s="1074"/>
      <c r="S2" s="781"/>
      <c r="T2" s="781" t="s">
        <v>3</v>
      </c>
      <c r="U2" s="1074" t="s">
        <v>55</v>
      </c>
      <c r="V2" s="1074"/>
      <c r="X2" s="781"/>
      <c r="Y2" s="781"/>
    </row>
    <row r="3" spans="1:25" s="779" customFormat="1" ht="15.75" thickBot="1" x14ac:dyDescent="0.3">
      <c r="A3" s="778" t="s">
        <v>24</v>
      </c>
      <c r="L3" s="780" t="s">
        <v>4</v>
      </c>
      <c r="M3" s="780"/>
      <c r="N3" s="780"/>
      <c r="O3" s="781"/>
      <c r="P3" s="1009">
        <v>2</v>
      </c>
      <c r="Q3" s="781"/>
      <c r="R3" s="781"/>
      <c r="S3" s="781" t="s">
        <v>6</v>
      </c>
      <c r="T3" s="1078">
        <v>45805</v>
      </c>
      <c r="U3" s="1078"/>
      <c r="V3" s="1078">
        <f>T3+6</f>
        <v>45811</v>
      </c>
      <c r="W3" s="1078"/>
      <c r="X3" s="783"/>
      <c r="Y3" s="781"/>
    </row>
    <row r="4" spans="1:25" s="779" customFormat="1" ht="15.75" thickBot="1" x14ac:dyDescent="0.3">
      <c r="L4" s="780"/>
      <c r="M4" s="780"/>
      <c r="N4" s="780"/>
      <c r="O4" s="781"/>
      <c r="P4" s="920"/>
      <c r="Q4" s="781"/>
      <c r="R4" s="781"/>
      <c r="S4" s="781"/>
      <c r="T4" s="1010"/>
      <c r="U4" s="1010"/>
      <c r="V4" s="1010"/>
      <c r="W4" s="1010"/>
      <c r="X4" s="783"/>
      <c r="Y4" s="781"/>
    </row>
    <row r="5" spans="1:25" s="779" customFormat="1" ht="15.75" thickBot="1" x14ac:dyDescent="0.3">
      <c r="A5" s="784" t="s">
        <v>7</v>
      </c>
      <c r="B5" s="1075" t="s">
        <v>113</v>
      </c>
      <c r="C5" s="1076"/>
      <c r="D5" s="1076"/>
      <c r="E5" s="1076"/>
      <c r="F5" s="1076"/>
      <c r="G5" s="1076"/>
      <c r="H5" s="1076"/>
      <c r="I5" s="1061" t="s">
        <v>63</v>
      </c>
      <c r="J5" s="1062"/>
      <c r="K5" s="1062"/>
      <c r="L5" s="1062"/>
      <c r="M5" s="1062"/>
      <c r="N5" s="1062"/>
      <c r="O5" s="1077"/>
      <c r="P5" s="1063" t="s">
        <v>8</v>
      </c>
      <c r="Q5" s="1064"/>
      <c r="R5" s="1064"/>
      <c r="S5" s="1064"/>
      <c r="T5" s="1064"/>
      <c r="U5" s="1064"/>
      <c r="V5" s="1065"/>
      <c r="W5" s="785"/>
      <c r="Y5" s="786" t="s">
        <v>130</v>
      </c>
    </row>
    <row r="6" spans="1:25" ht="15.75" thickBot="1" x14ac:dyDescent="0.3">
      <c r="A6" s="967" t="s">
        <v>10</v>
      </c>
      <c r="B6" s="794">
        <v>1</v>
      </c>
      <c r="C6" s="795">
        <v>2</v>
      </c>
      <c r="D6" s="795">
        <v>3</v>
      </c>
      <c r="E6" s="795">
        <v>4</v>
      </c>
      <c r="F6" s="795">
        <v>5</v>
      </c>
      <c r="G6" s="795">
        <v>6</v>
      </c>
      <c r="H6" s="796">
        <v>7</v>
      </c>
      <c r="I6" s="794">
        <v>1</v>
      </c>
      <c r="J6" s="795">
        <v>2</v>
      </c>
      <c r="K6" s="795">
        <v>3</v>
      </c>
      <c r="L6" s="795">
        <v>4</v>
      </c>
      <c r="M6" s="795">
        <v>5</v>
      </c>
      <c r="N6" s="795">
        <v>6</v>
      </c>
      <c r="O6" s="796">
        <v>7</v>
      </c>
      <c r="P6" s="794">
        <v>1</v>
      </c>
      <c r="Q6" s="795">
        <v>2</v>
      </c>
      <c r="R6" s="795">
        <v>3</v>
      </c>
      <c r="S6" s="795">
        <v>4</v>
      </c>
      <c r="T6" s="795">
        <v>5</v>
      </c>
      <c r="U6" s="795">
        <v>6</v>
      </c>
      <c r="V6" s="796">
        <v>7</v>
      </c>
      <c r="W6" s="968" t="s">
        <v>9</v>
      </c>
      <c r="Y6" s="799" t="s">
        <v>131</v>
      </c>
    </row>
    <row r="7" spans="1:25" ht="15.75" thickBot="1" x14ac:dyDescent="0.3">
      <c r="A7" s="982" t="s">
        <v>136</v>
      </c>
      <c r="B7" s="975">
        <v>83.7</v>
      </c>
      <c r="C7" s="976">
        <v>82.7</v>
      </c>
      <c r="D7" s="977">
        <v>82.7</v>
      </c>
      <c r="E7" s="977">
        <v>13.2</v>
      </c>
      <c r="F7" s="976">
        <v>85</v>
      </c>
      <c r="G7" s="976">
        <v>82.9</v>
      </c>
      <c r="H7" s="981">
        <v>83.7</v>
      </c>
      <c r="I7" s="979">
        <v>87.1</v>
      </c>
      <c r="J7" s="976">
        <v>88.6</v>
      </c>
      <c r="K7" s="977">
        <v>90.9</v>
      </c>
      <c r="L7" s="977">
        <v>15.8</v>
      </c>
      <c r="M7" s="977">
        <v>89.4</v>
      </c>
      <c r="N7" s="976">
        <v>89.1</v>
      </c>
      <c r="O7" s="976">
        <v>90.2</v>
      </c>
      <c r="P7" s="975">
        <v>89.9</v>
      </c>
      <c r="Q7" s="977">
        <v>88.4</v>
      </c>
      <c r="R7" s="976">
        <v>88.3</v>
      </c>
      <c r="S7" s="976">
        <v>18.3</v>
      </c>
      <c r="T7" s="976">
        <v>89.3</v>
      </c>
      <c r="U7" s="977">
        <v>88.8</v>
      </c>
      <c r="V7" s="981">
        <v>89.7</v>
      </c>
      <c r="W7" s="1137">
        <f t="shared" ref="W7:W14" si="0">SUM(B7:V7)</f>
        <v>1617.7</v>
      </c>
      <c r="Y7" s="807">
        <v>1</v>
      </c>
    </row>
    <row r="8" spans="1:25" x14ac:dyDescent="0.25">
      <c r="A8" s="969" t="s">
        <v>51</v>
      </c>
      <c r="B8" s="970">
        <v>83.7</v>
      </c>
      <c r="C8" s="971">
        <v>82.7</v>
      </c>
      <c r="D8" s="971">
        <v>82.6</v>
      </c>
      <c r="E8" s="971">
        <v>13.1</v>
      </c>
      <c r="F8" s="971">
        <v>85</v>
      </c>
      <c r="G8" s="971">
        <v>82.9</v>
      </c>
      <c r="H8" s="974">
        <v>83.7</v>
      </c>
      <c r="I8" s="973">
        <v>87.1</v>
      </c>
      <c r="J8" s="971">
        <v>88.6</v>
      </c>
      <c r="K8" s="971">
        <v>90.8</v>
      </c>
      <c r="L8" s="971">
        <v>15.7</v>
      </c>
      <c r="M8" s="971">
        <v>89.3</v>
      </c>
      <c r="N8" s="971">
        <v>89.1</v>
      </c>
      <c r="O8" s="971">
        <v>90.2</v>
      </c>
      <c r="P8" s="970">
        <v>89.9</v>
      </c>
      <c r="Q8" s="971">
        <v>88.3</v>
      </c>
      <c r="R8" s="971">
        <v>88.3</v>
      </c>
      <c r="S8" s="971">
        <v>18.3</v>
      </c>
      <c r="T8" s="971">
        <v>89.3</v>
      </c>
      <c r="U8" s="971">
        <v>88.7</v>
      </c>
      <c r="V8" s="974">
        <v>89.7</v>
      </c>
      <c r="W8" s="1136">
        <f t="shared" si="0"/>
        <v>1617</v>
      </c>
      <c r="X8" s="815">
        <f>W8-W7</f>
        <v>-0.70000000000004547</v>
      </c>
      <c r="Y8" s="816">
        <v>2</v>
      </c>
    </row>
    <row r="9" spans="1:25" x14ac:dyDescent="0.25">
      <c r="A9" s="808" t="s">
        <v>24</v>
      </c>
      <c r="B9" s="924">
        <v>83.5</v>
      </c>
      <c r="C9" s="925">
        <v>82.3</v>
      </c>
      <c r="D9" s="925">
        <v>82.7</v>
      </c>
      <c r="E9" s="925">
        <v>12.3</v>
      </c>
      <c r="F9" s="925">
        <v>84.9</v>
      </c>
      <c r="G9" s="925">
        <v>82.7</v>
      </c>
      <c r="H9" s="926">
        <v>83.2</v>
      </c>
      <c r="I9" s="927">
        <v>86.7</v>
      </c>
      <c r="J9" s="925">
        <v>88.4</v>
      </c>
      <c r="K9" s="925">
        <v>90.8</v>
      </c>
      <c r="L9" s="925">
        <v>15.4</v>
      </c>
      <c r="M9" s="925">
        <v>89.5</v>
      </c>
      <c r="N9" s="925">
        <v>88.7</v>
      </c>
      <c r="O9" s="925">
        <v>90.3</v>
      </c>
      <c r="P9" s="924">
        <v>89.9</v>
      </c>
      <c r="Q9" s="925">
        <v>88.2</v>
      </c>
      <c r="R9" s="925">
        <v>88.2</v>
      </c>
      <c r="S9" s="925">
        <v>18.3</v>
      </c>
      <c r="T9" s="925">
        <v>88.9</v>
      </c>
      <c r="U9" s="925">
        <v>88.2</v>
      </c>
      <c r="V9" s="926">
        <v>89.5</v>
      </c>
      <c r="W9" s="817">
        <f t="shared" si="0"/>
        <v>1612.6000000000004</v>
      </c>
      <c r="X9" s="815">
        <f>W9-W8</f>
        <v>-4.3999999999996362</v>
      </c>
      <c r="Y9" s="818">
        <v>3</v>
      </c>
    </row>
    <row r="10" spans="1:25" x14ac:dyDescent="0.25">
      <c r="A10" s="808" t="s">
        <v>20</v>
      </c>
      <c r="B10" s="924">
        <f t="shared" ref="B10:B14" si="1">B9</f>
        <v>83.5</v>
      </c>
      <c r="C10" s="925">
        <f t="shared" ref="C10:C14" si="2">C9</f>
        <v>82.3</v>
      </c>
      <c r="D10" s="925">
        <f t="shared" ref="D10:D14" si="3">D9</f>
        <v>82.7</v>
      </c>
      <c r="E10" s="925">
        <f t="shared" ref="E10:E14" si="4">E9</f>
        <v>12.3</v>
      </c>
      <c r="F10" s="925">
        <f t="shared" ref="F10:F14" si="5">F9</f>
        <v>84.9</v>
      </c>
      <c r="G10" s="925">
        <f t="shared" ref="G10:G14" si="6">G9</f>
        <v>82.7</v>
      </c>
      <c r="H10" s="926">
        <f t="shared" ref="H10:H14" si="7">H9</f>
        <v>83.2</v>
      </c>
      <c r="I10" s="927">
        <f t="shared" ref="I10:I14" si="8">I9</f>
        <v>86.7</v>
      </c>
      <c r="J10" s="925">
        <f t="shared" ref="J10:J14" si="9">J9</f>
        <v>88.4</v>
      </c>
      <c r="K10" s="925">
        <f t="shared" ref="K10:K14" si="10">K9</f>
        <v>90.8</v>
      </c>
      <c r="L10" s="925">
        <f t="shared" ref="L10:L14" si="11">L9</f>
        <v>15.4</v>
      </c>
      <c r="M10" s="925">
        <f t="shared" ref="M10:M14" si="12">M9</f>
        <v>89.5</v>
      </c>
      <c r="N10" s="925">
        <f t="shared" ref="N10:N14" si="13">N9</f>
        <v>88.7</v>
      </c>
      <c r="O10" s="925">
        <f t="shared" ref="O10:O14" si="14">O9</f>
        <v>90.3</v>
      </c>
      <c r="P10" s="924">
        <f t="shared" ref="P10:P14" si="15">P9</f>
        <v>89.9</v>
      </c>
      <c r="Q10" s="925">
        <f t="shared" ref="Q10:Q14" si="16">Q9</f>
        <v>88.2</v>
      </c>
      <c r="R10" s="925">
        <f t="shared" ref="R10:R14" si="17">R9</f>
        <v>88.2</v>
      </c>
      <c r="S10" s="925">
        <f t="shared" ref="S10:S14" si="18">S9</f>
        <v>18.3</v>
      </c>
      <c r="T10" s="925">
        <f t="shared" ref="T10:T14" si="19">T9</f>
        <v>88.9</v>
      </c>
      <c r="U10" s="925">
        <f t="shared" ref="U10:U14" si="20">U9</f>
        <v>88.2</v>
      </c>
      <c r="V10" s="926">
        <f t="shared" ref="V10:V14" si="21">V9</f>
        <v>89.5</v>
      </c>
      <c r="W10" s="817">
        <f t="shared" si="0"/>
        <v>1612.6000000000004</v>
      </c>
      <c r="X10" s="815">
        <f t="shared" ref="X10:X14" si="22">W10-W9</f>
        <v>0</v>
      </c>
      <c r="Y10" s="819">
        <v>4</v>
      </c>
    </row>
    <row r="11" spans="1:25" x14ac:dyDescent="0.25">
      <c r="A11" s="820" t="s">
        <v>28</v>
      </c>
      <c r="B11" s="924">
        <f t="shared" si="1"/>
        <v>83.5</v>
      </c>
      <c r="C11" s="925">
        <f t="shared" si="2"/>
        <v>82.3</v>
      </c>
      <c r="D11" s="925">
        <f t="shared" si="3"/>
        <v>82.7</v>
      </c>
      <c r="E11" s="925">
        <f t="shared" si="4"/>
        <v>12.3</v>
      </c>
      <c r="F11" s="925">
        <f t="shared" si="5"/>
        <v>84.9</v>
      </c>
      <c r="G11" s="925">
        <f t="shared" si="6"/>
        <v>82.7</v>
      </c>
      <c r="H11" s="926">
        <f t="shared" si="7"/>
        <v>83.2</v>
      </c>
      <c r="I11" s="927">
        <f t="shared" si="8"/>
        <v>86.7</v>
      </c>
      <c r="J11" s="925">
        <f t="shared" si="9"/>
        <v>88.4</v>
      </c>
      <c r="K11" s="925">
        <f t="shared" si="10"/>
        <v>90.8</v>
      </c>
      <c r="L11" s="925">
        <f t="shared" si="11"/>
        <v>15.4</v>
      </c>
      <c r="M11" s="925">
        <f t="shared" si="12"/>
        <v>89.5</v>
      </c>
      <c r="N11" s="925">
        <f t="shared" si="13"/>
        <v>88.7</v>
      </c>
      <c r="O11" s="925">
        <f t="shared" si="14"/>
        <v>90.3</v>
      </c>
      <c r="P11" s="924">
        <f t="shared" si="15"/>
        <v>89.9</v>
      </c>
      <c r="Q11" s="925">
        <f t="shared" si="16"/>
        <v>88.2</v>
      </c>
      <c r="R11" s="925">
        <f t="shared" si="17"/>
        <v>88.2</v>
      </c>
      <c r="S11" s="925">
        <f t="shared" si="18"/>
        <v>18.3</v>
      </c>
      <c r="T11" s="925">
        <f t="shared" si="19"/>
        <v>88.9</v>
      </c>
      <c r="U11" s="925">
        <f t="shared" si="20"/>
        <v>88.2</v>
      </c>
      <c r="V11" s="926">
        <f t="shared" si="21"/>
        <v>89.5</v>
      </c>
      <c r="W11" s="817">
        <f t="shared" si="0"/>
        <v>1612.6000000000004</v>
      </c>
      <c r="X11" s="815">
        <f t="shared" si="22"/>
        <v>0</v>
      </c>
      <c r="Y11" s="821">
        <v>5</v>
      </c>
    </row>
    <row r="12" spans="1:25" x14ac:dyDescent="0.25">
      <c r="A12" s="808" t="s">
        <v>21</v>
      </c>
      <c r="B12" s="924">
        <f t="shared" si="1"/>
        <v>83.5</v>
      </c>
      <c r="C12" s="925">
        <f t="shared" si="2"/>
        <v>82.3</v>
      </c>
      <c r="D12" s="925">
        <f t="shared" si="3"/>
        <v>82.7</v>
      </c>
      <c r="E12" s="925">
        <f t="shared" si="4"/>
        <v>12.3</v>
      </c>
      <c r="F12" s="925">
        <f t="shared" si="5"/>
        <v>84.9</v>
      </c>
      <c r="G12" s="925">
        <f t="shared" si="6"/>
        <v>82.7</v>
      </c>
      <c r="H12" s="926">
        <f t="shared" si="7"/>
        <v>83.2</v>
      </c>
      <c r="I12" s="927">
        <f t="shared" si="8"/>
        <v>86.7</v>
      </c>
      <c r="J12" s="925">
        <f t="shared" si="9"/>
        <v>88.4</v>
      </c>
      <c r="K12" s="925">
        <f t="shared" si="10"/>
        <v>90.8</v>
      </c>
      <c r="L12" s="925">
        <f t="shared" si="11"/>
        <v>15.4</v>
      </c>
      <c r="M12" s="925">
        <f t="shared" si="12"/>
        <v>89.5</v>
      </c>
      <c r="N12" s="925">
        <f t="shared" si="13"/>
        <v>88.7</v>
      </c>
      <c r="O12" s="925">
        <f t="shared" si="14"/>
        <v>90.3</v>
      </c>
      <c r="P12" s="924">
        <f t="shared" si="15"/>
        <v>89.9</v>
      </c>
      <c r="Q12" s="925">
        <f t="shared" si="16"/>
        <v>88.2</v>
      </c>
      <c r="R12" s="925">
        <f t="shared" si="17"/>
        <v>88.2</v>
      </c>
      <c r="S12" s="925">
        <f t="shared" si="18"/>
        <v>18.3</v>
      </c>
      <c r="T12" s="925">
        <f t="shared" si="19"/>
        <v>88.9</v>
      </c>
      <c r="U12" s="925">
        <f t="shared" si="20"/>
        <v>88.2</v>
      </c>
      <c r="V12" s="926">
        <f t="shared" si="21"/>
        <v>89.5</v>
      </c>
      <c r="W12" s="817">
        <f t="shared" si="0"/>
        <v>1612.6000000000004</v>
      </c>
      <c r="X12" s="815">
        <f t="shared" si="22"/>
        <v>0</v>
      </c>
      <c r="Y12" s="822">
        <v>6</v>
      </c>
    </row>
    <row r="13" spans="1:25" x14ac:dyDescent="0.25">
      <c r="A13" s="808" t="s">
        <v>22</v>
      </c>
      <c r="B13" s="924">
        <f t="shared" si="1"/>
        <v>83.5</v>
      </c>
      <c r="C13" s="925">
        <f t="shared" si="2"/>
        <v>82.3</v>
      </c>
      <c r="D13" s="925">
        <f t="shared" si="3"/>
        <v>82.7</v>
      </c>
      <c r="E13" s="925">
        <f t="shared" si="4"/>
        <v>12.3</v>
      </c>
      <c r="F13" s="925">
        <f t="shared" si="5"/>
        <v>84.9</v>
      </c>
      <c r="G13" s="925">
        <f t="shared" si="6"/>
        <v>82.7</v>
      </c>
      <c r="H13" s="926">
        <f t="shared" si="7"/>
        <v>83.2</v>
      </c>
      <c r="I13" s="927">
        <f t="shared" si="8"/>
        <v>86.7</v>
      </c>
      <c r="J13" s="925">
        <f t="shared" si="9"/>
        <v>88.4</v>
      </c>
      <c r="K13" s="925">
        <f t="shared" si="10"/>
        <v>90.8</v>
      </c>
      <c r="L13" s="925">
        <f t="shared" si="11"/>
        <v>15.4</v>
      </c>
      <c r="M13" s="925">
        <f t="shared" si="12"/>
        <v>89.5</v>
      </c>
      <c r="N13" s="925">
        <f t="shared" si="13"/>
        <v>88.7</v>
      </c>
      <c r="O13" s="925">
        <f t="shared" si="14"/>
        <v>90.3</v>
      </c>
      <c r="P13" s="924">
        <f t="shared" si="15"/>
        <v>89.9</v>
      </c>
      <c r="Q13" s="925">
        <f t="shared" si="16"/>
        <v>88.2</v>
      </c>
      <c r="R13" s="925">
        <f t="shared" si="17"/>
        <v>88.2</v>
      </c>
      <c r="S13" s="925">
        <f t="shared" si="18"/>
        <v>18.3</v>
      </c>
      <c r="T13" s="925">
        <f t="shared" si="19"/>
        <v>88.9</v>
      </c>
      <c r="U13" s="925">
        <f t="shared" si="20"/>
        <v>88.2</v>
      </c>
      <c r="V13" s="926">
        <f t="shared" si="21"/>
        <v>89.5</v>
      </c>
      <c r="W13" s="817">
        <f t="shared" si="0"/>
        <v>1612.6000000000004</v>
      </c>
      <c r="X13" s="815">
        <f t="shared" si="22"/>
        <v>0</v>
      </c>
      <c r="Y13" s="823">
        <v>7</v>
      </c>
    </row>
    <row r="14" spans="1:25" ht="15.75" thickBot="1" x14ac:dyDescent="0.3">
      <c r="A14" s="808" t="s">
        <v>23</v>
      </c>
      <c r="B14" s="924">
        <f t="shared" si="1"/>
        <v>83.5</v>
      </c>
      <c r="C14" s="925">
        <f t="shared" si="2"/>
        <v>82.3</v>
      </c>
      <c r="D14" s="925">
        <f t="shared" si="3"/>
        <v>82.7</v>
      </c>
      <c r="E14" s="925">
        <f t="shared" si="4"/>
        <v>12.3</v>
      </c>
      <c r="F14" s="925">
        <f t="shared" si="5"/>
        <v>84.9</v>
      </c>
      <c r="G14" s="925">
        <f t="shared" si="6"/>
        <v>82.7</v>
      </c>
      <c r="H14" s="926">
        <f t="shared" si="7"/>
        <v>83.2</v>
      </c>
      <c r="I14" s="927">
        <f t="shared" si="8"/>
        <v>86.7</v>
      </c>
      <c r="J14" s="925">
        <f t="shared" si="9"/>
        <v>88.4</v>
      </c>
      <c r="K14" s="925">
        <f t="shared" si="10"/>
        <v>90.8</v>
      </c>
      <c r="L14" s="925">
        <f t="shared" si="11"/>
        <v>15.4</v>
      </c>
      <c r="M14" s="925">
        <f t="shared" si="12"/>
        <v>89.5</v>
      </c>
      <c r="N14" s="925">
        <f t="shared" si="13"/>
        <v>88.7</v>
      </c>
      <c r="O14" s="925">
        <f t="shared" si="14"/>
        <v>90.3</v>
      </c>
      <c r="P14" s="924">
        <f t="shared" si="15"/>
        <v>89.9</v>
      </c>
      <c r="Q14" s="925">
        <f t="shared" si="16"/>
        <v>88.2</v>
      </c>
      <c r="R14" s="925">
        <f t="shared" si="17"/>
        <v>88.2</v>
      </c>
      <c r="S14" s="925">
        <f t="shared" si="18"/>
        <v>18.3</v>
      </c>
      <c r="T14" s="925">
        <f t="shared" si="19"/>
        <v>88.9</v>
      </c>
      <c r="U14" s="925">
        <f t="shared" si="20"/>
        <v>88.2</v>
      </c>
      <c r="V14" s="926">
        <f t="shared" si="21"/>
        <v>89.5</v>
      </c>
      <c r="W14" s="817">
        <f t="shared" si="0"/>
        <v>1612.6000000000004</v>
      </c>
      <c r="X14" s="815">
        <f t="shared" si="22"/>
        <v>0</v>
      </c>
    </row>
    <row r="15" spans="1:25" x14ac:dyDescent="0.25">
      <c r="A15" s="800" t="s">
        <v>9</v>
      </c>
      <c r="B15" s="824">
        <f>SUM(B8:B14)</f>
        <v>584.70000000000005</v>
      </c>
      <c r="C15" s="825">
        <f>SUM(C8:C14)</f>
        <v>576.5</v>
      </c>
      <c r="D15" s="825">
        <f t="shared" ref="D15:V15" si="23">SUM(D8:D14)</f>
        <v>578.79999999999995</v>
      </c>
      <c r="E15" s="825">
        <f>SUM(E8:E14)</f>
        <v>86.899999999999991</v>
      </c>
      <c r="F15" s="825">
        <f t="shared" si="23"/>
        <v>594.4</v>
      </c>
      <c r="G15" s="825">
        <f t="shared" si="23"/>
        <v>579.1</v>
      </c>
      <c r="H15" s="826">
        <f t="shared" si="23"/>
        <v>582.9</v>
      </c>
      <c r="I15" s="824">
        <f t="shared" si="23"/>
        <v>607.30000000000007</v>
      </c>
      <c r="J15" s="825">
        <f t="shared" si="23"/>
        <v>618.99999999999989</v>
      </c>
      <c r="K15" s="825">
        <f t="shared" si="23"/>
        <v>635.59999999999991</v>
      </c>
      <c r="L15" s="825">
        <f t="shared" si="23"/>
        <v>108.10000000000001</v>
      </c>
      <c r="M15" s="825">
        <f t="shared" si="23"/>
        <v>626.29999999999995</v>
      </c>
      <c r="N15" s="825">
        <f t="shared" si="23"/>
        <v>621.30000000000007</v>
      </c>
      <c r="O15" s="826">
        <f t="shared" si="23"/>
        <v>632</v>
      </c>
      <c r="P15" s="824">
        <f t="shared" si="23"/>
        <v>629.29999999999995</v>
      </c>
      <c r="Q15" s="825">
        <f t="shared" si="23"/>
        <v>617.5</v>
      </c>
      <c r="R15" s="825">
        <f t="shared" si="23"/>
        <v>617.5</v>
      </c>
      <c r="S15" s="825">
        <f>SUM(S8:S14)</f>
        <v>128.1</v>
      </c>
      <c r="T15" s="825">
        <f t="shared" si="23"/>
        <v>622.69999999999993</v>
      </c>
      <c r="U15" s="825">
        <f t="shared" si="23"/>
        <v>617.90000000000009</v>
      </c>
      <c r="V15" s="826">
        <f t="shared" si="23"/>
        <v>626.70000000000005</v>
      </c>
      <c r="W15" s="827">
        <f>SUM(W8:W14)</f>
        <v>11292.600000000002</v>
      </c>
    </row>
    <row r="16" spans="1:25" s="779" customFormat="1" ht="14.25" x14ac:dyDescent="0.25">
      <c r="A16" s="828" t="s">
        <v>11</v>
      </c>
      <c r="B16" s="829">
        <v>153.9399999999998</v>
      </c>
      <c r="C16" s="830">
        <v>153.9399999999998</v>
      </c>
      <c r="D16" s="830">
        <v>153.9399999999998</v>
      </c>
      <c r="E16" s="830">
        <v>153.9399999999998</v>
      </c>
      <c r="F16" s="830">
        <v>153.9399999999998</v>
      </c>
      <c r="G16" s="830">
        <v>153.9399999999998</v>
      </c>
      <c r="H16" s="831">
        <v>153.9399999999998</v>
      </c>
      <c r="I16" s="829">
        <v>153.9399999999998</v>
      </c>
      <c r="J16" s="830">
        <v>153.9399999999998</v>
      </c>
      <c r="K16" s="830">
        <v>153.9399999999998</v>
      </c>
      <c r="L16" s="830">
        <v>153.9399999999998</v>
      </c>
      <c r="M16" s="830">
        <v>153.9399999999998</v>
      </c>
      <c r="N16" s="830">
        <v>153.9399999999998</v>
      </c>
      <c r="O16" s="831">
        <v>153.9399999999998</v>
      </c>
      <c r="P16" s="829">
        <v>153.9399999999998</v>
      </c>
      <c r="Q16" s="830">
        <v>153.9399999999998</v>
      </c>
      <c r="R16" s="830">
        <v>153.9399999999998</v>
      </c>
      <c r="S16" s="830">
        <v>153.9399999999998</v>
      </c>
      <c r="T16" s="830">
        <v>153.9399999999998</v>
      </c>
      <c r="U16" s="830">
        <v>153.9399999999998</v>
      </c>
      <c r="V16" s="831">
        <v>153.9399999999998</v>
      </c>
      <c r="W16" s="832">
        <f>((W15/W17)/7)*1000</f>
        <v>153.74331186777582</v>
      </c>
    </row>
    <row r="17" spans="1:24" s="779" customFormat="1" ht="14.25" x14ac:dyDescent="0.25">
      <c r="A17" s="833" t="s">
        <v>12</v>
      </c>
      <c r="B17" s="834">
        <v>543</v>
      </c>
      <c r="C17" s="835">
        <v>536</v>
      </c>
      <c r="D17" s="835">
        <v>537</v>
      </c>
      <c r="E17" s="835">
        <v>83</v>
      </c>
      <c r="F17" s="835">
        <v>552</v>
      </c>
      <c r="G17" s="835">
        <v>538</v>
      </c>
      <c r="H17" s="836">
        <v>543</v>
      </c>
      <c r="I17" s="834">
        <v>565</v>
      </c>
      <c r="J17" s="835">
        <v>575</v>
      </c>
      <c r="K17" s="835">
        <v>590</v>
      </c>
      <c r="L17" s="835">
        <v>102</v>
      </c>
      <c r="M17" s="835">
        <v>581</v>
      </c>
      <c r="N17" s="835">
        <v>577</v>
      </c>
      <c r="O17" s="836">
        <v>586</v>
      </c>
      <c r="P17" s="834">
        <v>584</v>
      </c>
      <c r="Q17" s="835">
        <v>573</v>
      </c>
      <c r="R17" s="835">
        <v>573</v>
      </c>
      <c r="S17" s="835">
        <v>119</v>
      </c>
      <c r="T17" s="835">
        <v>579</v>
      </c>
      <c r="U17" s="835">
        <v>575</v>
      </c>
      <c r="V17" s="836">
        <v>582</v>
      </c>
      <c r="W17" s="837">
        <f>SUM(B17:V17)</f>
        <v>10493</v>
      </c>
    </row>
    <row r="18" spans="1:24" s="779" customFormat="1" ht="14.25" x14ac:dyDescent="0.25">
      <c r="A18" s="838" t="s">
        <v>13</v>
      </c>
      <c r="B18" s="839">
        <f>((((B16*7)*B17)/1000-B8)/6)</f>
        <v>83.570989999999867</v>
      </c>
      <c r="C18" s="842">
        <f t="shared" ref="C18:V18" si="24">((((C16*7)*C17)/1000-C8)/6)</f>
        <v>82.480479999999858</v>
      </c>
      <c r="D18" s="842">
        <f t="shared" si="24"/>
        <v>82.676743333333206</v>
      </c>
      <c r="E18" s="842">
        <f t="shared" si="24"/>
        <v>12.723189999999981</v>
      </c>
      <c r="F18" s="842">
        <f t="shared" si="24"/>
        <v>84.970693333333202</v>
      </c>
      <c r="G18" s="842">
        <f t="shared" si="24"/>
        <v>82.806339999999878</v>
      </c>
      <c r="H18" s="843">
        <f t="shared" si="24"/>
        <v>83.570989999999867</v>
      </c>
      <c r="I18" s="839">
        <f t="shared" si="24"/>
        <v>86.955449999999857</v>
      </c>
      <c r="J18" s="842">
        <f t="shared" si="24"/>
        <v>88.501416666666515</v>
      </c>
      <c r="K18" s="842">
        <f t="shared" si="24"/>
        <v>90.828699999999856</v>
      </c>
      <c r="L18" s="842">
        <f t="shared" si="24"/>
        <v>15.702193333333311</v>
      </c>
      <c r="M18" s="842">
        <f t="shared" si="24"/>
        <v>89.462329999999881</v>
      </c>
      <c r="N18" s="842">
        <f t="shared" si="24"/>
        <v>88.777276666666523</v>
      </c>
      <c r="O18" s="843">
        <f t="shared" si="24"/>
        <v>90.21031333333319</v>
      </c>
      <c r="P18" s="839">
        <f t="shared" si="24"/>
        <v>89.901119999999864</v>
      </c>
      <c r="Q18" s="842">
        <f t="shared" si="24"/>
        <v>88.192223333333189</v>
      </c>
      <c r="R18" s="842">
        <f t="shared" si="24"/>
        <v>88.192223333333189</v>
      </c>
      <c r="S18" s="842">
        <f t="shared" si="24"/>
        <v>18.322003333333306</v>
      </c>
      <c r="T18" s="842">
        <f t="shared" si="24"/>
        <v>89.103136666666543</v>
      </c>
      <c r="U18" s="842">
        <f t="shared" si="24"/>
        <v>88.484749999999849</v>
      </c>
      <c r="V18" s="843">
        <f t="shared" si="24"/>
        <v>89.575259999999844</v>
      </c>
      <c r="W18" s="840">
        <f>((W15*1000)/7)/W17</f>
        <v>153.74331186777582</v>
      </c>
    </row>
    <row r="19" spans="1:24" x14ac:dyDescent="0.25">
      <c r="A19" s="841" t="s">
        <v>14</v>
      </c>
      <c r="B19" s="839">
        <f>((B17*B16)*7)/1000</f>
        <v>585.12593999999922</v>
      </c>
      <c r="C19" s="842">
        <f>((C17*C16)*7)/1000</f>
        <v>577.58287999999925</v>
      </c>
      <c r="D19" s="842">
        <f t="shared" ref="D19:V19" si="25">((D17*D16)*7)/1000</f>
        <v>578.66045999999926</v>
      </c>
      <c r="E19" s="842">
        <f t="shared" si="25"/>
        <v>89.439139999999881</v>
      </c>
      <c r="F19" s="842">
        <f t="shared" si="25"/>
        <v>594.82415999999921</v>
      </c>
      <c r="G19" s="842">
        <f t="shared" si="25"/>
        <v>579.73803999999927</v>
      </c>
      <c r="H19" s="843">
        <f t="shared" si="25"/>
        <v>585.12593999999922</v>
      </c>
      <c r="I19" s="839">
        <f t="shared" si="25"/>
        <v>608.83269999999925</v>
      </c>
      <c r="J19" s="842">
        <f t="shared" si="25"/>
        <v>619.60849999999914</v>
      </c>
      <c r="K19" s="842">
        <f t="shared" si="25"/>
        <v>635.77219999999909</v>
      </c>
      <c r="L19" s="842">
        <f t="shared" si="25"/>
        <v>109.91315999999986</v>
      </c>
      <c r="M19" s="842">
        <f t="shared" si="25"/>
        <v>626.07397999999921</v>
      </c>
      <c r="N19" s="842">
        <f t="shared" si="25"/>
        <v>621.76365999999916</v>
      </c>
      <c r="O19" s="843">
        <f t="shared" si="25"/>
        <v>631.46187999999916</v>
      </c>
      <c r="P19" s="839">
        <f t="shared" si="25"/>
        <v>629.30671999999913</v>
      </c>
      <c r="Q19" s="842">
        <f t="shared" si="25"/>
        <v>617.45333999999912</v>
      </c>
      <c r="R19" s="842">
        <f t="shared" si="25"/>
        <v>617.45333999999912</v>
      </c>
      <c r="S19" s="842">
        <f t="shared" si="25"/>
        <v>128.23201999999984</v>
      </c>
      <c r="T19" s="842">
        <f t="shared" si="25"/>
        <v>623.91881999999919</v>
      </c>
      <c r="U19" s="842">
        <f t="shared" si="25"/>
        <v>619.60849999999914</v>
      </c>
      <c r="V19" s="843">
        <f t="shared" si="25"/>
        <v>627.15155999999922</v>
      </c>
      <c r="W19" s="844"/>
    </row>
    <row r="20" spans="1:24" ht="15.75" thickBot="1" x14ac:dyDescent="0.3">
      <c r="A20" s="845" t="s">
        <v>15</v>
      </c>
      <c r="B20" s="846">
        <f>+(B15/B17)/7*1000</f>
        <v>153.82794001578534</v>
      </c>
      <c r="C20" s="847">
        <f t="shared" ref="C20:V20" si="26">+(C15/C17)/7*1000</f>
        <v>153.65138592750532</v>
      </c>
      <c r="D20" s="847">
        <f t="shared" si="26"/>
        <v>153.97712157488692</v>
      </c>
      <c r="E20" s="847">
        <f t="shared" si="26"/>
        <v>149.5697074010327</v>
      </c>
      <c r="F20" s="847">
        <f t="shared" si="26"/>
        <v>153.83022774327119</v>
      </c>
      <c r="G20" s="847">
        <f t="shared" si="26"/>
        <v>153.77057886351568</v>
      </c>
      <c r="H20" s="848">
        <f t="shared" si="26"/>
        <v>153.35438042620365</v>
      </c>
      <c r="I20" s="846">
        <f t="shared" si="26"/>
        <v>153.55246523388115</v>
      </c>
      <c r="J20" s="847">
        <f t="shared" si="26"/>
        <v>153.78881987577637</v>
      </c>
      <c r="K20" s="847">
        <f t="shared" si="26"/>
        <v>153.89830508474574</v>
      </c>
      <c r="L20" s="847">
        <f t="shared" si="26"/>
        <v>151.40056022408962</v>
      </c>
      <c r="M20" s="847">
        <f t="shared" si="26"/>
        <v>153.99557413326775</v>
      </c>
      <c r="N20" s="847">
        <f t="shared" si="26"/>
        <v>153.82520425847983</v>
      </c>
      <c r="O20" s="848">
        <f t="shared" si="26"/>
        <v>154.07118478790835</v>
      </c>
      <c r="P20" s="846">
        <f t="shared" si="26"/>
        <v>153.93835616438352</v>
      </c>
      <c r="Q20" s="847">
        <f t="shared" si="26"/>
        <v>153.95163300922462</v>
      </c>
      <c r="R20" s="847">
        <f t="shared" si="26"/>
        <v>153.95163300922462</v>
      </c>
      <c r="S20" s="847">
        <f t="shared" si="26"/>
        <v>153.781512605042</v>
      </c>
      <c r="T20" s="847">
        <f t="shared" si="26"/>
        <v>153.63927954601527</v>
      </c>
      <c r="U20" s="847">
        <f t="shared" si="26"/>
        <v>153.5155279503106</v>
      </c>
      <c r="V20" s="848">
        <f t="shared" si="26"/>
        <v>153.8291605301915</v>
      </c>
      <c r="W20" s="849"/>
    </row>
    <row r="21" spans="1:24" x14ac:dyDescent="0.25">
      <c r="A21" s="779"/>
      <c r="B21" s="850">
        <f t="shared" ref="B21:V21" si="27">B19-B15</f>
        <v>0.42593999999917287</v>
      </c>
      <c r="C21" s="850">
        <f t="shared" si="27"/>
        <v>1.0828799999992498</v>
      </c>
      <c r="D21" s="850">
        <f t="shared" si="27"/>
        <v>-0.139540000000693</v>
      </c>
      <c r="E21" s="850">
        <f t="shared" si="27"/>
        <v>2.5391399999998896</v>
      </c>
      <c r="F21" s="850">
        <f t="shared" si="27"/>
        <v>0.42415999999923315</v>
      </c>
      <c r="G21" s="850">
        <f t="shared" si="27"/>
        <v>0.63803999999925054</v>
      </c>
      <c r="H21" s="850">
        <f t="shared" si="27"/>
        <v>2.2259399999992411</v>
      </c>
      <c r="I21" s="850">
        <f t="shared" si="27"/>
        <v>1.5326999999991813</v>
      </c>
      <c r="J21" s="850">
        <f t="shared" si="27"/>
        <v>0.6084999999992533</v>
      </c>
      <c r="K21" s="850">
        <f t="shared" si="27"/>
        <v>0.17219999999917945</v>
      </c>
      <c r="L21" s="850">
        <f t="shared" si="27"/>
        <v>1.8131599999998542</v>
      </c>
      <c r="M21" s="850">
        <f t="shared" si="27"/>
        <v>-0.2260200000007444</v>
      </c>
      <c r="N21" s="850">
        <f t="shared" si="27"/>
        <v>0.46365999999909491</v>
      </c>
      <c r="O21" s="850">
        <f t="shared" si="27"/>
        <v>-0.53812000000084481</v>
      </c>
      <c r="P21" s="850">
        <f t="shared" si="27"/>
        <v>6.719999999177162E-3</v>
      </c>
      <c r="Q21" s="850">
        <f t="shared" si="27"/>
        <v>-4.6660000000883883E-2</v>
      </c>
      <c r="R21" s="850">
        <f t="shared" si="27"/>
        <v>-4.6660000000883883E-2</v>
      </c>
      <c r="S21" s="850">
        <f t="shared" si="27"/>
        <v>0.13201999999984082</v>
      </c>
      <c r="T21" s="850">
        <f t="shared" si="27"/>
        <v>1.2188199999992548</v>
      </c>
      <c r="U21" s="850">
        <f t="shared" si="27"/>
        <v>1.7084999999990487</v>
      </c>
      <c r="V21" s="850">
        <f t="shared" si="27"/>
        <v>0.4515599999991764</v>
      </c>
      <c r="W21" s="851"/>
      <c r="X21" s="851"/>
    </row>
    <row r="22" spans="1:24" x14ac:dyDescent="0.25">
      <c r="A22" s="779"/>
      <c r="B22" s="922">
        <f>(B21+B25)/$A$2</f>
        <v>4.1979999999739448E-2</v>
      </c>
      <c r="C22" s="922">
        <f t="shared" ref="C22:V22" si="28">(C21+C25)/$A$2</f>
        <v>4.055666666641855E-2</v>
      </c>
      <c r="D22" s="922">
        <f t="shared" si="28"/>
        <v>3.4866666664280879E-3</v>
      </c>
      <c r="E22" s="922">
        <f t="shared" si="28"/>
        <v>9.3099999999613683E-3</v>
      </c>
      <c r="F22" s="922">
        <f t="shared" si="28"/>
        <v>4.1386666666407258E-2</v>
      </c>
      <c r="G22" s="922">
        <f t="shared" si="28"/>
        <v>2.9346666666432004E-2</v>
      </c>
      <c r="H22" s="922">
        <f t="shared" si="28"/>
        <v>8.6466666663985361E-3</v>
      </c>
      <c r="I22" s="922">
        <f t="shared" si="28"/>
        <v>-2.2433333333594874E-2</v>
      </c>
      <c r="J22" s="922">
        <f t="shared" si="28"/>
        <v>2.833333333057908E-3</v>
      </c>
      <c r="K22" s="922">
        <f t="shared" si="28"/>
        <v>7.3999999997151162E-3</v>
      </c>
      <c r="L22" s="922">
        <f t="shared" si="28"/>
        <v>-4.5613333333378137E-2</v>
      </c>
      <c r="M22" s="922">
        <f t="shared" si="28"/>
        <v>-2.5340000000236767E-2</v>
      </c>
      <c r="N22" s="922">
        <f t="shared" si="28"/>
        <v>3.7886666666357392E-2</v>
      </c>
      <c r="O22" s="922">
        <f t="shared" si="28"/>
        <v>-1.2706666666948271E-2</v>
      </c>
      <c r="P22" s="922">
        <f t="shared" si="28"/>
        <v>3.5573333333066635E-2</v>
      </c>
      <c r="Q22" s="922">
        <f t="shared" si="28"/>
        <v>3.0709999999733856E-2</v>
      </c>
      <c r="R22" s="922">
        <f t="shared" si="28"/>
        <v>1.7779999999712953E-2</v>
      </c>
      <c r="S22" s="922">
        <f t="shared" si="28"/>
        <v>-9.7300000000520494E-3</v>
      </c>
      <c r="T22" s="922">
        <f t="shared" si="28"/>
        <v>-1.0393333333581722E-2</v>
      </c>
      <c r="U22" s="922">
        <f t="shared" si="28"/>
        <v>2.8333333330389601E-3</v>
      </c>
      <c r="V22" s="922">
        <f t="shared" si="28"/>
        <v>-3.2813333333611659E-2</v>
      </c>
      <c r="W22" s="852"/>
    </row>
    <row r="23" spans="1:24" x14ac:dyDescent="0.25">
      <c r="A23" s="779"/>
      <c r="B23" s="922">
        <f>B22 + SUMIF($A$8:$A$14, $A$3,B8:B14)</f>
        <v>83.541979999999739</v>
      </c>
      <c r="C23" s="922">
        <f t="shared" ref="C23:V23" si="29">C22 + SUMIF($A$8:$A$14, $A$3,C8:C14)</f>
        <v>82.340556666666416</v>
      </c>
      <c r="D23" s="922">
        <f t="shared" si="29"/>
        <v>82.703486666666436</v>
      </c>
      <c r="E23" s="922">
        <f t="shared" si="29"/>
        <v>12.309309999999963</v>
      </c>
      <c r="F23" s="922">
        <f t="shared" si="29"/>
        <v>84.941386666666418</v>
      </c>
      <c r="G23" s="922">
        <f t="shared" si="29"/>
        <v>82.72934666666643</v>
      </c>
      <c r="H23" s="922">
        <f t="shared" si="29"/>
        <v>83.208646666666397</v>
      </c>
      <c r="I23" s="922">
        <f t="shared" si="29"/>
        <v>86.677566666666408</v>
      </c>
      <c r="J23" s="922">
        <f t="shared" si="29"/>
        <v>88.402833333333064</v>
      </c>
      <c r="K23" s="922">
        <f t="shared" si="29"/>
        <v>90.807399999999717</v>
      </c>
      <c r="L23" s="922">
        <f t="shared" si="29"/>
        <v>15.354386666666622</v>
      </c>
      <c r="M23" s="922">
        <f t="shared" si="29"/>
        <v>89.474659999999758</v>
      </c>
      <c r="N23" s="922">
        <f t="shared" si="29"/>
        <v>88.737886666666355</v>
      </c>
      <c r="O23" s="922">
        <f t="shared" si="29"/>
        <v>90.287293333333054</v>
      </c>
      <c r="P23" s="922">
        <f t="shared" si="29"/>
        <v>89.935573333333068</v>
      </c>
      <c r="Q23" s="922">
        <f t="shared" si="29"/>
        <v>88.230709999999732</v>
      </c>
      <c r="R23" s="922">
        <f t="shared" si="29"/>
        <v>88.217779999999721</v>
      </c>
      <c r="S23" s="922">
        <f t="shared" si="29"/>
        <v>18.29026999999995</v>
      </c>
      <c r="T23" s="922">
        <f t="shared" si="29"/>
        <v>88.889606666666424</v>
      </c>
      <c r="U23" s="922">
        <f t="shared" si="29"/>
        <v>88.202833333333047</v>
      </c>
      <c r="V23" s="922">
        <f t="shared" si="29"/>
        <v>89.467186666666393</v>
      </c>
      <c r="W23" s="852"/>
    </row>
    <row r="24" spans="1:24" x14ac:dyDescent="0.25">
      <c r="A24" s="779"/>
      <c r="B24" s="923"/>
      <c r="C24" s="923"/>
      <c r="D24" s="923"/>
      <c r="E24" s="923"/>
      <c r="F24" s="923"/>
      <c r="G24" s="923"/>
      <c r="H24" s="923"/>
      <c r="I24" s="923"/>
      <c r="J24" s="923"/>
      <c r="K24" s="923"/>
      <c r="L24" s="923"/>
      <c r="M24" s="923"/>
      <c r="N24" s="923"/>
      <c r="O24" s="923"/>
      <c r="P24" s="923"/>
      <c r="Q24" s="923"/>
      <c r="R24" s="923"/>
      <c r="S24" s="923"/>
      <c r="T24" s="923"/>
      <c r="U24" s="923"/>
      <c r="V24" s="923"/>
      <c r="W24" s="852"/>
    </row>
    <row r="25" spans="1:24" x14ac:dyDescent="0.25">
      <c r="A25" s="779"/>
      <c r="B25" s="852">
        <v>-0.17406000000073618</v>
      </c>
      <c r="C25" s="852">
        <v>-0.83954000000073847</v>
      </c>
      <c r="D25" s="852">
        <v>0.16045999999926153</v>
      </c>
      <c r="E25" s="852">
        <v>-2.4832800000001214</v>
      </c>
      <c r="F25" s="852">
        <v>-0.17584000000078959</v>
      </c>
      <c r="G25" s="852">
        <v>-0.46196000000065851</v>
      </c>
      <c r="H25" s="852">
        <v>-2.1740600000008499</v>
      </c>
      <c r="I25" s="852">
        <v>-1.6673000000007505</v>
      </c>
      <c r="J25" s="852">
        <v>-0.59150000000090586</v>
      </c>
      <c r="K25" s="852">
        <v>-0.12780000000088876</v>
      </c>
      <c r="L25" s="852">
        <v>-2.086840000000123</v>
      </c>
      <c r="M25" s="852">
        <v>7.3979999999323809E-2</v>
      </c>
      <c r="N25" s="852">
        <v>-0.23634000000095057</v>
      </c>
      <c r="O25" s="852">
        <v>0.46187999999915519</v>
      </c>
      <c r="P25" s="852">
        <v>0.20671999999922264</v>
      </c>
      <c r="Q25" s="852">
        <v>0.23091999999928703</v>
      </c>
      <c r="R25" s="852">
        <v>0.15333999999916159</v>
      </c>
      <c r="S25" s="852">
        <v>-0.19040000000015311</v>
      </c>
      <c r="T25" s="852">
        <v>-1.2811800000007452</v>
      </c>
      <c r="U25" s="852">
        <v>-1.6915000000008149</v>
      </c>
      <c r="V25" s="852">
        <v>-0.64844000000084634</v>
      </c>
      <c r="W25" s="852"/>
    </row>
    <row r="26" spans="1:24" ht="15.75" thickBot="1" x14ac:dyDescent="0.3">
      <c r="A26" s="779"/>
      <c r="B26" s="852"/>
      <c r="C26" s="852"/>
      <c r="D26" s="852"/>
      <c r="E26" s="852"/>
      <c r="F26" s="852"/>
      <c r="G26" s="852"/>
      <c r="H26" s="852"/>
      <c r="I26" s="852"/>
      <c r="J26" s="852"/>
      <c r="K26" s="852"/>
      <c r="L26" s="852"/>
      <c r="M26" s="852"/>
      <c r="N26" s="852"/>
      <c r="O26" s="852"/>
      <c r="P26" s="852"/>
      <c r="Q26" s="852"/>
      <c r="R26" s="852"/>
      <c r="S26" s="852"/>
      <c r="T26" s="852"/>
      <c r="U26" s="852"/>
      <c r="V26" s="852"/>
      <c r="W26" s="852"/>
    </row>
    <row r="27" spans="1:24" ht="15.75" thickBot="1" x14ac:dyDescent="0.3">
      <c r="A27" s="853" t="s">
        <v>16</v>
      </c>
      <c r="B27" s="1057" t="s">
        <v>8</v>
      </c>
      <c r="C27" s="1058"/>
      <c r="D27" s="1058"/>
      <c r="E27" s="1058"/>
      <c r="F27" s="1058"/>
      <c r="G27" s="1058"/>
      <c r="H27" s="854"/>
      <c r="J27" s="851"/>
      <c r="K27" s="851"/>
      <c r="L27" s="851"/>
      <c r="M27" s="1066" t="s">
        <v>18</v>
      </c>
      <c r="N27" s="1067"/>
      <c r="O27" s="1058" t="s">
        <v>8</v>
      </c>
      <c r="P27" s="1058"/>
      <c r="Q27" s="1058"/>
      <c r="R27" s="1058"/>
      <c r="S27" s="1058"/>
      <c r="T27" s="1058"/>
      <c r="U27" s="855"/>
      <c r="V27" s="779"/>
      <c r="W27" s="779"/>
    </row>
    <row r="28" spans="1:24" ht="15.75" thickBot="1" x14ac:dyDescent="0.3">
      <c r="A28" s="862" t="s">
        <v>10</v>
      </c>
      <c r="B28" s="859">
        <v>1</v>
      </c>
      <c r="C28" s="863">
        <v>2</v>
      </c>
      <c r="D28" s="863">
        <v>3</v>
      </c>
      <c r="E28" s="863">
        <v>4</v>
      </c>
      <c r="F28" s="863">
        <v>5</v>
      </c>
      <c r="G28" s="863">
        <v>6</v>
      </c>
      <c r="H28" s="984" t="s">
        <v>9</v>
      </c>
      <c r="I28" s="858"/>
      <c r="J28" s="851"/>
      <c r="K28" s="851"/>
      <c r="L28" s="851"/>
      <c r="M28" s="1070" t="s">
        <v>10</v>
      </c>
      <c r="N28" s="1071"/>
      <c r="O28" s="941">
        <v>1</v>
      </c>
      <c r="P28" s="863">
        <v>2</v>
      </c>
      <c r="Q28" s="863">
        <v>3</v>
      </c>
      <c r="R28" s="863">
        <v>4</v>
      </c>
      <c r="S28" s="863">
        <v>5</v>
      </c>
      <c r="T28" s="991">
        <v>6</v>
      </c>
      <c r="U28" s="968" t="s">
        <v>9</v>
      </c>
      <c r="V28" s="858"/>
      <c r="W28" s="861"/>
    </row>
    <row r="29" spans="1:24" ht="15.75" thickBot="1" x14ac:dyDescent="0.3">
      <c r="A29" s="982" t="s">
        <v>136</v>
      </c>
      <c r="B29" s="975">
        <v>76.099999999999994</v>
      </c>
      <c r="C29" s="976">
        <v>74.400000000000006</v>
      </c>
      <c r="D29" s="1138">
        <v>3.8</v>
      </c>
      <c r="E29" s="976">
        <v>80.400000000000006</v>
      </c>
      <c r="F29" s="976">
        <v>82</v>
      </c>
      <c r="G29" s="981">
        <v>83.5</v>
      </c>
      <c r="H29" s="1139">
        <f t="shared" ref="H29:H37" si="30">SUM(B29:G29)</f>
        <v>400.20000000000005</v>
      </c>
      <c r="I29" s="858"/>
      <c r="J29" s="851"/>
      <c r="K29" s="851"/>
      <c r="L29" s="851"/>
      <c r="M29" s="1070" t="s">
        <v>10</v>
      </c>
      <c r="N29" s="1071"/>
      <c r="O29" s="975">
        <v>5.8</v>
      </c>
      <c r="P29" s="976">
        <v>5.7</v>
      </c>
      <c r="Q29" s="976">
        <v>0.7</v>
      </c>
      <c r="R29" s="976">
        <v>6.3</v>
      </c>
      <c r="S29" s="976">
        <v>6.5</v>
      </c>
      <c r="T29" s="981">
        <v>6.2</v>
      </c>
      <c r="U29" s="1139">
        <f t="shared" ref="U29:U37" si="31">SUM(O29:T29)</f>
        <v>31.2</v>
      </c>
      <c r="V29" s="858"/>
      <c r="W29" s="866"/>
    </row>
    <row r="30" spans="1:24" x14ac:dyDescent="0.25">
      <c r="A30" s="808" t="s">
        <v>51</v>
      </c>
      <c r="B30" s="985">
        <v>76.099999999999994</v>
      </c>
      <c r="C30" s="986">
        <v>74.400000000000006</v>
      </c>
      <c r="D30" s="987">
        <v>3.5</v>
      </c>
      <c r="E30" s="986">
        <v>80.400000000000006</v>
      </c>
      <c r="F30" s="986">
        <v>82</v>
      </c>
      <c r="G30" s="988">
        <v>83.5</v>
      </c>
      <c r="H30" s="896">
        <f t="shared" si="30"/>
        <v>399.9</v>
      </c>
      <c r="I30" s="815">
        <f>H30-H29</f>
        <v>-0.30000000000006821</v>
      </c>
      <c r="J30" s="851"/>
      <c r="K30" s="851"/>
      <c r="L30" s="851"/>
      <c r="M30" s="1072" t="s">
        <v>51</v>
      </c>
      <c r="N30" s="1073"/>
      <c r="O30" s="973">
        <v>5.8</v>
      </c>
      <c r="P30" s="971">
        <v>5.7</v>
      </c>
      <c r="Q30" s="971">
        <v>0.7</v>
      </c>
      <c r="R30" s="971">
        <v>6.3</v>
      </c>
      <c r="S30" s="971">
        <v>6.5</v>
      </c>
      <c r="T30" s="992">
        <v>6.2</v>
      </c>
      <c r="U30" s="1140">
        <f t="shared" si="31"/>
        <v>31.2</v>
      </c>
      <c r="V30" s="815">
        <f>U30-U29</f>
        <v>0</v>
      </c>
      <c r="W30" s="866"/>
    </row>
    <row r="31" spans="1:24" x14ac:dyDescent="0.25">
      <c r="A31" s="808" t="s">
        <v>24</v>
      </c>
      <c r="B31" s="809">
        <v>76.400000000000006</v>
      </c>
      <c r="C31" s="810">
        <v>74.400000000000006</v>
      </c>
      <c r="D31" s="868">
        <v>3.6</v>
      </c>
      <c r="E31" s="810">
        <v>81.7</v>
      </c>
      <c r="F31" s="810">
        <v>83.2</v>
      </c>
      <c r="G31" s="988">
        <v>83.8</v>
      </c>
      <c r="H31" s="817">
        <f t="shared" si="30"/>
        <v>403.1</v>
      </c>
      <c r="I31" s="815">
        <f>H31-H30</f>
        <v>3.2000000000000455</v>
      </c>
      <c r="J31" s="851"/>
      <c r="K31" s="851"/>
      <c r="L31" s="851"/>
      <c r="M31" s="1072" t="s">
        <v>24</v>
      </c>
      <c r="N31" s="1073"/>
      <c r="O31" s="973">
        <v>5.7</v>
      </c>
      <c r="P31" s="971">
        <v>5.7</v>
      </c>
      <c r="Q31" s="971">
        <v>0.4</v>
      </c>
      <c r="R31" s="971">
        <v>6.4</v>
      </c>
      <c r="S31" s="971">
        <v>6.4</v>
      </c>
      <c r="T31" s="992">
        <v>6.2</v>
      </c>
      <c r="U31" s="995">
        <f t="shared" si="31"/>
        <v>30.8</v>
      </c>
      <c r="V31" s="815">
        <f>U31-U30</f>
        <v>-0.39999999999999858</v>
      </c>
      <c r="W31" s="866"/>
    </row>
    <row r="32" spans="1:24" x14ac:dyDescent="0.25">
      <c r="A32" s="808" t="s">
        <v>20</v>
      </c>
      <c r="B32" s="809">
        <f t="shared" ref="B32:B36" si="32">B31</f>
        <v>76.400000000000006</v>
      </c>
      <c r="C32" s="810">
        <f t="shared" ref="C32:C36" si="33">C31</f>
        <v>74.400000000000006</v>
      </c>
      <c r="D32" s="868">
        <f t="shared" ref="D32:D36" si="34">D31</f>
        <v>3.6</v>
      </c>
      <c r="E32" s="810">
        <f t="shared" ref="E32:E36" si="35">E31</f>
        <v>81.7</v>
      </c>
      <c r="F32" s="810">
        <f t="shared" ref="F32:F36" si="36">F31</f>
        <v>83.2</v>
      </c>
      <c r="G32" s="812">
        <f t="shared" ref="G32:G36" si="37">G31</f>
        <v>83.8</v>
      </c>
      <c r="H32" s="817">
        <f t="shared" si="30"/>
        <v>403.1</v>
      </c>
      <c r="I32" s="815">
        <f t="shared" ref="I32:I36" si="38">H32-H31</f>
        <v>0</v>
      </c>
      <c r="J32" s="869"/>
      <c r="K32" s="869"/>
      <c r="L32" s="869"/>
      <c r="M32" s="1072" t="s">
        <v>20</v>
      </c>
      <c r="N32" s="1073"/>
      <c r="O32" s="973">
        <v>5.7</v>
      </c>
      <c r="P32" s="971">
        <v>5.7</v>
      </c>
      <c r="Q32" s="971">
        <v>0.4</v>
      </c>
      <c r="R32" s="971">
        <v>6.5</v>
      </c>
      <c r="S32" s="971">
        <v>6.4</v>
      </c>
      <c r="T32" s="992">
        <v>6.2</v>
      </c>
      <c r="U32" s="995">
        <f t="shared" si="31"/>
        <v>30.900000000000002</v>
      </c>
      <c r="V32" s="815">
        <f t="shared" ref="V32:V36" si="39">U32-U31</f>
        <v>0.10000000000000142</v>
      </c>
      <c r="W32" s="866"/>
    </row>
    <row r="33" spans="1:26" x14ac:dyDescent="0.25">
      <c r="A33" s="820" t="s">
        <v>28</v>
      </c>
      <c r="B33" s="809">
        <f t="shared" si="32"/>
        <v>76.400000000000006</v>
      </c>
      <c r="C33" s="810">
        <f t="shared" si="33"/>
        <v>74.400000000000006</v>
      </c>
      <c r="D33" s="868">
        <f t="shared" si="34"/>
        <v>3.6</v>
      </c>
      <c r="E33" s="810">
        <f t="shared" si="35"/>
        <v>81.7</v>
      </c>
      <c r="F33" s="810">
        <f t="shared" si="36"/>
        <v>83.2</v>
      </c>
      <c r="G33" s="812">
        <f t="shared" si="37"/>
        <v>83.8</v>
      </c>
      <c r="H33" s="817">
        <f t="shared" si="30"/>
        <v>403.1</v>
      </c>
      <c r="I33" s="870">
        <f t="shared" si="38"/>
        <v>0</v>
      </c>
      <c r="J33" s="779"/>
      <c r="K33" s="779"/>
      <c r="L33" s="779"/>
      <c r="M33" s="1072" t="s">
        <v>28</v>
      </c>
      <c r="N33" s="1073"/>
      <c r="O33" s="973">
        <v>5.7</v>
      </c>
      <c r="P33" s="971">
        <v>5.7</v>
      </c>
      <c r="Q33" s="971">
        <v>0.4</v>
      </c>
      <c r="R33" s="971">
        <v>6.5</v>
      </c>
      <c r="S33" s="971">
        <v>6.4</v>
      </c>
      <c r="T33" s="992">
        <v>6.2</v>
      </c>
      <c r="U33" s="995">
        <f t="shared" si="31"/>
        <v>30.900000000000002</v>
      </c>
      <c r="V33" s="815">
        <f t="shared" si="39"/>
        <v>0</v>
      </c>
      <c r="W33" s="866"/>
    </row>
    <row r="34" spans="1:26" x14ac:dyDescent="0.25">
      <c r="A34" s="808" t="s">
        <v>21</v>
      </c>
      <c r="B34" s="809">
        <f t="shared" si="32"/>
        <v>76.400000000000006</v>
      </c>
      <c r="C34" s="810">
        <f t="shared" si="33"/>
        <v>74.400000000000006</v>
      </c>
      <c r="D34" s="868">
        <f t="shared" si="34"/>
        <v>3.6</v>
      </c>
      <c r="E34" s="810">
        <f t="shared" si="35"/>
        <v>81.7</v>
      </c>
      <c r="F34" s="810">
        <f t="shared" si="36"/>
        <v>83.2</v>
      </c>
      <c r="G34" s="812">
        <f t="shared" si="37"/>
        <v>83.8</v>
      </c>
      <c r="H34" s="817">
        <f t="shared" si="30"/>
        <v>403.1</v>
      </c>
      <c r="I34" s="815">
        <f t="shared" si="38"/>
        <v>0</v>
      </c>
      <c r="J34" s="861"/>
      <c r="K34" s="861"/>
      <c r="L34" s="861"/>
      <c r="M34" s="1072" t="s">
        <v>21</v>
      </c>
      <c r="N34" s="1073"/>
      <c r="O34" s="973">
        <v>5.8</v>
      </c>
      <c r="P34" s="971">
        <v>5.7</v>
      </c>
      <c r="Q34" s="971">
        <v>0.5</v>
      </c>
      <c r="R34" s="971">
        <v>6.5</v>
      </c>
      <c r="S34" s="971">
        <v>6.5</v>
      </c>
      <c r="T34" s="992">
        <v>6.2</v>
      </c>
      <c r="U34" s="995">
        <f t="shared" si="31"/>
        <v>31.2</v>
      </c>
      <c r="V34" s="815">
        <f t="shared" si="39"/>
        <v>0.29999999999999716</v>
      </c>
      <c r="W34" s="866"/>
    </row>
    <row r="35" spans="1:26" x14ac:dyDescent="0.25">
      <c r="A35" s="808" t="s">
        <v>22</v>
      </c>
      <c r="B35" s="809">
        <f t="shared" si="32"/>
        <v>76.400000000000006</v>
      </c>
      <c r="C35" s="810">
        <f t="shared" si="33"/>
        <v>74.400000000000006</v>
      </c>
      <c r="D35" s="868">
        <f t="shared" si="34"/>
        <v>3.6</v>
      </c>
      <c r="E35" s="810">
        <f t="shared" si="35"/>
        <v>81.7</v>
      </c>
      <c r="F35" s="810">
        <f t="shared" si="36"/>
        <v>83.2</v>
      </c>
      <c r="G35" s="812">
        <f t="shared" si="37"/>
        <v>83.8</v>
      </c>
      <c r="H35" s="817">
        <f t="shared" si="30"/>
        <v>403.1</v>
      </c>
      <c r="I35" s="815">
        <f t="shared" si="38"/>
        <v>0</v>
      </c>
      <c r="J35" s="851"/>
      <c r="K35" s="851"/>
      <c r="L35" s="851"/>
      <c r="M35" s="1072" t="s">
        <v>22</v>
      </c>
      <c r="N35" s="1073"/>
      <c r="O35" s="973">
        <v>5.8</v>
      </c>
      <c r="P35" s="971">
        <v>5.7</v>
      </c>
      <c r="Q35" s="971">
        <v>0.5</v>
      </c>
      <c r="R35" s="971">
        <v>6.5</v>
      </c>
      <c r="S35" s="971">
        <v>6.5</v>
      </c>
      <c r="T35" s="992">
        <v>6.2</v>
      </c>
      <c r="U35" s="995">
        <f t="shared" si="31"/>
        <v>31.2</v>
      </c>
      <c r="V35" s="815">
        <f t="shared" si="39"/>
        <v>0</v>
      </c>
      <c r="W35" s="866"/>
    </row>
    <row r="36" spans="1:26" ht="15.75" thickBot="1" x14ac:dyDescent="0.3">
      <c r="A36" s="808" t="s">
        <v>23</v>
      </c>
      <c r="B36" s="809">
        <f t="shared" si="32"/>
        <v>76.400000000000006</v>
      </c>
      <c r="C36" s="810">
        <f t="shared" si="33"/>
        <v>74.400000000000006</v>
      </c>
      <c r="D36" s="868">
        <f t="shared" si="34"/>
        <v>3.6</v>
      </c>
      <c r="E36" s="810">
        <f t="shared" si="35"/>
        <v>81.7</v>
      </c>
      <c r="F36" s="810">
        <f t="shared" si="36"/>
        <v>83.2</v>
      </c>
      <c r="G36" s="812">
        <f t="shared" si="37"/>
        <v>83.8</v>
      </c>
      <c r="H36" s="928">
        <f t="shared" si="30"/>
        <v>403.1</v>
      </c>
      <c r="I36" s="815">
        <f t="shared" si="38"/>
        <v>0</v>
      </c>
      <c r="J36" s="779"/>
      <c r="K36" s="779"/>
      <c r="L36" s="779"/>
      <c r="M36" s="1072" t="s">
        <v>23</v>
      </c>
      <c r="N36" s="1073"/>
      <c r="O36" s="973">
        <v>5.8</v>
      </c>
      <c r="P36" s="971">
        <v>5.8</v>
      </c>
      <c r="Q36" s="971">
        <v>0.5</v>
      </c>
      <c r="R36" s="971">
        <v>6.5</v>
      </c>
      <c r="S36" s="971">
        <v>6.5</v>
      </c>
      <c r="T36" s="992">
        <v>6.2</v>
      </c>
      <c r="U36" s="996">
        <f t="shared" si="31"/>
        <v>31.3</v>
      </c>
      <c r="V36" s="815">
        <f t="shared" si="39"/>
        <v>0.10000000000000142</v>
      </c>
      <c r="W36" s="866"/>
      <c r="Z36" s="871"/>
    </row>
    <row r="37" spans="1:26" ht="15.75" thickBot="1" x14ac:dyDescent="0.3">
      <c r="A37" s="800" t="s">
        <v>9</v>
      </c>
      <c r="B37" s="933">
        <f t="shared" ref="B37:G37" si="40">SUM(B30:B36)</f>
        <v>534.5</v>
      </c>
      <c r="C37" s="934">
        <f t="shared" si="40"/>
        <v>520.79999999999995</v>
      </c>
      <c r="D37" s="934">
        <f>SUM(D30:D36)</f>
        <v>25.1</v>
      </c>
      <c r="E37" s="934">
        <f t="shared" si="40"/>
        <v>570.6</v>
      </c>
      <c r="F37" s="934">
        <f t="shared" si="40"/>
        <v>581.19999999999993</v>
      </c>
      <c r="G37" s="939">
        <f t="shared" si="40"/>
        <v>586.30000000000007</v>
      </c>
      <c r="H37" s="940">
        <f t="shared" si="30"/>
        <v>2818.5</v>
      </c>
      <c r="I37" s="872"/>
      <c r="J37" s="851"/>
      <c r="K37" s="851"/>
      <c r="L37" s="851"/>
      <c r="M37" s="1070" t="s">
        <v>9</v>
      </c>
      <c r="N37" s="1071"/>
      <c r="O37" s="933">
        <f t="shared" ref="O37:T37" si="41">SUM(O30:O36)</f>
        <v>40.299999999999997</v>
      </c>
      <c r="P37" s="934">
        <f t="shared" si="41"/>
        <v>40</v>
      </c>
      <c r="Q37" s="934">
        <f t="shared" si="41"/>
        <v>3.4</v>
      </c>
      <c r="R37" s="934">
        <f t="shared" si="41"/>
        <v>45.2</v>
      </c>
      <c r="S37" s="934">
        <f t="shared" si="41"/>
        <v>45.2</v>
      </c>
      <c r="T37" s="939">
        <f t="shared" si="41"/>
        <v>43.400000000000006</v>
      </c>
      <c r="U37" s="935">
        <f t="shared" si="31"/>
        <v>217.50000000000003</v>
      </c>
      <c r="V37" s="851"/>
      <c r="W37" s="779"/>
    </row>
    <row r="38" spans="1:26" x14ac:dyDescent="0.25">
      <c r="A38" s="828" t="s">
        <v>11</v>
      </c>
      <c r="B38" s="936">
        <v>152.82</v>
      </c>
      <c r="C38" s="937">
        <v>152.82</v>
      </c>
      <c r="D38" s="937">
        <v>152.82</v>
      </c>
      <c r="E38" s="937">
        <v>152.82</v>
      </c>
      <c r="F38" s="937">
        <v>152.82</v>
      </c>
      <c r="G38" s="938">
        <v>152.82</v>
      </c>
      <c r="H38" s="929">
        <f>+((H37/H39)/7)*1000</f>
        <v>153.2126549249837</v>
      </c>
      <c r="I38" s="872"/>
      <c r="J38" s="851"/>
      <c r="K38" s="851"/>
      <c r="L38" s="851"/>
      <c r="M38" s="1079" t="s">
        <v>11</v>
      </c>
      <c r="N38" s="1080"/>
      <c r="O38" s="943">
        <v>155.5</v>
      </c>
      <c r="P38" s="930">
        <v>154.5</v>
      </c>
      <c r="Q38" s="930">
        <v>160</v>
      </c>
      <c r="R38" s="930">
        <v>157.5</v>
      </c>
      <c r="S38" s="930">
        <v>157.5</v>
      </c>
      <c r="T38" s="931">
        <v>159</v>
      </c>
      <c r="U38" s="929">
        <f>+((U37/U39)/7)*1000</f>
        <v>156.92640692640694</v>
      </c>
      <c r="V38" s="877"/>
    </row>
    <row r="39" spans="1:26" x14ac:dyDescent="0.25">
      <c r="A39" s="833" t="s">
        <v>12</v>
      </c>
      <c r="B39" s="834">
        <v>499</v>
      </c>
      <c r="C39" s="835">
        <v>487</v>
      </c>
      <c r="D39" s="835">
        <v>24</v>
      </c>
      <c r="E39" s="835">
        <v>530</v>
      </c>
      <c r="F39" s="835">
        <v>540</v>
      </c>
      <c r="G39" s="836">
        <v>548</v>
      </c>
      <c r="H39" s="878">
        <f>SUM(B39:G39)</f>
        <v>2628</v>
      </c>
      <c r="I39" s="872"/>
      <c r="J39" s="779"/>
      <c r="K39" s="779"/>
      <c r="L39" s="851"/>
      <c r="M39" s="1081" t="s">
        <v>12</v>
      </c>
      <c r="N39" s="1082"/>
      <c r="O39" s="944">
        <v>37</v>
      </c>
      <c r="P39" s="879">
        <v>37</v>
      </c>
      <c r="Q39" s="879">
        <v>3</v>
      </c>
      <c r="R39" s="879">
        <v>41</v>
      </c>
      <c r="S39" s="879">
        <v>41</v>
      </c>
      <c r="T39" s="1008">
        <v>39</v>
      </c>
      <c r="U39" s="880">
        <f>SUM(O39:T39)</f>
        <v>198</v>
      </c>
      <c r="V39" s="881"/>
    </row>
    <row r="40" spans="1:26" x14ac:dyDescent="0.25">
      <c r="A40" s="838" t="s">
        <v>13</v>
      </c>
      <c r="B40" s="839">
        <f>((((B38*7)*B39)/1000-B30)/6)</f>
        <v>76.283376666666655</v>
      </c>
      <c r="C40" s="842">
        <f t="shared" ref="C40:G40" si="42">((((C38*7)*C39)/1000-C30)/6)</f>
        <v>74.427230000000009</v>
      </c>
      <c r="D40" s="842">
        <f t="shared" si="42"/>
        <v>3.6956266666666671</v>
      </c>
      <c r="E40" s="842">
        <f t="shared" si="42"/>
        <v>81.093699999999998</v>
      </c>
      <c r="F40" s="842">
        <f t="shared" si="42"/>
        <v>82.609933333333331</v>
      </c>
      <c r="G40" s="843">
        <f t="shared" si="42"/>
        <v>83.786253333333335</v>
      </c>
      <c r="H40" s="882">
        <f>((H37*1000)/H39)/7</f>
        <v>153.2126549249837</v>
      </c>
      <c r="I40" s="883"/>
      <c r="J40" s="883"/>
      <c r="K40" s="779"/>
      <c r="L40" s="851"/>
      <c r="M40" s="1083" t="s">
        <v>13</v>
      </c>
      <c r="N40" s="1084"/>
      <c r="O40" s="913">
        <f>((((O38*7)*O39)/1000/7))</f>
        <v>5.7535000000000007</v>
      </c>
      <c r="P40" s="842">
        <f t="shared" ref="P40:T40" si="43">((((P38*7)*P39)/1000-P30-P31)/5)</f>
        <v>5.7231000000000005</v>
      </c>
      <c r="Q40" s="842">
        <f t="shared" si="43"/>
        <v>0.45200000000000007</v>
      </c>
      <c r="R40" s="842">
        <f t="shared" si="43"/>
        <v>6.5005000000000006</v>
      </c>
      <c r="S40" s="842">
        <f t="shared" si="43"/>
        <v>6.4605000000000006</v>
      </c>
      <c r="T40" s="843">
        <f t="shared" si="43"/>
        <v>6.2013999999999987</v>
      </c>
      <c r="U40" s="884">
        <f>((U37*1000)/U39)/7</f>
        <v>156.92640692640697</v>
      </c>
      <c r="V40" s="885"/>
    </row>
    <row r="41" spans="1:26" x14ac:dyDescent="0.25">
      <c r="A41" s="841" t="s">
        <v>14</v>
      </c>
      <c r="B41" s="839">
        <f>((B39*B38)*7)/1000</f>
        <v>533.80025999999998</v>
      </c>
      <c r="C41" s="842">
        <f t="shared" ref="C41:G41" si="44">((C39*C38)*7)/1000</f>
        <v>520.96338000000003</v>
      </c>
      <c r="D41" s="842">
        <f t="shared" si="44"/>
        <v>25.673759999999998</v>
      </c>
      <c r="E41" s="842">
        <f t="shared" si="44"/>
        <v>566.96219999999994</v>
      </c>
      <c r="F41" s="842">
        <f t="shared" si="44"/>
        <v>577.65959999999995</v>
      </c>
      <c r="G41" s="843">
        <f t="shared" si="44"/>
        <v>586.21752000000004</v>
      </c>
      <c r="H41" s="886"/>
      <c r="I41" s="780"/>
      <c r="J41" s="780"/>
      <c r="K41" s="779"/>
      <c r="L41" s="851"/>
      <c r="M41" s="1085" t="s">
        <v>14</v>
      </c>
      <c r="N41" s="1086"/>
      <c r="O41" s="913">
        <f t="shared" ref="O41:T41" si="45">((O39*O38)*7)/1000</f>
        <v>40.274500000000003</v>
      </c>
      <c r="P41" s="842">
        <f t="shared" si="45"/>
        <v>40.015500000000003</v>
      </c>
      <c r="Q41" s="842">
        <f t="shared" si="45"/>
        <v>3.36</v>
      </c>
      <c r="R41" s="842">
        <f t="shared" si="45"/>
        <v>45.202500000000001</v>
      </c>
      <c r="S41" s="842">
        <f t="shared" si="45"/>
        <v>45.202500000000001</v>
      </c>
      <c r="T41" s="843">
        <f t="shared" si="45"/>
        <v>43.406999999999996</v>
      </c>
      <c r="U41" s="844"/>
    </row>
    <row r="42" spans="1:26" ht="15.75" thickBot="1" x14ac:dyDescent="0.3">
      <c r="A42" s="887" t="s">
        <v>15</v>
      </c>
      <c r="B42" s="846">
        <f t="shared" ref="B42:G42" si="46">+(B37/B39)/7*1000</f>
        <v>153.02032636701975</v>
      </c>
      <c r="C42" s="847">
        <f t="shared" si="46"/>
        <v>152.77207392197127</v>
      </c>
      <c r="D42" s="847">
        <f t="shared" si="46"/>
        <v>149.4047619047619</v>
      </c>
      <c r="E42" s="847">
        <f t="shared" si="46"/>
        <v>153.80053908355796</v>
      </c>
      <c r="F42" s="847">
        <f t="shared" si="46"/>
        <v>153.75661375661372</v>
      </c>
      <c r="G42" s="848">
        <f t="shared" si="46"/>
        <v>152.84150156412932</v>
      </c>
      <c r="H42" s="888"/>
      <c r="I42" s="779"/>
      <c r="J42" s="779"/>
      <c r="K42" s="883" t="s">
        <v>133</v>
      </c>
      <c r="L42" s="851"/>
      <c r="M42" s="1087" t="s">
        <v>15</v>
      </c>
      <c r="N42" s="1088"/>
      <c r="O42" s="916">
        <f t="shared" ref="O42:T42" si="47">+(O37/O39)/7*1000</f>
        <v>155.59845559845559</v>
      </c>
      <c r="P42" s="847">
        <f t="shared" si="47"/>
        <v>154.44015444015443</v>
      </c>
      <c r="Q42" s="847">
        <f t="shared" si="47"/>
        <v>161.90476190476193</v>
      </c>
      <c r="R42" s="847">
        <f t="shared" si="47"/>
        <v>157.49128919860627</v>
      </c>
      <c r="S42" s="847">
        <f t="shared" si="47"/>
        <v>157.49128919860627</v>
      </c>
      <c r="T42" s="848">
        <f t="shared" si="47"/>
        <v>158.97435897435901</v>
      </c>
      <c r="U42" s="889"/>
      <c r="V42" s="851"/>
    </row>
    <row r="43" spans="1:26" x14ac:dyDescent="0.25">
      <c r="A43" s="779"/>
      <c r="B43" s="850">
        <f t="shared" ref="B43:G43" si="48">B41-B37</f>
        <v>-0.69974000000001979</v>
      </c>
      <c r="C43" s="850">
        <f t="shared" si="48"/>
        <v>0.16338000000007469</v>
      </c>
      <c r="D43" s="850">
        <f t="shared" si="48"/>
        <v>0.5737599999999965</v>
      </c>
      <c r="E43" s="850">
        <f t="shared" si="48"/>
        <v>-3.6378000000000839</v>
      </c>
      <c r="F43" s="850">
        <f t="shared" si="48"/>
        <v>-3.5403999999999769</v>
      </c>
      <c r="G43" s="850">
        <f t="shared" si="48"/>
        <v>-8.2480000000032305E-2</v>
      </c>
      <c r="H43" s="779"/>
      <c r="I43" s="779"/>
      <c r="J43" s="779"/>
      <c r="K43" s="780"/>
      <c r="L43" s="779"/>
      <c r="M43" s="779"/>
      <c r="N43" s="851"/>
      <c r="O43" s="850">
        <f t="shared" ref="O43:T44" si="49">O41-O37</f>
        <v>-2.5499999999993861E-2</v>
      </c>
      <c r="P43" s="850">
        <f t="shared" si="49"/>
        <v>1.5500000000002956E-2</v>
      </c>
      <c r="Q43" s="850">
        <f t="shared" si="49"/>
        <v>-4.0000000000000036E-2</v>
      </c>
      <c r="R43" s="850">
        <f t="shared" si="49"/>
        <v>2.4999999999977263E-3</v>
      </c>
      <c r="S43" s="850">
        <f t="shared" si="49"/>
        <v>2.4999999999977263E-3</v>
      </c>
      <c r="T43" s="850">
        <f t="shared" si="49"/>
        <v>6.9999999999907914E-3</v>
      </c>
    </row>
    <row r="44" spans="1:26" x14ac:dyDescent="0.25">
      <c r="A44" s="779"/>
      <c r="B44" s="850"/>
      <c r="C44" s="850"/>
      <c r="D44" s="850"/>
      <c r="E44" s="850"/>
      <c r="F44" s="850"/>
      <c r="G44" s="850"/>
      <c r="H44" s="779"/>
      <c r="I44" s="779"/>
      <c r="J44" s="779"/>
      <c r="K44" s="780"/>
      <c r="L44" s="779"/>
      <c r="M44" s="779"/>
      <c r="N44" s="851"/>
      <c r="O44" s="850">
        <f>O42-O38</f>
        <v>9.8455598455586824E-2</v>
      </c>
      <c r="P44" s="850">
        <f t="shared" si="49"/>
        <v>-5.9845559845570051E-2</v>
      </c>
      <c r="Q44" s="850">
        <f>Q42-Q38</f>
        <v>1.9047619047619264</v>
      </c>
      <c r="R44" s="850">
        <f t="shared" si="49"/>
        <v>-8.7108013937324813E-3</v>
      </c>
      <c r="S44" s="850">
        <f t="shared" si="49"/>
        <v>-8.7108013937324813E-3</v>
      </c>
      <c r="T44" s="850">
        <f t="shared" si="49"/>
        <v>-2.5641025640993576E-2</v>
      </c>
    </row>
    <row r="45" spans="1:26" x14ac:dyDescent="0.25">
      <c r="A45" s="779"/>
      <c r="B45" s="922">
        <f>(B43+B47)/$A$2</f>
        <v>8.6666666656280242E-5</v>
      </c>
      <c r="C45" s="922">
        <f t="shared" ref="C45:G45" si="50">(C43+C47)/$A$2</f>
        <v>2.1126666666683985E-2</v>
      </c>
      <c r="D45" s="922">
        <f>(D43+D47)/$A$2</f>
        <v>-3.7036666666667863E-2</v>
      </c>
      <c r="E45" s="922">
        <f t="shared" si="50"/>
        <v>1.0646666666654406E-2</v>
      </c>
      <c r="F45" s="922">
        <f t="shared" si="50"/>
        <v>3.1490000000000386E-2</v>
      </c>
      <c r="G45" s="922">
        <f t="shared" si="50"/>
        <v>3.9173333333337723E-2</v>
      </c>
      <c r="I45" s="779"/>
      <c r="J45" s="779"/>
      <c r="K45" s="779"/>
      <c r="L45" s="779"/>
      <c r="M45" s="851"/>
      <c r="N45" s="851"/>
      <c r="O45" s="922">
        <f t="shared" ref="O45:T45" si="51">(O43+O47)/$A$2</f>
        <v>-4.2499999999989768E-3</v>
      </c>
      <c r="P45" s="922">
        <f t="shared" si="51"/>
        <v>2.583333333333826E-3</v>
      </c>
      <c r="Q45" s="922">
        <f t="shared" si="51"/>
        <v>-6.6666666666666723E-3</v>
      </c>
      <c r="R45" s="922">
        <f t="shared" si="51"/>
        <v>4.1666666666628771E-4</v>
      </c>
      <c r="S45" s="922">
        <f t="shared" si="51"/>
        <v>4.1666666666628771E-4</v>
      </c>
      <c r="T45" s="922">
        <f t="shared" si="51"/>
        <v>1.166666666665132E-3</v>
      </c>
      <c r="V45" s="779"/>
    </row>
    <row r="46" spans="1:26" x14ac:dyDescent="0.25">
      <c r="A46" s="779"/>
      <c r="B46" s="922">
        <f>B45 + SUMIF($A$30:$A$36, $A$3,B30:B36)</f>
        <v>76.400086666666667</v>
      </c>
      <c r="C46" s="922">
        <f t="shared" ref="C46:F46" si="52">C45 + SUMIF($A$30:$A$36, $A$3,C30:C36)</f>
        <v>74.421126666666694</v>
      </c>
      <c r="D46" s="922">
        <f t="shared" si="52"/>
        <v>3.5629633333333324</v>
      </c>
      <c r="E46" s="922">
        <f t="shared" si="52"/>
        <v>81.710646666666662</v>
      </c>
      <c r="F46" s="922">
        <f t="shared" si="52"/>
        <v>83.231490000000008</v>
      </c>
      <c r="G46" s="922">
        <f>G45 + SUMIF($A$30:$A$36, $A$3,G30:G36)</f>
        <v>83.839173333333335</v>
      </c>
      <c r="H46" s="779"/>
      <c r="I46" s="851"/>
      <c r="K46" s="779"/>
      <c r="L46" s="779"/>
      <c r="M46" s="779"/>
      <c r="N46" s="779"/>
      <c r="O46" s="922">
        <f ca="1">O45 + SUMIF($M$30:$N$36, $A$3,O30:O36)</f>
        <v>5.6957500000000012</v>
      </c>
      <c r="P46" s="922">
        <f t="shared" ref="P46:T46" ca="1" si="53">P45 + SUMIF($M$30:$N$36, $A$3,P30:P36)</f>
        <v>5.702583333333334</v>
      </c>
      <c r="Q46" s="922">
        <f t="shared" ca="1" si="53"/>
        <v>0.39333333333333337</v>
      </c>
      <c r="R46" s="922">
        <f t="shared" ca="1" si="53"/>
        <v>6.4004166666666666</v>
      </c>
      <c r="S46" s="922">
        <f t="shared" ca="1" si="53"/>
        <v>6.4004166666666666</v>
      </c>
      <c r="T46" s="922">
        <f t="shared" ca="1" si="53"/>
        <v>6.2011666666666656</v>
      </c>
      <c r="U46" s="779"/>
      <c r="V46" s="779"/>
      <c r="W46" s="779"/>
    </row>
    <row r="47" spans="1:26" x14ac:dyDescent="0.25">
      <c r="A47" s="779"/>
      <c r="B47" s="851">
        <v>0.70025999999995747</v>
      </c>
      <c r="C47" s="851">
        <v>-3.6619999999970787E-2</v>
      </c>
      <c r="D47" s="851">
        <v>-0.79598000000000368</v>
      </c>
      <c r="E47" s="851">
        <v>3.7016800000000103</v>
      </c>
      <c r="F47" s="851">
        <v>3.7293399999999792</v>
      </c>
      <c r="G47" s="851">
        <v>0.31752000000005864</v>
      </c>
      <c r="H47" s="851"/>
      <c r="I47" s="851"/>
      <c r="K47" s="779"/>
      <c r="L47" s="779"/>
      <c r="M47" s="779"/>
      <c r="N47" s="779"/>
      <c r="O47" s="851"/>
      <c r="P47" s="851"/>
      <c r="Q47" s="851"/>
      <c r="R47" s="851"/>
      <c r="S47" s="851"/>
      <c r="T47" s="851"/>
      <c r="U47" s="851"/>
      <c r="V47" s="851"/>
      <c r="W47" s="779"/>
    </row>
    <row r="48" spans="1:26" ht="15.75" thickBot="1" x14ac:dyDescent="0.3">
      <c r="A48" s="779"/>
      <c r="B48" s="851"/>
      <c r="C48" s="851"/>
      <c r="D48" s="851"/>
      <c r="E48" s="851"/>
      <c r="F48" s="851"/>
      <c r="G48" s="851"/>
      <c r="H48" s="851"/>
      <c r="I48" s="851"/>
      <c r="K48" s="779"/>
      <c r="L48" s="779"/>
      <c r="M48" s="779"/>
      <c r="N48" s="779"/>
      <c r="O48" s="851"/>
      <c r="P48" s="851"/>
      <c r="Q48" s="851"/>
      <c r="R48" s="851"/>
      <c r="S48" s="851"/>
      <c r="T48" s="851"/>
      <c r="U48" s="851"/>
      <c r="V48" s="851"/>
      <c r="W48" s="779"/>
    </row>
    <row r="49" spans="1:25" ht="15.75" thickBot="1" x14ac:dyDescent="0.3">
      <c r="A49" s="784" t="s">
        <v>19</v>
      </c>
      <c r="B49" s="1059" t="s">
        <v>113</v>
      </c>
      <c r="C49" s="1060"/>
      <c r="D49" s="1060"/>
      <c r="E49" s="1060"/>
      <c r="F49" s="1060"/>
      <c r="G49" s="1060"/>
      <c r="H49" s="1060"/>
      <c r="I49" s="1061" t="s">
        <v>63</v>
      </c>
      <c r="J49" s="1062"/>
      <c r="K49" s="1062"/>
      <c r="L49" s="1062"/>
      <c r="M49" s="1062"/>
      <c r="N49" s="1062"/>
      <c r="O49" s="1062"/>
      <c r="P49" s="1063" t="s">
        <v>8</v>
      </c>
      <c r="Q49" s="1064"/>
      <c r="R49" s="1064"/>
      <c r="S49" s="1064"/>
      <c r="T49" s="1064"/>
      <c r="U49" s="1064"/>
      <c r="V49" s="1065"/>
      <c r="W49" s="785"/>
    </row>
    <row r="50" spans="1:25" ht="15.75" thickBot="1" x14ac:dyDescent="0.3">
      <c r="A50" s="892" t="s">
        <v>10</v>
      </c>
      <c r="B50" s="801">
        <v>1</v>
      </c>
      <c r="C50" s="802">
        <v>2</v>
      </c>
      <c r="D50" s="802">
        <v>3</v>
      </c>
      <c r="E50" s="802">
        <v>4</v>
      </c>
      <c r="F50" s="802">
        <v>5</v>
      </c>
      <c r="G50" s="802">
        <v>6</v>
      </c>
      <c r="H50" s="805">
        <v>7</v>
      </c>
      <c r="I50" s="801">
        <v>1</v>
      </c>
      <c r="J50" s="802">
        <v>2</v>
      </c>
      <c r="K50" s="802">
        <v>3</v>
      </c>
      <c r="L50" s="802">
        <v>4</v>
      </c>
      <c r="M50" s="802">
        <v>5</v>
      </c>
      <c r="N50" s="802">
        <v>6</v>
      </c>
      <c r="O50" s="803">
        <v>7</v>
      </c>
      <c r="P50" s="801">
        <v>1</v>
      </c>
      <c r="Q50" s="802">
        <v>2</v>
      </c>
      <c r="R50" s="802">
        <v>3</v>
      </c>
      <c r="S50" s="802">
        <v>4</v>
      </c>
      <c r="T50" s="802">
        <v>5</v>
      </c>
      <c r="U50" s="802">
        <v>6</v>
      </c>
      <c r="V50" s="803">
        <v>7</v>
      </c>
      <c r="W50" s="797" t="s">
        <v>9</v>
      </c>
    </row>
    <row r="51" spans="1:25" ht="15.75" thickBot="1" x14ac:dyDescent="0.3">
      <c r="A51" s="892" t="s">
        <v>10</v>
      </c>
      <c r="B51" s="997">
        <v>7</v>
      </c>
      <c r="C51" s="998">
        <v>6.5</v>
      </c>
      <c r="D51" s="998">
        <v>6.8</v>
      </c>
      <c r="E51" s="998">
        <v>1.3</v>
      </c>
      <c r="F51" s="998">
        <v>6.9</v>
      </c>
      <c r="G51" s="998">
        <v>6.9</v>
      </c>
      <c r="H51" s="999">
        <v>6.9</v>
      </c>
      <c r="I51" s="997">
        <v>7.1</v>
      </c>
      <c r="J51" s="998">
        <v>7.1</v>
      </c>
      <c r="K51" s="998">
        <v>7.3</v>
      </c>
      <c r="L51" s="998">
        <v>1.5</v>
      </c>
      <c r="M51" s="976">
        <v>6.9</v>
      </c>
      <c r="N51" s="998">
        <v>7.2</v>
      </c>
      <c r="O51" s="999">
        <v>6.9</v>
      </c>
      <c r="P51" s="997">
        <v>7.2</v>
      </c>
      <c r="Q51" s="998">
        <v>7.2</v>
      </c>
      <c r="R51" s="998">
        <v>7.1</v>
      </c>
      <c r="S51" s="998">
        <v>1.4</v>
      </c>
      <c r="T51" s="998">
        <v>7.1</v>
      </c>
      <c r="U51" s="998">
        <v>7.2</v>
      </c>
      <c r="V51" s="999">
        <v>6.7</v>
      </c>
      <c r="W51" s="1139">
        <f t="shared" ref="W51" si="54">SUM(B51:V51)</f>
        <v>130.20000000000002</v>
      </c>
    </row>
    <row r="52" spans="1:25" x14ac:dyDescent="0.25">
      <c r="A52" s="808" t="s">
        <v>51</v>
      </c>
      <c r="B52" s="893">
        <v>7</v>
      </c>
      <c r="C52" s="894">
        <v>6.5</v>
      </c>
      <c r="D52" s="894">
        <v>6.8</v>
      </c>
      <c r="E52" s="894">
        <v>1.3</v>
      </c>
      <c r="F52" s="894">
        <v>6.9</v>
      </c>
      <c r="G52" s="894">
        <v>6.9</v>
      </c>
      <c r="H52" s="895">
        <v>6.9</v>
      </c>
      <c r="I52" s="893">
        <v>7.1</v>
      </c>
      <c r="J52" s="894">
        <v>7.1</v>
      </c>
      <c r="K52" s="894">
        <v>7.3</v>
      </c>
      <c r="L52" s="894">
        <v>1.5</v>
      </c>
      <c r="M52" s="986">
        <v>6.9</v>
      </c>
      <c r="N52" s="894">
        <v>7.2</v>
      </c>
      <c r="O52" s="895">
        <v>6.9</v>
      </c>
      <c r="P52" s="893">
        <v>7.2</v>
      </c>
      <c r="Q52" s="894">
        <v>7.2</v>
      </c>
      <c r="R52" s="894">
        <v>7.1</v>
      </c>
      <c r="S52" s="894">
        <v>1.4</v>
      </c>
      <c r="T52" s="894">
        <v>7.1</v>
      </c>
      <c r="U52" s="894">
        <v>7.2</v>
      </c>
      <c r="V52" s="895">
        <v>6.7</v>
      </c>
      <c r="W52" s="896">
        <f t="shared" ref="W52:W58" si="55">SUM(B52:V52)</f>
        <v>130.20000000000002</v>
      </c>
      <c r="X52" s="815">
        <f>W52-W51</f>
        <v>0</v>
      </c>
      <c r="Y52" s="815"/>
    </row>
    <row r="53" spans="1:25" x14ac:dyDescent="0.25">
      <c r="A53" s="808" t="s">
        <v>24</v>
      </c>
      <c r="B53" s="893">
        <v>6.9</v>
      </c>
      <c r="C53" s="894">
        <v>6.4</v>
      </c>
      <c r="D53" s="894">
        <v>6.7</v>
      </c>
      <c r="E53" s="894">
        <v>1.2</v>
      </c>
      <c r="F53" s="894">
        <v>6.7</v>
      </c>
      <c r="G53" s="894">
        <v>6.6</v>
      </c>
      <c r="H53" s="895">
        <v>6.8</v>
      </c>
      <c r="I53" s="893">
        <v>7.1</v>
      </c>
      <c r="J53" s="894">
        <v>7.1</v>
      </c>
      <c r="K53" s="894">
        <v>7.2</v>
      </c>
      <c r="L53" s="894">
        <v>1.4</v>
      </c>
      <c r="M53" s="986">
        <v>6.9</v>
      </c>
      <c r="N53" s="894">
        <v>7.2</v>
      </c>
      <c r="O53" s="895">
        <v>6.8</v>
      </c>
      <c r="P53" s="893">
        <v>7.2</v>
      </c>
      <c r="Q53" s="894">
        <v>7.2</v>
      </c>
      <c r="R53" s="894">
        <v>7</v>
      </c>
      <c r="S53" s="894">
        <v>1.4</v>
      </c>
      <c r="T53" s="894">
        <v>7</v>
      </c>
      <c r="U53" s="894">
        <v>7.1</v>
      </c>
      <c r="V53" s="895">
        <v>6.7</v>
      </c>
      <c r="W53" s="896">
        <f t="shared" si="55"/>
        <v>128.60000000000002</v>
      </c>
      <c r="X53" s="815">
        <f>W53-W52</f>
        <v>-1.5999999999999943</v>
      </c>
      <c r="Y53" s="815"/>
    </row>
    <row r="54" spans="1:25" x14ac:dyDescent="0.25">
      <c r="A54" s="808" t="s">
        <v>20</v>
      </c>
      <c r="B54" s="893">
        <v>6.9</v>
      </c>
      <c r="C54" s="894">
        <v>6.4</v>
      </c>
      <c r="D54" s="894">
        <v>6.7</v>
      </c>
      <c r="E54" s="894">
        <v>1.3</v>
      </c>
      <c r="F54" s="894">
        <v>6.7</v>
      </c>
      <c r="G54" s="894">
        <v>6.7</v>
      </c>
      <c r="H54" s="895">
        <v>6.9</v>
      </c>
      <c r="I54" s="893">
        <v>7.1</v>
      </c>
      <c r="J54" s="894">
        <v>7.1</v>
      </c>
      <c r="K54" s="894">
        <v>7.2</v>
      </c>
      <c r="L54" s="894">
        <v>1.4</v>
      </c>
      <c r="M54" s="986">
        <v>6.9</v>
      </c>
      <c r="N54" s="894">
        <v>7.2</v>
      </c>
      <c r="O54" s="895">
        <v>6.9</v>
      </c>
      <c r="P54" s="893">
        <v>7.2</v>
      </c>
      <c r="Q54" s="894">
        <v>7.2</v>
      </c>
      <c r="R54" s="894">
        <v>7.1</v>
      </c>
      <c r="S54" s="894">
        <v>1.4</v>
      </c>
      <c r="T54" s="894">
        <v>7.1</v>
      </c>
      <c r="U54" s="894">
        <v>7.1</v>
      </c>
      <c r="V54" s="895">
        <v>6.7</v>
      </c>
      <c r="W54" s="896">
        <f t="shared" si="55"/>
        <v>129.20000000000002</v>
      </c>
      <c r="X54" s="815">
        <f t="shared" ref="X54:X58" si="56">W54-W53</f>
        <v>0.59999999999999432</v>
      </c>
      <c r="Y54" s="815"/>
    </row>
    <row r="55" spans="1:25" x14ac:dyDescent="0.25">
      <c r="A55" s="808" t="s">
        <v>28</v>
      </c>
      <c r="B55" s="893">
        <v>6.9</v>
      </c>
      <c r="C55" s="894">
        <v>6.4</v>
      </c>
      <c r="D55" s="894">
        <v>6.7</v>
      </c>
      <c r="E55" s="894">
        <v>1.3</v>
      </c>
      <c r="F55" s="894">
        <v>6.7</v>
      </c>
      <c r="G55" s="894">
        <v>6.7</v>
      </c>
      <c r="H55" s="895">
        <v>6.9</v>
      </c>
      <c r="I55" s="893">
        <v>7.1</v>
      </c>
      <c r="J55" s="894">
        <v>7.1</v>
      </c>
      <c r="K55" s="894">
        <v>7.3</v>
      </c>
      <c r="L55" s="894">
        <v>1.4</v>
      </c>
      <c r="M55" s="986">
        <v>6.9</v>
      </c>
      <c r="N55" s="894">
        <v>7.2</v>
      </c>
      <c r="O55" s="895">
        <v>6.9</v>
      </c>
      <c r="P55" s="893">
        <v>7.2</v>
      </c>
      <c r="Q55" s="894">
        <v>7.2</v>
      </c>
      <c r="R55" s="894">
        <v>7.1</v>
      </c>
      <c r="S55" s="894">
        <v>1.4</v>
      </c>
      <c r="T55" s="894">
        <v>7.1</v>
      </c>
      <c r="U55" s="894">
        <v>7.2</v>
      </c>
      <c r="V55" s="895">
        <v>6.7</v>
      </c>
      <c r="W55" s="896">
        <f t="shared" si="55"/>
        <v>129.4</v>
      </c>
      <c r="X55" s="815">
        <f t="shared" si="56"/>
        <v>0.19999999999998863</v>
      </c>
      <c r="Y55" s="815"/>
    </row>
    <row r="56" spans="1:25" x14ac:dyDescent="0.25">
      <c r="A56" s="808" t="s">
        <v>21</v>
      </c>
      <c r="B56" s="893">
        <v>6.9</v>
      </c>
      <c r="C56" s="894">
        <v>6.5</v>
      </c>
      <c r="D56" s="894">
        <v>6.8</v>
      </c>
      <c r="E56" s="894">
        <v>1.3</v>
      </c>
      <c r="F56" s="894">
        <v>6.7</v>
      </c>
      <c r="G56" s="894">
        <v>6.7</v>
      </c>
      <c r="H56" s="895">
        <v>6.9</v>
      </c>
      <c r="I56" s="893">
        <v>7.1</v>
      </c>
      <c r="J56" s="894">
        <v>7.1</v>
      </c>
      <c r="K56" s="894">
        <v>7.3</v>
      </c>
      <c r="L56" s="894">
        <v>1.5</v>
      </c>
      <c r="M56" s="986">
        <v>6.9</v>
      </c>
      <c r="N56" s="894">
        <v>7.2</v>
      </c>
      <c r="O56" s="895">
        <v>6.9</v>
      </c>
      <c r="P56" s="893">
        <v>7.2</v>
      </c>
      <c r="Q56" s="894">
        <v>7.2</v>
      </c>
      <c r="R56" s="894">
        <v>7.1</v>
      </c>
      <c r="S56" s="894">
        <v>1.5</v>
      </c>
      <c r="T56" s="894">
        <v>7.1</v>
      </c>
      <c r="U56" s="894">
        <v>7.2</v>
      </c>
      <c r="V56" s="895">
        <v>6.7</v>
      </c>
      <c r="W56" s="896">
        <f t="shared" si="55"/>
        <v>129.80000000000001</v>
      </c>
      <c r="X56" s="815">
        <f t="shared" si="56"/>
        <v>0.40000000000000568</v>
      </c>
      <c r="Y56" s="815"/>
    </row>
    <row r="57" spans="1:25" x14ac:dyDescent="0.25">
      <c r="A57" s="808" t="s">
        <v>22</v>
      </c>
      <c r="B57" s="893">
        <v>7</v>
      </c>
      <c r="C57" s="894">
        <v>6.5</v>
      </c>
      <c r="D57" s="894">
        <v>6.8</v>
      </c>
      <c r="E57" s="894">
        <v>1.3</v>
      </c>
      <c r="F57" s="894">
        <v>6.8</v>
      </c>
      <c r="G57" s="894">
        <v>6.7</v>
      </c>
      <c r="H57" s="895">
        <v>6.9</v>
      </c>
      <c r="I57" s="893">
        <v>7.2</v>
      </c>
      <c r="J57" s="894">
        <v>7.2</v>
      </c>
      <c r="K57" s="894">
        <v>7.3</v>
      </c>
      <c r="L57" s="894">
        <v>1.5</v>
      </c>
      <c r="M57" s="986">
        <v>7</v>
      </c>
      <c r="N57" s="894">
        <v>7.2</v>
      </c>
      <c r="O57" s="895">
        <v>6.9</v>
      </c>
      <c r="P57" s="893">
        <v>7.2</v>
      </c>
      <c r="Q57" s="894">
        <v>7.2</v>
      </c>
      <c r="R57" s="894">
        <v>7.1</v>
      </c>
      <c r="S57" s="894">
        <v>1.5</v>
      </c>
      <c r="T57" s="894">
        <v>7.1</v>
      </c>
      <c r="U57" s="894">
        <v>7.2</v>
      </c>
      <c r="V57" s="895">
        <v>6.7</v>
      </c>
      <c r="W57" s="896">
        <f t="shared" si="55"/>
        <v>130.30000000000001</v>
      </c>
      <c r="X57" s="815">
        <f t="shared" si="56"/>
        <v>0.5</v>
      </c>
      <c r="Y57" s="815"/>
    </row>
    <row r="58" spans="1:25" ht="15.75" thickBot="1" x14ac:dyDescent="0.3">
      <c r="A58" s="808" t="s">
        <v>23</v>
      </c>
      <c r="B58" s="893">
        <v>7</v>
      </c>
      <c r="C58" s="894">
        <v>6.5</v>
      </c>
      <c r="D58" s="894">
        <v>6.8</v>
      </c>
      <c r="E58" s="894">
        <v>1.3</v>
      </c>
      <c r="F58" s="894">
        <v>6.8</v>
      </c>
      <c r="G58" s="894">
        <v>6.7</v>
      </c>
      <c r="H58" s="895">
        <v>6.9</v>
      </c>
      <c r="I58" s="893">
        <v>7.2</v>
      </c>
      <c r="J58" s="894">
        <v>7.2</v>
      </c>
      <c r="K58" s="894">
        <v>7.3</v>
      </c>
      <c r="L58" s="894">
        <v>1.5</v>
      </c>
      <c r="M58" s="986">
        <v>7</v>
      </c>
      <c r="N58" s="894">
        <v>7.2</v>
      </c>
      <c r="O58" s="895">
        <v>6.9</v>
      </c>
      <c r="P58" s="893">
        <v>7.3</v>
      </c>
      <c r="Q58" s="894">
        <v>7.3</v>
      </c>
      <c r="R58" s="894">
        <v>7.1</v>
      </c>
      <c r="S58" s="894">
        <v>1.5</v>
      </c>
      <c r="T58" s="894">
        <v>7.1</v>
      </c>
      <c r="U58" s="894">
        <v>7.2</v>
      </c>
      <c r="V58" s="895">
        <v>6.7</v>
      </c>
      <c r="W58" s="896">
        <f t="shared" si="55"/>
        <v>130.5</v>
      </c>
      <c r="X58" s="815">
        <f t="shared" si="56"/>
        <v>0.19999999999998863</v>
      </c>
      <c r="Y58" s="815"/>
    </row>
    <row r="59" spans="1:25" x14ac:dyDescent="0.25">
      <c r="A59" s="800" t="s">
        <v>9</v>
      </c>
      <c r="B59" s="873">
        <f>SUM(B52:B58)</f>
        <v>48.6</v>
      </c>
      <c r="C59" s="874">
        <f>SUM(C52:C58)</f>
        <v>45.2</v>
      </c>
      <c r="D59" s="874">
        <f t="shared" ref="D59:V59" si="57">SUM(D52:D58)</f>
        <v>47.29999999999999</v>
      </c>
      <c r="E59" s="874">
        <f t="shared" si="57"/>
        <v>9</v>
      </c>
      <c r="F59" s="874">
        <f t="shared" si="57"/>
        <v>47.3</v>
      </c>
      <c r="G59" s="874">
        <f t="shared" si="57"/>
        <v>47.000000000000007</v>
      </c>
      <c r="H59" s="900">
        <f t="shared" si="57"/>
        <v>48.199999999999996</v>
      </c>
      <c r="I59" s="901">
        <f t="shared" si="57"/>
        <v>49.900000000000006</v>
      </c>
      <c r="J59" s="874">
        <f t="shared" si="57"/>
        <v>49.900000000000006</v>
      </c>
      <c r="K59" s="874">
        <f t="shared" si="57"/>
        <v>50.899999999999991</v>
      </c>
      <c r="L59" s="874">
        <f t="shared" si="57"/>
        <v>10.199999999999999</v>
      </c>
      <c r="M59" s="874">
        <f t="shared" si="57"/>
        <v>48.5</v>
      </c>
      <c r="N59" s="874">
        <f t="shared" si="57"/>
        <v>50.400000000000006</v>
      </c>
      <c r="O59" s="902">
        <f t="shared" si="57"/>
        <v>48.199999999999996</v>
      </c>
      <c r="P59" s="824">
        <f t="shared" si="57"/>
        <v>50.5</v>
      </c>
      <c r="Q59" s="825">
        <f t="shared" si="57"/>
        <v>50.5</v>
      </c>
      <c r="R59" s="825">
        <f t="shared" si="57"/>
        <v>49.6</v>
      </c>
      <c r="S59" s="825">
        <f t="shared" si="57"/>
        <v>10.1</v>
      </c>
      <c r="T59" s="825">
        <f t="shared" si="57"/>
        <v>49.6</v>
      </c>
      <c r="U59" s="825">
        <f t="shared" si="57"/>
        <v>50.2</v>
      </c>
      <c r="V59" s="826">
        <f t="shared" si="57"/>
        <v>46.900000000000006</v>
      </c>
      <c r="W59" s="903">
        <f>SUM(W52:W58)</f>
        <v>908</v>
      </c>
    </row>
    <row r="60" spans="1:25" x14ac:dyDescent="0.25">
      <c r="A60" s="828" t="s">
        <v>11</v>
      </c>
      <c r="B60" s="1006">
        <v>161.5</v>
      </c>
      <c r="C60" s="876">
        <v>161.5</v>
      </c>
      <c r="D60" s="876">
        <v>161</v>
      </c>
      <c r="E60" s="876">
        <v>161</v>
      </c>
      <c r="F60" s="876">
        <v>161</v>
      </c>
      <c r="G60" s="876">
        <v>160</v>
      </c>
      <c r="H60" s="1007">
        <v>160</v>
      </c>
      <c r="I60" s="1006">
        <v>162</v>
      </c>
      <c r="J60" s="876">
        <v>162</v>
      </c>
      <c r="K60" s="876">
        <v>161.5</v>
      </c>
      <c r="L60" s="876">
        <v>161.5</v>
      </c>
      <c r="M60" s="876">
        <v>161</v>
      </c>
      <c r="N60" s="876">
        <v>160</v>
      </c>
      <c r="O60" s="905">
        <v>160</v>
      </c>
      <c r="P60" s="1006">
        <v>164</v>
      </c>
      <c r="Q60" s="876">
        <v>164</v>
      </c>
      <c r="R60" s="876">
        <v>161</v>
      </c>
      <c r="S60" s="876">
        <v>161</v>
      </c>
      <c r="T60" s="876">
        <v>161</v>
      </c>
      <c r="U60" s="876">
        <v>159.5</v>
      </c>
      <c r="V60" s="1007">
        <v>159.5</v>
      </c>
      <c r="W60" s="906">
        <f>((W59/W61)/7)*1000</f>
        <v>161.13575865128664</v>
      </c>
    </row>
    <row r="61" spans="1:25" x14ac:dyDescent="0.25">
      <c r="A61" s="833" t="s">
        <v>12</v>
      </c>
      <c r="B61" s="834">
        <v>43</v>
      </c>
      <c r="C61" s="835">
        <v>40</v>
      </c>
      <c r="D61" s="835">
        <v>42</v>
      </c>
      <c r="E61" s="835">
        <v>8</v>
      </c>
      <c r="F61" s="835">
        <v>42</v>
      </c>
      <c r="G61" s="835">
        <v>42</v>
      </c>
      <c r="H61" s="836">
        <v>43</v>
      </c>
      <c r="I61" s="907">
        <v>44</v>
      </c>
      <c r="J61" s="835">
        <v>44</v>
      </c>
      <c r="K61" s="835">
        <v>45</v>
      </c>
      <c r="L61" s="835">
        <v>9</v>
      </c>
      <c r="M61" s="835">
        <v>43</v>
      </c>
      <c r="N61" s="835">
        <v>45</v>
      </c>
      <c r="O61" s="908">
        <v>43</v>
      </c>
      <c r="P61" s="834">
        <v>44</v>
      </c>
      <c r="Q61" s="835">
        <v>44</v>
      </c>
      <c r="R61" s="835">
        <v>44</v>
      </c>
      <c r="S61" s="835">
        <v>9</v>
      </c>
      <c r="T61" s="835">
        <v>44</v>
      </c>
      <c r="U61" s="835">
        <v>45</v>
      </c>
      <c r="V61" s="836">
        <v>42</v>
      </c>
      <c r="W61" s="909">
        <f>SUM(B61:V61)</f>
        <v>805</v>
      </c>
    </row>
    <row r="62" spans="1:25" x14ac:dyDescent="0.25">
      <c r="A62" s="838" t="s">
        <v>13</v>
      </c>
      <c r="B62" s="839">
        <f t="shared" ref="B62:V62" si="58">((((B60*7)*B61)/1000-B52-B53)/5)</f>
        <v>6.9423000000000004</v>
      </c>
      <c r="C62" s="839">
        <f t="shared" si="58"/>
        <v>6.4640000000000004</v>
      </c>
      <c r="D62" s="839">
        <f t="shared" si="58"/>
        <v>6.7668000000000008</v>
      </c>
      <c r="E62" s="839">
        <f t="shared" si="58"/>
        <v>1.3031999999999999</v>
      </c>
      <c r="F62" s="839">
        <f t="shared" si="58"/>
        <v>6.7468000000000004</v>
      </c>
      <c r="G62" s="839">
        <f t="shared" si="58"/>
        <v>6.7080000000000002</v>
      </c>
      <c r="H62" s="839">
        <f t="shared" si="58"/>
        <v>6.8920000000000003</v>
      </c>
      <c r="I62" s="839">
        <f t="shared" si="58"/>
        <v>7.1391999999999998</v>
      </c>
      <c r="J62" s="839">
        <f t="shared" si="58"/>
        <v>7.1391999999999998</v>
      </c>
      <c r="K62" s="839">
        <f t="shared" si="58"/>
        <v>7.2745000000000006</v>
      </c>
      <c r="L62" s="839">
        <f t="shared" si="58"/>
        <v>1.4548999999999999</v>
      </c>
      <c r="M62" s="839">
        <f t="shared" si="58"/>
        <v>6.9321999999999999</v>
      </c>
      <c r="N62" s="839">
        <f t="shared" si="58"/>
        <v>7.1999999999999984</v>
      </c>
      <c r="O62" s="910">
        <f t="shared" si="58"/>
        <v>6.8920000000000003</v>
      </c>
      <c r="P62" s="839">
        <f t="shared" si="58"/>
        <v>7.2223999999999986</v>
      </c>
      <c r="Q62" s="839">
        <f t="shared" si="58"/>
        <v>7.2223999999999986</v>
      </c>
      <c r="R62" s="839">
        <f t="shared" si="58"/>
        <v>7.0975999999999999</v>
      </c>
      <c r="S62" s="839">
        <f t="shared" si="58"/>
        <v>1.4685999999999999</v>
      </c>
      <c r="T62" s="839">
        <f t="shared" si="58"/>
        <v>7.0975999999999999</v>
      </c>
      <c r="U62" s="839">
        <f t="shared" si="58"/>
        <v>7.1884999999999994</v>
      </c>
      <c r="V62" s="911">
        <f t="shared" si="58"/>
        <v>6.698599999999999</v>
      </c>
      <c r="W62" s="912">
        <f>((W59*1000)/7)/W61</f>
        <v>161.13575865128661</v>
      </c>
    </row>
    <row r="63" spans="1:25" x14ac:dyDescent="0.25">
      <c r="A63" s="841" t="s">
        <v>14</v>
      </c>
      <c r="B63" s="839">
        <f>((B61*B60)*7)/1000</f>
        <v>48.611499999999999</v>
      </c>
      <c r="C63" s="842">
        <f>((C61*C60)*7)/1000</f>
        <v>45.22</v>
      </c>
      <c r="D63" s="842">
        <f t="shared" ref="D63:V63" si="59">((D61*D60)*7)/1000</f>
        <v>47.334000000000003</v>
      </c>
      <c r="E63" s="842">
        <f t="shared" si="59"/>
        <v>9.016</v>
      </c>
      <c r="F63" s="842">
        <f t="shared" si="59"/>
        <v>47.334000000000003</v>
      </c>
      <c r="G63" s="842">
        <f t="shared" si="59"/>
        <v>47.04</v>
      </c>
      <c r="H63" s="843">
        <f t="shared" si="59"/>
        <v>48.16</v>
      </c>
      <c r="I63" s="913">
        <f t="shared" si="59"/>
        <v>49.896000000000001</v>
      </c>
      <c r="J63" s="842">
        <f t="shared" si="59"/>
        <v>49.896000000000001</v>
      </c>
      <c r="K63" s="842">
        <f t="shared" si="59"/>
        <v>50.872500000000002</v>
      </c>
      <c r="L63" s="842">
        <f t="shared" si="59"/>
        <v>10.1745</v>
      </c>
      <c r="M63" s="842">
        <f t="shared" si="59"/>
        <v>48.460999999999999</v>
      </c>
      <c r="N63" s="842">
        <f t="shared" si="59"/>
        <v>50.4</v>
      </c>
      <c r="O63" s="914">
        <f t="shared" si="59"/>
        <v>48.16</v>
      </c>
      <c r="P63" s="839">
        <f t="shared" si="59"/>
        <v>50.512</v>
      </c>
      <c r="Q63" s="842">
        <f t="shared" si="59"/>
        <v>50.512</v>
      </c>
      <c r="R63" s="842">
        <f t="shared" si="59"/>
        <v>49.588000000000001</v>
      </c>
      <c r="S63" s="842">
        <f t="shared" si="59"/>
        <v>10.143000000000001</v>
      </c>
      <c r="T63" s="842">
        <f t="shared" si="59"/>
        <v>49.588000000000001</v>
      </c>
      <c r="U63" s="842">
        <f t="shared" si="59"/>
        <v>50.2425</v>
      </c>
      <c r="V63" s="843">
        <f t="shared" si="59"/>
        <v>46.893000000000001</v>
      </c>
      <c r="W63" s="915"/>
    </row>
    <row r="64" spans="1:25" ht="15.75" thickBot="1" x14ac:dyDescent="0.3">
      <c r="A64" s="887" t="s">
        <v>15</v>
      </c>
      <c r="B64" s="846">
        <f>+(B59/B61)/7*1000</f>
        <v>161.46179401993356</v>
      </c>
      <c r="C64" s="847">
        <f t="shared" ref="C64:V64" si="60">+(C59/C61)/7*1000</f>
        <v>161.42857142857144</v>
      </c>
      <c r="D64" s="847">
        <f t="shared" si="60"/>
        <v>160.88435374149657</v>
      </c>
      <c r="E64" s="847">
        <f>+(E59/E61)/7*1000</f>
        <v>160.71428571428572</v>
      </c>
      <c r="F64" s="847">
        <f t="shared" si="60"/>
        <v>160.8843537414966</v>
      </c>
      <c r="G64" s="847">
        <f t="shared" si="60"/>
        <v>159.86394557823132</v>
      </c>
      <c r="H64" s="848">
        <f t="shared" si="60"/>
        <v>160.13289036544847</v>
      </c>
      <c r="I64" s="916">
        <f t="shared" si="60"/>
        <v>162.01298701298703</v>
      </c>
      <c r="J64" s="847">
        <f t="shared" si="60"/>
        <v>162.01298701298703</v>
      </c>
      <c r="K64" s="847">
        <f t="shared" si="60"/>
        <v>161.58730158730157</v>
      </c>
      <c r="L64" s="847">
        <f t="shared" si="60"/>
        <v>161.90476190476193</v>
      </c>
      <c r="M64" s="847">
        <f t="shared" si="60"/>
        <v>161.12956810631229</v>
      </c>
      <c r="N64" s="847">
        <f t="shared" si="60"/>
        <v>160</v>
      </c>
      <c r="O64" s="917">
        <f t="shared" si="60"/>
        <v>160.13289036544847</v>
      </c>
      <c r="P64" s="846">
        <f t="shared" si="60"/>
        <v>163.96103896103895</v>
      </c>
      <c r="Q64" s="847">
        <f t="shared" si="60"/>
        <v>163.96103896103895</v>
      </c>
      <c r="R64" s="847">
        <f t="shared" si="60"/>
        <v>161.03896103896105</v>
      </c>
      <c r="S64" s="847">
        <f t="shared" si="60"/>
        <v>160.31746031746033</v>
      </c>
      <c r="T64" s="847">
        <f t="shared" si="60"/>
        <v>161.03896103896105</v>
      </c>
      <c r="U64" s="847">
        <f t="shared" si="60"/>
        <v>159.36507936507937</v>
      </c>
      <c r="V64" s="848">
        <f t="shared" si="60"/>
        <v>159.52380952380955</v>
      </c>
      <c r="W64" s="918"/>
    </row>
    <row r="65" spans="1:24" x14ac:dyDescent="0.25">
      <c r="A65" s="779"/>
      <c r="B65" s="850">
        <f t="shared" ref="B65:V65" si="61">B63-B59</f>
        <v>1.1499999999998067E-2</v>
      </c>
      <c r="C65" s="850">
        <f t="shared" si="61"/>
        <v>1.9999999999996021E-2</v>
      </c>
      <c r="D65" s="850">
        <f t="shared" si="61"/>
        <v>3.4000000000013131E-2</v>
      </c>
      <c r="E65" s="850">
        <f t="shared" si="61"/>
        <v>1.6000000000000014E-2</v>
      </c>
      <c r="F65" s="850">
        <f t="shared" si="61"/>
        <v>3.4000000000006025E-2</v>
      </c>
      <c r="G65" s="850">
        <f t="shared" si="61"/>
        <v>3.9999999999992042E-2</v>
      </c>
      <c r="H65" s="850">
        <f t="shared" si="61"/>
        <v>-3.9999999999999147E-2</v>
      </c>
      <c r="I65" s="850">
        <f t="shared" si="61"/>
        <v>-4.0000000000048885E-3</v>
      </c>
      <c r="J65" s="850">
        <f t="shared" si="61"/>
        <v>-4.0000000000048885E-3</v>
      </c>
      <c r="K65" s="850">
        <f t="shared" si="61"/>
        <v>-2.74999999999892E-2</v>
      </c>
      <c r="L65" s="850">
        <f t="shared" si="61"/>
        <v>-2.549999999999919E-2</v>
      </c>
      <c r="M65" s="850">
        <f t="shared" si="61"/>
        <v>-3.9000000000001478E-2</v>
      </c>
      <c r="N65" s="850">
        <f t="shared" si="61"/>
        <v>0</v>
      </c>
      <c r="O65" s="850">
        <f t="shared" si="61"/>
        <v>-3.9999999999999147E-2</v>
      </c>
      <c r="P65" s="850">
        <f t="shared" si="61"/>
        <v>1.2000000000000455E-2</v>
      </c>
      <c r="Q65" s="850">
        <f t="shared" si="61"/>
        <v>1.2000000000000455E-2</v>
      </c>
      <c r="R65" s="850">
        <f t="shared" si="61"/>
        <v>-1.2000000000000455E-2</v>
      </c>
      <c r="S65" s="850">
        <f t="shared" si="61"/>
        <v>4.3000000000001037E-2</v>
      </c>
      <c r="T65" s="850">
        <f t="shared" si="61"/>
        <v>-1.2000000000000455E-2</v>
      </c>
      <c r="U65" s="850">
        <f t="shared" si="61"/>
        <v>4.2499999999996874E-2</v>
      </c>
      <c r="V65" s="850">
        <f t="shared" si="61"/>
        <v>-7.0000000000050022E-3</v>
      </c>
    </row>
    <row r="66" spans="1:24" x14ac:dyDescent="0.25">
      <c r="A66" s="779"/>
      <c r="B66" s="922">
        <f t="shared" ref="B66:V66" si="62">(B65+B68)/$A$2</f>
        <v>1.9166666666663446E-3</v>
      </c>
      <c r="C66" s="922">
        <f t="shared" si="62"/>
        <v>3.33333333333267E-3</v>
      </c>
      <c r="D66" s="922">
        <f t="shared" si="62"/>
        <v>5.6666666666688554E-3</v>
      </c>
      <c r="E66" s="922">
        <f t="shared" si="62"/>
        <v>2.6666666666666692E-3</v>
      </c>
      <c r="F66" s="922">
        <f t="shared" si="62"/>
        <v>5.6666666666676706E-3</v>
      </c>
      <c r="G66" s="922">
        <f t="shared" si="62"/>
        <v>6.66666666666534E-3</v>
      </c>
      <c r="H66" s="922">
        <f t="shared" si="62"/>
        <v>-6.6666666666665248E-3</v>
      </c>
      <c r="I66" s="922">
        <f t="shared" si="62"/>
        <v>-6.6666666666748142E-4</v>
      </c>
      <c r="J66" s="922">
        <f t="shared" si="62"/>
        <v>-6.6666666666748142E-4</v>
      </c>
      <c r="K66" s="922">
        <f t="shared" si="62"/>
        <v>-4.5833333333315336E-3</v>
      </c>
      <c r="L66" s="922">
        <f t="shared" si="62"/>
        <v>-4.249999999999865E-3</v>
      </c>
      <c r="M66" s="922">
        <f t="shared" si="62"/>
        <v>-6.500000000000246E-3</v>
      </c>
      <c r="N66" s="922">
        <f t="shared" si="62"/>
        <v>0</v>
      </c>
      <c r="O66" s="922">
        <f t="shared" si="62"/>
        <v>-6.6666666666665248E-3</v>
      </c>
      <c r="P66" s="922">
        <f t="shared" si="62"/>
        <v>2.0000000000000759E-3</v>
      </c>
      <c r="Q66" s="922">
        <f t="shared" si="62"/>
        <v>2.0000000000000759E-3</v>
      </c>
      <c r="R66" s="922">
        <f t="shared" si="62"/>
        <v>-2.0000000000000759E-3</v>
      </c>
      <c r="S66" s="922">
        <f t="shared" si="62"/>
        <v>7.1666666666668393E-3</v>
      </c>
      <c r="T66" s="922">
        <f t="shared" si="62"/>
        <v>-2.0000000000000759E-3</v>
      </c>
      <c r="U66" s="922">
        <f t="shared" si="62"/>
        <v>7.0833333333328126E-3</v>
      </c>
      <c r="V66" s="922">
        <f t="shared" si="62"/>
        <v>-1.1666666666675003E-3</v>
      </c>
    </row>
    <row r="67" spans="1:24" x14ac:dyDescent="0.25">
      <c r="B67" s="922">
        <f>B66 + SUMIF($A$52:$A$58, $A$3,B52:B58)</f>
        <v>6.9019166666666667</v>
      </c>
      <c r="C67" s="922">
        <f t="shared" ref="C67:V67" si="63">C66 + SUMIF($A$52:$A$58, $A$3,C52:C58)</f>
        <v>6.4033333333333333</v>
      </c>
      <c r="D67" s="922">
        <f t="shared" si="63"/>
        <v>6.7056666666666693</v>
      </c>
      <c r="E67" s="922">
        <f t="shared" si="63"/>
        <v>1.2026666666666666</v>
      </c>
      <c r="F67" s="922">
        <f t="shared" si="63"/>
        <v>6.7056666666666676</v>
      </c>
      <c r="G67" s="922">
        <f t="shared" si="63"/>
        <v>6.6066666666666647</v>
      </c>
      <c r="H67" s="922">
        <f t="shared" si="63"/>
        <v>6.793333333333333</v>
      </c>
      <c r="I67" s="922">
        <f t="shared" si="63"/>
        <v>7.0993333333333322</v>
      </c>
      <c r="J67" s="922">
        <f t="shared" si="63"/>
        <v>7.0993333333333322</v>
      </c>
      <c r="K67" s="922">
        <f t="shared" si="63"/>
        <v>7.1954166666666683</v>
      </c>
      <c r="L67" s="922">
        <f t="shared" si="63"/>
        <v>1.39575</v>
      </c>
      <c r="M67" s="922">
        <f t="shared" si="63"/>
        <v>6.8935000000000004</v>
      </c>
      <c r="N67" s="922">
        <f t="shared" si="63"/>
        <v>7.2</v>
      </c>
      <c r="O67" s="922">
        <f t="shared" si="63"/>
        <v>6.793333333333333</v>
      </c>
      <c r="P67" s="922">
        <f t="shared" si="63"/>
        <v>7.202</v>
      </c>
      <c r="Q67" s="922">
        <f t="shared" si="63"/>
        <v>7.202</v>
      </c>
      <c r="R67" s="922">
        <f t="shared" si="63"/>
        <v>6.9980000000000002</v>
      </c>
      <c r="S67" s="922">
        <f t="shared" si="63"/>
        <v>1.4071666666666667</v>
      </c>
      <c r="T67" s="922">
        <f t="shared" si="63"/>
        <v>6.9980000000000002</v>
      </c>
      <c r="U67" s="922">
        <f t="shared" si="63"/>
        <v>7.1070833333333328</v>
      </c>
      <c r="V67" s="922">
        <f t="shared" si="63"/>
        <v>6.698833333333333</v>
      </c>
    </row>
    <row r="68" spans="1:24" x14ac:dyDescent="0.25">
      <c r="A68" s="779"/>
    </row>
    <row r="69" spans="1:24" x14ac:dyDescent="0.25">
      <c r="A69" s="779"/>
      <c r="B69" s="861"/>
      <c r="C69" s="861"/>
      <c r="D69" s="861"/>
      <c r="E69" s="861"/>
      <c r="F69" s="861"/>
      <c r="G69" s="861"/>
      <c r="H69" s="861"/>
      <c r="I69" s="861"/>
      <c r="J69" s="861"/>
      <c r="K69" s="861"/>
      <c r="L69" s="861"/>
      <c r="M69" s="861"/>
      <c r="N69" s="861"/>
      <c r="O69" s="861"/>
      <c r="P69" s="861"/>
      <c r="Q69" s="861"/>
      <c r="R69" s="861"/>
      <c r="S69" s="861"/>
      <c r="T69" s="861"/>
      <c r="U69" s="861"/>
      <c r="V69" s="861"/>
      <c r="W69" s="861"/>
      <c r="X69" s="861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1:N31"/>
    <mergeCell ref="M32:N32"/>
    <mergeCell ref="M33:N33"/>
    <mergeCell ref="M34:N34"/>
    <mergeCell ref="M35:N35"/>
    <mergeCell ref="M36:N36"/>
    <mergeCell ref="B27:G27"/>
    <mergeCell ref="M27:N27"/>
    <mergeCell ref="O27:T27"/>
    <mergeCell ref="M28:N28"/>
    <mergeCell ref="M29:N29"/>
    <mergeCell ref="M30:N30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1"/>
      <c r="C1" s="1093" t="s">
        <v>36</v>
      </c>
      <c r="D1" s="1093"/>
      <c r="E1" s="1093"/>
      <c r="F1" s="1093"/>
      <c r="G1" s="1093"/>
      <c r="H1" s="1093"/>
      <c r="I1" s="1093"/>
      <c r="J1" s="1093"/>
      <c r="K1" s="1093"/>
      <c r="L1" s="1093"/>
      <c r="M1" s="1093"/>
      <c r="N1" s="1093"/>
      <c r="O1" s="1093"/>
      <c r="P1" s="1093"/>
      <c r="Q1" s="1093"/>
      <c r="R1" s="1093"/>
      <c r="S1" s="1093"/>
      <c r="T1" s="1093"/>
      <c r="U1" s="1093"/>
      <c r="V1" s="1093"/>
      <c r="W1" s="1094"/>
      <c r="X1" s="1095" t="s">
        <v>37</v>
      </c>
      <c r="Y1" s="1096"/>
    </row>
    <row r="2" spans="1:28" x14ac:dyDescent="0.55000000000000004">
      <c r="A2" s="577"/>
      <c r="B2" s="1092"/>
      <c r="C2" s="1097" t="s">
        <v>38</v>
      </c>
      <c r="D2" s="1097"/>
      <c r="E2" s="1097"/>
      <c r="F2" s="1097"/>
      <c r="G2" s="1097"/>
      <c r="H2" s="1097"/>
      <c r="I2" s="1097"/>
      <c r="J2" s="1097"/>
      <c r="K2" s="1097"/>
      <c r="L2" s="1097"/>
      <c r="M2" s="1097"/>
      <c r="N2" s="1097"/>
      <c r="O2" s="1097"/>
      <c r="P2" s="1097"/>
      <c r="Q2" s="1097"/>
      <c r="R2" s="1097"/>
      <c r="S2" s="1097"/>
      <c r="T2" s="1097"/>
      <c r="U2" s="1097"/>
      <c r="V2" s="1097"/>
      <c r="W2" s="1098"/>
      <c r="X2" s="1100" t="s">
        <v>39</v>
      </c>
      <c r="Y2" s="1101"/>
    </row>
    <row r="3" spans="1:28" x14ac:dyDescent="0.55000000000000004">
      <c r="A3" s="577"/>
      <c r="B3" s="1092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9"/>
      <c r="X3" s="1100" t="s">
        <v>40</v>
      </c>
      <c r="Y3" s="1101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90">
        <v>2</v>
      </c>
      <c r="D5" s="1090"/>
      <c r="E5" s="435"/>
      <c r="F5" s="435"/>
      <c r="G5" s="435" t="s">
        <v>42</v>
      </c>
      <c r="H5" s="1102" t="s">
        <v>54</v>
      </c>
      <c r="I5" s="1102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03" t="s">
        <v>2</v>
      </c>
      <c r="D7" s="1103"/>
      <c r="E7" s="436"/>
      <c r="F7" s="436"/>
      <c r="G7" s="435" t="s">
        <v>45</v>
      </c>
      <c r="H7" s="1104">
        <v>45773</v>
      </c>
      <c r="I7" s="1104"/>
      <c r="J7" s="437"/>
      <c r="K7" s="437"/>
      <c r="L7" s="437"/>
      <c r="M7" s="437"/>
      <c r="N7" s="437"/>
      <c r="O7" s="437"/>
      <c r="P7" s="1089" t="s">
        <v>46</v>
      </c>
      <c r="Q7" s="1089"/>
      <c r="R7" s="1089"/>
      <c r="S7" s="1090" t="s">
        <v>116</v>
      </c>
      <c r="T7" s="1090"/>
      <c r="U7" s="1090"/>
      <c r="V7" s="1090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9" t="s">
        <v>47</v>
      </c>
      <c r="B9" s="1110"/>
      <c r="C9" s="1111" t="s">
        <v>65</v>
      </c>
      <c r="D9" s="1112"/>
      <c r="E9" s="1112"/>
      <c r="F9" s="1112"/>
      <c r="G9" s="1112"/>
      <c r="H9" s="1112"/>
      <c r="I9" s="1113"/>
      <c r="J9" s="1111" t="s">
        <v>63</v>
      </c>
      <c r="K9" s="1112"/>
      <c r="L9" s="1112"/>
      <c r="M9" s="1112"/>
      <c r="N9" s="1112"/>
      <c r="O9" s="1112"/>
      <c r="P9" s="1113"/>
      <c r="Q9" s="1114" t="s">
        <v>8</v>
      </c>
      <c r="R9" s="1115"/>
      <c r="S9" s="1115"/>
      <c r="T9" s="1115"/>
      <c r="U9" s="1115"/>
      <c r="V9" s="1115"/>
      <c r="W9" s="1115"/>
      <c r="X9" s="1113"/>
    </row>
    <row r="10" spans="1:28" ht="48" customHeight="1" thickBot="1" x14ac:dyDescent="0.6">
      <c r="A10" s="1116" t="s">
        <v>48</v>
      </c>
      <c r="B10" s="1117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22" t="s">
        <v>9</v>
      </c>
      <c r="B18" s="1123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18" t="s">
        <v>50</v>
      </c>
      <c r="B19" s="1119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20"/>
      <c r="N20" s="1120"/>
      <c r="O20" s="1120"/>
      <c r="P20" s="1120"/>
      <c r="Q20" s="1121"/>
      <c r="R20" s="1121"/>
      <c r="S20" s="1121"/>
      <c r="T20" s="1121"/>
      <c r="U20" s="1121"/>
      <c r="V20" s="1121"/>
      <c r="W20" s="1121"/>
      <c r="X20" s="1120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29" t="s">
        <v>27</v>
      </c>
      <c r="B22" s="1130"/>
      <c r="C22" s="1131" t="s">
        <v>8</v>
      </c>
      <c r="D22" s="1132"/>
      <c r="E22" s="1132"/>
      <c r="F22" s="1132"/>
      <c r="G22" s="1132"/>
      <c r="H22" s="1132"/>
      <c r="I22" s="1133"/>
      <c r="J22" s="446"/>
      <c r="K22" s="445"/>
      <c r="L22" s="1134" t="s">
        <v>49</v>
      </c>
      <c r="M22" s="1135"/>
      <c r="N22" s="1131" t="s">
        <v>8</v>
      </c>
      <c r="O22" s="1132"/>
      <c r="P22" s="1132"/>
      <c r="Q22" s="1132"/>
      <c r="R22" s="1132"/>
      <c r="S22" s="1132"/>
      <c r="T22" s="1133"/>
      <c r="U22" s="548"/>
      <c r="V22" s="549"/>
      <c r="W22" s="549"/>
      <c r="X22" s="550"/>
      <c r="Y22" s="549"/>
    </row>
    <row r="23" spans="1:28" ht="48" customHeight="1" thickBot="1" x14ac:dyDescent="0.6">
      <c r="A23" s="1116" t="s">
        <v>48</v>
      </c>
      <c r="B23" s="1117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6" t="s">
        <v>48</v>
      </c>
      <c r="M23" s="1117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22" t="s">
        <v>9</v>
      </c>
      <c r="B31" s="1123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22" t="s">
        <v>9</v>
      </c>
      <c r="M31" s="1123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18" t="s">
        <v>50</v>
      </c>
      <c r="B32" s="1119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18" t="s">
        <v>50</v>
      </c>
      <c r="M32" s="1119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24" t="s">
        <v>19</v>
      </c>
      <c r="B35" s="1125"/>
      <c r="C35" s="1126" t="s">
        <v>113</v>
      </c>
      <c r="D35" s="1127"/>
      <c r="E35" s="1127"/>
      <c r="F35" s="1127"/>
      <c r="G35" s="1127"/>
      <c r="H35" s="1127"/>
      <c r="I35" s="1128"/>
      <c r="J35" s="1126" t="s">
        <v>63</v>
      </c>
      <c r="K35" s="1127"/>
      <c r="L35" s="1127"/>
      <c r="M35" s="1127"/>
      <c r="N35" s="1127"/>
      <c r="O35" s="1127"/>
      <c r="P35" s="1128"/>
      <c r="Q35" s="1126" t="s">
        <v>8</v>
      </c>
      <c r="R35" s="1127"/>
      <c r="S35" s="1127"/>
      <c r="T35" s="1127"/>
      <c r="U35" s="1127"/>
      <c r="V35" s="1127"/>
      <c r="W35" s="1127"/>
      <c r="X35" s="1128"/>
      <c r="Y35" s="434"/>
    </row>
    <row r="36" spans="1:25" ht="48" customHeight="1" thickBot="1" x14ac:dyDescent="0.6">
      <c r="A36" s="1116" t="s">
        <v>48</v>
      </c>
      <c r="B36" s="1117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22" t="s">
        <v>9</v>
      </c>
      <c r="B44" s="1123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18" t="s">
        <v>50</v>
      </c>
      <c r="B45" s="1119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1"/>
      <c r="C1" s="1093" t="s">
        <v>36</v>
      </c>
      <c r="D1" s="1093"/>
      <c r="E1" s="1093"/>
      <c r="F1" s="1093"/>
      <c r="G1" s="1093"/>
      <c r="H1" s="1093"/>
      <c r="I1" s="1093"/>
      <c r="J1" s="1093"/>
      <c r="K1" s="1093"/>
      <c r="L1" s="1093"/>
      <c r="M1" s="1093"/>
      <c r="N1" s="1093"/>
      <c r="O1" s="1093"/>
      <c r="P1" s="1093"/>
      <c r="Q1" s="1093"/>
      <c r="R1" s="1093"/>
      <c r="S1" s="1093"/>
      <c r="T1" s="1093"/>
      <c r="U1" s="1093"/>
      <c r="V1" s="1093"/>
      <c r="W1" s="1094"/>
      <c r="X1" s="1095" t="s">
        <v>37</v>
      </c>
      <c r="Y1" s="1096"/>
    </row>
    <row r="2" spans="1:28" x14ac:dyDescent="0.55000000000000004">
      <c r="A2" s="577"/>
      <c r="B2" s="1092"/>
      <c r="C2" s="1097" t="s">
        <v>38</v>
      </c>
      <c r="D2" s="1097"/>
      <c r="E2" s="1097"/>
      <c r="F2" s="1097"/>
      <c r="G2" s="1097"/>
      <c r="H2" s="1097"/>
      <c r="I2" s="1097"/>
      <c r="J2" s="1097"/>
      <c r="K2" s="1097"/>
      <c r="L2" s="1097"/>
      <c r="M2" s="1097"/>
      <c r="N2" s="1097"/>
      <c r="O2" s="1097"/>
      <c r="P2" s="1097"/>
      <c r="Q2" s="1097"/>
      <c r="R2" s="1097"/>
      <c r="S2" s="1097"/>
      <c r="T2" s="1097"/>
      <c r="U2" s="1097"/>
      <c r="V2" s="1097"/>
      <c r="W2" s="1098"/>
      <c r="X2" s="1100" t="s">
        <v>39</v>
      </c>
      <c r="Y2" s="1101"/>
    </row>
    <row r="3" spans="1:28" x14ac:dyDescent="0.55000000000000004">
      <c r="A3" s="577"/>
      <c r="B3" s="1092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9"/>
      <c r="X3" s="1100" t="s">
        <v>40</v>
      </c>
      <c r="Y3" s="1101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90">
        <v>2</v>
      </c>
      <c r="D5" s="1090"/>
      <c r="E5" s="435"/>
      <c r="F5" s="435"/>
      <c r="G5" s="435" t="s">
        <v>42</v>
      </c>
      <c r="H5" s="1102" t="s">
        <v>54</v>
      </c>
      <c r="I5" s="1102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03" t="s">
        <v>2</v>
      </c>
      <c r="D7" s="1103"/>
      <c r="E7" s="436"/>
      <c r="F7" s="436"/>
      <c r="G7" s="435" t="s">
        <v>45</v>
      </c>
      <c r="H7" s="1104">
        <v>45773</v>
      </c>
      <c r="I7" s="1104"/>
      <c r="J7" s="437"/>
      <c r="K7" s="437"/>
      <c r="L7" s="437"/>
      <c r="M7" s="437"/>
      <c r="N7" s="437"/>
      <c r="O7" s="437"/>
      <c r="P7" s="1089" t="s">
        <v>46</v>
      </c>
      <c r="Q7" s="1089"/>
      <c r="R7" s="1089"/>
      <c r="S7" s="1090" t="s">
        <v>116</v>
      </c>
      <c r="T7" s="1090"/>
      <c r="U7" s="1090"/>
      <c r="V7" s="1090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9" t="s">
        <v>47</v>
      </c>
      <c r="B9" s="1110"/>
      <c r="C9" s="1111" t="s">
        <v>65</v>
      </c>
      <c r="D9" s="1112"/>
      <c r="E9" s="1112"/>
      <c r="F9" s="1112"/>
      <c r="G9" s="1112"/>
      <c r="H9" s="1112"/>
      <c r="I9" s="1113"/>
      <c r="J9" s="1111" t="s">
        <v>63</v>
      </c>
      <c r="K9" s="1112"/>
      <c r="L9" s="1112"/>
      <c r="M9" s="1112"/>
      <c r="N9" s="1112"/>
      <c r="O9" s="1112"/>
      <c r="P9" s="1113"/>
      <c r="Q9" s="1114" t="s">
        <v>8</v>
      </c>
      <c r="R9" s="1115"/>
      <c r="S9" s="1115"/>
      <c r="T9" s="1115"/>
      <c r="U9" s="1115"/>
      <c r="V9" s="1115"/>
      <c r="W9" s="1115"/>
      <c r="X9" s="1113"/>
    </row>
    <row r="10" spans="1:28" ht="48" customHeight="1" thickBot="1" x14ac:dyDescent="0.6">
      <c r="A10" s="1116" t="s">
        <v>48</v>
      </c>
      <c r="B10" s="1117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22" t="s">
        <v>9</v>
      </c>
      <c r="B18" s="1123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18" t="s">
        <v>50</v>
      </c>
      <c r="B19" s="1119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20"/>
      <c r="N20" s="1120"/>
      <c r="O20" s="1120"/>
      <c r="P20" s="1120"/>
      <c r="Q20" s="1121"/>
      <c r="R20" s="1121"/>
      <c r="S20" s="1121"/>
      <c r="T20" s="1121"/>
      <c r="U20" s="1121"/>
      <c r="V20" s="1121"/>
      <c r="W20" s="1121"/>
      <c r="X20" s="1120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29" t="s">
        <v>27</v>
      </c>
      <c r="B22" s="1130"/>
      <c r="C22" s="1131" t="s">
        <v>8</v>
      </c>
      <c r="D22" s="1132"/>
      <c r="E22" s="1132"/>
      <c r="F22" s="1132"/>
      <c r="G22" s="1132"/>
      <c r="H22" s="1132"/>
      <c r="I22" s="1133"/>
      <c r="J22" s="446"/>
      <c r="K22" s="445"/>
      <c r="L22" s="1134" t="s">
        <v>49</v>
      </c>
      <c r="M22" s="1135"/>
      <c r="N22" s="1131" t="s">
        <v>8</v>
      </c>
      <c r="O22" s="1132"/>
      <c r="P22" s="1132"/>
      <c r="Q22" s="1132"/>
      <c r="R22" s="1132"/>
      <c r="S22" s="1132"/>
      <c r="T22" s="1133"/>
      <c r="U22" s="548"/>
      <c r="V22" s="549"/>
      <c r="W22" s="549"/>
      <c r="X22" s="550"/>
      <c r="Y22" s="549"/>
    </row>
    <row r="23" spans="1:28" ht="48" customHeight="1" thickBot="1" x14ac:dyDescent="0.6">
      <c r="A23" s="1116" t="s">
        <v>48</v>
      </c>
      <c r="B23" s="1117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6" t="s">
        <v>48</v>
      </c>
      <c r="M23" s="1117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22" t="s">
        <v>9</v>
      </c>
      <c r="B31" s="1123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22" t="s">
        <v>9</v>
      </c>
      <c r="M31" s="1123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18" t="s">
        <v>50</v>
      </c>
      <c r="B32" s="1119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18" t="s">
        <v>50</v>
      </c>
      <c r="M32" s="1119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24" t="s">
        <v>19</v>
      </c>
      <c r="B35" s="1125"/>
      <c r="C35" s="1126" t="s">
        <v>113</v>
      </c>
      <c r="D35" s="1127"/>
      <c r="E35" s="1127"/>
      <c r="F35" s="1127"/>
      <c r="G35" s="1127"/>
      <c r="H35" s="1127"/>
      <c r="I35" s="1128"/>
      <c r="J35" s="1126" t="s">
        <v>63</v>
      </c>
      <c r="K35" s="1127"/>
      <c r="L35" s="1127"/>
      <c r="M35" s="1127"/>
      <c r="N35" s="1127"/>
      <c r="O35" s="1127"/>
      <c r="P35" s="1128"/>
      <c r="Q35" s="1126" t="s">
        <v>8</v>
      </c>
      <c r="R35" s="1127"/>
      <c r="S35" s="1127"/>
      <c r="T35" s="1127"/>
      <c r="U35" s="1127"/>
      <c r="V35" s="1127"/>
      <c r="W35" s="1127"/>
      <c r="X35" s="1128"/>
      <c r="Y35" s="434"/>
    </row>
    <row r="36" spans="1:25" ht="48" customHeight="1" thickBot="1" x14ac:dyDescent="0.6">
      <c r="A36" s="1116" t="s">
        <v>48</v>
      </c>
      <c r="B36" s="1117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22" t="s">
        <v>9</v>
      </c>
      <c r="B44" s="1123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18" t="s">
        <v>50</v>
      </c>
      <c r="B45" s="1119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3</vt:i4>
      </vt:variant>
    </vt:vector>
  </HeadingPairs>
  <TitlesOfParts>
    <vt:vector size="88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IMPRIMIR</vt:lpstr>
      <vt:lpstr>SEM 62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2025-05-26T21:56:42Z</cp:lastPrinted>
  <dcterms:created xsi:type="dcterms:W3CDTF">2021-03-04T08:17:33Z</dcterms:created>
  <dcterms:modified xsi:type="dcterms:W3CDTF">2025-05-27T21:18:01Z</dcterms:modified>
</cp:coreProperties>
</file>