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09 Registros de Producción\programacion semanal de alimento\2023\Modulo 3 Lote M620-F619\"/>
    </mc:Choice>
  </mc:AlternateContent>
  <bookViews>
    <workbookView xWindow="0" yWindow="0" windowWidth="20400" windowHeight="7425" tabRatio="927" firstSheet="71" activeTab="80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IMPRIMIR" sheetId="78" r:id="rId80"/>
    <sheet name="SEM 54" sheetId="83" r:id="rId81"/>
    <sheet name="Copia Jose1" sheetId="80" state="hidden" r:id="rId82"/>
    <sheet name="Copia Jose1 (2)" sheetId="81" state="hidden" r:id="rId83"/>
  </sheets>
  <definedNames>
    <definedName name="_xlnm.Print_Area" localSheetId="81">'Copia Jose1'!$A$1:$X$55</definedName>
    <definedName name="_xlnm.Print_Area" localSheetId="82">'Copia Jose1 (2)'!$A$1:$X$55</definedName>
    <definedName name="_xlnm.Print_Area" localSheetId="79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80">'SEM 54'!$A$1:$W$63</definedName>
    <definedName name="Z_A982066E_1B99_4AE0_B540_2DC8BAEEB432_.wvu.PrintArea" localSheetId="81" hidden="1">'Copia Jose1'!$A$1:$X$55</definedName>
    <definedName name="Z_A982066E_1B99_4AE0_B540_2DC8BAEEB432_.wvu.PrintArea" localSheetId="82" hidden="1">'Copia Jose1 (2)'!$A$1:$X$55</definedName>
    <definedName name="Z_A982066E_1B99_4AE0_B540_2DC8BAEEB432_.wvu.PrintArea" localSheetId="79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80" hidden="1">'SEM 54'!$A$1:$W$63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7" i="83" l="1"/>
  <c r="U27" i="83"/>
  <c r="H27" i="83"/>
  <c r="H18" i="83" l="1"/>
  <c r="I18" i="83"/>
  <c r="J18" i="83"/>
  <c r="Q18" i="83"/>
  <c r="P18" i="83"/>
  <c r="B18" i="83"/>
  <c r="W7" i="83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0" i="83" s="1"/>
  <c r="U55" i="83"/>
  <c r="U60" i="83" s="1"/>
  <c r="T55" i="83"/>
  <c r="T60" i="83" s="1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H55" i="83"/>
  <c r="H60" i="83" s="1"/>
  <c r="G55" i="83"/>
  <c r="G60" i="83" s="1"/>
  <c r="F55" i="83"/>
  <c r="F60" i="83" s="1"/>
  <c r="E55" i="83"/>
  <c r="E60" i="83" s="1"/>
  <c r="D55" i="83"/>
  <c r="D60" i="83" s="1"/>
  <c r="C55" i="83"/>
  <c r="C60" i="83" s="1"/>
  <c r="B55" i="83"/>
  <c r="W54" i="83"/>
  <c r="W53" i="83"/>
  <c r="W52" i="83"/>
  <c r="W51" i="83"/>
  <c r="W50" i="83"/>
  <c r="W49" i="83"/>
  <c r="W48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H30" i="83"/>
  <c r="U29" i="83"/>
  <c r="H29" i="83"/>
  <c r="U28" i="83"/>
  <c r="V28" i="83" s="1"/>
  <c r="H28" i="83"/>
  <c r="I28" i="83" s="1"/>
  <c r="V19" i="83"/>
  <c r="U19" i="83"/>
  <c r="T19" i="83"/>
  <c r="S19" i="83"/>
  <c r="R19" i="83"/>
  <c r="Q19" i="83"/>
  <c r="P19" i="83"/>
  <c r="O19" i="83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O18" i="83"/>
  <c r="N18" i="83"/>
  <c r="M18" i="83"/>
  <c r="L18" i="83"/>
  <c r="K18" i="83"/>
  <c r="G18" i="83"/>
  <c r="F18" i="83"/>
  <c r="E18" i="83"/>
  <c r="D18" i="83"/>
  <c r="C18" i="83"/>
  <c r="W17" i="83"/>
  <c r="W8" i="83"/>
  <c r="U2" i="83"/>
  <c r="A2" i="83"/>
  <c r="I61" i="83" l="1"/>
  <c r="X54" i="83"/>
  <c r="X53" i="83"/>
  <c r="X52" i="83"/>
  <c r="X49" i="83"/>
  <c r="X50" i="83"/>
  <c r="T41" i="83"/>
  <c r="T42" i="83" s="1"/>
  <c r="T43" i="83" s="1"/>
  <c r="V34" i="83"/>
  <c r="V32" i="83"/>
  <c r="V31" i="83"/>
  <c r="U35" i="83"/>
  <c r="U38" i="83" s="1"/>
  <c r="I31" i="83"/>
  <c r="I34" i="83"/>
  <c r="I33" i="83"/>
  <c r="I30" i="83"/>
  <c r="E41" i="83"/>
  <c r="E42" i="83" s="1"/>
  <c r="E43" i="83" s="1"/>
  <c r="F41" i="83"/>
  <c r="F42" i="83" s="1"/>
  <c r="F43" i="83" s="1"/>
  <c r="I62" i="83"/>
  <c r="I63" i="83" s="1"/>
  <c r="U15" i="83"/>
  <c r="V15" i="83"/>
  <c r="P15" i="83"/>
  <c r="D15" i="83"/>
  <c r="J15" i="83"/>
  <c r="O15" i="83"/>
  <c r="L15" i="83"/>
  <c r="N15" i="83"/>
  <c r="R15" i="83"/>
  <c r="H15" i="83"/>
  <c r="R18" i="83"/>
  <c r="I15" i="83"/>
  <c r="Q15" i="83"/>
  <c r="W9" i="83"/>
  <c r="W10" i="83"/>
  <c r="X8" i="83"/>
  <c r="D61" i="83"/>
  <c r="D62" i="83" s="1"/>
  <c r="D63" i="83" s="1"/>
  <c r="L61" i="83"/>
  <c r="L62" i="83" s="1"/>
  <c r="L63" i="83" s="1"/>
  <c r="T61" i="83"/>
  <c r="T62" i="83" s="1"/>
  <c r="T63" i="83" s="1"/>
  <c r="E61" i="83"/>
  <c r="E62" i="83" s="1"/>
  <c r="E63" i="83" s="1"/>
  <c r="M61" i="83"/>
  <c r="M62" i="83" s="1"/>
  <c r="M63" i="83" s="1"/>
  <c r="U61" i="83"/>
  <c r="U62" i="83" s="1"/>
  <c r="U63" i="83" s="1"/>
  <c r="F61" i="83"/>
  <c r="F62" i="83" s="1"/>
  <c r="F63" i="83" s="1"/>
  <c r="N61" i="83"/>
  <c r="N62" i="83" s="1"/>
  <c r="N63" i="83" s="1"/>
  <c r="V61" i="83"/>
  <c r="V62" i="83" s="1"/>
  <c r="V63" i="83" s="1"/>
  <c r="W55" i="83"/>
  <c r="G61" i="83"/>
  <c r="G62" i="83" s="1"/>
  <c r="G63" i="83" s="1"/>
  <c r="O61" i="83"/>
  <c r="O62" i="83" s="1"/>
  <c r="O63" i="83" s="1"/>
  <c r="H61" i="83"/>
  <c r="H62" i="83" s="1"/>
  <c r="H63" i="83" s="1"/>
  <c r="P61" i="83"/>
  <c r="P62" i="83" s="1"/>
  <c r="P63" i="83" s="1"/>
  <c r="C61" i="83"/>
  <c r="C62" i="83" s="1"/>
  <c r="C63" i="83" s="1"/>
  <c r="K61" i="83"/>
  <c r="K62" i="83" s="1"/>
  <c r="K63" i="83" s="1"/>
  <c r="S61" i="83"/>
  <c r="S62" i="83" s="1"/>
  <c r="S63" i="83" s="1"/>
  <c r="V30" i="83"/>
  <c r="V33" i="83"/>
  <c r="O40" i="83"/>
  <c r="P41" i="83"/>
  <c r="P42" i="83" s="1"/>
  <c r="P43" i="83" s="1"/>
  <c r="Q41" i="83"/>
  <c r="Q42" i="83" s="1"/>
  <c r="Q43" i="83" s="1"/>
  <c r="R41" i="83"/>
  <c r="R42" i="83" s="1"/>
  <c r="R43" i="83" s="1"/>
  <c r="O41" i="83"/>
  <c r="O42" i="83" s="1"/>
  <c r="O43" i="83" s="1"/>
  <c r="S41" i="83"/>
  <c r="S42" i="83" s="1"/>
  <c r="S43" i="83" s="1"/>
  <c r="I32" i="83"/>
  <c r="I29" i="83"/>
  <c r="G41" i="83"/>
  <c r="H35" i="83"/>
  <c r="B41" i="83"/>
  <c r="C41" i="83"/>
  <c r="D41" i="83"/>
  <c r="Q61" i="83"/>
  <c r="Q62" i="83" s="1"/>
  <c r="Q63" i="83" s="1"/>
  <c r="R61" i="83"/>
  <c r="R62" i="83" s="1"/>
  <c r="R63" i="83" s="1"/>
  <c r="V29" i="83"/>
  <c r="X51" i="83"/>
  <c r="B40" i="83"/>
  <c r="I60" i="83"/>
  <c r="B61" i="83"/>
  <c r="B62" i="83" s="1"/>
  <c r="B63" i="83" s="1"/>
  <c r="J61" i="83"/>
  <c r="J62" i="83" s="1"/>
  <c r="J63" i="83" s="1"/>
  <c r="X48" i="83"/>
  <c r="B60" i="83"/>
  <c r="W10" i="82"/>
  <c r="W11" i="82"/>
  <c r="S49" i="78"/>
  <c r="G13" i="78"/>
  <c r="S50" i="78"/>
  <c r="C48" i="78"/>
  <c r="L16" i="78"/>
  <c r="U54" i="78"/>
  <c r="O54" i="78"/>
  <c r="D55" i="78"/>
  <c r="M14" i="78"/>
  <c r="X48" i="78"/>
  <c r="G47" i="78"/>
  <c r="T53" i="78"/>
  <c r="S30" i="78"/>
  <c r="L55" i="78"/>
  <c r="T14" i="78"/>
  <c r="S18" i="78"/>
  <c r="F53" i="78"/>
  <c r="X13" i="78"/>
  <c r="M51" i="78"/>
  <c r="H28" i="78"/>
  <c r="T32" i="78"/>
  <c r="J11" i="78"/>
  <c r="J15" i="78"/>
  <c r="G30" i="78"/>
  <c r="D14" i="78"/>
  <c r="I30" i="78"/>
  <c r="T50" i="78"/>
  <c r="T47" i="78"/>
  <c r="D53" i="78"/>
  <c r="G52" i="78"/>
  <c r="I54" i="78"/>
  <c r="S33" i="78"/>
  <c r="D35" i="78"/>
  <c r="K12" i="78"/>
  <c r="J48" i="78"/>
  <c r="C51" i="78"/>
  <c r="K55" i="78"/>
  <c r="V17" i="78"/>
  <c r="E30" i="78"/>
  <c r="J53" i="78"/>
  <c r="T31" i="78"/>
  <c r="T51" i="78"/>
  <c r="R12" i="78"/>
  <c r="O13" i="78"/>
  <c r="C52" i="78"/>
  <c r="V18" i="78"/>
  <c r="C32" i="78"/>
  <c r="P54" i="78"/>
  <c r="S17" i="78"/>
  <c r="M48" i="78"/>
  <c r="G51" i="78"/>
  <c r="T17" i="78"/>
  <c r="P48" i="78"/>
  <c r="N47" i="78"/>
  <c r="D51" i="78"/>
  <c r="X49" i="78"/>
  <c r="R13" i="78"/>
  <c r="V55" i="78"/>
  <c r="E34" i="78"/>
  <c r="C49" i="78"/>
  <c r="N27" i="78"/>
  <c r="O11" i="78"/>
  <c r="T19" i="78"/>
  <c r="I14" i="78"/>
  <c r="V48" i="78"/>
  <c r="J51" i="78"/>
  <c r="Q29" i="78"/>
  <c r="P52" i="78"/>
  <c r="D19" i="78"/>
  <c r="E49" i="78"/>
  <c r="J54" i="78"/>
  <c r="S12" i="78"/>
  <c r="X50" i="78"/>
  <c r="R15" i="78"/>
  <c r="H49" i="78"/>
  <c r="V52" i="78"/>
  <c r="Q50" i="78"/>
  <c r="O28" i="78"/>
  <c r="I33" i="78"/>
  <c r="I11" i="78"/>
  <c r="G28" i="78"/>
  <c r="E13" i="78"/>
  <c r="K14" i="78"/>
  <c r="I19" i="78"/>
  <c r="R35" i="78"/>
  <c r="L15" i="78"/>
  <c r="H55" i="78"/>
  <c r="N51" i="78"/>
  <c r="C55" i="78"/>
  <c r="W47" i="78"/>
  <c r="U16" i="78"/>
  <c r="P29" i="78"/>
  <c r="G16" i="78"/>
  <c r="J14" i="78"/>
  <c r="W11" i="78"/>
  <c r="N33" i="78"/>
  <c r="N14" i="78"/>
  <c r="T27" i="78"/>
  <c r="C47" i="78"/>
  <c r="G27" i="78"/>
  <c r="U52" i="78"/>
  <c r="P30" i="78"/>
  <c r="H32" i="78"/>
  <c r="E33" i="78"/>
  <c r="S19" i="78"/>
  <c r="R18" i="78"/>
  <c r="S51" i="78"/>
  <c r="F29" i="78"/>
  <c r="W18" i="78"/>
  <c r="O31" i="78"/>
  <c r="W49" i="78"/>
  <c r="S13" i="78"/>
  <c r="O55" i="78"/>
  <c r="K16" i="78"/>
  <c r="E12" i="78"/>
  <c r="P32" i="78"/>
  <c r="E16" i="78"/>
  <c r="W52" i="78"/>
  <c r="Q53" i="78"/>
  <c r="S16" i="78"/>
  <c r="T30" i="78"/>
  <c r="T54" i="78"/>
  <c r="E28" i="78"/>
  <c r="G29" i="78"/>
  <c r="R16" i="78"/>
  <c r="U49" i="78"/>
  <c r="O29" i="78"/>
  <c r="H33" i="78"/>
  <c r="M17" i="78"/>
  <c r="J50" i="78"/>
  <c r="C54" i="78"/>
  <c r="R33" i="78"/>
  <c r="Q55" i="78"/>
  <c r="R49" i="78"/>
  <c r="F17" i="78"/>
  <c r="J49" i="78"/>
  <c r="R50" i="78"/>
  <c r="H54" i="78"/>
  <c r="I51" i="78"/>
  <c r="K49" i="78"/>
  <c r="R32" i="78"/>
  <c r="D28" i="78"/>
  <c r="I53" i="78"/>
  <c r="L48" i="78"/>
  <c r="R27" i="78"/>
  <c r="P55" i="78"/>
  <c r="V49" i="78"/>
  <c r="P19" i="78"/>
  <c r="F48" i="78"/>
  <c r="I47" i="78"/>
  <c r="S31" i="78"/>
  <c r="M11" i="78"/>
  <c r="L53" i="78"/>
  <c r="F35" i="78"/>
  <c r="O47" i="78"/>
  <c r="W48" i="78"/>
  <c r="F14" i="78"/>
  <c r="V19" i="78"/>
  <c r="H50" i="78"/>
  <c r="G19" i="78"/>
  <c r="J12" i="78"/>
  <c r="E47" i="78"/>
  <c r="R53" i="78"/>
  <c r="W16" i="78"/>
  <c r="F28" i="78"/>
  <c r="Q30" i="78"/>
  <c r="Q16" i="78"/>
  <c r="Q12" i="78"/>
  <c r="U50" i="78"/>
  <c r="T49" i="78"/>
  <c r="F51" i="78"/>
  <c r="O35" i="78"/>
  <c r="N50" i="78"/>
  <c r="I16" i="78"/>
  <c r="Q13" i="78"/>
  <c r="N12" i="78"/>
  <c r="P50" i="78"/>
  <c r="P13" i="78"/>
  <c r="H35" i="78"/>
  <c r="O15" i="78"/>
  <c r="K51" i="78"/>
  <c r="L14" i="78"/>
  <c r="D48" i="78"/>
  <c r="J55" i="78"/>
  <c r="R14" i="78"/>
  <c r="Q34" i="78"/>
  <c r="N54" i="78"/>
  <c r="R31" i="78"/>
  <c r="L11" i="78"/>
  <c r="N52" i="78"/>
  <c r="K11" i="78"/>
  <c r="P16" i="78"/>
  <c r="H11" i="78"/>
  <c r="N49" i="78"/>
  <c r="O34" i="78"/>
  <c r="K54" i="78"/>
  <c r="P35" i="78"/>
  <c r="T52" i="78"/>
  <c r="E14" i="78"/>
  <c r="O27" i="78"/>
  <c r="I15" i="78"/>
  <c r="X51" i="78"/>
  <c r="G34" i="78"/>
  <c r="M13" i="78"/>
  <c r="P51" i="78"/>
  <c r="F33" i="78"/>
  <c r="X53" i="78"/>
  <c r="H52" i="78"/>
  <c r="F32" i="78"/>
  <c r="V13" i="78"/>
  <c r="J47" i="78"/>
  <c r="N16" i="78"/>
  <c r="O52" i="78"/>
  <c r="N35" i="78"/>
  <c r="H16" i="78"/>
  <c r="K52" i="78"/>
  <c r="P11" i="78"/>
  <c r="V11" i="78"/>
  <c r="R34" i="78"/>
  <c r="D32" i="78"/>
  <c r="I13" i="78"/>
  <c r="X52" i="78"/>
  <c r="D16" i="78"/>
  <c r="D49" i="78"/>
  <c r="I49" i="78"/>
  <c r="I27" i="78"/>
  <c r="H53" i="78"/>
  <c r="E15" i="78"/>
  <c r="F34" i="78"/>
  <c r="P15" i="78"/>
  <c r="S34" i="78"/>
  <c r="W55" i="78"/>
  <c r="C50" i="78"/>
  <c r="D11" i="78"/>
  <c r="W19" i="78"/>
  <c r="O49" i="78"/>
  <c r="L49" i="78"/>
  <c r="V15" i="78"/>
  <c r="I35" i="78"/>
  <c r="N34" i="78"/>
  <c r="L19" i="78"/>
  <c r="H30" i="78"/>
  <c r="N53" i="78"/>
  <c r="R48" i="78"/>
  <c r="N19" i="78"/>
  <c r="M15" i="78"/>
  <c r="H12" i="78"/>
  <c r="G49" i="78"/>
  <c r="D13" i="78"/>
  <c r="I28" i="78"/>
  <c r="R28" i="78"/>
  <c r="H34" i="78"/>
  <c r="D17" i="78"/>
  <c r="S32" i="78"/>
  <c r="I17" i="78"/>
  <c r="I48" i="78"/>
  <c r="U13" i="78"/>
  <c r="O17" i="78"/>
  <c r="V54" i="78"/>
  <c r="I32" i="78"/>
  <c r="F13" i="78"/>
  <c r="G33" i="78"/>
  <c r="O12" i="78"/>
  <c r="F15" i="78"/>
  <c r="U17" i="78"/>
  <c r="N13" i="78"/>
  <c r="O51" i="78"/>
  <c r="P12" i="78"/>
  <c r="X55" i="78"/>
  <c r="G15" i="78"/>
  <c r="T12" i="78"/>
  <c r="M55" i="78"/>
  <c r="Q19" i="78"/>
  <c r="K18" i="78"/>
  <c r="O14" i="78"/>
  <c r="H27" i="78"/>
  <c r="G35" i="78"/>
  <c r="F54" i="78"/>
  <c r="Q47" i="78"/>
  <c r="E51" i="78"/>
  <c r="C28" i="78"/>
  <c r="G17" i="78"/>
  <c r="T35" i="78"/>
  <c r="J19" i="78"/>
  <c r="P17" i="78"/>
  <c r="C11" i="78"/>
  <c r="C29" i="78"/>
  <c r="Q17" i="78"/>
  <c r="D50" i="78"/>
  <c r="T48" i="78"/>
  <c r="D47" i="78"/>
  <c r="Q31" i="78"/>
  <c r="L50" i="78"/>
  <c r="M52" i="78"/>
  <c r="Q11" i="78"/>
  <c r="N17" i="78"/>
  <c r="G53" i="78"/>
  <c r="E18" i="78"/>
  <c r="C31" i="78"/>
  <c r="O48" i="78"/>
  <c r="G12" i="78"/>
  <c r="C19" i="78"/>
  <c r="F55" i="78"/>
  <c r="K15" i="78"/>
  <c r="F52" i="78"/>
  <c r="E31" i="78"/>
  <c r="U11" i="78"/>
  <c r="U19" i="78"/>
  <c r="U51" i="78"/>
  <c r="M47" i="78"/>
  <c r="Q33" i="78"/>
  <c r="S15" i="78"/>
  <c r="T16" i="78"/>
  <c r="U14" i="78"/>
  <c r="D15" i="78"/>
  <c r="N15" i="78"/>
  <c r="O32" i="78"/>
  <c r="H31" i="78"/>
  <c r="K17" i="78"/>
  <c r="L47" i="78"/>
  <c r="N30" i="78"/>
  <c r="D54" i="78"/>
  <c r="G14" i="78"/>
  <c r="M53" i="78"/>
  <c r="F11" i="78"/>
  <c r="K13" i="78"/>
  <c r="C35" i="78"/>
  <c r="Q28" i="78"/>
  <c r="I18" i="78"/>
  <c r="V16" i="78"/>
  <c r="X54" i="78"/>
  <c r="W17" i="78"/>
  <c r="H7" i="78"/>
  <c r="S54" i="78"/>
  <c r="P47" i="78"/>
  <c r="W54" i="78"/>
  <c r="H47" i="78"/>
  <c r="C33" i="78"/>
  <c r="O18" i="78"/>
  <c r="S48" i="78"/>
  <c r="M54" i="78"/>
  <c r="O16" i="78"/>
  <c r="S29" i="78"/>
  <c r="L13" i="78"/>
  <c r="V12" i="78"/>
  <c r="M12" i="78"/>
  <c r="N32" i="78"/>
  <c r="R11" i="78"/>
  <c r="Q15" i="78"/>
  <c r="G55" i="78"/>
  <c r="T34" i="78"/>
  <c r="H17" i="78"/>
  <c r="L54" i="78"/>
  <c r="G50" i="78"/>
  <c r="Q35" i="78"/>
  <c r="Q14" i="78"/>
  <c r="W14" i="78"/>
  <c r="N31" i="78"/>
  <c r="L12" i="78"/>
  <c r="R55" i="78"/>
  <c r="E54" i="78"/>
  <c r="F47" i="78"/>
  <c r="V51" i="78"/>
  <c r="F50" i="78"/>
  <c r="P27" i="78"/>
  <c r="P31" i="78"/>
  <c r="P53" i="78"/>
  <c r="M19" i="78"/>
  <c r="K47" i="78"/>
  <c r="X47" i="78"/>
  <c r="E11" i="78"/>
  <c r="C12" i="78"/>
  <c r="I50" i="78"/>
  <c r="I55" i="78"/>
  <c r="D52" i="78"/>
  <c r="T11" i="78"/>
  <c r="X12" i="78"/>
  <c r="C14" i="78"/>
  <c r="M50" i="78"/>
  <c r="S47" i="78"/>
  <c r="T13" i="78"/>
  <c r="U15" i="78"/>
  <c r="C34" i="78"/>
  <c r="N48" i="78"/>
  <c r="F27" i="78"/>
  <c r="E32" i="78"/>
  <c r="D30" i="78"/>
  <c r="E50" i="78"/>
  <c r="E27" i="78"/>
  <c r="H51" i="78"/>
  <c r="M49" i="78"/>
  <c r="E52" i="78"/>
  <c r="N28" i="78"/>
  <c r="G32" i="78"/>
  <c r="P49" i="78"/>
  <c r="U12" i="78"/>
  <c r="I12" i="78"/>
  <c r="Q32" i="78"/>
  <c r="L51" i="78"/>
  <c r="S55" i="78"/>
  <c r="K53" i="78"/>
  <c r="V53" i="78"/>
  <c r="J17" i="78"/>
  <c r="O19" i="78"/>
  <c r="E53" i="78"/>
  <c r="R30" i="78"/>
  <c r="F31" i="78"/>
  <c r="W51" i="78"/>
  <c r="H15" i="78"/>
  <c r="D29" i="78"/>
  <c r="P33" i="78"/>
  <c r="R47" i="78"/>
  <c r="G31" i="78"/>
  <c r="J52" i="78"/>
  <c r="E17" i="78"/>
  <c r="H19" i="78"/>
  <c r="I34" i="78"/>
  <c r="F49" i="78"/>
  <c r="R29" i="78"/>
  <c r="H48" i="78"/>
  <c r="O53" i="78"/>
  <c r="C27" i="78"/>
  <c r="S28" i="78"/>
  <c r="X19" i="78"/>
  <c r="N29" i="78"/>
  <c r="D33" i="78"/>
  <c r="D31" i="78"/>
  <c r="G11" i="78"/>
  <c r="U47" i="78"/>
  <c r="Q54" i="78"/>
  <c r="W50" i="78"/>
  <c r="V14" i="78"/>
  <c r="X11" i="78"/>
  <c r="S11" i="78"/>
  <c r="N11" i="78"/>
  <c r="Q18" i="78"/>
  <c r="J18" i="78"/>
  <c r="Q51" i="78"/>
  <c r="Q27" i="78"/>
  <c r="P14" i="78"/>
  <c r="T33" i="78"/>
  <c r="N55" i="78"/>
  <c r="Q49" i="78"/>
  <c r="H13" i="78"/>
  <c r="R52" i="78"/>
  <c r="L17" i="78"/>
  <c r="I52" i="78"/>
  <c r="F12" i="78"/>
  <c r="F19" i="78"/>
  <c r="Q48" i="78"/>
  <c r="O33" i="78"/>
  <c r="J13" i="78"/>
  <c r="I29" i="78"/>
  <c r="K48" i="78"/>
  <c r="G48" i="78"/>
  <c r="E35" i="78"/>
  <c r="F30" i="78"/>
  <c r="S14" i="78"/>
  <c r="I31" i="78"/>
  <c r="T55" i="78"/>
  <c r="R54" i="78"/>
  <c r="R17" i="78"/>
  <c r="P34" i="78"/>
  <c r="P28" i="78"/>
  <c r="E55" i="78"/>
  <c r="C16" i="78"/>
  <c r="W53" i="78"/>
  <c r="M18" i="78"/>
  <c r="U53" i="78"/>
  <c r="C17" i="78"/>
  <c r="S53" i="78"/>
  <c r="T15" i="78"/>
  <c r="K50" i="78"/>
  <c r="H29" i="78"/>
  <c r="M16" i="78"/>
  <c r="C13" i="78"/>
  <c r="T28" i="78"/>
  <c r="S35" i="78"/>
  <c r="L52" i="78"/>
  <c r="U55" i="78"/>
  <c r="E48" i="78"/>
  <c r="C53" i="78"/>
  <c r="S27" i="78"/>
  <c r="O50" i="78"/>
  <c r="W12" i="78"/>
  <c r="C15" i="78"/>
  <c r="K19" i="78"/>
  <c r="T29" i="78"/>
  <c r="R51" i="78"/>
  <c r="P18" i="78"/>
  <c r="V47" i="78"/>
  <c r="D34" i="78"/>
  <c r="E29" i="78"/>
  <c r="R19" i="78"/>
  <c r="W13" i="78"/>
  <c r="D12" i="78"/>
  <c r="V50" i="78"/>
  <c r="U48" i="78"/>
  <c r="W15" i="78"/>
  <c r="H14" i="78"/>
  <c r="S52" i="78"/>
  <c r="Q52" i="78"/>
  <c r="O30" i="78"/>
  <c r="C30" i="78"/>
  <c r="D27" i="78"/>
  <c r="F16" i="78"/>
  <c r="G54" i="78"/>
  <c r="E19" i="78"/>
  <c r="J16" i="78"/>
  <c r="W56" i="83" l="1"/>
  <c r="U36" i="83"/>
  <c r="X9" i="83"/>
  <c r="N21" i="83"/>
  <c r="N22" i="83" s="1"/>
  <c r="N23" i="83" s="1"/>
  <c r="L20" i="83"/>
  <c r="O20" i="83"/>
  <c r="Q20" i="83"/>
  <c r="J20" i="83"/>
  <c r="I20" i="83"/>
  <c r="D20" i="83"/>
  <c r="P20" i="83"/>
  <c r="H20" i="83"/>
  <c r="V20" i="83"/>
  <c r="R20" i="83"/>
  <c r="U20" i="83"/>
  <c r="H38" i="83"/>
  <c r="W58" i="83"/>
  <c r="B42" i="83"/>
  <c r="B43" i="83" s="1"/>
  <c r="G42" i="83"/>
  <c r="G43" i="83" s="1"/>
  <c r="D42" i="83"/>
  <c r="D43" i="83" s="1"/>
  <c r="C42" i="83"/>
  <c r="C43" i="83" s="1"/>
  <c r="U21" i="83"/>
  <c r="U22" i="83" s="1"/>
  <c r="U23" i="83" s="1"/>
  <c r="R21" i="83"/>
  <c r="R22" i="83" s="1"/>
  <c r="R23" i="83" s="1"/>
  <c r="P21" i="83"/>
  <c r="P22" i="83" s="1"/>
  <c r="P23" i="83" s="1"/>
  <c r="D21" i="83"/>
  <c r="D22" i="83" s="1"/>
  <c r="D23" i="83" s="1"/>
  <c r="V21" i="83"/>
  <c r="L21" i="83"/>
  <c r="K15" i="83"/>
  <c r="J21" i="83"/>
  <c r="E15" i="83"/>
  <c r="X10" i="83"/>
  <c r="N20" i="83"/>
  <c r="H21" i="83"/>
  <c r="M15" i="83"/>
  <c r="S15" i="83"/>
  <c r="F15" i="83"/>
  <c r="O21" i="83"/>
  <c r="W12" i="83"/>
  <c r="G15" i="83"/>
  <c r="W11" i="83"/>
  <c r="T15" i="83"/>
  <c r="C15" i="83"/>
  <c r="Q21" i="83"/>
  <c r="I21" i="83"/>
  <c r="H36" i="83"/>
  <c r="J7" i="78"/>
  <c r="L58" i="82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G59" i="82" s="1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9" i="82" s="1"/>
  <c r="P53" i="82"/>
  <c r="P59" i="82" s="1"/>
  <c r="O53" i="82"/>
  <c r="O58" i="82" s="1"/>
  <c r="N53" i="82"/>
  <c r="N59" i="82" s="1"/>
  <c r="M53" i="82"/>
  <c r="M59" i="82" s="1"/>
  <c r="L53" i="82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B53" i="82"/>
  <c r="B58" i="82" s="1"/>
  <c r="W52" i="82"/>
  <c r="W51" i="82"/>
  <c r="X52" i="82" s="1"/>
  <c r="W50" i="82"/>
  <c r="W49" i="82"/>
  <c r="W48" i="82"/>
  <c r="W47" i="82"/>
  <c r="X47" i="82" s="1"/>
  <c r="W46" i="82"/>
  <c r="X46" i="82" s="1"/>
  <c r="Q39" i="82"/>
  <c r="O39" i="82"/>
  <c r="T38" i="82"/>
  <c r="S38" i="82"/>
  <c r="S40" i="82" s="1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P34" i="82"/>
  <c r="P40" i="82" s="1"/>
  <c r="O34" i="82"/>
  <c r="G34" i="82"/>
  <c r="G39" i="82" s="1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V27" i="82" s="1"/>
  <c r="H27" i="82"/>
  <c r="I27" i="82" s="1"/>
  <c r="V18" i="82"/>
  <c r="U18" i="82"/>
  <c r="T18" i="82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L14" i="82"/>
  <c r="L19" i="82" s="1"/>
  <c r="K14" i="82"/>
  <c r="K19" i="82" s="1"/>
  <c r="J14" i="82"/>
  <c r="J19" i="82" s="1"/>
  <c r="I14" i="82"/>
  <c r="H14" i="82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W9" i="82"/>
  <c r="W8" i="82"/>
  <c r="W7" i="82"/>
  <c r="X7" i="82" s="1"/>
  <c r="U2" i="82"/>
  <c r="A2" i="82"/>
  <c r="T18" i="78"/>
  <c r="F18" i="78"/>
  <c r="D18" i="78"/>
  <c r="X14" i="78"/>
  <c r="H18" i="78"/>
  <c r="U18" i="78"/>
  <c r="N18" i="78"/>
  <c r="G18" i="78"/>
  <c r="X15" i="78"/>
  <c r="L18" i="78"/>
  <c r="E20" i="83" l="1"/>
  <c r="K20" i="83"/>
  <c r="K21" i="83"/>
  <c r="K22" i="83" s="1"/>
  <c r="K23" i="83" s="1"/>
  <c r="E21" i="83"/>
  <c r="E22" i="83" s="1"/>
  <c r="E23" i="83" s="1"/>
  <c r="V22" i="83"/>
  <c r="V23" i="83" s="1"/>
  <c r="Q22" i="83"/>
  <c r="Q23" i="83" s="1"/>
  <c r="O22" i="83"/>
  <c r="O23" i="83" s="1"/>
  <c r="L22" i="83"/>
  <c r="L23" i="83" s="1"/>
  <c r="X12" i="83"/>
  <c r="J22" i="83"/>
  <c r="J23" i="83" s="1"/>
  <c r="I22" i="83"/>
  <c r="I23" i="83" s="1"/>
  <c r="H22" i="83"/>
  <c r="H23" i="83" s="1"/>
  <c r="X11" i="83"/>
  <c r="W14" i="83"/>
  <c r="W13" i="83"/>
  <c r="G21" i="83"/>
  <c r="G20" i="83"/>
  <c r="C20" i="83"/>
  <c r="C21" i="83"/>
  <c r="T20" i="83"/>
  <c r="T21" i="83"/>
  <c r="S20" i="83"/>
  <c r="S21" i="83"/>
  <c r="M20" i="83"/>
  <c r="M21" i="83"/>
  <c r="F21" i="83"/>
  <c r="F20" i="83"/>
  <c r="B60" i="82"/>
  <c r="B61" i="82" s="1"/>
  <c r="S41" i="82"/>
  <c r="S42" i="82" s="1"/>
  <c r="Q60" i="82"/>
  <c r="Q61" i="82" s="1"/>
  <c r="P41" i="82"/>
  <c r="P42" i="82" s="1"/>
  <c r="M60" i="82"/>
  <c r="M61" i="82" s="1"/>
  <c r="P60" i="82"/>
  <c r="P61" i="82" s="1"/>
  <c r="G60" i="82"/>
  <c r="G61" i="82" s="1"/>
  <c r="N60" i="82"/>
  <c r="N61" i="82" s="1"/>
  <c r="L60" i="82"/>
  <c r="L61" i="82" s="1"/>
  <c r="C60" i="82"/>
  <c r="C61" i="82" s="1"/>
  <c r="T41" i="82"/>
  <c r="T42" i="82" s="1"/>
  <c r="I33" i="82"/>
  <c r="J20" i="82"/>
  <c r="J21" i="82" s="1"/>
  <c r="J22" i="82" s="1"/>
  <c r="M20" i="82"/>
  <c r="M21" i="82" s="1"/>
  <c r="M22" i="82" s="1"/>
  <c r="C59" i="82"/>
  <c r="L59" i="82"/>
  <c r="H20" i="82"/>
  <c r="H21" i="82" s="1"/>
  <c r="H22" i="82" s="1"/>
  <c r="I20" i="82"/>
  <c r="I21" i="82" s="1"/>
  <c r="I22" i="82" s="1"/>
  <c r="R20" i="82"/>
  <c r="R21" i="82" s="1"/>
  <c r="R22" i="82" s="1"/>
  <c r="K20" i="82"/>
  <c r="K21" i="82" s="1"/>
  <c r="K22" i="82" s="1"/>
  <c r="S59" i="82"/>
  <c r="S60" i="82" s="1"/>
  <c r="S61" i="82" s="1"/>
  <c r="R59" i="82"/>
  <c r="R60" i="82" s="1"/>
  <c r="R61" i="82" s="1"/>
  <c r="O59" i="82"/>
  <c r="O60" i="82" s="1"/>
  <c r="O61" i="82" s="1"/>
  <c r="N58" i="82"/>
  <c r="M58" i="82"/>
  <c r="F59" i="82"/>
  <c r="F60" i="82" s="1"/>
  <c r="F61" i="82" s="1"/>
  <c r="X51" i="82"/>
  <c r="X49" i="82"/>
  <c r="X50" i="82"/>
  <c r="V32" i="82"/>
  <c r="V33" i="82"/>
  <c r="R40" i="82"/>
  <c r="R41" i="82" s="1"/>
  <c r="R42" i="82" s="1"/>
  <c r="V30" i="82"/>
  <c r="P39" i="82"/>
  <c r="V29" i="82"/>
  <c r="B20" i="82"/>
  <c r="B21" i="82" s="1"/>
  <c r="B22" i="82" s="1"/>
  <c r="I32" i="82"/>
  <c r="X10" i="82"/>
  <c r="N20" i="82"/>
  <c r="N21" i="82" s="1"/>
  <c r="N22" i="82" s="1"/>
  <c r="F20" i="82"/>
  <c r="F21" i="82" s="1"/>
  <c r="F22" i="82" s="1"/>
  <c r="X11" i="82"/>
  <c r="E20" i="82"/>
  <c r="E21" i="82" s="1"/>
  <c r="E22" i="82" s="1"/>
  <c r="C20" i="82"/>
  <c r="C21" i="82" s="1"/>
  <c r="C22" i="82" s="1"/>
  <c r="Q20" i="82"/>
  <c r="Q21" i="82" s="1"/>
  <c r="Q22" i="82" s="1"/>
  <c r="X12" i="82"/>
  <c r="P20" i="82"/>
  <c r="P21" i="82" s="1"/>
  <c r="P22" i="82" s="1"/>
  <c r="O20" i="82"/>
  <c r="O21" i="82" s="1"/>
  <c r="O22" i="82" s="1"/>
  <c r="X13" i="82"/>
  <c r="D20" i="82"/>
  <c r="D21" i="82" s="1"/>
  <c r="D22" i="82" s="1"/>
  <c r="X8" i="82"/>
  <c r="H59" i="82"/>
  <c r="H60" i="82" s="1"/>
  <c r="H61" i="82" s="1"/>
  <c r="B59" i="82"/>
  <c r="I59" i="82"/>
  <c r="I60" i="82" s="1"/>
  <c r="I61" i="82" s="1"/>
  <c r="U59" i="82"/>
  <c r="U60" i="82" s="1"/>
  <c r="U61" i="82" s="1"/>
  <c r="J59" i="82"/>
  <c r="J60" i="82" s="1"/>
  <c r="J61" i="82" s="1"/>
  <c r="V59" i="82"/>
  <c r="V60" i="82" s="1"/>
  <c r="V61" i="82" s="1"/>
  <c r="W53" i="82"/>
  <c r="W56" i="82" s="1"/>
  <c r="T59" i="82"/>
  <c r="T60" i="82" s="1"/>
  <c r="T61" i="82" s="1"/>
  <c r="K59" i="82"/>
  <c r="K60" i="82" s="1"/>
  <c r="K61" i="82" s="1"/>
  <c r="T40" i="82"/>
  <c r="O40" i="82"/>
  <c r="O41" i="82" s="1"/>
  <c r="O42" i="82" s="1"/>
  <c r="Q40" i="82"/>
  <c r="Q41" i="82" s="1"/>
  <c r="Q42" i="82" s="1"/>
  <c r="I30" i="82"/>
  <c r="B40" i="82"/>
  <c r="B41" i="82" s="1"/>
  <c r="B42" i="82" s="1"/>
  <c r="C40" i="82"/>
  <c r="C41" i="82" s="1"/>
  <c r="C42" i="82" s="1"/>
  <c r="D40" i="82"/>
  <c r="D41" i="82" s="1"/>
  <c r="D42" i="82" s="1"/>
  <c r="E40" i="82"/>
  <c r="E41" i="82" s="1"/>
  <c r="E42" i="82" s="1"/>
  <c r="F40" i="82"/>
  <c r="F41" i="82" s="1"/>
  <c r="F42" i="82" s="1"/>
  <c r="G40" i="82"/>
  <c r="G41" i="82" s="1"/>
  <c r="G42" i="82" s="1"/>
  <c r="I29" i="82"/>
  <c r="I19" i="82"/>
  <c r="L20" i="82"/>
  <c r="L21" i="82" s="1"/>
  <c r="L22" i="82" s="1"/>
  <c r="T20" i="82"/>
  <c r="T21" i="82" s="1"/>
  <c r="T22" i="82" s="1"/>
  <c r="U20" i="82"/>
  <c r="U21" i="82" s="1"/>
  <c r="U22" i="82" s="1"/>
  <c r="V20" i="82"/>
  <c r="V21" i="82" s="1"/>
  <c r="V22" i="82" s="1"/>
  <c r="H19" i="82"/>
  <c r="S20" i="82"/>
  <c r="S21" i="82" s="1"/>
  <c r="S22" i="82" s="1"/>
  <c r="W14" i="82"/>
  <c r="W17" i="82" s="1"/>
  <c r="G20" i="82"/>
  <c r="G21" i="82" s="1"/>
  <c r="G22" i="82" s="1"/>
  <c r="X9" i="82"/>
  <c r="I28" i="82"/>
  <c r="I31" i="82"/>
  <c r="U34" i="82"/>
  <c r="X48" i="82"/>
  <c r="C58" i="82"/>
  <c r="D59" i="82"/>
  <c r="D60" i="82" s="1"/>
  <c r="D61" i="82" s="1"/>
  <c r="P58" i="82"/>
  <c r="V31" i="82"/>
  <c r="E59" i="82"/>
  <c r="E60" i="82" s="1"/>
  <c r="E61" i="82" s="1"/>
  <c r="H34" i="82"/>
  <c r="M19" i="82"/>
  <c r="B19" i="82"/>
  <c r="Q58" i="82"/>
  <c r="V28" i="82"/>
  <c r="B11" i="78"/>
  <c r="H29" i="79"/>
  <c r="H28" i="79"/>
  <c r="H27" i="79"/>
  <c r="X16" i="78"/>
  <c r="X17" i="78"/>
  <c r="X13" i="83" l="1"/>
  <c r="T22" i="83"/>
  <c r="T23" i="83" s="1"/>
  <c r="S22" i="83"/>
  <c r="S23" i="83" s="1"/>
  <c r="M22" i="83"/>
  <c r="M23" i="83" s="1"/>
  <c r="G22" i="83"/>
  <c r="G23" i="83" s="1"/>
  <c r="F22" i="83"/>
  <c r="F23" i="83" s="1"/>
  <c r="C22" i="83"/>
  <c r="C23" i="83" s="1"/>
  <c r="X14" i="83"/>
  <c r="B15" i="83"/>
  <c r="W15" i="82"/>
  <c r="W54" i="82"/>
  <c r="H35" i="82"/>
  <c r="H37" i="82"/>
  <c r="U37" i="82"/>
  <c r="U35" i="82"/>
  <c r="H30" i="79"/>
  <c r="H31" i="79"/>
  <c r="C18" i="78"/>
  <c r="B20" i="83" l="1"/>
  <c r="B21" i="83"/>
  <c r="W15" i="83"/>
  <c r="H32" i="79"/>
  <c r="H33" i="79"/>
  <c r="X18" i="78"/>
  <c r="B22" i="83" l="1"/>
  <c r="B23" i="83" s="1"/>
  <c r="W18" i="83"/>
  <c r="W16" i="83"/>
  <c r="C14" i="79"/>
  <c r="C19" i="79" s="1"/>
  <c r="C17" i="79"/>
  <c r="C18" i="79"/>
  <c r="C34" i="79"/>
  <c r="C39" i="79" s="1"/>
  <c r="C37" i="79"/>
  <c r="C38" i="79"/>
  <c r="C53" i="79"/>
  <c r="C58" i="79" s="1"/>
  <c r="C56" i="79"/>
  <c r="C57" i="79"/>
  <c r="D14" i="79"/>
  <c r="D18" i="79"/>
  <c r="D34" i="79"/>
  <c r="D37" i="79"/>
  <c r="D38" i="79"/>
  <c r="D53" i="79"/>
  <c r="D58" i="79" s="1"/>
  <c r="D56" i="79"/>
  <c r="D57" i="79"/>
  <c r="D59" i="79" s="1"/>
  <c r="E14" i="79"/>
  <c r="E19" i="79" s="1"/>
  <c r="E17" i="79"/>
  <c r="E18" i="79"/>
  <c r="E34" i="79"/>
  <c r="E37" i="79"/>
  <c r="E38" i="79"/>
  <c r="E53" i="79"/>
  <c r="E58" i="79" s="1"/>
  <c r="E56" i="79"/>
  <c r="E57" i="79"/>
  <c r="F17" i="79"/>
  <c r="F18" i="79"/>
  <c r="F34" i="79"/>
  <c r="F39" i="79" s="1"/>
  <c r="F37" i="79"/>
  <c r="F38" i="79"/>
  <c r="F53" i="79"/>
  <c r="F56" i="79"/>
  <c r="F57" i="79"/>
  <c r="G14" i="79"/>
  <c r="G19" i="79" s="1"/>
  <c r="G18" i="79"/>
  <c r="G34" i="79"/>
  <c r="G37" i="79"/>
  <c r="G38" i="79"/>
  <c r="G53" i="79"/>
  <c r="G58" i="79" s="1"/>
  <c r="G56" i="79"/>
  <c r="G57" i="79"/>
  <c r="H14" i="79"/>
  <c r="H19" i="79" s="1"/>
  <c r="H18" i="79"/>
  <c r="I27" i="79"/>
  <c r="H36" i="79"/>
  <c r="H53" i="79"/>
  <c r="H58" i="79" s="1"/>
  <c r="H56" i="79"/>
  <c r="H57" i="79"/>
  <c r="I14" i="79"/>
  <c r="I18" i="79"/>
  <c r="I53" i="79"/>
  <c r="I58" i="79" s="1"/>
  <c r="I56" i="79"/>
  <c r="I57" i="79"/>
  <c r="J14" i="79"/>
  <c r="J19" i="79" s="1"/>
  <c r="J18" i="79"/>
  <c r="J53" i="79"/>
  <c r="J58" i="79" s="1"/>
  <c r="J56" i="79"/>
  <c r="J57" i="79"/>
  <c r="K17" i="79"/>
  <c r="K18" i="79"/>
  <c r="K53" i="79"/>
  <c r="K58" i="79" s="1"/>
  <c r="K56" i="79"/>
  <c r="K57" i="79"/>
  <c r="F59" i="79" l="1"/>
  <c r="C59" i="79"/>
  <c r="I33" i="79"/>
  <c r="C40" i="79"/>
  <c r="C20" i="79"/>
  <c r="F58" i="79"/>
  <c r="E20" i="79"/>
  <c r="E59" i="79"/>
  <c r="D39" i="79"/>
  <c r="D40" i="79"/>
  <c r="E39" i="79"/>
  <c r="E40" i="79"/>
  <c r="D19" i="79"/>
  <c r="D20" i="79"/>
  <c r="K59" i="79"/>
  <c r="F40" i="79"/>
  <c r="D17" i="79"/>
  <c r="H17" i="79"/>
  <c r="I30" i="79"/>
  <c r="G17" i="79"/>
  <c r="F14" i="79"/>
  <c r="G59" i="79"/>
  <c r="G20" i="79"/>
  <c r="G39" i="79"/>
  <c r="G40" i="79"/>
  <c r="I32" i="79"/>
  <c r="H59" i="79"/>
  <c r="I31" i="79"/>
  <c r="H20" i="79"/>
  <c r="J20" i="79"/>
  <c r="K14" i="79"/>
  <c r="K19" i="79" s="1"/>
  <c r="J17" i="79"/>
  <c r="I19" i="79"/>
  <c r="I20" i="79"/>
  <c r="J59" i="79"/>
  <c r="I59" i="79"/>
  <c r="I17" i="79"/>
  <c r="I28" i="79"/>
  <c r="F20" i="79" l="1"/>
  <c r="F19" i="79"/>
  <c r="I29" i="79"/>
  <c r="K20" i="79"/>
  <c r="A2" i="79"/>
  <c r="D41" i="79" s="1"/>
  <c r="E41" i="79" l="1"/>
  <c r="E42" i="79" s="1"/>
  <c r="C41" i="79"/>
  <c r="C42" i="79" s="1"/>
  <c r="F41" i="79"/>
  <c r="F42" i="79" s="1"/>
  <c r="G41" i="79"/>
  <c r="G42" i="79" s="1"/>
  <c r="D42" i="79"/>
  <c r="C21" i="79"/>
  <c r="C22" i="79" s="1"/>
  <c r="D21" i="79"/>
  <c r="D22" i="79" s="1"/>
  <c r="E21" i="79"/>
  <c r="E22" i="79" s="1"/>
  <c r="F21" i="79"/>
  <c r="F22" i="79" s="1"/>
  <c r="I21" i="79"/>
  <c r="I22" i="79" s="1"/>
  <c r="G21" i="79"/>
  <c r="G22" i="79" s="1"/>
  <c r="H21" i="79"/>
  <c r="H22" i="79" s="1"/>
  <c r="K21" i="79"/>
  <c r="K22" i="79" s="1"/>
  <c r="J21" i="79"/>
  <c r="J22" i="79" s="1"/>
  <c r="V57" i="79"/>
  <c r="U57" i="79"/>
  <c r="T57" i="79"/>
  <c r="S57" i="79"/>
  <c r="R57" i="79"/>
  <c r="Q57" i="79"/>
  <c r="P57" i="79"/>
  <c r="O57" i="79"/>
  <c r="N57" i="79"/>
  <c r="M57" i="79"/>
  <c r="L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B56" i="79"/>
  <c r="W55" i="79"/>
  <c r="V53" i="79"/>
  <c r="U53" i="79"/>
  <c r="T53" i="79"/>
  <c r="S53" i="79"/>
  <c r="R53" i="79"/>
  <c r="Q53" i="79"/>
  <c r="P53" i="79"/>
  <c r="O53" i="79"/>
  <c r="N53" i="79"/>
  <c r="M53" i="79"/>
  <c r="L53" i="79"/>
  <c r="B53" i="79"/>
  <c r="W52" i="79"/>
  <c r="W51" i="79"/>
  <c r="W50" i="79"/>
  <c r="W49" i="79"/>
  <c r="W48" i="79"/>
  <c r="W47" i="79"/>
  <c r="W46" i="79"/>
  <c r="T38" i="79"/>
  <c r="S38" i="79"/>
  <c r="R38" i="79"/>
  <c r="Q38" i="79"/>
  <c r="P38" i="79"/>
  <c r="O38" i="79"/>
  <c r="B38" i="79"/>
  <c r="T37" i="79"/>
  <c r="S37" i="79"/>
  <c r="R37" i="79"/>
  <c r="Q37" i="79"/>
  <c r="P37" i="79"/>
  <c r="O37" i="79"/>
  <c r="B37" i="79"/>
  <c r="U36" i="79"/>
  <c r="T34" i="79"/>
  <c r="S34" i="79"/>
  <c r="R34" i="79"/>
  <c r="Q34" i="79"/>
  <c r="P34" i="79"/>
  <c r="O34" i="79"/>
  <c r="B34" i="79"/>
  <c r="H34" i="79" s="1"/>
  <c r="U33" i="79"/>
  <c r="U32" i="79"/>
  <c r="U31" i="79"/>
  <c r="U30" i="79"/>
  <c r="U29" i="79"/>
  <c r="U28" i="79"/>
  <c r="U27" i="79"/>
  <c r="V18" i="79"/>
  <c r="U18" i="79"/>
  <c r="T18" i="79"/>
  <c r="S18" i="79"/>
  <c r="R18" i="79"/>
  <c r="Q18" i="79"/>
  <c r="P18" i="79"/>
  <c r="O18" i="79"/>
  <c r="N18" i="79"/>
  <c r="M18" i="79"/>
  <c r="L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B17" i="79"/>
  <c r="W16" i="79"/>
  <c r="V14" i="79"/>
  <c r="U14" i="79"/>
  <c r="T14" i="79"/>
  <c r="S14" i="79"/>
  <c r="R14" i="79"/>
  <c r="Q14" i="79"/>
  <c r="P14" i="79"/>
  <c r="O14" i="79"/>
  <c r="N14" i="79"/>
  <c r="M14" i="79"/>
  <c r="L14" i="79"/>
  <c r="B14" i="79"/>
  <c r="W13" i="79"/>
  <c r="W12" i="79"/>
  <c r="W11" i="79"/>
  <c r="W10" i="79"/>
  <c r="W9" i="79"/>
  <c r="W8" i="79"/>
  <c r="W7" i="79"/>
  <c r="U2" i="79"/>
  <c r="H37" i="79" l="1"/>
  <c r="H35" i="79"/>
  <c r="S39" i="79"/>
  <c r="O58" i="79"/>
  <c r="S19" i="79"/>
  <c r="T39" i="79"/>
  <c r="P58" i="79"/>
  <c r="T19" i="79"/>
  <c r="M19" i="79"/>
  <c r="U19" i="79"/>
  <c r="V30" i="79"/>
  <c r="Q58" i="79"/>
  <c r="L19" i="79"/>
  <c r="X10" i="79"/>
  <c r="X11" i="79"/>
  <c r="N19" i="79"/>
  <c r="V19" i="79"/>
  <c r="V31" i="79"/>
  <c r="B58" i="79"/>
  <c r="R58" i="79"/>
  <c r="O19" i="79"/>
  <c r="O39" i="79"/>
  <c r="S58" i="79"/>
  <c r="P19" i="79"/>
  <c r="P39" i="79"/>
  <c r="T58" i="79"/>
  <c r="Q19" i="79"/>
  <c r="Q39" i="79"/>
  <c r="U58" i="79"/>
  <c r="B19" i="79"/>
  <c r="R19" i="79"/>
  <c r="R39" i="79"/>
  <c r="V58" i="79"/>
  <c r="X51" i="79"/>
  <c r="X50" i="79"/>
  <c r="M59" i="79"/>
  <c r="X13" i="79"/>
  <c r="V33" i="79"/>
  <c r="X48" i="79"/>
  <c r="X49" i="79"/>
  <c r="X7" i="79"/>
  <c r="X8" i="79"/>
  <c r="V28" i="79"/>
  <c r="V27" i="79"/>
  <c r="X9" i="79"/>
  <c r="V29" i="79"/>
  <c r="X52" i="79"/>
  <c r="X12" i="79"/>
  <c r="V32" i="79"/>
  <c r="X46" i="79"/>
  <c r="X47" i="79"/>
  <c r="N59" i="79"/>
  <c r="B40" i="79"/>
  <c r="R59" i="79"/>
  <c r="T59" i="79"/>
  <c r="M58" i="79"/>
  <c r="L59" i="79"/>
  <c r="Q59" i="79"/>
  <c r="S59" i="79"/>
  <c r="L58" i="79"/>
  <c r="N58" i="79"/>
  <c r="O40" i="79"/>
  <c r="S20" i="79"/>
  <c r="S21" i="79" s="1"/>
  <c r="S22" i="79" s="1"/>
  <c r="R20" i="79"/>
  <c r="R21" i="79" s="1"/>
  <c r="R22" i="79" s="1"/>
  <c r="Q20" i="79"/>
  <c r="Q21" i="79" s="1"/>
  <c r="Q22" i="79" s="1"/>
  <c r="P20" i="79"/>
  <c r="P21" i="79" s="1"/>
  <c r="P22" i="79" s="1"/>
  <c r="O20" i="79"/>
  <c r="O21" i="79" s="1"/>
  <c r="O22" i="79" s="1"/>
  <c r="N20" i="79"/>
  <c r="N21" i="79" s="1"/>
  <c r="N22" i="79" s="1"/>
  <c r="M20" i="79"/>
  <c r="M21" i="79" s="1"/>
  <c r="M22" i="79" s="1"/>
  <c r="B20" i="79"/>
  <c r="B21" i="79" s="1"/>
  <c r="B22" i="79" s="1"/>
  <c r="B59" i="79"/>
  <c r="U59" i="79"/>
  <c r="V59" i="79"/>
  <c r="P40" i="79"/>
  <c r="Q40" i="79"/>
  <c r="R40" i="79"/>
  <c r="S40" i="79"/>
  <c r="T40" i="79"/>
  <c r="B39" i="79"/>
  <c r="T20" i="79"/>
  <c r="T21" i="79" s="1"/>
  <c r="T22" i="79" s="1"/>
  <c r="L20" i="79"/>
  <c r="L21" i="79" s="1"/>
  <c r="L22" i="79" s="1"/>
  <c r="W14" i="79"/>
  <c r="U20" i="79"/>
  <c r="U21" i="79" s="1"/>
  <c r="U22" i="79" s="1"/>
  <c r="O59" i="79"/>
  <c r="P59" i="79"/>
  <c r="W53" i="79"/>
  <c r="U34" i="79"/>
  <c r="V20" i="79"/>
  <c r="V21" i="79" s="1"/>
  <c r="V22" i="79" s="1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U61" i="77"/>
  <c r="T61" i="77"/>
  <c r="T66" i="77" s="1"/>
  <c r="S61" i="77"/>
  <c r="S66" i="77" s="1"/>
  <c r="R61" i="77"/>
  <c r="R66" i="77" s="1"/>
  <c r="Q61" i="77"/>
  <c r="Q66" i="77" s="1"/>
  <c r="P61" i="77"/>
  <c r="P66" i="77" s="1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G66" i="77" s="1"/>
  <c r="F61" i="77"/>
  <c r="F66" i="77" s="1"/>
  <c r="E61" i="77"/>
  <c r="E66" i="77" s="1"/>
  <c r="D61" i="77"/>
  <c r="D66" i="77" s="1"/>
  <c r="C61" i="77"/>
  <c r="C66" i="77" s="1"/>
  <c r="B61" i="77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P43" i="77"/>
  <c r="P48" i="77" s="1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B48" i="77" s="1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D24" i="77"/>
  <c r="D29" i="77" s="1"/>
  <c r="C24" i="77"/>
  <c r="C29" i="77" s="1"/>
  <c r="B24" i="77"/>
  <c r="B29" i="77" s="1"/>
  <c r="W23" i="77"/>
  <c r="W22" i="77"/>
  <c r="X23" i="77" s="1"/>
  <c r="W21" i="77"/>
  <c r="X22" i="77" s="1"/>
  <c r="W20" i="77"/>
  <c r="W19" i="77"/>
  <c r="X20" i="77" s="1"/>
  <c r="W18" i="77"/>
  <c r="W17" i="77"/>
  <c r="U11" i="77"/>
  <c r="X19" i="77" l="1"/>
  <c r="X17" i="77"/>
  <c r="X18" i="77"/>
  <c r="X21" i="77"/>
  <c r="B41" i="79"/>
  <c r="B42" i="79" s="1"/>
  <c r="U67" i="77"/>
  <c r="U35" i="79"/>
  <c r="U37" i="79"/>
  <c r="W56" i="79"/>
  <c r="W54" i="79"/>
  <c r="W15" i="79"/>
  <c r="W17" i="79"/>
  <c r="E30" i="77"/>
  <c r="H30" i="77"/>
  <c r="B67" i="77"/>
  <c r="V67" i="77"/>
  <c r="N30" i="77"/>
  <c r="T30" i="77"/>
  <c r="V66" i="77"/>
  <c r="U66" i="77"/>
  <c r="O67" i="77"/>
  <c r="N67" i="77"/>
  <c r="K67" i="77"/>
  <c r="J67" i="77"/>
  <c r="I67" i="77"/>
  <c r="H67" i="77"/>
  <c r="D67" i="77"/>
  <c r="P49" i="77"/>
  <c r="U43" i="77"/>
  <c r="O49" i="77"/>
  <c r="G49" i="77"/>
  <c r="Q30" i="77"/>
  <c r="P30" i="77"/>
  <c r="O30" i="77"/>
  <c r="C67" i="77"/>
  <c r="T67" i="77"/>
  <c r="E67" i="77"/>
  <c r="Q67" i="77"/>
  <c r="F67" i="77"/>
  <c r="R67" i="77"/>
  <c r="W61" i="77"/>
  <c r="G67" i="77"/>
  <c r="S67" i="77"/>
  <c r="S49" i="77"/>
  <c r="T49" i="77"/>
  <c r="Q49" i="77"/>
  <c r="Q48" i="77"/>
  <c r="R49" i="77"/>
  <c r="B49" i="77"/>
  <c r="C49" i="77"/>
  <c r="E49" i="77"/>
  <c r="F49" i="77"/>
  <c r="D49" i="77"/>
  <c r="N29" i="77"/>
  <c r="E29" i="77"/>
  <c r="U30" i="77"/>
  <c r="I30" i="77"/>
  <c r="J30" i="77"/>
  <c r="V30" i="77"/>
  <c r="B30" i="77"/>
  <c r="K30" i="77"/>
  <c r="C30" i="77"/>
  <c r="L30" i="77"/>
  <c r="D30" i="77"/>
  <c r="M30" i="77"/>
  <c r="F30" i="77"/>
  <c r="R30" i="77"/>
  <c r="L67" i="77"/>
  <c r="W24" i="77"/>
  <c r="G30" i="77"/>
  <c r="S30" i="77"/>
  <c r="H43" i="77"/>
  <c r="M67" i="77"/>
  <c r="B66" i="77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P67" i="77" l="1"/>
  <c r="U44" i="77"/>
  <c r="W64" i="77"/>
  <c r="W62" i="77"/>
  <c r="U46" i="77"/>
  <c r="H46" i="77"/>
  <c r="H44" i="77"/>
  <c r="W25" i="77"/>
  <c r="W27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U66" i="76" s="1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M61" i="76"/>
  <c r="L61" i="76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B61" i="76"/>
  <c r="B66" i="76" s="1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Q29" i="76" s="1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K67" i="76" l="1"/>
  <c r="M67" i="76"/>
  <c r="G67" i="76"/>
  <c r="L67" i="76"/>
  <c r="N67" i="76"/>
  <c r="Q49" i="76"/>
  <c r="T67" i="76"/>
  <c r="S67" i="76"/>
  <c r="R67" i="76"/>
  <c r="Q67" i="76"/>
  <c r="N66" i="76"/>
  <c r="M66" i="76"/>
  <c r="L66" i="76"/>
  <c r="K66" i="76"/>
  <c r="H67" i="76"/>
  <c r="F67" i="76"/>
  <c r="E67" i="76"/>
  <c r="Q30" i="76"/>
  <c r="R30" i="76"/>
  <c r="H30" i="76"/>
  <c r="P49" i="76"/>
  <c r="T30" i="76"/>
  <c r="S30" i="76"/>
  <c r="P30" i="76"/>
  <c r="O30" i="76"/>
  <c r="G30" i="76"/>
  <c r="D30" i="76"/>
  <c r="C30" i="76"/>
  <c r="F30" i="76"/>
  <c r="W61" i="76"/>
  <c r="W64" i="76" s="1"/>
  <c r="I67" i="76"/>
  <c r="U67" i="76"/>
  <c r="J67" i="76"/>
  <c r="V67" i="76"/>
  <c r="B67" i="76"/>
  <c r="R49" i="76"/>
  <c r="S49" i="76"/>
  <c r="T49" i="76"/>
  <c r="O49" i="76"/>
  <c r="B49" i="76"/>
  <c r="C49" i="76"/>
  <c r="H43" i="76"/>
  <c r="H44" i="76" s="1"/>
  <c r="D49" i="76"/>
  <c r="E49" i="76"/>
  <c r="F49" i="76"/>
  <c r="G49" i="76"/>
  <c r="K30" i="76"/>
  <c r="L30" i="76"/>
  <c r="M30" i="76"/>
  <c r="E30" i="76"/>
  <c r="B30" i="76"/>
  <c r="N30" i="76"/>
  <c r="W24" i="76"/>
  <c r="I30" i="76"/>
  <c r="U30" i="76"/>
  <c r="O67" i="76"/>
  <c r="J30" i="76"/>
  <c r="V30" i="76"/>
  <c r="P67" i="76"/>
  <c r="C66" i="76"/>
  <c r="F48" i="76"/>
  <c r="U43" i="76"/>
  <c r="C67" i="76"/>
  <c r="D67" i="76"/>
  <c r="W62" i="76" l="1"/>
  <c r="H46" i="76"/>
  <c r="W27" i="76"/>
  <c r="W25" i="76"/>
  <c r="U44" i="76"/>
  <c r="U46" i="76"/>
  <c r="G43" i="75"/>
  <c r="C43" i="75"/>
  <c r="V65" i="75" l="1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V66" i="75" s="1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F66" i="75" s="1"/>
  <c r="E61" i="75"/>
  <c r="E66" i="75" s="1"/>
  <c r="D61" i="75"/>
  <c r="D66" i="75" s="1"/>
  <c r="C61" i="75"/>
  <c r="C66" i="75" s="1"/>
  <c r="B61" i="75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G49" i="75" s="1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O48" i="75" s="1"/>
  <c r="F43" i="75"/>
  <c r="E43" i="75"/>
  <c r="E48" i="75" s="1"/>
  <c r="D43" i="75"/>
  <c r="D48" i="75" s="1"/>
  <c r="C48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U24" i="75"/>
  <c r="T24" i="75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L29" i="75" s="1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D24" i="75"/>
  <c r="D29" i="75" s="1"/>
  <c r="C24" i="75"/>
  <c r="C29" i="75" s="1"/>
  <c r="B24" i="75"/>
  <c r="B29" i="75" s="1"/>
  <c r="W23" i="75"/>
  <c r="W22" i="75"/>
  <c r="W21" i="75"/>
  <c r="W20" i="75"/>
  <c r="W19" i="75"/>
  <c r="W18" i="75"/>
  <c r="W17" i="75"/>
  <c r="U11" i="75"/>
  <c r="B24" i="74"/>
  <c r="B29" i="74" s="1"/>
  <c r="B27" i="74"/>
  <c r="B28" i="74"/>
  <c r="D67" i="75" l="1"/>
  <c r="Q67" i="75"/>
  <c r="E67" i="75"/>
  <c r="F67" i="75"/>
  <c r="R67" i="75"/>
  <c r="S67" i="75"/>
  <c r="K30" i="75"/>
  <c r="U67" i="75"/>
  <c r="T67" i="75"/>
  <c r="I67" i="75"/>
  <c r="H67" i="75"/>
  <c r="G67" i="75"/>
  <c r="R49" i="75"/>
  <c r="S49" i="75"/>
  <c r="J67" i="75"/>
  <c r="V67" i="75"/>
  <c r="T30" i="75"/>
  <c r="M30" i="75"/>
  <c r="T49" i="75"/>
  <c r="K67" i="75"/>
  <c r="O49" i="75"/>
  <c r="W61" i="75"/>
  <c r="W62" i="75" s="1"/>
  <c r="L30" i="75"/>
  <c r="L67" i="75"/>
  <c r="M67" i="75"/>
  <c r="B67" i="75"/>
  <c r="N67" i="75"/>
  <c r="Q49" i="75"/>
  <c r="C67" i="75"/>
  <c r="F49" i="75"/>
  <c r="O30" i="75"/>
  <c r="N30" i="75"/>
  <c r="T29" i="75"/>
  <c r="V30" i="75"/>
  <c r="U30" i="75"/>
  <c r="P30" i="75"/>
  <c r="Q30" i="75"/>
  <c r="R30" i="75"/>
  <c r="S30" i="75"/>
  <c r="D30" i="75"/>
  <c r="G30" i="75"/>
  <c r="H30" i="75"/>
  <c r="I30" i="75"/>
  <c r="J30" i="75"/>
  <c r="B49" i="75"/>
  <c r="E49" i="75"/>
  <c r="D49" i="75"/>
  <c r="C49" i="75"/>
  <c r="F48" i="75"/>
  <c r="G48" i="75"/>
  <c r="H43" i="75"/>
  <c r="H46" i="75" s="1"/>
  <c r="B30" i="75"/>
  <c r="W24" i="75"/>
  <c r="W25" i="75" s="1"/>
  <c r="C30" i="75"/>
  <c r="E29" i="75"/>
  <c r="U43" i="75"/>
  <c r="B66" i="75"/>
  <c r="U29" i="75"/>
  <c r="P49" i="75"/>
  <c r="E30" i="75"/>
  <c r="O67" i="75"/>
  <c r="F30" i="75"/>
  <c r="P67" i="75"/>
  <c r="V29" i="75"/>
  <c r="B30" i="74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U61" i="74"/>
  <c r="T61" i="74"/>
  <c r="S61" i="74"/>
  <c r="S66" i="74" s="1"/>
  <c r="R61" i="74"/>
  <c r="R66" i="74" s="1"/>
  <c r="Q61" i="74"/>
  <c r="Q66" i="74" s="1"/>
  <c r="P61" i="74"/>
  <c r="P66" i="74" s="1"/>
  <c r="O61" i="74"/>
  <c r="O66" i="74" s="1"/>
  <c r="N61" i="74"/>
  <c r="N66" i="74" s="1"/>
  <c r="M61" i="74"/>
  <c r="M66" i="74" s="1"/>
  <c r="L61" i="74"/>
  <c r="K61" i="74"/>
  <c r="K66" i="74" s="1"/>
  <c r="J61" i="74"/>
  <c r="J66" i="74" s="1"/>
  <c r="I61" i="74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R48" i="74" s="1"/>
  <c r="Q43" i="74"/>
  <c r="Q48" i="74" s="1"/>
  <c r="P43" i="74"/>
  <c r="P48" i="74" s="1"/>
  <c r="O43" i="74"/>
  <c r="O48" i="74" s="1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W26" i="74"/>
  <c r="V24" i="74"/>
  <c r="V29" i="74" s="1"/>
  <c r="U24" i="74"/>
  <c r="U29" i="74" s="1"/>
  <c r="T24" i="74"/>
  <c r="T29" i="74" s="1"/>
  <c r="S24" i="74"/>
  <c r="S29" i="74" s="1"/>
  <c r="R24" i="74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W23" i="74"/>
  <c r="W22" i="74"/>
  <c r="W21" i="74"/>
  <c r="W20" i="74"/>
  <c r="W19" i="74"/>
  <c r="W18" i="74"/>
  <c r="W17" i="74"/>
  <c r="U11" i="74"/>
  <c r="R30" i="74" l="1"/>
  <c r="W64" i="75"/>
  <c r="V67" i="74"/>
  <c r="T67" i="74"/>
  <c r="U67" i="74"/>
  <c r="W27" i="75"/>
  <c r="H44" i="75"/>
  <c r="U46" i="75"/>
  <c r="U44" i="75"/>
  <c r="L67" i="74"/>
  <c r="O30" i="74"/>
  <c r="G30" i="74"/>
  <c r="I67" i="74"/>
  <c r="U43" i="74"/>
  <c r="U44" i="74" s="1"/>
  <c r="N30" i="74"/>
  <c r="L30" i="74"/>
  <c r="C30" i="74"/>
  <c r="M30" i="74"/>
  <c r="K30" i="74"/>
  <c r="D49" i="74"/>
  <c r="C49" i="74"/>
  <c r="I66" i="74"/>
  <c r="U66" i="74"/>
  <c r="T66" i="74"/>
  <c r="V66" i="74"/>
  <c r="H67" i="74"/>
  <c r="R67" i="74"/>
  <c r="F67" i="74"/>
  <c r="G67" i="74"/>
  <c r="S67" i="74"/>
  <c r="W61" i="74"/>
  <c r="W64" i="74" s="1"/>
  <c r="J67" i="74"/>
  <c r="B67" i="74"/>
  <c r="N67" i="74"/>
  <c r="K67" i="74"/>
  <c r="C67" i="74"/>
  <c r="D67" i="74"/>
  <c r="P67" i="74"/>
  <c r="O67" i="74"/>
  <c r="E67" i="74"/>
  <c r="Q67" i="74"/>
  <c r="R49" i="74"/>
  <c r="P49" i="74"/>
  <c r="O49" i="74"/>
  <c r="Q49" i="74"/>
  <c r="S49" i="74"/>
  <c r="T49" i="74"/>
  <c r="E49" i="74"/>
  <c r="G49" i="74"/>
  <c r="F49" i="74"/>
  <c r="B49" i="74"/>
  <c r="E30" i="74"/>
  <c r="D30" i="74"/>
  <c r="Q30" i="74"/>
  <c r="P30" i="74"/>
  <c r="I30" i="74"/>
  <c r="U30" i="74"/>
  <c r="H30" i="74"/>
  <c r="T30" i="74"/>
  <c r="J30" i="74"/>
  <c r="V30" i="74"/>
  <c r="F30" i="74"/>
  <c r="W24" i="74"/>
  <c r="H43" i="74"/>
  <c r="M67" i="74"/>
  <c r="R29" i="74"/>
  <c r="L66" i="74"/>
  <c r="B66" i="74"/>
  <c r="S30" i="74"/>
  <c r="G29" i="74"/>
  <c r="O24" i="73"/>
  <c r="U46" i="74" l="1"/>
  <c r="W62" i="74"/>
  <c r="W27" i="74"/>
  <c r="W25" i="74"/>
  <c r="H44" i="74"/>
  <c r="H46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S61" i="73"/>
  <c r="S66" i="73" s="1"/>
  <c r="R61" i="73"/>
  <c r="R66" i="73" s="1"/>
  <c r="Q61" i="73"/>
  <c r="Q66" i="73" s="1"/>
  <c r="P61" i="73"/>
  <c r="O61" i="73"/>
  <c r="O66" i="73" s="1"/>
  <c r="N61" i="73"/>
  <c r="N66" i="73" s="1"/>
  <c r="M61" i="73"/>
  <c r="M66" i="73" s="1"/>
  <c r="L61" i="73"/>
  <c r="K61" i="73"/>
  <c r="K66" i="73" s="1"/>
  <c r="J61" i="73"/>
  <c r="J66" i="73" s="1"/>
  <c r="I61" i="73"/>
  <c r="I66" i="73" s="1"/>
  <c r="H61" i="73"/>
  <c r="G61" i="73"/>
  <c r="G66" i="73" s="1"/>
  <c r="F61" i="73"/>
  <c r="F66" i="73" s="1"/>
  <c r="E61" i="73"/>
  <c r="E66" i="73" s="1"/>
  <c r="D61" i="73"/>
  <c r="C61" i="73"/>
  <c r="C66" i="73" s="1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O48" i="73" s="1"/>
  <c r="G43" i="73"/>
  <c r="G48" i="73" s="1"/>
  <c r="F43" i="73"/>
  <c r="F48" i="73" s="1"/>
  <c r="E43" i="73"/>
  <c r="E48" i="73" s="1"/>
  <c r="D43" i="73"/>
  <c r="D48" i="73" s="1"/>
  <c r="C43" i="73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S24" i="73"/>
  <c r="S29" i="73" s="1"/>
  <c r="R24" i="73"/>
  <c r="R29" i="73" s="1"/>
  <c r="Q24" i="73"/>
  <c r="Q29" i="73" s="1"/>
  <c r="P24" i="73"/>
  <c r="O29" i="73"/>
  <c r="N24" i="73"/>
  <c r="N29" i="73" s="1"/>
  <c r="M24" i="73"/>
  <c r="M29" i="73" s="1"/>
  <c r="L24" i="73"/>
  <c r="K24" i="73"/>
  <c r="K29" i="73" s="1"/>
  <c r="J24" i="73"/>
  <c r="J29" i="73" s="1"/>
  <c r="I24" i="73"/>
  <c r="I29" i="73" s="1"/>
  <c r="H24" i="73"/>
  <c r="G24" i="73"/>
  <c r="G29" i="73" s="1"/>
  <c r="F24" i="73"/>
  <c r="F29" i="73" s="1"/>
  <c r="E24" i="73"/>
  <c r="E29" i="73" s="1"/>
  <c r="D24" i="73"/>
  <c r="C24" i="73"/>
  <c r="C29" i="73" s="1"/>
  <c r="B24" i="73"/>
  <c r="B29" i="73" s="1"/>
  <c r="W23" i="73"/>
  <c r="W22" i="73"/>
  <c r="W21" i="73"/>
  <c r="W20" i="73"/>
  <c r="W19" i="73"/>
  <c r="W18" i="73"/>
  <c r="W17" i="73"/>
  <c r="U11" i="73"/>
  <c r="R49" i="73" l="1"/>
  <c r="G49" i="73"/>
  <c r="C49" i="73"/>
  <c r="D30" i="73"/>
  <c r="H30" i="73"/>
  <c r="L30" i="73"/>
  <c r="P30" i="73"/>
  <c r="T30" i="73"/>
  <c r="D29" i="73"/>
  <c r="D49" i="73"/>
  <c r="H67" i="73"/>
  <c r="T67" i="73"/>
  <c r="D67" i="73"/>
  <c r="L67" i="73"/>
  <c r="P67" i="73"/>
  <c r="E67" i="73"/>
  <c r="I67" i="73"/>
  <c r="M67" i="73"/>
  <c r="Q67" i="73"/>
  <c r="U67" i="73"/>
  <c r="B67" i="73"/>
  <c r="F67" i="73"/>
  <c r="J67" i="73"/>
  <c r="N67" i="73"/>
  <c r="R67" i="73"/>
  <c r="V67" i="73"/>
  <c r="P66" i="73"/>
  <c r="D66" i="73"/>
  <c r="L66" i="73"/>
  <c r="T66" i="73"/>
  <c r="H66" i="73"/>
  <c r="O49" i="73"/>
  <c r="S49" i="73"/>
  <c r="P49" i="73"/>
  <c r="T49" i="73"/>
  <c r="Q49" i="73"/>
  <c r="H43" i="73"/>
  <c r="H46" i="73" s="1"/>
  <c r="E49" i="73"/>
  <c r="B49" i="73"/>
  <c r="F49" i="73"/>
  <c r="L29" i="73"/>
  <c r="T29" i="73"/>
  <c r="B30" i="73"/>
  <c r="F30" i="73"/>
  <c r="J30" i="73"/>
  <c r="N30" i="73"/>
  <c r="R30" i="73"/>
  <c r="V30" i="73"/>
  <c r="E30" i="73"/>
  <c r="I30" i="73"/>
  <c r="M30" i="73"/>
  <c r="Q30" i="73"/>
  <c r="U30" i="73"/>
  <c r="H29" i="73"/>
  <c r="P29" i="73"/>
  <c r="W24" i="73"/>
  <c r="K30" i="73"/>
  <c r="S30" i="73"/>
  <c r="C67" i="73"/>
  <c r="K67" i="73"/>
  <c r="S67" i="73"/>
  <c r="C30" i="73"/>
  <c r="G30" i="73"/>
  <c r="O30" i="73"/>
  <c r="U43" i="73"/>
  <c r="C48" i="73"/>
  <c r="W61" i="73"/>
  <c r="G67" i="73"/>
  <c r="O67" i="73"/>
  <c r="H44" i="73" l="1"/>
  <c r="W25" i="73"/>
  <c r="W27" i="73"/>
  <c r="U46" i="73"/>
  <c r="U44" i="73"/>
  <c r="W64" i="73"/>
  <c r="W62" i="73"/>
  <c r="B46" i="72" l="1"/>
  <c r="H45" i="72" l="1"/>
  <c r="V45" i="72"/>
  <c r="V37" i="72" l="1"/>
  <c r="V38" i="72"/>
  <c r="V39" i="72"/>
  <c r="V40" i="72"/>
  <c r="V41" i="72"/>
  <c r="V42" i="72"/>
  <c r="B43" i="72" l="1"/>
  <c r="V65" i="72" l="1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J66" i="72" s="1"/>
  <c r="I61" i="72"/>
  <c r="I66" i="72" s="1"/>
  <c r="H61" i="72"/>
  <c r="H66" i="72" s="1"/>
  <c r="G61" i="72"/>
  <c r="G66" i="72" s="1"/>
  <c r="F61" i="72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O48" i="72" s="1"/>
  <c r="G43" i="72"/>
  <c r="F43" i="72"/>
  <c r="F48" i="72" s="1"/>
  <c r="E43" i="72"/>
  <c r="D43" i="72"/>
  <c r="C43" i="72"/>
  <c r="C48" i="72" s="1"/>
  <c r="B48" i="72"/>
  <c r="H42" i="72"/>
  <c r="H41" i="72"/>
  <c r="H40" i="72"/>
  <c r="H39" i="72"/>
  <c r="H38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U24" i="72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M24" i="72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E24" i="72"/>
  <c r="D24" i="72"/>
  <c r="D29" i="72" s="1"/>
  <c r="C24" i="72"/>
  <c r="C29" i="72" s="1"/>
  <c r="B24" i="72"/>
  <c r="W23" i="72"/>
  <c r="W22" i="72"/>
  <c r="W21" i="72"/>
  <c r="W20" i="72"/>
  <c r="W19" i="72"/>
  <c r="W18" i="72"/>
  <c r="W17" i="72"/>
  <c r="U11" i="72"/>
  <c r="G49" i="72" l="1"/>
  <c r="F67" i="72"/>
  <c r="U30" i="72"/>
  <c r="Q67" i="72"/>
  <c r="D67" i="72"/>
  <c r="L67" i="72"/>
  <c r="T67" i="72"/>
  <c r="E67" i="72"/>
  <c r="M67" i="72"/>
  <c r="U67" i="72"/>
  <c r="N67" i="72"/>
  <c r="V67" i="72"/>
  <c r="Q49" i="72"/>
  <c r="E48" i="72"/>
  <c r="E49" i="72"/>
  <c r="D48" i="72"/>
  <c r="D49" i="72"/>
  <c r="F49" i="72"/>
  <c r="E30" i="72"/>
  <c r="M30" i="72"/>
  <c r="F30" i="72"/>
  <c r="N30" i="72"/>
  <c r="V30" i="72"/>
  <c r="G48" i="72"/>
  <c r="G67" i="72"/>
  <c r="O67" i="72"/>
  <c r="Q66" i="72"/>
  <c r="H67" i="72"/>
  <c r="P67" i="72"/>
  <c r="B67" i="72"/>
  <c r="J67" i="72"/>
  <c r="R67" i="72"/>
  <c r="I67" i="72"/>
  <c r="C67" i="72"/>
  <c r="K67" i="72"/>
  <c r="S67" i="72"/>
  <c r="T49" i="72"/>
  <c r="O49" i="72"/>
  <c r="R49" i="72"/>
  <c r="V43" i="72"/>
  <c r="V46" i="72" s="1"/>
  <c r="S49" i="72"/>
  <c r="P49" i="72"/>
  <c r="C49" i="72"/>
  <c r="W24" i="72"/>
  <c r="W25" i="72" s="1"/>
  <c r="G30" i="72"/>
  <c r="O30" i="72"/>
  <c r="N29" i="72"/>
  <c r="M29" i="72"/>
  <c r="E29" i="72"/>
  <c r="B30" i="72"/>
  <c r="J30" i="72"/>
  <c r="R30" i="72"/>
  <c r="F29" i="72"/>
  <c r="B29" i="72"/>
  <c r="C30" i="72"/>
  <c r="K30" i="72"/>
  <c r="S30" i="72"/>
  <c r="U29" i="72"/>
  <c r="D30" i="72"/>
  <c r="L30" i="72"/>
  <c r="T30" i="72"/>
  <c r="V29" i="72"/>
  <c r="F66" i="72"/>
  <c r="P30" i="72"/>
  <c r="Q30" i="72"/>
  <c r="H30" i="72"/>
  <c r="I30" i="72"/>
  <c r="H43" i="72"/>
  <c r="X61" i="72"/>
  <c r="B49" i="72"/>
  <c r="W65" i="71"/>
  <c r="V65" i="71"/>
  <c r="U65" i="71"/>
  <c r="T65" i="71"/>
  <c r="S65" i="71"/>
  <c r="R65" i="71"/>
  <c r="Q65" i="71"/>
  <c r="P65" i="71"/>
  <c r="O65" i="71"/>
  <c r="N65" i="71"/>
  <c r="N67" i="71" s="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T66" i="71" s="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L66" i="71" s="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D66" i="71" s="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O48" i="71" s="1"/>
  <c r="G43" i="71"/>
  <c r="G48" i="71" s="1"/>
  <c r="F43" i="71"/>
  <c r="F48" i="71" s="1"/>
  <c r="E43" i="71"/>
  <c r="D43" i="71"/>
  <c r="D48" i="71" s="1"/>
  <c r="C43" i="71"/>
  <c r="C48" i="71" s="1"/>
  <c r="B43" i="7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Q29" i="71" s="1"/>
  <c r="P24" i="71"/>
  <c r="P29" i="71" s="1"/>
  <c r="O24" i="71"/>
  <c r="O29" i="71" s="1"/>
  <c r="N24" i="71"/>
  <c r="N29" i="71" s="1"/>
  <c r="M24" i="7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B29" i="71" s="1"/>
  <c r="W23" i="71"/>
  <c r="W22" i="71"/>
  <c r="W21" i="71"/>
  <c r="W20" i="71"/>
  <c r="W19" i="71"/>
  <c r="W18" i="71"/>
  <c r="W17" i="71"/>
  <c r="U11" i="71"/>
  <c r="E49" i="71" l="1"/>
  <c r="R30" i="71"/>
  <c r="Q49" i="71"/>
  <c r="M30" i="71"/>
  <c r="O49" i="71"/>
  <c r="B67" i="71"/>
  <c r="M67" i="71"/>
  <c r="V44" i="72"/>
  <c r="W27" i="72"/>
  <c r="H44" i="72"/>
  <c r="H46" i="72"/>
  <c r="X64" i="72"/>
  <c r="X62" i="72"/>
  <c r="H30" i="71"/>
  <c r="I30" i="71"/>
  <c r="G30" i="71"/>
  <c r="K67" i="71"/>
  <c r="W67" i="71"/>
  <c r="V67" i="71"/>
  <c r="L67" i="71"/>
  <c r="J67" i="71"/>
  <c r="B66" i="71"/>
  <c r="F67" i="71"/>
  <c r="T67" i="71"/>
  <c r="O67" i="71"/>
  <c r="C67" i="71"/>
  <c r="D67" i="71"/>
  <c r="P67" i="71"/>
  <c r="H67" i="71"/>
  <c r="E67" i="71"/>
  <c r="Q67" i="71"/>
  <c r="I67" i="71"/>
  <c r="G67" i="71"/>
  <c r="S67" i="71"/>
  <c r="U67" i="71"/>
  <c r="P49" i="71"/>
  <c r="R49" i="71"/>
  <c r="S49" i="71"/>
  <c r="T49" i="71"/>
  <c r="U49" i="71"/>
  <c r="V30" i="71"/>
  <c r="U30" i="71"/>
  <c r="T30" i="71"/>
  <c r="S30" i="71"/>
  <c r="Q30" i="71"/>
  <c r="M29" i="71"/>
  <c r="J30" i="71"/>
  <c r="F30" i="71"/>
  <c r="E30" i="71"/>
  <c r="R67" i="71"/>
  <c r="B30" i="71"/>
  <c r="K30" i="71"/>
  <c r="L30" i="71"/>
  <c r="N30" i="71"/>
  <c r="H43" i="71"/>
  <c r="H46" i="71" s="1"/>
  <c r="B49" i="71"/>
  <c r="C49" i="71"/>
  <c r="B48" i="71"/>
  <c r="E48" i="71"/>
  <c r="F49" i="71"/>
  <c r="G49" i="71"/>
  <c r="C30" i="71"/>
  <c r="D30" i="71"/>
  <c r="W24" i="71"/>
  <c r="O30" i="71"/>
  <c r="V43" i="71"/>
  <c r="D49" i="71"/>
  <c r="P30" i="71"/>
  <c r="X61" i="71"/>
  <c r="V65" i="70"/>
  <c r="V64" i="70"/>
  <c r="V61" i="70"/>
  <c r="V66" i="70" s="1"/>
  <c r="W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N61" i="70"/>
  <c r="N66" i="70" s="1"/>
  <c r="M61" i="70"/>
  <c r="M66" i="70" s="1"/>
  <c r="L61" i="70"/>
  <c r="L66" i="70" s="1"/>
  <c r="K61" i="70"/>
  <c r="K66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T48" i="70" s="1"/>
  <c r="S43" i="70"/>
  <c r="R43" i="70"/>
  <c r="R48" i="70" s="1"/>
  <c r="Q43" i="70"/>
  <c r="Q48" i="70" s="1"/>
  <c r="P43" i="70"/>
  <c r="P48" i="70" s="1"/>
  <c r="O43" i="70"/>
  <c r="O48" i="70" s="1"/>
  <c r="G43" i="70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29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U30" i="70" l="1"/>
  <c r="S49" i="70"/>
  <c r="H44" i="71"/>
  <c r="V30" i="70"/>
  <c r="R49" i="70"/>
  <c r="R67" i="70"/>
  <c r="V46" i="71"/>
  <c r="V44" i="71"/>
  <c r="X64" i="71"/>
  <c r="X62" i="71"/>
  <c r="W25" i="71"/>
  <c r="W27" i="71"/>
  <c r="N67" i="70"/>
  <c r="V67" i="70"/>
  <c r="Q67" i="70"/>
  <c r="O49" i="70"/>
  <c r="P49" i="70"/>
  <c r="J30" i="70"/>
  <c r="V29" i="70"/>
  <c r="F49" i="70"/>
  <c r="E49" i="70"/>
  <c r="D49" i="70"/>
  <c r="H30" i="70"/>
  <c r="T30" i="70"/>
  <c r="I30" i="70"/>
  <c r="M30" i="70"/>
  <c r="K30" i="70"/>
  <c r="L30" i="70"/>
  <c r="S48" i="70"/>
  <c r="H43" i="70"/>
  <c r="H44" i="70" s="1"/>
  <c r="Q49" i="70"/>
  <c r="K67" i="70"/>
  <c r="P30" i="70"/>
  <c r="I67" i="70"/>
  <c r="U67" i="70"/>
  <c r="J67" i="70"/>
  <c r="W67" i="70"/>
  <c r="O67" i="70"/>
  <c r="T67" i="70"/>
  <c r="D30" i="70"/>
  <c r="C49" i="70"/>
  <c r="L67" i="70"/>
  <c r="E30" i="70"/>
  <c r="Q30" i="70"/>
  <c r="T49" i="70"/>
  <c r="U49" i="70"/>
  <c r="B30" i="70"/>
  <c r="N30" i="70"/>
  <c r="G30" i="70"/>
  <c r="S30" i="70"/>
  <c r="G49" i="70"/>
  <c r="M67" i="70"/>
  <c r="E67" i="70"/>
  <c r="B67" i="70"/>
  <c r="F67" i="70"/>
  <c r="H67" i="70"/>
  <c r="X61" i="70"/>
  <c r="X64" i="70" s="1"/>
  <c r="B66" i="70"/>
  <c r="B48" i="70"/>
  <c r="C30" i="70"/>
  <c r="D67" i="70"/>
  <c r="P67" i="70"/>
  <c r="B29" i="70"/>
  <c r="N29" i="70"/>
  <c r="G48" i="70"/>
  <c r="C66" i="70"/>
  <c r="O66" i="70"/>
  <c r="W24" i="70"/>
  <c r="B49" i="70"/>
  <c r="C67" i="70"/>
  <c r="O30" i="70"/>
  <c r="V43" i="70"/>
  <c r="F30" i="70"/>
  <c r="S67" i="70"/>
  <c r="R30" i="70"/>
  <c r="G67" i="70"/>
  <c r="U46" i="69"/>
  <c r="T46" i="69"/>
  <c r="S46" i="69"/>
  <c r="R46" i="69"/>
  <c r="Q46" i="69"/>
  <c r="P46" i="69"/>
  <c r="O46" i="69"/>
  <c r="H46" i="70" l="1"/>
  <c r="X62" i="70"/>
  <c r="W25" i="70"/>
  <c r="W27" i="70"/>
  <c r="V44" i="70"/>
  <c r="V46" i="70"/>
  <c r="T47" i="69"/>
  <c r="T43" i="69"/>
  <c r="T48" i="69" s="1"/>
  <c r="T49" i="69" l="1"/>
  <c r="V65" i="69" l="1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S66" i="69" s="1"/>
  <c r="R61" i="69"/>
  <c r="R66" i="69" s="1"/>
  <c r="Q61" i="69"/>
  <c r="Q66" i="69" s="1"/>
  <c r="P61" i="69"/>
  <c r="O61" i="69"/>
  <c r="O66" i="69" s="1"/>
  <c r="N61" i="69"/>
  <c r="M61" i="69"/>
  <c r="L61" i="69"/>
  <c r="K61" i="69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S47" i="69"/>
  <c r="R47" i="69"/>
  <c r="Q47" i="69"/>
  <c r="P47" i="69"/>
  <c r="O47" i="69"/>
  <c r="G47" i="69"/>
  <c r="F47" i="69"/>
  <c r="E47" i="69"/>
  <c r="D47" i="69"/>
  <c r="C47" i="69"/>
  <c r="B47" i="69"/>
  <c r="G46" i="69"/>
  <c r="F46" i="69"/>
  <c r="E46" i="69"/>
  <c r="D46" i="69"/>
  <c r="C46" i="69"/>
  <c r="B46" i="69"/>
  <c r="V45" i="69"/>
  <c r="H45" i="69"/>
  <c r="U43" i="69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H24" i="69"/>
  <c r="H29" i="69" s="1"/>
  <c r="G24" i="69"/>
  <c r="G29" i="69" s="1"/>
  <c r="F24" i="69"/>
  <c r="E24" i="69"/>
  <c r="D24" i="69"/>
  <c r="D29" i="69" s="1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G67" i="69" l="1"/>
  <c r="S67" i="69"/>
  <c r="T67" i="69"/>
  <c r="U67" i="69"/>
  <c r="H67" i="69"/>
  <c r="I67" i="69"/>
  <c r="N30" i="69"/>
  <c r="M30" i="69"/>
  <c r="B30" i="69"/>
  <c r="B67" i="69"/>
  <c r="K67" i="69"/>
  <c r="M67" i="69"/>
  <c r="L67" i="69"/>
  <c r="N67" i="69"/>
  <c r="P67" i="69"/>
  <c r="E30" i="69"/>
  <c r="Q30" i="69"/>
  <c r="F30" i="69"/>
  <c r="T30" i="69"/>
  <c r="I30" i="69"/>
  <c r="C30" i="69"/>
  <c r="O30" i="69"/>
  <c r="P30" i="69"/>
  <c r="D30" i="69"/>
  <c r="U48" i="69"/>
  <c r="V43" i="69"/>
  <c r="M66" i="69"/>
  <c r="K66" i="69"/>
  <c r="L66" i="69"/>
  <c r="N66" i="69"/>
  <c r="E67" i="69"/>
  <c r="Q67" i="69"/>
  <c r="F67" i="69"/>
  <c r="R67" i="69"/>
  <c r="V67" i="69"/>
  <c r="B66" i="69"/>
  <c r="W61" i="69"/>
  <c r="W62" i="69" s="1"/>
  <c r="J67" i="69"/>
  <c r="Q49" i="69"/>
  <c r="P49" i="69"/>
  <c r="R49" i="69"/>
  <c r="U49" i="69"/>
  <c r="S49" i="69"/>
  <c r="O49" i="69"/>
  <c r="B49" i="69"/>
  <c r="C49" i="69"/>
  <c r="H43" i="69"/>
  <c r="H46" i="69" s="1"/>
  <c r="D49" i="69"/>
  <c r="E49" i="69"/>
  <c r="F49" i="69"/>
  <c r="G49" i="69"/>
  <c r="Q29" i="69"/>
  <c r="E29" i="69"/>
  <c r="F29" i="69"/>
  <c r="T29" i="69"/>
  <c r="R30" i="69"/>
  <c r="L30" i="69"/>
  <c r="G30" i="69"/>
  <c r="H30" i="69"/>
  <c r="S30" i="69"/>
  <c r="K30" i="69"/>
  <c r="W24" i="69"/>
  <c r="C67" i="69"/>
  <c r="V30" i="69"/>
  <c r="D67" i="69"/>
  <c r="I29" i="69"/>
  <c r="C66" i="69"/>
  <c r="F48" i="69"/>
  <c r="P66" i="69"/>
  <c r="U30" i="69"/>
  <c r="O67" i="69"/>
  <c r="J30" i="69"/>
  <c r="U11" i="68"/>
  <c r="H44" i="69" l="1"/>
  <c r="W64" i="69"/>
  <c r="W25" i="69"/>
  <c r="W27" i="69"/>
  <c r="V44" i="69"/>
  <c r="V46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U61" i="68"/>
  <c r="U66" i="68" s="1"/>
  <c r="T61" i="68"/>
  <c r="S61" i="68"/>
  <c r="R61" i="68"/>
  <c r="Q61" i="68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S48" i="68" s="1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K67" i="68" l="1"/>
  <c r="L67" i="68"/>
  <c r="Q67" i="68"/>
  <c r="M30" i="68"/>
  <c r="B30" i="68"/>
  <c r="N30" i="68"/>
  <c r="E30" i="68"/>
  <c r="Q30" i="68"/>
  <c r="K30" i="68"/>
  <c r="L30" i="68"/>
  <c r="T49" i="68"/>
  <c r="R67" i="68"/>
  <c r="S67" i="68"/>
  <c r="F30" i="68"/>
  <c r="R30" i="68"/>
  <c r="T67" i="68"/>
  <c r="M67" i="68"/>
  <c r="W24" i="68"/>
  <c r="W27" i="68" s="1"/>
  <c r="G30" i="68"/>
  <c r="S30" i="68"/>
  <c r="B67" i="68"/>
  <c r="N67" i="68"/>
  <c r="O30" i="68"/>
  <c r="T30" i="68"/>
  <c r="C67" i="68"/>
  <c r="Q66" i="68"/>
  <c r="P30" i="68"/>
  <c r="I30" i="68"/>
  <c r="U30" i="68"/>
  <c r="R66" i="68"/>
  <c r="H30" i="68"/>
  <c r="J67" i="68"/>
  <c r="O67" i="68"/>
  <c r="J30" i="68"/>
  <c r="V30" i="68"/>
  <c r="S66" i="68"/>
  <c r="V67" i="68"/>
  <c r="T66" i="68"/>
  <c r="W61" i="68"/>
  <c r="W64" i="68" s="1"/>
  <c r="F67" i="68"/>
  <c r="G67" i="68"/>
  <c r="D67" i="68"/>
  <c r="P67" i="68"/>
  <c r="H67" i="68"/>
  <c r="E67" i="68"/>
  <c r="O49" i="68"/>
  <c r="U43" i="68"/>
  <c r="U46" i="68" s="1"/>
  <c r="P49" i="68"/>
  <c r="Q49" i="68"/>
  <c r="R49" i="68"/>
  <c r="S49" i="68"/>
  <c r="E49" i="68"/>
  <c r="D49" i="68"/>
  <c r="F49" i="68"/>
  <c r="G49" i="68"/>
  <c r="B49" i="68"/>
  <c r="C49" i="68"/>
  <c r="C30" i="68"/>
  <c r="U67" i="68"/>
  <c r="D30" i="68"/>
  <c r="O29" i="68"/>
  <c r="R48" i="68"/>
  <c r="I66" i="68"/>
  <c r="P29" i="68"/>
  <c r="H43" i="68"/>
  <c r="J66" i="68"/>
  <c r="V66" i="68"/>
  <c r="I67" i="68"/>
  <c r="W25" i="68" l="1"/>
  <c r="W62" i="68"/>
  <c r="U44" i="68"/>
  <c r="H44" i="68"/>
  <c r="H46" i="68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B46" i="67" l="1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V65" i="67" l="1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M61" i="67"/>
  <c r="M66" i="67" s="1"/>
  <c r="L61" i="67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U45" i="67"/>
  <c r="H45" i="67"/>
  <c r="T43" i="67"/>
  <c r="S43" i="67"/>
  <c r="R43" i="67"/>
  <c r="Q43" i="67"/>
  <c r="P43" i="67"/>
  <c r="O43" i="67"/>
  <c r="G43" i="67"/>
  <c r="G48" i="67" s="1"/>
  <c r="F43" i="67"/>
  <c r="F48" i="67" s="1"/>
  <c r="E43" i="67"/>
  <c r="E48" i="67" s="1"/>
  <c r="D43" i="67"/>
  <c r="D48" i="67" s="1"/>
  <c r="C43" i="67"/>
  <c r="C48" i="67" s="1"/>
  <c r="B43" i="67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W26" i="67"/>
  <c r="V24" i="67"/>
  <c r="U24" i="67"/>
  <c r="T24" i="67"/>
  <c r="S24" i="67"/>
  <c r="R24" i="67"/>
  <c r="Q24" i="67"/>
  <c r="P24" i="67"/>
  <c r="O24" i="67"/>
  <c r="N24" i="67"/>
  <c r="M24" i="67"/>
  <c r="L24" i="67"/>
  <c r="K24" i="67"/>
  <c r="J24" i="67"/>
  <c r="I24" i="67"/>
  <c r="H24" i="67"/>
  <c r="G24" i="67"/>
  <c r="F24" i="67"/>
  <c r="E24" i="67"/>
  <c r="D24" i="67"/>
  <c r="C24" i="67"/>
  <c r="B24" i="67"/>
  <c r="W23" i="67"/>
  <c r="W22" i="67"/>
  <c r="W21" i="67"/>
  <c r="W20" i="67"/>
  <c r="W19" i="67"/>
  <c r="W18" i="67"/>
  <c r="W17" i="67"/>
  <c r="M30" i="67" l="1"/>
  <c r="B30" i="67"/>
  <c r="N30" i="67"/>
  <c r="N67" i="67"/>
  <c r="C30" i="67"/>
  <c r="P30" i="67"/>
  <c r="Q30" i="67"/>
  <c r="R30" i="67"/>
  <c r="S30" i="67"/>
  <c r="H30" i="67"/>
  <c r="T30" i="67"/>
  <c r="I30" i="67"/>
  <c r="V30" i="67"/>
  <c r="K30" i="67"/>
  <c r="O30" i="67"/>
  <c r="D30" i="67"/>
  <c r="E30" i="67"/>
  <c r="F30" i="67"/>
  <c r="G30" i="67"/>
  <c r="U30" i="67"/>
  <c r="J30" i="67"/>
  <c r="L30" i="67"/>
  <c r="S48" i="67"/>
  <c r="S49" i="67"/>
  <c r="R48" i="67"/>
  <c r="R49" i="67"/>
  <c r="T48" i="67"/>
  <c r="T49" i="67"/>
  <c r="Q48" i="67"/>
  <c r="Q49" i="67"/>
  <c r="P48" i="67"/>
  <c r="P49" i="67"/>
  <c r="H29" i="67"/>
  <c r="N29" i="67"/>
  <c r="C29" i="67"/>
  <c r="O29" i="67"/>
  <c r="F29" i="67"/>
  <c r="D29" i="67"/>
  <c r="P29" i="67"/>
  <c r="I29" i="67"/>
  <c r="K29" i="67"/>
  <c r="E29" i="67"/>
  <c r="Q29" i="67"/>
  <c r="S29" i="67"/>
  <c r="T29" i="67"/>
  <c r="G29" i="67"/>
  <c r="U29" i="67"/>
  <c r="V29" i="67"/>
  <c r="L29" i="67"/>
  <c r="M29" i="67"/>
  <c r="U43" i="67"/>
  <c r="U46" i="67" s="1"/>
  <c r="G49" i="67"/>
  <c r="H43" i="67"/>
  <c r="H46" i="67" s="1"/>
  <c r="D67" i="67"/>
  <c r="L67" i="67"/>
  <c r="T67" i="67"/>
  <c r="E67" i="67"/>
  <c r="M67" i="67"/>
  <c r="U67" i="67"/>
  <c r="H67" i="67"/>
  <c r="P67" i="67"/>
  <c r="I67" i="67"/>
  <c r="Q67" i="67"/>
  <c r="B67" i="67"/>
  <c r="J67" i="67"/>
  <c r="R67" i="67"/>
  <c r="C67" i="67"/>
  <c r="K67" i="67"/>
  <c r="S67" i="67"/>
  <c r="O49" i="67"/>
  <c r="B49" i="67"/>
  <c r="C49" i="67"/>
  <c r="D49" i="67"/>
  <c r="E49" i="67"/>
  <c r="F49" i="67"/>
  <c r="F67" i="67"/>
  <c r="J29" i="67"/>
  <c r="W61" i="67"/>
  <c r="O67" i="67"/>
  <c r="V67" i="67"/>
  <c r="B29" i="67"/>
  <c r="D66" i="67"/>
  <c r="T66" i="67"/>
  <c r="W24" i="67"/>
  <c r="O48" i="67"/>
  <c r="N66" i="67"/>
  <c r="G67" i="67"/>
  <c r="R29" i="67"/>
  <c r="L66" i="67"/>
  <c r="B48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R66" i="66" s="1"/>
  <c r="Q61" i="66"/>
  <c r="Q66" i="66" s="1"/>
  <c r="P61" i="66"/>
  <c r="P66" i="66" s="1"/>
  <c r="O61" i="66"/>
  <c r="O66" i="66" s="1"/>
  <c r="N61" i="66"/>
  <c r="N66" i="66" s="1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B61" i="66"/>
  <c r="B66" i="66" s="1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O43" i="66"/>
  <c r="G43" i="66"/>
  <c r="F43" i="66"/>
  <c r="E43" i="66"/>
  <c r="D43" i="66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R24" i="66"/>
  <c r="Q24" i="66"/>
  <c r="P24" i="66"/>
  <c r="O24" i="66"/>
  <c r="N24" i="66"/>
  <c r="M24" i="66"/>
  <c r="M29" i="66" s="1"/>
  <c r="L24" i="66"/>
  <c r="L29" i="66" s="1"/>
  <c r="K24" i="66"/>
  <c r="K29" i="66" s="1"/>
  <c r="J24" i="66"/>
  <c r="J29" i="66" s="1"/>
  <c r="I24" i="66"/>
  <c r="I29" i="66" s="1"/>
  <c r="H24" i="66"/>
  <c r="G24" i="66"/>
  <c r="F24" i="66"/>
  <c r="E24" i="66"/>
  <c r="D24" i="66"/>
  <c r="D29" i="66" s="1"/>
  <c r="C24" i="66"/>
  <c r="C29" i="66" s="1"/>
  <c r="B24" i="66"/>
  <c r="B29" i="66" s="1"/>
  <c r="W23" i="66"/>
  <c r="W22" i="66"/>
  <c r="W21" i="66"/>
  <c r="W20" i="66"/>
  <c r="W19" i="66"/>
  <c r="W18" i="66"/>
  <c r="W17" i="66"/>
  <c r="O15" i="81"/>
  <c r="G28" i="80"/>
  <c r="S14" i="81"/>
  <c r="F15" i="81"/>
  <c r="K17" i="80"/>
  <c r="F27" i="80"/>
  <c r="K48" i="81"/>
  <c r="D28" i="80"/>
  <c r="G32" i="80"/>
  <c r="I50" i="80"/>
  <c r="N55" i="81"/>
  <c r="T19" i="81"/>
  <c r="P13" i="80"/>
  <c r="P16" i="81"/>
  <c r="R19" i="81"/>
  <c r="I19" i="81"/>
  <c r="G51" i="81"/>
  <c r="W17" i="80"/>
  <c r="V12" i="81"/>
  <c r="J53" i="81"/>
  <c r="V11" i="80"/>
  <c r="R17" i="81"/>
  <c r="R48" i="80"/>
  <c r="D12" i="81"/>
  <c r="M48" i="80"/>
  <c r="N55" i="80"/>
  <c r="G29" i="80"/>
  <c r="S55" i="81"/>
  <c r="M13" i="80"/>
  <c r="I55" i="81"/>
  <c r="G15" i="81"/>
  <c r="M52" i="80"/>
  <c r="J49" i="80"/>
  <c r="E49" i="81"/>
  <c r="H52" i="81"/>
  <c r="U49" i="81"/>
  <c r="E11" i="81"/>
  <c r="N14" i="80"/>
  <c r="G17" i="81"/>
  <c r="F16" i="81"/>
  <c r="L15" i="81"/>
  <c r="J11" i="80"/>
  <c r="P31" i="81"/>
  <c r="E35" i="81"/>
  <c r="O30" i="81"/>
  <c r="J17" i="81"/>
  <c r="E53" i="81"/>
  <c r="U12" i="81"/>
  <c r="E48" i="81"/>
  <c r="P33" i="80"/>
  <c r="F15" i="80"/>
  <c r="T17" i="81"/>
  <c r="L55" i="81"/>
  <c r="N15" i="80"/>
  <c r="C30" i="81"/>
  <c r="K19" i="80"/>
  <c r="F47" i="80"/>
  <c r="S13" i="81"/>
  <c r="S31" i="81"/>
  <c r="C47" i="81"/>
  <c r="M50" i="81"/>
  <c r="L52" i="80"/>
  <c r="G30" i="81"/>
  <c r="T53" i="80"/>
  <c r="V55" i="81"/>
  <c r="D53" i="80"/>
  <c r="P16" i="80"/>
  <c r="V49" i="81"/>
  <c r="N29" i="81"/>
  <c r="O15" i="80"/>
  <c r="L15" i="80"/>
  <c r="U15" i="80"/>
  <c r="G51" i="80"/>
  <c r="D30" i="81"/>
  <c r="N47" i="81"/>
  <c r="C15" i="81"/>
  <c r="F55" i="81"/>
  <c r="G35" i="81"/>
  <c r="E31" i="80"/>
  <c r="V47" i="80"/>
  <c r="T48" i="81"/>
  <c r="R31" i="81"/>
  <c r="D17" i="80"/>
  <c r="I13" i="80"/>
  <c r="K47" i="80"/>
  <c r="P53" i="80"/>
  <c r="D29" i="80"/>
  <c r="H12" i="81"/>
  <c r="V47" i="81"/>
  <c r="G12" i="80"/>
  <c r="K11" i="81"/>
  <c r="I15" i="81"/>
  <c r="T49" i="80"/>
  <c r="E53" i="80"/>
  <c r="G27" i="80"/>
  <c r="N47" i="80"/>
  <c r="I52" i="81"/>
  <c r="H29" i="81"/>
  <c r="D31" i="80"/>
  <c r="O48" i="80"/>
  <c r="R27" i="80"/>
  <c r="J17" i="80"/>
  <c r="E30" i="80"/>
  <c r="M49" i="80"/>
  <c r="S27" i="81"/>
  <c r="G35" i="80"/>
  <c r="R17" i="80"/>
  <c r="M16" i="81"/>
  <c r="P49" i="81"/>
  <c r="I48" i="80"/>
  <c r="U16" i="80"/>
  <c r="C53" i="80"/>
  <c r="Q27" i="81"/>
  <c r="N16" i="80"/>
  <c r="O47" i="80"/>
  <c r="R33" i="80"/>
  <c r="R50" i="80"/>
  <c r="E11" i="80"/>
  <c r="E28" i="81"/>
  <c r="O14" i="80"/>
  <c r="W49" i="81"/>
  <c r="R16" i="81"/>
  <c r="M17" i="81"/>
  <c r="S50" i="81"/>
  <c r="T53" i="81"/>
  <c r="J53" i="80"/>
  <c r="J55" i="80"/>
  <c r="K52" i="80"/>
  <c r="I12" i="81"/>
  <c r="U17" i="80"/>
  <c r="G19" i="81"/>
  <c r="L12" i="81"/>
  <c r="S33" i="81"/>
  <c r="E51" i="81"/>
  <c r="S27" i="80"/>
  <c r="C52" i="80"/>
  <c r="O16" i="80"/>
  <c r="Q32" i="80"/>
  <c r="C12" i="81"/>
  <c r="L49" i="81"/>
  <c r="Q31" i="81"/>
  <c r="E12" i="81"/>
  <c r="V15" i="81"/>
  <c r="P14" i="80"/>
  <c r="Q12" i="81"/>
  <c r="V53" i="81"/>
  <c r="H27" i="80"/>
  <c r="P52" i="80"/>
  <c r="D32" i="80"/>
  <c r="N13" i="80"/>
  <c r="S11" i="80"/>
  <c r="C53" i="81"/>
  <c r="H14" i="80"/>
  <c r="P13" i="81"/>
  <c r="U14" i="80"/>
  <c r="N35" i="81"/>
  <c r="I52" i="80"/>
  <c r="R29" i="80"/>
  <c r="T48" i="80"/>
  <c r="O27" i="81"/>
  <c r="F11" i="81"/>
  <c r="K15" i="81"/>
  <c r="D15" i="81"/>
  <c r="V49" i="80"/>
  <c r="N29" i="80"/>
  <c r="C32" i="80"/>
  <c r="D52" i="80"/>
  <c r="O29" i="81"/>
  <c r="E27" i="80"/>
  <c r="O19" i="81"/>
  <c r="P28" i="80"/>
  <c r="G55" i="80"/>
  <c r="K19" i="81"/>
  <c r="K52" i="81"/>
  <c r="C52" i="81"/>
  <c r="T14" i="81"/>
  <c r="F48" i="80"/>
  <c r="S55" i="80"/>
  <c r="W12" i="80"/>
  <c r="S13" i="80"/>
  <c r="S11" i="81"/>
  <c r="U50" i="80"/>
  <c r="R11" i="81"/>
  <c r="R15" i="80"/>
  <c r="I49" i="81"/>
  <c r="L53" i="81"/>
  <c r="E49" i="80"/>
  <c r="S35" i="81"/>
  <c r="E30" i="81"/>
  <c r="P14" i="81"/>
  <c r="N17" i="81"/>
  <c r="E17" i="80"/>
  <c r="Q30" i="81"/>
  <c r="K53" i="80"/>
  <c r="G12" i="81"/>
  <c r="H31" i="81"/>
  <c r="C11" i="80"/>
  <c r="G50" i="81"/>
  <c r="H16" i="80"/>
  <c r="U13" i="81"/>
  <c r="E35" i="80"/>
  <c r="H47" i="81"/>
  <c r="D16" i="81"/>
  <c r="S15" i="80"/>
  <c r="R47" i="80"/>
  <c r="Q17" i="81"/>
  <c r="H17" i="81"/>
  <c r="Q55" i="80"/>
  <c r="I47" i="81"/>
  <c r="P47" i="80"/>
  <c r="I14" i="81"/>
  <c r="E27" i="81"/>
  <c r="I51" i="80"/>
  <c r="D50" i="80"/>
  <c r="O49" i="81"/>
  <c r="V53" i="80"/>
  <c r="O55" i="81"/>
  <c r="C49" i="80"/>
  <c r="Q17" i="80"/>
  <c r="W47" i="80"/>
  <c r="D55" i="80"/>
  <c r="C28" i="81"/>
  <c r="K47" i="81"/>
  <c r="U53" i="81"/>
  <c r="I14" i="80"/>
  <c r="S47" i="80"/>
  <c r="C32" i="81"/>
  <c r="E19" i="80"/>
  <c r="Q19" i="80"/>
  <c r="W49" i="80"/>
  <c r="N51" i="80"/>
  <c r="L11" i="80"/>
  <c r="H15" i="80"/>
  <c r="O50" i="80"/>
  <c r="T55" i="80"/>
  <c r="I47" i="80"/>
  <c r="Q52" i="81"/>
  <c r="D17" i="81"/>
  <c r="R28" i="81"/>
  <c r="O33" i="80"/>
  <c r="P17" i="80"/>
  <c r="S30" i="80"/>
  <c r="R35" i="81"/>
  <c r="D35" i="81"/>
  <c r="V50" i="80"/>
  <c r="R19" i="80"/>
  <c r="D29" i="81"/>
  <c r="G49" i="80"/>
  <c r="J51" i="81"/>
  <c r="D12" i="80"/>
  <c r="H49" i="81"/>
  <c r="K53" i="81"/>
  <c r="C47" i="80"/>
  <c r="W48" i="81"/>
  <c r="K55" i="81"/>
  <c r="C33" i="80"/>
  <c r="J51" i="80"/>
  <c r="O47" i="81"/>
  <c r="R49" i="81"/>
  <c r="J49" i="81"/>
  <c r="D19" i="80"/>
  <c r="J14" i="81"/>
  <c r="O52" i="81"/>
  <c r="H19" i="80"/>
  <c r="L49" i="80"/>
  <c r="P51" i="81"/>
  <c r="L13" i="81"/>
  <c r="I17" i="80"/>
  <c r="K50" i="80"/>
  <c r="S51" i="80"/>
  <c r="F12" i="80"/>
  <c r="Q47" i="80"/>
  <c r="F48" i="81"/>
  <c r="W15" i="80"/>
  <c r="J16" i="80"/>
  <c r="U19" i="81"/>
  <c r="D11" i="80"/>
  <c r="R14" i="81"/>
  <c r="S31" i="80"/>
  <c r="P47" i="81"/>
  <c r="G28" i="81"/>
  <c r="F32" i="80"/>
  <c r="N12" i="80"/>
  <c r="R31" i="80"/>
  <c r="H35" i="81"/>
  <c r="Q52" i="80"/>
  <c r="S28" i="80"/>
  <c r="S49" i="80"/>
  <c r="R35" i="80"/>
  <c r="C55" i="80"/>
  <c r="I19" i="80"/>
  <c r="G55" i="81"/>
  <c r="N32" i="80"/>
  <c r="U47" i="81"/>
  <c r="M52" i="81"/>
  <c r="R14" i="80"/>
  <c r="D13" i="81"/>
  <c r="D27" i="81"/>
  <c r="P35" i="81"/>
  <c r="F16" i="80"/>
  <c r="C28" i="80"/>
  <c r="M48" i="81"/>
  <c r="H16" i="81"/>
  <c r="W47" i="81"/>
  <c r="J13" i="81"/>
  <c r="M19" i="81"/>
  <c r="Q51" i="81"/>
  <c r="K17" i="81"/>
  <c r="C35" i="81"/>
  <c r="R55" i="81"/>
  <c r="Q11" i="80"/>
  <c r="O31" i="81"/>
  <c r="D35" i="80"/>
  <c r="G19" i="80"/>
  <c r="S35" i="80"/>
  <c r="C29" i="80"/>
  <c r="P29" i="80"/>
  <c r="D47" i="81"/>
  <c r="G50" i="80"/>
  <c r="U50" i="81"/>
  <c r="E52" i="81"/>
  <c r="V13" i="81"/>
  <c r="Q48" i="81"/>
  <c r="R55" i="80"/>
  <c r="T11" i="81"/>
  <c r="P19" i="80"/>
  <c r="O11" i="81"/>
  <c r="V52" i="80"/>
  <c r="G30" i="80"/>
  <c r="L14" i="81"/>
  <c r="Q13" i="81"/>
  <c r="E47" i="80"/>
  <c r="I17" i="81"/>
  <c r="N11" i="80"/>
  <c r="P49" i="80"/>
  <c r="N53" i="81"/>
  <c r="P35" i="80"/>
  <c r="J19" i="81"/>
  <c r="O19" i="80"/>
  <c r="H52" i="80"/>
  <c r="N33" i="80"/>
  <c r="H30" i="80"/>
  <c r="F50" i="80"/>
  <c r="I50" i="81"/>
  <c r="K50" i="81"/>
  <c r="T52" i="80"/>
  <c r="I16" i="81"/>
  <c r="K14" i="81"/>
  <c r="J15" i="80"/>
  <c r="L16" i="81"/>
  <c r="J14" i="80"/>
  <c r="T47" i="81"/>
  <c r="H30" i="81"/>
  <c r="K11" i="80"/>
  <c r="T19" i="80"/>
  <c r="D48" i="81"/>
  <c r="E16" i="81"/>
  <c r="N52" i="81"/>
  <c r="G31" i="81"/>
  <c r="S29" i="80"/>
  <c r="G16" i="81"/>
  <c r="W11" i="80"/>
  <c r="F14" i="80"/>
  <c r="U53" i="80"/>
  <c r="D55" i="81"/>
  <c r="Q16" i="81"/>
  <c r="D48" i="80"/>
  <c r="G33" i="81"/>
  <c r="F17" i="81"/>
  <c r="W50" i="81"/>
  <c r="O13" i="80"/>
  <c r="P12" i="81"/>
  <c r="O13" i="81"/>
  <c r="W15" i="81"/>
  <c r="M12" i="80"/>
  <c r="P53" i="81"/>
  <c r="C31" i="80"/>
  <c r="E32" i="81"/>
  <c r="O31" i="80"/>
  <c r="F12" i="81"/>
  <c r="E50" i="81"/>
  <c r="L53" i="80"/>
  <c r="E55" i="81"/>
  <c r="O12" i="81"/>
  <c r="Q27" i="80"/>
  <c r="Q53" i="80"/>
  <c r="C50" i="81"/>
  <c r="V11" i="81"/>
  <c r="F30" i="80"/>
  <c r="G47" i="80"/>
  <c r="S48" i="81"/>
  <c r="Q30" i="80"/>
  <c r="U13" i="80"/>
  <c r="T13" i="80"/>
  <c r="G31" i="80"/>
  <c r="L19" i="81"/>
  <c r="M53" i="81"/>
  <c r="C51" i="81"/>
  <c r="M11" i="80"/>
  <c r="F31" i="81"/>
  <c r="M12" i="81"/>
  <c r="S52" i="80"/>
  <c r="K49" i="80"/>
  <c r="D33" i="80"/>
  <c r="E29" i="80"/>
  <c r="C16" i="81"/>
  <c r="T51" i="80"/>
  <c r="D11" i="81"/>
  <c r="L11" i="81"/>
  <c r="O48" i="81"/>
  <c r="J55" i="81"/>
  <c r="G52" i="80"/>
  <c r="S49" i="81"/>
  <c r="C15" i="80"/>
  <c r="U11" i="81"/>
  <c r="F35" i="80"/>
  <c r="U15" i="81"/>
  <c r="I15" i="80"/>
  <c r="P32" i="81"/>
  <c r="G11" i="81"/>
  <c r="U47" i="80"/>
  <c r="D27" i="80"/>
  <c r="P29" i="81"/>
  <c r="F13" i="80"/>
  <c r="K16" i="80"/>
  <c r="I55" i="80"/>
  <c r="N14" i="81"/>
  <c r="O17" i="81"/>
  <c r="O30" i="80"/>
  <c r="N49" i="81"/>
  <c r="I48" i="81"/>
  <c r="V48" i="80"/>
  <c r="O35" i="81"/>
  <c r="C35" i="80"/>
  <c r="E16" i="80"/>
  <c r="N19" i="80"/>
  <c r="P28" i="81"/>
  <c r="C16" i="80"/>
  <c r="L47" i="80"/>
  <c r="N31" i="81"/>
  <c r="K13" i="80"/>
  <c r="S32" i="81"/>
  <c r="I11" i="80"/>
  <c r="V50" i="81"/>
  <c r="R13" i="81"/>
  <c r="U17" i="81"/>
  <c r="L13" i="80"/>
  <c r="R49" i="80"/>
  <c r="M14" i="80"/>
  <c r="R52" i="80"/>
  <c r="P27" i="81"/>
  <c r="D14" i="81"/>
  <c r="N52" i="80"/>
  <c r="E19" i="81"/>
  <c r="F53" i="81"/>
  <c r="S32" i="80"/>
  <c r="Q29" i="80"/>
  <c r="V55" i="80"/>
  <c r="Q19" i="81"/>
  <c r="Q33" i="81"/>
  <c r="H33" i="81"/>
  <c r="P55" i="80"/>
  <c r="E48" i="80"/>
  <c r="Q28" i="81"/>
  <c r="U11" i="80"/>
  <c r="T49" i="81"/>
  <c r="H11" i="81"/>
  <c r="F49" i="80"/>
  <c r="N17" i="80"/>
  <c r="C13" i="81"/>
  <c r="S19" i="81"/>
  <c r="G13" i="81"/>
  <c r="L12" i="80"/>
  <c r="H55" i="81"/>
  <c r="C14" i="80"/>
  <c r="K14" i="80"/>
  <c r="O51" i="81"/>
  <c r="C27" i="81"/>
  <c r="J48" i="80"/>
  <c r="S53" i="81"/>
  <c r="P32" i="80"/>
  <c r="Q16" i="80"/>
  <c r="L52" i="81"/>
  <c r="F47" i="81"/>
  <c r="N27" i="81"/>
  <c r="M47" i="80"/>
  <c r="P11" i="80"/>
  <c r="E52" i="80"/>
  <c r="P50" i="81"/>
  <c r="V51" i="80"/>
  <c r="J19" i="80"/>
  <c r="W12" i="81"/>
  <c r="R48" i="81"/>
  <c r="F13" i="81"/>
  <c r="O53" i="81"/>
  <c r="I53" i="80"/>
  <c r="N19" i="81"/>
  <c r="E51" i="80"/>
  <c r="E32" i="80"/>
  <c r="S51" i="81"/>
  <c r="O11" i="80"/>
  <c r="F31" i="80"/>
  <c r="D15" i="80"/>
  <c r="R13" i="80"/>
  <c r="R16" i="80"/>
  <c r="S48" i="80"/>
  <c r="E13" i="81"/>
  <c r="J48" i="81"/>
  <c r="H53" i="80"/>
  <c r="M16" i="80"/>
  <c r="F55" i="80"/>
  <c r="P17" i="81"/>
  <c r="P19" i="81"/>
  <c r="K51" i="81"/>
  <c r="T12" i="81"/>
  <c r="T11" i="80"/>
  <c r="R29" i="81"/>
  <c r="D52" i="81"/>
  <c r="W14" i="81"/>
  <c r="T15" i="80"/>
  <c r="M50" i="80"/>
  <c r="J52" i="80"/>
  <c r="W52" i="80"/>
  <c r="U55" i="80"/>
  <c r="J16" i="81"/>
  <c r="C55" i="81"/>
  <c r="I13" i="81"/>
  <c r="P15" i="80"/>
  <c r="H19" i="81"/>
  <c r="Q14" i="81"/>
  <c r="T55" i="81"/>
  <c r="C29" i="81"/>
  <c r="M11" i="81"/>
  <c r="E14" i="80"/>
  <c r="I51" i="81"/>
  <c r="T50" i="80"/>
  <c r="D50" i="81"/>
  <c r="T50" i="81"/>
  <c r="P27" i="80"/>
  <c r="P30" i="81"/>
  <c r="O51" i="80"/>
  <c r="D47" i="80"/>
  <c r="E31" i="81"/>
  <c r="R12" i="81"/>
  <c r="H28" i="80"/>
  <c r="T16" i="81"/>
  <c r="V17" i="80"/>
  <c r="N30" i="81"/>
  <c r="Q50" i="80"/>
  <c r="D53" i="81"/>
  <c r="F29" i="81"/>
  <c r="C17" i="81"/>
  <c r="C48" i="81"/>
  <c r="W11" i="81"/>
  <c r="W50" i="80"/>
  <c r="R11" i="80"/>
  <c r="L14" i="80"/>
  <c r="V16" i="80"/>
  <c r="G48" i="81"/>
  <c r="N11" i="81"/>
  <c r="U16" i="81"/>
  <c r="C50" i="80"/>
  <c r="D49" i="80"/>
  <c r="F19" i="80"/>
  <c r="U48" i="81"/>
  <c r="V14" i="81"/>
  <c r="N31" i="80"/>
  <c r="C49" i="81"/>
  <c r="G32" i="81"/>
  <c r="R33" i="81"/>
  <c r="H50" i="81"/>
  <c r="J50" i="80"/>
  <c r="V12" i="80"/>
  <c r="M55" i="80"/>
  <c r="P11" i="81"/>
  <c r="C31" i="81"/>
  <c r="H47" i="80"/>
  <c r="N50" i="80"/>
  <c r="P48" i="81"/>
  <c r="C19" i="81"/>
  <c r="J12" i="80"/>
  <c r="N30" i="80"/>
  <c r="F32" i="81"/>
  <c r="I53" i="81"/>
  <c r="R51" i="80"/>
  <c r="E17" i="81"/>
  <c r="P55" i="81"/>
  <c r="S15" i="81"/>
  <c r="Q28" i="80"/>
  <c r="S16" i="80"/>
  <c r="P12" i="80"/>
  <c r="D32" i="81"/>
  <c r="R53" i="80"/>
  <c r="T14" i="80"/>
  <c r="F52" i="80"/>
  <c r="W13" i="81"/>
  <c r="N53" i="80"/>
  <c r="H33" i="80"/>
  <c r="H50" i="80"/>
  <c r="U52" i="81"/>
  <c r="H15" i="81"/>
  <c r="W53" i="81"/>
  <c r="N12" i="81"/>
  <c r="M15" i="81"/>
  <c r="O16" i="81"/>
  <c r="K49" i="81"/>
  <c r="S53" i="80"/>
  <c r="F51" i="80"/>
  <c r="R50" i="81"/>
  <c r="H29" i="80"/>
  <c r="V52" i="81"/>
  <c r="C13" i="80"/>
  <c r="C11" i="81"/>
  <c r="N50" i="81"/>
  <c r="H51" i="81"/>
  <c r="Q11" i="81"/>
  <c r="S12" i="81"/>
  <c r="F52" i="81"/>
  <c r="R30" i="80"/>
  <c r="J47" i="81"/>
  <c r="M51" i="80"/>
  <c r="I16" i="80"/>
  <c r="N33" i="81"/>
  <c r="O28" i="80"/>
  <c r="D33" i="81"/>
  <c r="G53" i="80"/>
  <c r="D16" i="80"/>
  <c r="R52" i="81"/>
  <c r="Q55" i="81"/>
  <c r="H32" i="81"/>
  <c r="N28" i="81"/>
  <c r="S19" i="80"/>
  <c r="V13" i="80"/>
  <c r="G27" i="81"/>
  <c r="T17" i="80"/>
  <c r="W55" i="80"/>
  <c r="Q50" i="81"/>
  <c r="F28" i="80"/>
  <c r="N28" i="80"/>
  <c r="O35" i="80"/>
  <c r="O32" i="81"/>
  <c r="R32" i="81"/>
  <c r="F51" i="81"/>
  <c r="K12" i="80"/>
  <c r="U55" i="81"/>
  <c r="N32" i="81"/>
  <c r="H11" i="80"/>
  <c r="T52" i="81"/>
  <c r="O53" i="80"/>
  <c r="I49" i="80"/>
  <c r="J50" i="81"/>
  <c r="K51" i="80"/>
  <c r="U12" i="80"/>
  <c r="O27" i="80"/>
  <c r="E29" i="81"/>
  <c r="F49" i="81"/>
  <c r="G17" i="80"/>
  <c r="R15" i="81"/>
  <c r="U19" i="80"/>
  <c r="O33" i="81"/>
  <c r="E33" i="80"/>
  <c r="D13" i="80"/>
  <c r="R27" i="81"/>
  <c r="L55" i="80"/>
  <c r="M49" i="81"/>
  <c r="U14" i="81"/>
  <c r="L17" i="80"/>
  <c r="N35" i="80"/>
  <c r="O49" i="80"/>
  <c r="H17" i="80"/>
  <c r="N48" i="81"/>
  <c r="I12" i="80"/>
  <c r="Q48" i="80"/>
  <c r="Q13" i="80"/>
  <c r="H49" i="80"/>
  <c r="Q32" i="81"/>
  <c r="O29" i="80"/>
  <c r="Q49" i="80"/>
  <c r="V19" i="81"/>
  <c r="P31" i="80"/>
  <c r="G29" i="81"/>
  <c r="L50" i="81"/>
  <c r="E47" i="81"/>
  <c r="S17" i="81"/>
  <c r="S17" i="80"/>
  <c r="C17" i="80"/>
  <c r="L16" i="80"/>
  <c r="S47" i="81"/>
  <c r="Q51" i="80"/>
  <c r="Q29" i="81"/>
  <c r="D51" i="81"/>
  <c r="T13" i="81"/>
  <c r="K12" i="81"/>
  <c r="L48" i="80"/>
  <c r="R28" i="80"/>
  <c r="S30" i="81"/>
  <c r="G13" i="80"/>
  <c r="H13" i="80"/>
  <c r="S33" i="80"/>
  <c r="N15" i="81"/>
  <c r="T12" i="80"/>
  <c r="N13" i="81"/>
  <c r="U48" i="80"/>
  <c r="N16" i="81"/>
  <c r="R32" i="80"/>
  <c r="M14" i="81"/>
  <c r="R12" i="80"/>
  <c r="S12" i="80"/>
  <c r="H27" i="81"/>
  <c r="V15" i="80"/>
  <c r="H14" i="81"/>
  <c r="E55" i="80"/>
  <c r="N51" i="81"/>
  <c r="N48" i="80"/>
  <c r="T51" i="81"/>
  <c r="C30" i="80"/>
  <c r="H12" i="80"/>
  <c r="O32" i="80"/>
  <c r="F30" i="81"/>
  <c r="H51" i="80"/>
  <c r="M17" i="80"/>
  <c r="P48" i="80"/>
  <c r="Q47" i="81"/>
  <c r="Q33" i="80"/>
  <c r="M47" i="81"/>
  <c r="V51" i="81"/>
  <c r="R51" i="81"/>
  <c r="W51" i="80"/>
  <c r="L47" i="81"/>
  <c r="H35" i="80"/>
  <c r="H32" i="80"/>
  <c r="S16" i="81"/>
  <c r="O28" i="81"/>
  <c r="P30" i="80"/>
  <c r="H31" i="80"/>
  <c r="L48" i="81"/>
  <c r="H53" i="81"/>
  <c r="O55" i="80"/>
  <c r="T16" i="80"/>
  <c r="E33" i="81"/>
  <c r="W13" i="80"/>
  <c r="Q53" i="81"/>
  <c r="J52" i="81"/>
  <c r="I11" i="81"/>
  <c r="R47" i="81"/>
  <c r="C14" i="81"/>
  <c r="D30" i="80"/>
  <c r="W19" i="80"/>
  <c r="S14" i="80"/>
  <c r="P33" i="81"/>
  <c r="C12" i="80"/>
  <c r="H48" i="81"/>
  <c r="F53" i="80"/>
  <c r="G47" i="81"/>
  <c r="H55" i="80"/>
  <c r="G14" i="80"/>
  <c r="L50" i="80"/>
  <c r="O50" i="81"/>
  <c r="F11" i="80"/>
  <c r="D19" i="81"/>
  <c r="D28" i="81"/>
  <c r="E50" i="80"/>
  <c r="E12" i="80"/>
  <c r="R53" i="81"/>
  <c r="R30" i="81"/>
  <c r="E14" i="81"/>
  <c r="F14" i="81"/>
  <c r="P51" i="80"/>
  <c r="K16" i="81"/>
  <c r="L51" i="81"/>
  <c r="W19" i="81"/>
  <c r="F27" i="81"/>
  <c r="F33" i="81"/>
  <c r="H48" i="80"/>
  <c r="M53" i="80"/>
  <c r="E28" i="80"/>
  <c r="W48" i="80"/>
  <c r="O17" i="80"/>
  <c r="M15" i="80"/>
  <c r="V14" i="80"/>
  <c r="S29" i="81"/>
  <c r="C51" i="80"/>
  <c r="W16" i="80"/>
  <c r="W52" i="81"/>
  <c r="E15" i="80"/>
  <c r="F17" i="80"/>
  <c r="P50" i="80"/>
  <c r="Q15" i="80"/>
  <c r="M55" i="81"/>
  <c r="Q49" i="81"/>
  <c r="L19" i="80"/>
  <c r="C27" i="80"/>
  <c r="D31" i="81"/>
  <c r="G11" i="80"/>
  <c r="F33" i="80"/>
  <c r="T47" i="80"/>
  <c r="J47" i="80"/>
  <c r="V48" i="81"/>
  <c r="C33" i="81"/>
  <c r="N27" i="80"/>
  <c r="P15" i="81"/>
  <c r="U51" i="81"/>
  <c r="K15" i="80"/>
  <c r="H28" i="81"/>
  <c r="K48" i="80"/>
  <c r="F28" i="81"/>
  <c r="W17" i="81"/>
  <c r="U52" i="80"/>
  <c r="O12" i="80"/>
  <c r="D49" i="81"/>
  <c r="G48" i="80"/>
  <c r="O52" i="80"/>
  <c r="Q12" i="80"/>
  <c r="W51" i="81"/>
  <c r="J11" i="81"/>
  <c r="Q35" i="80"/>
  <c r="F50" i="81"/>
  <c r="E15" i="81"/>
  <c r="W14" i="80"/>
  <c r="G52" i="81"/>
  <c r="N49" i="80"/>
  <c r="O14" i="81"/>
  <c r="F29" i="80"/>
  <c r="Q31" i="80"/>
  <c r="F19" i="81"/>
  <c r="W55" i="81"/>
  <c r="L51" i="80"/>
  <c r="S52" i="81"/>
  <c r="D14" i="80"/>
  <c r="F35" i="81"/>
  <c r="G16" i="80"/>
  <c r="P52" i="81"/>
  <c r="Q35" i="81"/>
  <c r="K13" i="81"/>
  <c r="K55" i="80"/>
  <c r="G15" i="80"/>
  <c r="V19" i="80"/>
  <c r="C48" i="80"/>
  <c r="Q15" i="81"/>
  <c r="V17" i="81"/>
  <c r="S28" i="81"/>
  <c r="G14" i="81"/>
  <c r="V16" i="81"/>
  <c r="L17" i="81"/>
  <c r="U49" i="80"/>
  <c r="J15" i="81"/>
  <c r="M19" i="80"/>
  <c r="G33" i="80"/>
  <c r="J12" i="81"/>
  <c r="S50" i="80"/>
  <c r="M51" i="81"/>
  <c r="G53" i="81"/>
  <c r="C19" i="80"/>
  <c r="H13" i="81"/>
  <c r="G49" i="81"/>
  <c r="W53" i="80"/>
  <c r="U51" i="80"/>
  <c r="W16" i="81"/>
  <c r="J13" i="80"/>
  <c r="M13" i="81"/>
  <c r="Q14" i="80"/>
  <c r="E13" i="80"/>
  <c r="D51" i="80"/>
  <c r="T15" i="81"/>
  <c r="X48" i="80" l="1"/>
  <c r="U18" i="80"/>
  <c r="M18" i="80"/>
  <c r="I35" i="81"/>
  <c r="I28" i="81"/>
  <c r="W18" i="80"/>
  <c r="D54" i="80"/>
  <c r="R54" i="80"/>
  <c r="W18" i="81"/>
  <c r="L18" i="81"/>
  <c r="P54" i="81"/>
  <c r="I32" i="81"/>
  <c r="P54" i="80"/>
  <c r="G54" i="81"/>
  <c r="Q18" i="81"/>
  <c r="T33" i="81"/>
  <c r="R18" i="81"/>
  <c r="X15" i="80"/>
  <c r="X17" i="81"/>
  <c r="N18" i="80"/>
  <c r="I33" i="81"/>
  <c r="R54" i="81"/>
  <c r="R34" i="81"/>
  <c r="X55" i="80"/>
  <c r="F18" i="81"/>
  <c r="K18" i="81"/>
  <c r="S18" i="80"/>
  <c r="X53" i="80"/>
  <c r="P34" i="81"/>
  <c r="T35" i="80"/>
  <c r="I32" i="80"/>
  <c r="O18" i="81"/>
  <c r="T35" i="81"/>
  <c r="X15" i="81"/>
  <c r="X50" i="81"/>
  <c r="T31" i="80"/>
  <c r="X52" i="80"/>
  <c r="W54" i="80"/>
  <c r="J18" i="80"/>
  <c r="G18" i="80"/>
  <c r="E54" i="80"/>
  <c r="N54" i="80"/>
  <c r="H54" i="80"/>
  <c r="E18" i="81"/>
  <c r="I31" i="80"/>
  <c r="L54" i="80"/>
  <c r="I30" i="80"/>
  <c r="S18" i="81"/>
  <c r="R34" i="80"/>
  <c r="T32" i="81"/>
  <c r="X50" i="80"/>
  <c r="C54" i="80"/>
  <c r="X47" i="80"/>
  <c r="H34" i="81"/>
  <c r="X12" i="80"/>
  <c r="F54" i="80"/>
  <c r="M54" i="80"/>
  <c r="V54" i="81"/>
  <c r="O54" i="81"/>
  <c r="T28" i="81"/>
  <c r="I18" i="81"/>
  <c r="T29" i="81"/>
  <c r="D34" i="80"/>
  <c r="M18" i="81"/>
  <c r="T32" i="80"/>
  <c r="T18" i="81"/>
  <c r="T30" i="80"/>
  <c r="I27" i="81"/>
  <c r="C34" i="81"/>
  <c r="J54" i="80"/>
  <c r="Q34" i="80"/>
  <c r="I35" i="80"/>
  <c r="D34" i="81"/>
  <c r="O54" i="80"/>
  <c r="J18" i="81"/>
  <c r="E34" i="80"/>
  <c r="G54" i="80"/>
  <c r="X49" i="80"/>
  <c r="E54" i="81"/>
  <c r="X12" i="81"/>
  <c r="X51" i="80"/>
  <c r="F18" i="80"/>
  <c r="F34" i="81"/>
  <c r="K54" i="81"/>
  <c r="P18" i="81"/>
  <c r="T28" i="80"/>
  <c r="X19" i="80"/>
  <c r="S54" i="81"/>
  <c r="T30" i="81"/>
  <c r="O34" i="80"/>
  <c r="X13" i="80"/>
  <c r="N18" i="81"/>
  <c r="X14" i="81"/>
  <c r="I54" i="80"/>
  <c r="U18" i="81"/>
  <c r="I30" i="81"/>
  <c r="X55" i="81"/>
  <c r="T18" i="80"/>
  <c r="H34" i="80"/>
  <c r="C54" i="81"/>
  <c r="X47" i="81"/>
  <c r="I33" i="80"/>
  <c r="N34" i="80"/>
  <c r="T27" i="80"/>
  <c r="G18" i="81"/>
  <c r="E18" i="80"/>
  <c r="X53" i="81"/>
  <c r="X19" i="81"/>
  <c r="O18" i="80"/>
  <c r="G34" i="81"/>
  <c r="X13" i="81"/>
  <c r="Q34" i="81"/>
  <c r="X51" i="81"/>
  <c r="V18" i="81"/>
  <c r="X49" i="81"/>
  <c r="I28" i="80"/>
  <c r="T54" i="81"/>
  <c r="X17" i="80"/>
  <c r="F34" i="80"/>
  <c r="X48" i="81"/>
  <c r="K18" i="80"/>
  <c r="D18" i="81"/>
  <c r="S54" i="80"/>
  <c r="I54" i="81"/>
  <c r="T31" i="81"/>
  <c r="L54" i="81"/>
  <c r="X14" i="80"/>
  <c r="D54" i="81"/>
  <c r="K54" i="80"/>
  <c r="H18" i="80"/>
  <c r="F54" i="81"/>
  <c r="Q54" i="81"/>
  <c r="P18" i="80"/>
  <c r="J54" i="81"/>
  <c r="O34" i="81"/>
  <c r="M54" i="81"/>
  <c r="T29" i="80"/>
  <c r="U54" i="81"/>
  <c r="N54" i="81"/>
  <c r="S34" i="80"/>
  <c r="P34" i="80"/>
  <c r="L18" i="80"/>
  <c r="Q18" i="80"/>
  <c r="H54" i="81"/>
  <c r="V54" i="80"/>
  <c r="X52" i="81"/>
  <c r="W54" i="81"/>
  <c r="X16" i="81"/>
  <c r="G34" i="80"/>
  <c r="I31" i="81"/>
  <c r="X16" i="80"/>
  <c r="I29" i="80"/>
  <c r="C18" i="81"/>
  <c r="X11" i="81"/>
  <c r="R18" i="80"/>
  <c r="Q54" i="80"/>
  <c r="I18" i="80"/>
  <c r="I27" i="80"/>
  <c r="C34" i="80"/>
  <c r="V18" i="80"/>
  <c r="E34" i="81"/>
  <c r="H18" i="81"/>
  <c r="T27" i="81"/>
  <c r="N34" i="81"/>
  <c r="S34" i="81"/>
  <c r="D18" i="80"/>
  <c r="X11" i="80"/>
  <c r="C18" i="80"/>
  <c r="U54" i="80"/>
  <c r="I29" i="81"/>
  <c r="T54" i="80"/>
  <c r="T33" i="80"/>
  <c r="F67" i="66"/>
  <c r="S67" i="66"/>
  <c r="G67" i="66"/>
  <c r="U67" i="66"/>
  <c r="R49" i="66"/>
  <c r="S49" i="66"/>
  <c r="C67" i="66"/>
  <c r="D67" i="66"/>
  <c r="E67" i="66"/>
  <c r="Q49" i="66"/>
  <c r="G30" i="66"/>
  <c r="B30" i="66"/>
  <c r="S30" i="66"/>
  <c r="B67" i="66"/>
  <c r="H44" i="67"/>
  <c r="H67" i="66"/>
  <c r="O30" i="66"/>
  <c r="P30" i="66"/>
  <c r="O49" i="66"/>
  <c r="Q30" i="66"/>
  <c r="R30" i="66"/>
  <c r="U44" i="67"/>
  <c r="M67" i="66"/>
  <c r="D49" i="66"/>
  <c r="V67" i="66"/>
  <c r="H30" i="66"/>
  <c r="J67" i="66"/>
  <c r="T49" i="66"/>
  <c r="K67" i="66"/>
  <c r="L67" i="66"/>
  <c r="P49" i="66"/>
  <c r="G49" i="66"/>
  <c r="W25" i="67"/>
  <c r="W27" i="67"/>
  <c r="W64" i="67"/>
  <c r="W62" i="67"/>
  <c r="E49" i="66"/>
  <c r="F49" i="66"/>
  <c r="I67" i="66"/>
  <c r="T30" i="66"/>
  <c r="E30" i="66"/>
  <c r="F30" i="66"/>
  <c r="N30" i="66"/>
  <c r="T67" i="66"/>
  <c r="R67" i="66"/>
  <c r="Q67" i="66"/>
  <c r="P67" i="66"/>
  <c r="O67" i="66"/>
  <c r="N67" i="66"/>
  <c r="W61" i="66"/>
  <c r="W62" i="66" s="1"/>
  <c r="E48" i="66"/>
  <c r="D48" i="66"/>
  <c r="C49" i="66"/>
  <c r="B49" i="66"/>
  <c r="L30" i="66"/>
  <c r="K30" i="66"/>
  <c r="N29" i="66"/>
  <c r="D30" i="66"/>
  <c r="O29" i="66"/>
  <c r="F29" i="66"/>
  <c r="M30" i="66"/>
  <c r="P29" i="66"/>
  <c r="Q29" i="66"/>
  <c r="R29" i="66"/>
  <c r="V30" i="66"/>
  <c r="U30" i="66"/>
  <c r="T29" i="66"/>
  <c r="S29" i="66"/>
  <c r="J30" i="66"/>
  <c r="I30" i="66"/>
  <c r="H29" i="66"/>
  <c r="G29" i="66"/>
  <c r="E29" i="66"/>
  <c r="C30" i="66"/>
  <c r="W24" i="66"/>
  <c r="H43" i="66"/>
  <c r="C66" i="66"/>
  <c r="F48" i="66"/>
  <c r="U43" i="66"/>
  <c r="G48" i="66"/>
  <c r="O48" i="66"/>
  <c r="P48" i="66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12" i="78"/>
  <c r="B13" i="78" s="1"/>
  <c r="B14" i="78" s="1"/>
  <c r="B15" i="78" s="1"/>
  <c r="B16" i="78" s="1"/>
  <c r="B17" i="78" s="1"/>
  <c r="T34" i="80" l="1"/>
  <c r="T34" i="81"/>
  <c r="X54" i="81"/>
  <c r="I34" i="80"/>
  <c r="X18" i="81"/>
  <c r="X54" i="80"/>
  <c r="X18" i="80"/>
  <c r="I34" i="81"/>
  <c r="W64" i="66"/>
  <c r="U44" i="66"/>
  <c r="U46" i="66"/>
  <c r="H44" i="66"/>
  <c r="H46" i="66"/>
  <c r="W25" i="66"/>
  <c r="W27" i="66"/>
  <c r="E43" i="65" l="1"/>
  <c r="Q43" i="65" l="1"/>
  <c r="V65" i="65" l="1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U61" i="65"/>
  <c r="T61" i="65"/>
  <c r="S61" i="65"/>
  <c r="S66" i="65" s="1"/>
  <c r="R61" i="65"/>
  <c r="R67" i="65" s="1"/>
  <c r="Q61" i="65"/>
  <c r="P61" i="65"/>
  <c r="P66" i="65" s="1"/>
  <c r="O61" i="65"/>
  <c r="N61" i="65"/>
  <c r="M61" i="65"/>
  <c r="L61" i="65"/>
  <c r="K61" i="65"/>
  <c r="K66" i="65" s="1"/>
  <c r="J61" i="65"/>
  <c r="J66" i="65" s="1"/>
  <c r="I61" i="65"/>
  <c r="I66" i="65" s="1"/>
  <c r="H61" i="65"/>
  <c r="H66" i="65" s="1"/>
  <c r="G61" i="65"/>
  <c r="G66" i="65" s="1"/>
  <c r="F61" i="65"/>
  <c r="F67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8" i="65"/>
  <c r="P43" i="65"/>
  <c r="P48" i="65" s="1"/>
  <c r="O43" i="65"/>
  <c r="O48" i="65" s="1"/>
  <c r="G43" i="65"/>
  <c r="G48" i="65" s="1"/>
  <c r="F43" i="65"/>
  <c r="F48" i="65" s="1"/>
  <c r="D43" i="65"/>
  <c r="D49" i="65" s="1"/>
  <c r="C43" i="65"/>
  <c r="B43" i="65"/>
  <c r="B49" i="65" s="1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V29" i="65" s="1"/>
  <c r="U24" i="65"/>
  <c r="U29" i="65" s="1"/>
  <c r="T24" i="65"/>
  <c r="S24" i="65"/>
  <c r="R24" i="65"/>
  <c r="Q24" i="65"/>
  <c r="Q29" i="65" s="1"/>
  <c r="P24" i="65"/>
  <c r="P29" i="65" s="1"/>
  <c r="O24" i="65"/>
  <c r="O29" i="65" s="1"/>
  <c r="N24" i="65"/>
  <c r="N29" i="65" s="1"/>
  <c r="M24" i="65"/>
  <c r="M29" i="65" s="1"/>
  <c r="L24" i="65"/>
  <c r="K24" i="65"/>
  <c r="J24" i="65"/>
  <c r="I24" i="65"/>
  <c r="I29" i="65" s="1"/>
  <c r="H24" i="65"/>
  <c r="G24" i="65"/>
  <c r="G29" i="65" s="1"/>
  <c r="F24" i="65"/>
  <c r="E24" i="65"/>
  <c r="D24" i="65"/>
  <c r="D29" i="65" s="1"/>
  <c r="C24" i="65"/>
  <c r="C29" i="65" s="1"/>
  <c r="B24" i="65"/>
  <c r="B29" i="65" s="1"/>
  <c r="W23" i="65"/>
  <c r="W22" i="65"/>
  <c r="W21" i="65"/>
  <c r="W20" i="65"/>
  <c r="W19" i="65"/>
  <c r="W18" i="65"/>
  <c r="W17" i="65"/>
  <c r="T67" i="65" l="1"/>
  <c r="U67" i="65"/>
  <c r="C49" i="65"/>
  <c r="V67" i="65"/>
  <c r="H30" i="65"/>
  <c r="B67" i="65"/>
  <c r="D67" i="65"/>
  <c r="N67" i="65"/>
  <c r="C67" i="65"/>
  <c r="F30" i="65"/>
  <c r="L67" i="65"/>
  <c r="M67" i="65"/>
  <c r="E67" i="65"/>
  <c r="L30" i="65"/>
  <c r="T30" i="65"/>
  <c r="E49" i="65"/>
  <c r="O67" i="65"/>
  <c r="Q67" i="65"/>
  <c r="J30" i="65"/>
  <c r="R30" i="65"/>
  <c r="K30" i="65"/>
  <c r="S30" i="65"/>
  <c r="B48" i="65"/>
  <c r="G67" i="65"/>
  <c r="L66" i="65"/>
  <c r="K67" i="65"/>
  <c r="M66" i="65"/>
  <c r="H67" i="65"/>
  <c r="N66" i="65"/>
  <c r="I67" i="65"/>
  <c r="J67" i="65"/>
  <c r="O49" i="65"/>
  <c r="C48" i="65"/>
  <c r="E48" i="65"/>
  <c r="D48" i="65"/>
  <c r="F49" i="65"/>
  <c r="G49" i="65"/>
  <c r="H43" i="65"/>
  <c r="H46" i="65" s="1"/>
  <c r="S29" i="65"/>
  <c r="T29" i="65"/>
  <c r="B30" i="65"/>
  <c r="D30" i="65"/>
  <c r="R29" i="65"/>
  <c r="M30" i="65"/>
  <c r="W24" i="65"/>
  <c r="W25" i="65" s="1"/>
  <c r="C30" i="65"/>
  <c r="N30" i="65"/>
  <c r="O30" i="65"/>
  <c r="P30" i="65"/>
  <c r="Q30" i="65"/>
  <c r="Q66" i="65"/>
  <c r="E29" i="65"/>
  <c r="O66" i="65"/>
  <c r="U43" i="65"/>
  <c r="H29" i="65"/>
  <c r="B66" i="65"/>
  <c r="R66" i="65"/>
  <c r="F29" i="65"/>
  <c r="J29" i="65"/>
  <c r="E30" i="65"/>
  <c r="U30" i="65"/>
  <c r="Q49" i="65"/>
  <c r="W61" i="65"/>
  <c r="D66" i="65"/>
  <c r="T66" i="65"/>
  <c r="P49" i="65"/>
  <c r="K29" i="65"/>
  <c r="V30" i="65"/>
  <c r="R49" i="65"/>
  <c r="E66" i="65"/>
  <c r="U66" i="65"/>
  <c r="P67" i="65"/>
  <c r="L29" i="65"/>
  <c r="G30" i="65"/>
  <c r="S49" i="65"/>
  <c r="F66" i="65"/>
  <c r="V66" i="65"/>
  <c r="C66" i="65"/>
  <c r="T49" i="65"/>
  <c r="I30" i="65"/>
  <c r="S67" i="65"/>
  <c r="W26" i="64"/>
  <c r="W27" i="65" l="1"/>
  <c r="H44" i="65"/>
  <c r="U46" i="65"/>
  <c r="U44" i="65"/>
  <c r="W62" i="65"/>
  <c r="W64" i="65"/>
  <c r="B28" i="64" l="1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V66" i="64" s="1"/>
  <c r="U61" i="64"/>
  <c r="U66" i="64" s="1"/>
  <c r="T61" i="64"/>
  <c r="T66" i="64" s="1"/>
  <c r="S61" i="64"/>
  <c r="S66" i="64" s="1"/>
  <c r="R61" i="64"/>
  <c r="R66" i="64" s="1"/>
  <c r="Q61" i="64"/>
  <c r="Q66" i="64" s="1"/>
  <c r="P61" i="64"/>
  <c r="P66" i="64" s="1"/>
  <c r="O61" i="64"/>
  <c r="O66" i="64" s="1"/>
  <c r="N61" i="64"/>
  <c r="N66" i="64" s="1"/>
  <c r="M61" i="64"/>
  <c r="M66" i="64" s="1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F66" i="64" s="1"/>
  <c r="E61" i="64"/>
  <c r="E66" i="64" s="1"/>
  <c r="D61" i="64"/>
  <c r="D66" i="64" s="1"/>
  <c r="C61" i="64"/>
  <c r="C66" i="64" s="1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T48" i="64" s="1"/>
  <c r="S43" i="64"/>
  <c r="S48" i="64" s="1"/>
  <c r="R43" i="64"/>
  <c r="R48" i="64" s="1"/>
  <c r="Q43" i="64"/>
  <c r="Q48" i="64" s="1"/>
  <c r="P43" i="64"/>
  <c r="O43" i="64"/>
  <c r="G43" i="64"/>
  <c r="F43" i="64"/>
  <c r="E43" i="64"/>
  <c r="D43" i="64"/>
  <c r="C43" i="64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V24" i="64"/>
  <c r="V29" i="64" s="1"/>
  <c r="U24" i="64"/>
  <c r="T24" i="64"/>
  <c r="S24" i="64"/>
  <c r="R24" i="64"/>
  <c r="R29" i="64" s="1"/>
  <c r="Q24" i="64"/>
  <c r="Q29" i="64" s="1"/>
  <c r="P24" i="64"/>
  <c r="P29" i="64" s="1"/>
  <c r="O24" i="64"/>
  <c r="O29" i="64" s="1"/>
  <c r="N24" i="64"/>
  <c r="M24" i="64"/>
  <c r="L24" i="64"/>
  <c r="L29" i="64" s="1"/>
  <c r="K24" i="64"/>
  <c r="K29" i="64" s="1"/>
  <c r="J24" i="64"/>
  <c r="J29" i="64" s="1"/>
  <c r="I24" i="64"/>
  <c r="I29" i="64" s="1"/>
  <c r="H24" i="64"/>
  <c r="H29" i="64" s="1"/>
  <c r="G24" i="64"/>
  <c r="G29" i="64" s="1"/>
  <c r="F24" i="64"/>
  <c r="F29" i="64" s="1"/>
  <c r="E24" i="64"/>
  <c r="E29" i="64" s="1"/>
  <c r="D24" i="64"/>
  <c r="D29" i="64" s="1"/>
  <c r="C24" i="64"/>
  <c r="C29" i="64" s="1"/>
  <c r="B24" i="64"/>
  <c r="B29" i="64" s="1"/>
  <c r="W23" i="64"/>
  <c r="W22" i="64"/>
  <c r="W21" i="64"/>
  <c r="W20" i="64"/>
  <c r="W19" i="64"/>
  <c r="W18" i="64"/>
  <c r="W17" i="64"/>
  <c r="P49" i="64" l="1"/>
  <c r="L67" i="64"/>
  <c r="V67" i="64"/>
  <c r="J67" i="64"/>
  <c r="K67" i="64"/>
  <c r="S29" i="64"/>
  <c r="S30" i="64"/>
  <c r="H67" i="64"/>
  <c r="M67" i="64"/>
  <c r="O49" i="64"/>
  <c r="I67" i="64"/>
  <c r="B67" i="64"/>
  <c r="N67" i="64"/>
  <c r="G49" i="64"/>
  <c r="S49" i="64"/>
  <c r="Q49" i="64"/>
  <c r="R49" i="64"/>
  <c r="W61" i="64"/>
  <c r="W62" i="64" s="1"/>
  <c r="T49" i="64"/>
  <c r="D49" i="64"/>
  <c r="C49" i="64"/>
  <c r="T67" i="64"/>
  <c r="U67" i="64"/>
  <c r="F49" i="64"/>
  <c r="Q30" i="64"/>
  <c r="P30" i="64"/>
  <c r="G30" i="64"/>
  <c r="M30" i="64"/>
  <c r="N30" i="64"/>
  <c r="H43" i="64"/>
  <c r="H44" i="64" s="1"/>
  <c r="B49" i="64"/>
  <c r="R30" i="64"/>
  <c r="O30" i="64"/>
  <c r="N29" i="64"/>
  <c r="M29" i="64"/>
  <c r="F30" i="64"/>
  <c r="E30" i="64"/>
  <c r="D30" i="64"/>
  <c r="C30" i="64"/>
  <c r="B30" i="64"/>
  <c r="T30" i="64"/>
  <c r="U30" i="64"/>
  <c r="W24" i="64"/>
  <c r="H30" i="64"/>
  <c r="I30" i="64"/>
  <c r="C67" i="64"/>
  <c r="O67" i="64"/>
  <c r="J30" i="64"/>
  <c r="V30" i="64"/>
  <c r="C48" i="64"/>
  <c r="D67" i="64"/>
  <c r="P67" i="64"/>
  <c r="T29" i="64"/>
  <c r="K30" i="64"/>
  <c r="D48" i="64"/>
  <c r="B66" i="64"/>
  <c r="E67" i="64"/>
  <c r="Q67" i="64"/>
  <c r="U29" i="64"/>
  <c r="L30" i="64"/>
  <c r="E48" i="64"/>
  <c r="E49" i="64"/>
  <c r="F67" i="64"/>
  <c r="R67" i="64"/>
  <c r="F48" i="64"/>
  <c r="G67" i="64"/>
  <c r="S67" i="64"/>
  <c r="U43" i="64"/>
  <c r="G48" i="64"/>
  <c r="O48" i="64"/>
  <c r="P48" i="64"/>
  <c r="W18" i="63"/>
  <c r="W19" i="63"/>
  <c r="W20" i="63"/>
  <c r="W21" i="63"/>
  <c r="W22" i="63"/>
  <c r="W23" i="63"/>
  <c r="W17" i="63"/>
  <c r="W64" i="64" l="1"/>
  <c r="H46" i="64"/>
  <c r="U44" i="64"/>
  <c r="U46" i="64"/>
  <c r="W27" i="64"/>
  <c r="W25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V66" i="63" s="1"/>
  <c r="U61" i="63"/>
  <c r="T61" i="63"/>
  <c r="S61" i="63"/>
  <c r="S66" i="63" s="1"/>
  <c r="R61" i="63"/>
  <c r="R66" i="63" s="1"/>
  <c r="Q61" i="63"/>
  <c r="Q66" i="63" s="1"/>
  <c r="P61" i="63"/>
  <c r="P66" i="63" s="1"/>
  <c r="O61" i="63"/>
  <c r="O66" i="63" s="1"/>
  <c r="N61" i="63"/>
  <c r="N66" i="63" s="1"/>
  <c r="M61" i="63"/>
  <c r="M66" i="63" s="1"/>
  <c r="L61" i="63"/>
  <c r="L66" i="63" s="1"/>
  <c r="K61" i="63"/>
  <c r="K66" i="63" s="1"/>
  <c r="J61" i="63"/>
  <c r="J66" i="63" s="1"/>
  <c r="I61" i="63"/>
  <c r="H61" i="63"/>
  <c r="G61" i="63"/>
  <c r="G66" i="63" s="1"/>
  <c r="F61" i="63"/>
  <c r="F66" i="63" s="1"/>
  <c r="E61" i="63"/>
  <c r="E66" i="63" s="1"/>
  <c r="D61" i="63"/>
  <c r="D66" i="63" s="1"/>
  <c r="C61" i="63"/>
  <c r="C66" i="63" s="1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S48" i="63" s="1"/>
  <c r="R43" i="63"/>
  <c r="R48" i="63" s="1"/>
  <c r="Q43" i="63"/>
  <c r="Q48" i="63" s="1"/>
  <c r="P43" i="63"/>
  <c r="P48" i="63" s="1"/>
  <c r="O43" i="63"/>
  <c r="G43" i="63"/>
  <c r="F43" i="63"/>
  <c r="E43" i="63"/>
  <c r="D43" i="63"/>
  <c r="D48" i="63" s="1"/>
  <c r="C43" i="63"/>
  <c r="C48" i="63" s="1"/>
  <c r="B43" i="63"/>
  <c r="B48" i="63" s="1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V29" i="63" s="1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M29" i="63" s="1"/>
  <c r="L24" i="63"/>
  <c r="L29" i="63" s="1"/>
  <c r="K24" i="63"/>
  <c r="K29" i="63" s="1"/>
  <c r="J24" i="63"/>
  <c r="J29" i="63" s="1"/>
  <c r="I24" i="63"/>
  <c r="H24" i="63"/>
  <c r="H29" i="63" s="1"/>
  <c r="G24" i="63"/>
  <c r="F24" i="63"/>
  <c r="F29" i="63" s="1"/>
  <c r="E24" i="63"/>
  <c r="D24" i="63"/>
  <c r="D29" i="63" s="1"/>
  <c r="C24" i="63"/>
  <c r="C29" i="63" s="1"/>
  <c r="B24" i="63"/>
  <c r="B29" i="63" s="1"/>
  <c r="T67" i="63" l="1"/>
  <c r="H67" i="63"/>
  <c r="M67" i="63"/>
  <c r="N67" i="63"/>
  <c r="I67" i="63"/>
  <c r="J67" i="63"/>
  <c r="U67" i="63"/>
  <c r="K67" i="63"/>
  <c r="T30" i="63"/>
  <c r="L67" i="63"/>
  <c r="E30" i="63"/>
  <c r="V67" i="63"/>
  <c r="I66" i="63"/>
  <c r="S49" i="63"/>
  <c r="W61" i="63"/>
  <c r="W62" i="63" s="1"/>
  <c r="E49" i="63"/>
  <c r="B67" i="63"/>
  <c r="R49" i="63"/>
  <c r="T66" i="63"/>
  <c r="T49" i="63"/>
  <c r="U66" i="63"/>
  <c r="G49" i="63"/>
  <c r="O49" i="63"/>
  <c r="H66" i="63"/>
  <c r="Q49" i="63"/>
  <c r="P49" i="63"/>
  <c r="G30" i="63"/>
  <c r="D49" i="63"/>
  <c r="C49" i="63"/>
  <c r="B49" i="63"/>
  <c r="H43" i="63"/>
  <c r="H44" i="63" s="1"/>
  <c r="S30" i="63"/>
  <c r="R30" i="63"/>
  <c r="Q30" i="63"/>
  <c r="P30" i="63"/>
  <c r="H30" i="63"/>
  <c r="G29" i="63"/>
  <c r="F30" i="63"/>
  <c r="E29" i="63"/>
  <c r="D30" i="63"/>
  <c r="W24" i="63"/>
  <c r="W25" i="63" s="1"/>
  <c r="C30" i="63"/>
  <c r="M30" i="63"/>
  <c r="N30" i="63"/>
  <c r="O30" i="63"/>
  <c r="B30" i="63"/>
  <c r="I30" i="63"/>
  <c r="U30" i="63"/>
  <c r="C67" i="63"/>
  <c r="O67" i="63"/>
  <c r="J30" i="63"/>
  <c r="V30" i="63"/>
  <c r="D67" i="63"/>
  <c r="P67" i="63"/>
  <c r="K30" i="63"/>
  <c r="B66" i="63"/>
  <c r="E67" i="63"/>
  <c r="Q67" i="63"/>
  <c r="I29" i="63"/>
  <c r="L30" i="63"/>
  <c r="E48" i="63"/>
  <c r="F67" i="63"/>
  <c r="R67" i="63"/>
  <c r="F48" i="63"/>
  <c r="F49" i="63"/>
  <c r="G67" i="63"/>
  <c r="S67" i="63"/>
  <c r="U43" i="63"/>
  <c r="G48" i="63"/>
  <c r="O48" i="63"/>
  <c r="W23" i="61"/>
  <c r="W18" i="61"/>
  <c r="W19" i="61"/>
  <c r="W20" i="61"/>
  <c r="W21" i="61"/>
  <c r="W22" i="61"/>
  <c r="W17" i="61"/>
  <c r="W64" i="63" l="1"/>
  <c r="H46" i="63"/>
  <c r="W27" i="63"/>
  <c r="U44" i="63"/>
  <c r="U46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V66" i="62" s="1"/>
  <c r="U61" i="62"/>
  <c r="U66" i="62" s="1"/>
  <c r="T61" i="62"/>
  <c r="T66" i="62" s="1"/>
  <c r="S61" i="62"/>
  <c r="S66" i="62" s="1"/>
  <c r="R61" i="62"/>
  <c r="R66" i="62" s="1"/>
  <c r="Q61" i="62"/>
  <c r="Q66" i="62" s="1"/>
  <c r="P61" i="62"/>
  <c r="P66" i="62" s="1"/>
  <c r="O61" i="62"/>
  <c r="O66" i="62" s="1"/>
  <c r="N61" i="62"/>
  <c r="N66" i="62" s="1"/>
  <c r="M61" i="62"/>
  <c r="L61" i="62"/>
  <c r="L66" i="62" s="1"/>
  <c r="K61" i="62"/>
  <c r="J61" i="62"/>
  <c r="J66" i="62" s="1"/>
  <c r="I61" i="62"/>
  <c r="I66" i="62" s="1"/>
  <c r="H61" i="62"/>
  <c r="G61" i="62"/>
  <c r="G66" i="62" s="1"/>
  <c r="F61" i="62"/>
  <c r="F66" i="62" s="1"/>
  <c r="E61" i="62"/>
  <c r="E66" i="62" s="1"/>
  <c r="D61" i="62"/>
  <c r="C61" i="62"/>
  <c r="C66" i="62" s="1"/>
  <c r="B61" i="62"/>
  <c r="B66" i="62" s="1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Q48" i="62" s="1"/>
  <c r="P43" i="62"/>
  <c r="P48" i="62" s="1"/>
  <c r="O43" i="62"/>
  <c r="O48" i="62" s="1"/>
  <c r="G43" i="62"/>
  <c r="G48" i="62" s="1"/>
  <c r="F43" i="62"/>
  <c r="F48" i="62" s="1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U24" i="62"/>
  <c r="U29" i="62" s="1"/>
  <c r="T24" i="62"/>
  <c r="T29" i="62" s="1"/>
  <c r="S24" i="62"/>
  <c r="S29" i="62" s="1"/>
  <c r="R24" i="62"/>
  <c r="R29" i="62" s="1"/>
  <c r="Q24" i="62"/>
  <c r="P24" i="62"/>
  <c r="P29" i="62" s="1"/>
  <c r="O24" i="62"/>
  <c r="O29" i="62" s="1"/>
  <c r="N24" i="62"/>
  <c r="N29" i="62" s="1"/>
  <c r="M24" i="62"/>
  <c r="M29" i="62" s="1"/>
  <c r="L24" i="62"/>
  <c r="K24" i="62"/>
  <c r="J24" i="62"/>
  <c r="I24" i="62"/>
  <c r="I29" i="62" s="1"/>
  <c r="H24" i="62"/>
  <c r="H29" i="62" s="1"/>
  <c r="G24" i="62"/>
  <c r="F24" i="62"/>
  <c r="F29" i="62" s="1"/>
  <c r="E24" i="62"/>
  <c r="E29" i="62" s="1"/>
  <c r="D24" i="62"/>
  <c r="D29" i="62" s="1"/>
  <c r="C24" i="62"/>
  <c r="C29" i="62" s="1"/>
  <c r="B24" i="62"/>
  <c r="B29" i="62" s="1"/>
  <c r="K67" i="62" l="1"/>
  <c r="O49" i="62"/>
  <c r="G49" i="62"/>
  <c r="M67" i="62"/>
  <c r="O30" i="62"/>
  <c r="C49" i="62"/>
  <c r="U43" i="62"/>
  <c r="U44" i="62" s="1"/>
  <c r="S49" i="62"/>
  <c r="K30" i="62"/>
  <c r="P30" i="62"/>
  <c r="L30" i="62"/>
  <c r="R49" i="62"/>
  <c r="D49" i="62"/>
  <c r="H67" i="62"/>
  <c r="J30" i="62"/>
  <c r="P49" i="62"/>
  <c r="H66" i="62"/>
  <c r="Q49" i="62"/>
  <c r="S67" i="62"/>
  <c r="T67" i="62"/>
  <c r="D67" i="62"/>
  <c r="P67" i="62"/>
  <c r="I67" i="62"/>
  <c r="U67" i="62"/>
  <c r="E67" i="62"/>
  <c r="V67" i="62"/>
  <c r="F67" i="62"/>
  <c r="D66" i="62"/>
  <c r="Q67" i="62"/>
  <c r="R67" i="62"/>
  <c r="V30" i="62"/>
  <c r="G67" i="62"/>
  <c r="J67" i="62"/>
  <c r="F49" i="62"/>
  <c r="V29" i="62"/>
  <c r="N30" i="62"/>
  <c r="M30" i="62"/>
  <c r="L29" i="62"/>
  <c r="K29" i="62"/>
  <c r="J29" i="62"/>
  <c r="D30" i="62"/>
  <c r="C30" i="62"/>
  <c r="B30" i="62"/>
  <c r="E49" i="62"/>
  <c r="B49" i="62"/>
  <c r="Q30" i="62"/>
  <c r="G30" i="62"/>
  <c r="F30" i="62"/>
  <c r="W24" i="62"/>
  <c r="S30" i="62"/>
  <c r="Q29" i="62"/>
  <c r="T30" i="62"/>
  <c r="K66" i="62"/>
  <c r="N67" i="62"/>
  <c r="I30" i="62"/>
  <c r="B48" i="62"/>
  <c r="C67" i="62"/>
  <c r="G29" i="62"/>
  <c r="C48" i="62"/>
  <c r="M66" i="62"/>
  <c r="W61" i="62"/>
  <c r="H30" i="62"/>
  <c r="T48" i="62"/>
  <c r="T49" i="62"/>
  <c r="B67" i="62"/>
  <c r="U30" i="62"/>
  <c r="O67" i="62"/>
  <c r="D48" i="62"/>
  <c r="E30" i="62"/>
  <c r="R30" i="62"/>
  <c r="L67" i="62"/>
  <c r="H43" i="62"/>
  <c r="E48" i="62"/>
  <c r="U46" i="62" l="1"/>
  <c r="H44" i="62"/>
  <c r="H46" i="62"/>
  <c r="W62" i="62"/>
  <c r="W64" i="62"/>
  <c r="W25" i="62"/>
  <c r="W27" i="62"/>
  <c r="K61" i="61"/>
  <c r="P43" i="61"/>
  <c r="B27" i="61"/>
  <c r="V65" i="61" l="1"/>
  <c r="U65" i="61"/>
  <c r="T65" i="61"/>
  <c r="S65" i="61"/>
  <c r="R65" i="61"/>
  <c r="Q65" i="61"/>
  <c r="P65" i="61"/>
  <c r="O65" i="61"/>
  <c r="N65" i="61"/>
  <c r="M65" i="61"/>
  <c r="L65" i="61"/>
  <c r="K65" i="61"/>
  <c r="K67" i="61" s="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L61" i="61"/>
  <c r="J61" i="61"/>
  <c r="I61" i="61"/>
  <c r="H61" i="61"/>
  <c r="G61" i="61"/>
  <c r="F61" i="61"/>
  <c r="F66" i="61" s="1"/>
  <c r="E61" i="61"/>
  <c r="E66" i="61" s="1"/>
  <c r="D61" i="61"/>
  <c r="D66" i="61" s="1"/>
  <c r="C61" i="61"/>
  <c r="C66" i="61" s="1"/>
  <c r="B61" i="6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8" i="61"/>
  <c r="O43" i="61"/>
  <c r="G43" i="61"/>
  <c r="F43" i="61"/>
  <c r="E43" i="61"/>
  <c r="D43" i="61"/>
  <c r="D48" i="61" s="1"/>
  <c r="C43" i="61"/>
  <c r="C48" i="61" s="1"/>
  <c r="B43" i="6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W26" i="61"/>
  <c r="V24" i="61"/>
  <c r="V29" i="61" s="1"/>
  <c r="U24" i="61"/>
  <c r="U29" i="61" s="1"/>
  <c r="T24" i="61"/>
  <c r="T29" i="61" s="1"/>
  <c r="S24" i="61"/>
  <c r="R24" i="61"/>
  <c r="Q24" i="61"/>
  <c r="P24" i="61"/>
  <c r="O24" i="61"/>
  <c r="O29" i="61" s="1"/>
  <c r="N24" i="61"/>
  <c r="M24" i="61"/>
  <c r="M29" i="61" s="1"/>
  <c r="L24" i="61"/>
  <c r="L29" i="61" s="1"/>
  <c r="K24" i="61"/>
  <c r="K29" i="61" s="1"/>
  <c r="J24" i="61"/>
  <c r="J29" i="61" s="1"/>
  <c r="I24" i="61"/>
  <c r="I29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4" i="61" l="1"/>
  <c r="O49" i="61"/>
  <c r="I67" i="61"/>
  <c r="J67" i="61"/>
  <c r="S67" i="61"/>
  <c r="V67" i="61"/>
  <c r="B49" i="61"/>
  <c r="T67" i="61"/>
  <c r="U67" i="61"/>
  <c r="P30" i="61"/>
  <c r="Q30" i="61"/>
  <c r="R30" i="61"/>
  <c r="S30" i="61"/>
  <c r="E49" i="61"/>
  <c r="G67" i="61"/>
  <c r="H67" i="61"/>
  <c r="M67" i="61"/>
  <c r="L67" i="61"/>
  <c r="L66" i="61"/>
  <c r="K66" i="61"/>
  <c r="J66" i="61"/>
  <c r="G66" i="61"/>
  <c r="B48" i="61"/>
  <c r="F49" i="61"/>
  <c r="G49" i="61"/>
  <c r="N30" i="61"/>
  <c r="M30" i="61"/>
  <c r="C30" i="61"/>
  <c r="O30" i="61"/>
  <c r="B30" i="61"/>
  <c r="S66" i="61"/>
  <c r="M66" i="61"/>
  <c r="T66" i="61"/>
  <c r="W61" i="61"/>
  <c r="W64" i="61" s="1"/>
  <c r="U66" i="61"/>
  <c r="V66" i="61"/>
  <c r="H66" i="61"/>
  <c r="I66" i="61"/>
  <c r="Q49" i="61"/>
  <c r="R49" i="61"/>
  <c r="S49" i="61"/>
  <c r="T49" i="61"/>
  <c r="P49" i="61"/>
  <c r="C49" i="61"/>
  <c r="D49" i="61"/>
  <c r="P29" i="61"/>
  <c r="Q29" i="61"/>
  <c r="R29" i="61"/>
  <c r="S29" i="61"/>
  <c r="B29" i="61"/>
  <c r="C29" i="61"/>
  <c r="D30" i="61"/>
  <c r="E30" i="61"/>
  <c r="F30" i="61"/>
  <c r="G30" i="61"/>
  <c r="N29" i="61"/>
  <c r="H43" i="61"/>
  <c r="H30" i="61"/>
  <c r="T30" i="61"/>
  <c r="B67" i="61"/>
  <c r="N67" i="61"/>
  <c r="I30" i="61"/>
  <c r="U30" i="61"/>
  <c r="C67" i="61"/>
  <c r="O67" i="61"/>
  <c r="J30" i="61"/>
  <c r="V30" i="61"/>
  <c r="D67" i="61"/>
  <c r="P67" i="61"/>
  <c r="K30" i="61"/>
  <c r="B66" i="61"/>
  <c r="E67" i="61"/>
  <c r="Q67" i="61"/>
  <c r="L30" i="61"/>
  <c r="E48" i="61"/>
  <c r="F67" i="61"/>
  <c r="R67" i="61"/>
  <c r="F48" i="61"/>
  <c r="U43" i="61"/>
  <c r="G48" i="61"/>
  <c r="O48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V66" i="60" s="1"/>
  <c r="U61" i="60"/>
  <c r="T61" i="60"/>
  <c r="T66" i="60" s="1"/>
  <c r="S61" i="60"/>
  <c r="S66" i="60" s="1"/>
  <c r="R61" i="60"/>
  <c r="R66" i="60" s="1"/>
  <c r="Q61" i="60"/>
  <c r="Q66" i="60" s="1"/>
  <c r="P61" i="60"/>
  <c r="P66" i="60" s="1"/>
  <c r="O61" i="60"/>
  <c r="O66" i="60" s="1"/>
  <c r="N61" i="60"/>
  <c r="N66" i="60" s="1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F66" i="60" s="1"/>
  <c r="E61" i="60"/>
  <c r="D61" i="60"/>
  <c r="D66" i="60" s="1"/>
  <c r="C61" i="60"/>
  <c r="C66" i="60" s="1"/>
  <c r="B61" i="60"/>
  <c r="B66" i="60" s="1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T48" i="60" s="1"/>
  <c r="S43" i="60"/>
  <c r="S48" i="60" s="1"/>
  <c r="R43" i="60"/>
  <c r="R48" i="60" s="1"/>
  <c r="Q43" i="60"/>
  <c r="Q48" i="60" s="1"/>
  <c r="P43" i="60"/>
  <c r="P48" i="60" s="1"/>
  <c r="O43" i="60"/>
  <c r="G43" i="60"/>
  <c r="F43" i="60"/>
  <c r="E43" i="60"/>
  <c r="E48" i="60" s="1"/>
  <c r="D43" i="60"/>
  <c r="D48" i="60" s="1"/>
  <c r="C43" i="60"/>
  <c r="C48" i="60" s="1"/>
  <c r="B43" i="60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V29" i="60" s="1"/>
  <c r="U24" i="60"/>
  <c r="T24" i="60"/>
  <c r="T29" i="60" s="1"/>
  <c r="S24" i="60"/>
  <c r="S29" i="60" s="1"/>
  <c r="R24" i="60"/>
  <c r="Q24" i="60"/>
  <c r="Q29" i="60" s="1"/>
  <c r="P24" i="60"/>
  <c r="P29" i="60" s="1"/>
  <c r="O24" i="60"/>
  <c r="O29" i="60" s="1"/>
  <c r="N24" i="60"/>
  <c r="N29" i="60" s="1"/>
  <c r="M24" i="60"/>
  <c r="M29" i="60" s="1"/>
  <c r="L24" i="60"/>
  <c r="L29" i="60" s="1"/>
  <c r="K24" i="60"/>
  <c r="J24" i="60"/>
  <c r="I24" i="60"/>
  <c r="I29" i="60" s="1"/>
  <c r="H24" i="60"/>
  <c r="H29" i="60" s="1"/>
  <c r="G24" i="60"/>
  <c r="G29" i="60" s="1"/>
  <c r="F24" i="60"/>
  <c r="E24" i="60"/>
  <c r="D24" i="60"/>
  <c r="D29" i="60" s="1"/>
  <c r="C24" i="60"/>
  <c r="B24" i="60"/>
  <c r="F49" i="60" l="1"/>
  <c r="K30" i="60"/>
  <c r="G49" i="60"/>
  <c r="G67" i="60"/>
  <c r="E67" i="60"/>
  <c r="K29" i="60"/>
  <c r="O49" i="60"/>
  <c r="U67" i="60"/>
  <c r="U30" i="60"/>
  <c r="W62" i="61"/>
  <c r="H44" i="61"/>
  <c r="H46" i="61"/>
  <c r="W25" i="61"/>
  <c r="W27" i="61"/>
  <c r="U46" i="61"/>
  <c r="U44" i="61"/>
  <c r="M30" i="60"/>
  <c r="U29" i="60"/>
  <c r="H43" i="60"/>
  <c r="H44" i="60" s="1"/>
  <c r="M67" i="60"/>
  <c r="E66" i="60"/>
  <c r="C30" i="60"/>
  <c r="E30" i="60"/>
  <c r="T49" i="60"/>
  <c r="G66" i="60"/>
  <c r="P49" i="60"/>
  <c r="F30" i="60"/>
  <c r="C29" i="60"/>
  <c r="O67" i="60"/>
  <c r="R49" i="60"/>
  <c r="S30" i="60"/>
  <c r="E29" i="60"/>
  <c r="G48" i="60"/>
  <c r="U66" i="60"/>
  <c r="E49" i="60"/>
  <c r="C67" i="60"/>
  <c r="K67" i="60"/>
  <c r="S67" i="60"/>
  <c r="D67" i="60"/>
  <c r="L67" i="60"/>
  <c r="T67" i="60"/>
  <c r="I30" i="60"/>
  <c r="Q30" i="60"/>
  <c r="B30" i="60"/>
  <c r="J30" i="60"/>
  <c r="R30" i="60"/>
  <c r="D30" i="60"/>
  <c r="L30" i="60"/>
  <c r="T30" i="60"/>
  <c r="F67" i="60"/>
  <c r="N67" i="60"/>
  <c r="V67" i="60"/>
  <c r="B29" i="60"/>
  <c r="J29" i="60"/>
  <c r="R29" i="60"/>
  <c r="F48" i="60"/>
  <c r="B49" i="60"/>
  <c r="Q49" i="60"/>
  <c r="W61" i="60"/>
  <c r="V30" i="60"/>
  <c r="C49" i="60"/>
  <c r="H67" i="60"/>
  <c r="P67" i="60"/>
  <c r="W24" i="60"/>
  <c r="G30" i="60"/>
  <c r="O30" i="60"/>
  <c r="O48" i="60"/>
  <c r="D49" i="60"/>
  <c r="S49" i="60"/>
  <c r="I67" i="60"/>
  <c r="Q67" i="60"/>
  <c r="N30" i="60"/>
  <c r="H30" i="60"/>
  <c r="B67" i="60"/>
  <c r="F29" i="60"/>
  <c r="B48" i="60"/>
  <c r="R67" i="60"/>
  <c r="U43" i="60"/>
  <c r="P30" i="60"/>
  <c r="J67" i="60"/>
  <c r="C43" i="59"/>
  <c r="U43" i="58"/>
  <c r="U48" i="58" s="1"/>
  <c r="U46" i="58"/>
  <c r="U47" i="58"/>
  <c r="U36" i="59"/>
  <c r="U38" i="59"/>
  <c r="U39" i="59"/>
  <c r="U40" i="59"/>
  <c r="U41" i="59"/>
  <c r="U42" i="59"/>
  <c r="V38" i="58"/>
  <c r="V39" i="58"/>
  <c r="V40" i="58"/>
  <c r="V41" i="58"/>
  <c r="V42" i="58"/>
  <c r="C46" i="59"/>
  <c r="D46" i="59"/>
  <c r="E46" i="59"/>
  <c r="F46" i="59"/>
  <c r="G46" i="59"/>
  <c r="B46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P27" i="59"/>
  <c r="Q27" i="59"/>
  <c r="R27" i="59"/>
  <c r="S27" i="59"/>
  <c r="T27" i="59"/>
  <c r="U27" i="59"/>
  <c r="V27" i="59"/>
  <c r="B27" i="59"/>
  <c r="H45" i="59"/>
  <c r="W63" i="59"/>
  <c r="W26" i="59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V61" i="59"/>
  <c r="U61" i="59"/>
  <c r="U66" i="59" s="1"/>
  <c r="T61" i="59"/>
  <c r="T66" i="59" s="1"/>
  <c r="S61" i="59"/>
  <c r="R61" i="59"/>
  <c r="R66" i="59" s="1"/>
  <c r="Q61" i="59"/>
  <c r="Q66" i="59" s="1"/>
  <c r="P61" i="59"/>
  <c r="O61" i="59"/>
  <c r="N61" i="59"/>
  <c r="N66" i="59" s="1"/>
  <c r="M61" i="59"/>
  <c r="M66" i="59" s="1"/>
  <c r="L61" i="59"/>
  <c r="K61" i="59"/>
  <c r="K66" i="59" s="1"/>
  <c r="J61" i="59"/>
  <c r="J66" i="59" s="1"/>
  <c r="I61" i="59"/>
  <c r="H61" i="59"/>
  <c r="H66" i="59" s="1"/>
  <c r="G61" i="59"/>
  <c r="G66" i="59" s="1"/>
  <c r="F61" i="59"/>
  <c r="F66" i="59" s="1"/>
  <c r="E61" i="59"/>
  <c r="E66" i="59" s="1"/>
  <c r="D61" i="59"/>
  <c r="D66" i="59" s="1"/>
  <c r="C61" i="59"/>
  <c r="C66" i="59" s="1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U45" i="59"/>
  <c r="T43" i="59"/>
  <c r="S43" i="59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F48" i="59" s="1"/>
  <c r="E43" i="59"/>
  <c r="E48" i="59" s="1"/>
  <c r="D43" i="59"/>
  <c r="B43" i="59"/>
  <c r="H42" i="59"/>
  <c r="H41" i="59"/>
  <c r="H40" i="59"/>
  <c r="H39" i="59"/>
  <c r="H38" i="59"/>
  <c r="U37" i="59"/>
  <c r="H37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V24" i="59"/>
  <c r="V29" i="59" s="1"/>
  <c r="U24" i="59"/>
  <c r="U29" i="59" s="1"/>
  <c r="T24" i="59"/>
  <c r="T29" i="59" s="1"/>
  <c r="S24" i="59"/>
  <c r="S29" i="59" s="1"/>
  <c r="R24" i="59"/>
  <c r="Q24" i="59"/>
  <c r="Q29" i="59" s="1"/>
  <c r="P24" i="59"/>
  <c r="P29" i="59" s="1"/>
  <c r="O24" i="59"/>
  <c r="O29" i="59" s="1"/>
  <c r="N24" i="59"/>
  <c r="M24" i="59"/>
  <c r="L24" i="59"/>
  <c r="K24" i="59"/>
  <c r="J24" i="59"/>
  <c r="J29" i="59" s="1"/>
  <c r="I24" i="59"/>
  <c r="I29" i="59" s="1"/>
  <c r="H24" i="59"/>
  <c r="G24" i="59"/>
  <c r="G29" i="59" s="1"/>
  <c r="F24" i="59"/>
  <c r="E24" i="59"/>
  <c r="E29" i="59" s="1"/>
  <c r="D24" i="59"/>
  <c r="D29" i="59" s="1"/>
  <c r="C24" i="59"/>
  <c r="C29" i="59" s="1"/>
  <c r="B24" i="59"/>
  <c r="B29" i="59" s="1"/>
  <c r="B28" i="59"/>
  <c r="V28" i="58"/>
  <c r="U28" i="58"/>
  <c r="V27" i="58"/>
  <c r="U27" i="58"/>
  <c r="V24" i="58"/>
  <c r="U24" i="58"/>
  <c r="U29" i="58" s="1"/>
  <c r="Y54" i="58"/>
  <c r="Z54" i="58" s="1"/>
  <c r="X64" i="58"/>
  <c r="U65" i="58"/>
  <c r="U64" i="58"/>
  <c r="U61" i="58"/>
  <c r="I64" i="58"/>
  <c r="P46" i="58"/>
  <c r="Q46" i="58"/>
  <c r="R46" i="58"/>
  <c r="S46" i="58"/>
  <c r="T46" i="58"/>
  <c r="O46" i="58"/>
  <c r="V37" i="58"/>
  <c r="Y63" i="58"/>
  <c r="V45" i="58"/>
  <c r="J64" i="58"/>
  <c r="K64" i="58"/>
  <c r="L64" i="58"/>
  <c r="M64" i="58"/>
  <c r="N64" i="58"/>
  <c r="O64" i="58"/>
  <c r="Q64" i="58"/>
  <c r="R64" i="58"/>
  <c r="S64" i="58"/>
  <c r="T64" i="58"/>
  <c r="V64" i="58"/>
  <c r="W64" i="58"/>
  <c r="P64" i="58"/>
  <c r="G46" i="58"/>
  <c r="F46" i="58"/>
  <c r="E46" i="58"/>
  <c r="D46" i="58"/>
  <c r="C46" i="58"/>
  <c r="B46" i="58"/>
  <c r="C27" i="58"/>
  <c r="D27" i="58"/>
  <c r="E27" i="58"/>
  <c r="F27" i="58"/>
  <c r="G27" i="58"/>
  <c r="H27" i="58"/>
  <c r="I27" i="58"/>
  <c r="J27" i="58"/>
  <c r="K27" i="58"/>
  <c r="L27" i="58"/>
  <c r="M27" i="58"/>
  <c r="N27" i="58"/>
  <c r="O27" i="58"/>
  <c r="P27" i="58"/>
  <c r="Q27" i="58"/>
  <c r="R27" i="58"/>
  <c r="S27" i="58"/>
  <c r="T27" i="58"/>
  <c r="B27" i="58"/>
  <c r="X65" i="58"/>
  <c r="W65" i="58"/>
  <c r="V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H64" i="58"/>
  <c r="G64" i="58"/>
  <c r="F64" i="58"/>
  <c r="E64" i="58"/>
  <c r="D64" i="58"/>
  <c r="C64" i="58"/>
  <c r="B64" i="58"/>
  <c r="X61" i="58"/>
  <c r="W61" i="58"/>
  <c r="V61" i="58"/>
  <c r="T61" i="58"/>
  <c r="S61" i="58"/>
  <c r="S66" i="58" s="1"/>
  <c r="R61" i="58"/>
  <c r="R66" i="58" s="1"/>
  <c r="Q61" i="58"/>
  <c r="P61" i="58"/>
  <c r="P66" i="58" s="1"/>
  <c r="O61" i="58"/>
  <c r="O66" i="58" s="1"/>
  <c r="N61" i="58"/>
  <c r="N66" i="58" s="1"/>
  <c r="M61" i="58"/>
  <c r="M66" i="58" s="1"/>
  <c r="L61" i="58"/>
  <c r="K61" i="58"/>
  <c r="K66" i="58" s="1"/>
  <c r="J61" i="58"/>
  <c r="I61" i="58"/>
  <c r="H61" i="58"/>
  <c r="G61" i="58"/>
  <c r="G66" i="58" s="1"/>
  <c r="F61" i="58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T47" i="58"/>
  <c r="S47" i="58"/>
  <c r="R47" i="58"/>
  <c r="Q47" i="58"/>
  <c r="P47" i="58"/>
  <c r="O47" i="58"/>
  <c r="G47" i="58"/>
  <c r="F47" i="58"/>
  <c r="E47" i="58"/>
  <c r="D47" i="58"/>
  <c r="C47" i="58"/>
  <c r="B47" i="58"/>
  <c r="H45" i="58"/>
  <c r="T43" i="58"/>
  <c r="T48" i="58" s="1"/>
  <c r="S43" i="58"/>
  <c r="R43" i="58"/>
  <c r="R48" i="58" s="1"/>
  <c r="Q43" i="58"/>
  <c r="P43" i="58"/>
  <c r="P48" i="58" s="1"/>
  <c r="O43" i="58"/>
  <c r="G43" i="58"/>
  <c r="G48" i="58" s="1"/>
  <c r="F43" i="58"/>
  <c r="F48" i="58" s="1"/>
  <c r="E43" i="58"/>
  <c r="D43" i="58"/>
  <c r="C43" i="58"/>
  <c r="C48" i="58" s="1"/>
  <c r="B43" i="58"/>
  <c r="H42" i="58"/>
  <c r="H41" i="58"/>
  <c r="H40" i="58"/>
  <c r="H39" i="58"/>
  <c r="H38" i="58"/>
  <c r="H37" i="58"/>
  <c r="V36" i="58"/>
  <c r="H36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4" i="58"/>
  <c r="T29" i="58" s="1"/>
  <c r="S24" i="58"/>
  <c r="S29" i="58" s="1"/>
  <c r="R24" i="58"/>
  <c r="R29" i="58" s="1"/>
  <c r="Q24" i="58"/>
  <c r="P24" i="58"/>
  <c r="P29" i="58" s="1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H29" i="58" s="1"/>
  <c r="G24" i="58"/>
  <c r="F24" i="58"/>
  <c r="E24" i="58"/>
  <c r="D24" i="58"/>
  <c r="D29" i="58" s="1"/>
  <c r="C24" i="58"/>
  <c r="B24" i="58"/>
  <c r="O46" i="57"/>
  <c r="C46" i="57"/>
  <c r="D46" i="57"/>
  <c r="E46" i="57"/>
  <c r="F46" i="57"/>
  <c r="G46" i="57"/>
  <c r="B46" i="57"/>
  <c r="C27" i="57"/>
  <c r="D27" i="57"/>
  <c r="E27" i="57"/>
  <c r="F27" i="57"/>
  <c r="G27" i="57"/>
  <c r="H27" i="57"/>
  <c r="I27" i="57"/>
  <c r="J27" i="57"/>
  <c r="K27" i="57"/>
  <c r="L27" i="57"/>
  <c r="M27" i="57"/>
  <c r="N27" i="57"/>
  <c r="O27" i="57"/>
  <c r="P27" i="57"/>
  <c r="Q27" i="57"/>
  <c r="R27" i="57"/>
  <c r="S27" i="57"/>
  <c r="T27" i="57"/>
  <c r="U27" i="57"/>
  <c r="V27" i="57"/>
  <c r="B27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W66" i="57" s="1"/>
  <c r="V61" i="57"/>
  <c r="U61" i="57"/>
  <c r="U66" i="57" s="1"/>
  <c r="T61" i="57"/>
  <c r="T66" i="57" s="1"/>
  <c r="S61" i="57"/>
  <c r="R61" i="57"/>
  <c r="Q61" i="57"/>
  <c r="P61" i="57"/>
  <c r="O61" i="57"/>
  <c r="O66" i="57" s="1"/>
  <c r="N61" i="57"/>
  <c r="N66" i="57" s="1"/>
  <c r="M61" i="57"/>
  <c r="M66" i="57" s="1"/>
  <c r="L61" i="57"/>
  <c r="K61" i="57"/>
  <c r="J61" i="57"/>
  <c r="J66" i="57" s="1"/>
  <c r="I61" i="57"/>
  <c r="H61" i="57"/>
  <c r="H66" i="57" s="1"/>
  <c r="G61" i="57"/>
  <c r="G66" i="57" s="1"/>
  <c r="F61" i="57"/>
  <c r="F66" i="57" s="1"/>
  <c r="E61" i="57"/>
  <c r="E66" i="57" s="1"/>
  <c r="D61" i="57"/>
  <c r="D66" i="57" s="1"/>
  <c r="C61" i="57"/>
  <c r="C66" i="57" s="1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U45" i="57"/>
  <c r="H45" i="57"/>
  <c r="T43" i="57"/>
  <c r="T48" i="57" s="1"/>
  <c r="S43" i="57"/>
  <c r="R43" i="57"/>
  <c r="Q43" i="57"/>
  <c r="P43" i="57"/>
  <c r="O43" i="57"/>
  <c r="G43" i="57"/>
  <c r="G48" i="57" s="1"/>
  <c r="F43" i="57"/>
  <c r="E43" i="57"/>
  <c r="E48" i="57" s="1"/>
  <c r="D43" i="57"/>
  <c r="D48" i="57" s="1"/>
  <c r="C43" i="57"/>
  <c r="C48" i="57" s="1"/>
  <c r="B43" i="57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W26" i="57"/>
  <c r="V24" i="57"/>
  <c r="U24" i="57"/>
  <c r="U29" i="57" s="1"/>
  <c r="T24" i="57"/>
  <c r="S24" i="57"/>
  <c r="S29" i="57" s="1"/>
  <c r="R24" i="57"/>
  <c r="R29" i="57" s="1"/>
  <c r="Q24" i="57"/>
  <c r="P24" i="57"/>
  <c r="O24" i="57"/>
  <c r="O29" i="57" s="1"/>
  <c r="N24" i="57"/>
  <c r="N29" i="57" s="1"/>
  <c r="M24" i="57"/>
  <c r="L24" i="57"/>
  <c r="K24" i="57"/>
  <c r="J24" i="57"/>
  <c r="J29" i="57" s="1"/>
  <c r="I24" i="57"/>
  <c r="H24" i="57"/>
  <c r="H29" i="57" s="1"/>
  <c r="G24" i="57"/>
  <c r="G29" i="57" s="1"/>
  <c r="F24" i="57"/>
  <c r="F29" i="57" s="1"/>
  <c r="E24" i="57"/>
  <c r="E29" i="57" s="1"/>
  <c r="D24" i="57"/>
  <c r="C24" i="57"/>
  <c r="B24" i="57"/>
  <c r="W23" i="57"/>
  <c r="W22" i="57"/>
  <c r="W21" i="57"/>
  <c r="W20" i="57"/>
  <c r="W19" i="57"/>
  <c r="W18" i="57"/>
  <c r="W17" i="57"/>
  <c r="H61" i="56"/>
  <c r="C46" i="56"/>
  <c r="D46" i="56"/>
  <c r="E46" i="56"/>
  <c r="F46" i="56"/>
  <c r="G46" i="56"/>
  <c r="B46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B27" i="56"/>
  <c r="U45" i="56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W66" i="56" s="1"/>
  <c r="V61" i="56"/>
  <c r="U61" i="56"/>
  <c r="U66" i="56" s="1"/>
  <c r="T61" i="56"/>
  <c r="T66" i="56" s="1"/>
  <c r="S61" i="56"/>
  <c r="R61" i="56"/>
  <c r="R66" i="56" s="1"/>
  <c r="Q61" i="56"/>
  <c r="Q66" i="56" s="1"/>
  <c r="P61" i="56"/>
  <c r="O61" i="56"/>
  <c r="O66" i="56" s="1"/>
  <c r="N61" i="56"/>
  <c r="N66" i="56" s="1"/>
  <c r="M61" i="56"/>
  <c r="M66" i="56" s="1"/>
  <c r="L61" i="56"/>
  <c r="L66" i="56" s="1"/>
  <c r="K61" i="56"/>
  <c r="K66" i="56" s="1"/>
  <c r="J61" i="56"/>
  <c r="J66" i="56" s="1"/>
  <c r="I61" i="56"/>
  <c r="G61" i="56"/>
  <c r="G66" i="56" s="1"/>
  <c r="F61" i="56"/>
  <c r="F66" i="56" s="1"/>
  <c r="E61" i="56"/>
  <c r="E66" i="56" s="1"/>
  <c r="D61" i="56"/>
  <c r="D66" i="56" s="1"/>
  <c r="C61" i="56"/>
  <c r="B61" i="56"/>
  <c r="B66" i="56" s="1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H45" i="56"/>
  <c r="T43" i="56"/>
  <c r="S43" i="56"/>
  <c r="S48" i="56" s="1"/>
  <c r="R43" i="56"/>
  <c r="R48" i="56" s="1"/>
  <c r="Q43" i="56"/>
  <c r="Q48" i="56" s="1"/>
  <c r="P43" i="56"/>
  <c r="O43" i="56"/>
  <c r="G43" i="56"/>
  <c r="F43" i="56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W26" i="56"/>
  <c r="V24" i="56"/>
  <c r="U24" i="56"/>
  <c r="U29" i="56" s="1"/>
  <c r="T24" i="56"/>
  <c r="S24" i="56"/>
  <c r="S29" i="56" s="1"/>
  <c r="R24" i="56"/>
  <c r="Q24" i="56"/>
  <c r="Q29" i="56" s="1"/>
  <c r="P24" i="56"/>
  <c r="P29" i="56" s="1"/>
  <c r="O24" i="56"/>
  <c r="O29" i="56" s="1"/>
  <c r="N24" i="56"/>
  <c r="N29" i="56" s="1"/>
  <c r="M24" i="56"/>
  <c r="L24" i="56"/>
  <c r="L29" i="56" s="1"/>
  <c r="K24" i="56"/>
  <c r="K29" i="56" s="1"/>
  <c r="J24" i="56"/>
  <c r="J29" i="56" s="1"/>
  <c r="I24" i="56"/>
  <c r="I29" i="56" s="1"/>
  <c r="H24" i="56"/>
  <c r="G24" i="56"/>
  <c r="G29" i="56" s="1"/>
  <c r="F24" i="56"/>
  <c r="E24" i="56"/>
  <c r="E29" i="56" s="1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W66" i="55" s="1"/>
  <c r="V61" i="55"/>
  <c r="V66" i="55" s="1"/>
  <c r="U61" i="55"/>
  <c r="T61" i="55"/>
  <c r="T66" i="55" s="1"/>
  <c r="S61" i="55"/>
  <c r="R61" i="55"/>
  <c r="Q61" i="55"/>
  <c r="Q66" i="55" s="1"/>
  <c r="P61" i="55"/>
  <c r="O61" i="55"/>
  <c r="N61" i="55"/>
  <c r="M61" i="55"/>
  <c r="L61" i="55"/>
  <c r="K61" i="55"/>
  <c r="K66" i="55" s="1"/>
  <c r="J61" i="55"/>
  <c r="J66" i="55" s="1"/>
  <c r="I61" i="55"/>
  <c r="I66" i="55" s="1"/>
  <c r="H61" i="55"/>
  <c r="G61" i="55"/>
  <c r="G66" i="55" s="1"/>
  <c r="F61" i="55"/>
  <c r="F66" i="55" s="1"/>
  <c r="E61" i="55"/>
  <c r="E66" i="55" s="1"/>
  <c r="D61" i="55"/>
  <c r="D66" i="55" s="1"/>
  <c r="C61" i="55"/>
  <c r="C66" i="55" s="1"/>
  <c r="B61" i="55"/>
  <c r="B66" i="55" s="1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S48" i="55" s="1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C48" i="55" s="1"/>
  <c r="B43" i="55"/>
  <c r="B48" i="55" s="1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U29" i="55" s="1"/>
  <c r="T24" i="55"/>
  <c r="T29" i="55" s="1"/>
  <c r="S24" i="55"/>
  <c r="R24" i="55"/>
  <c r="R29" i="55" s="1"/>
  <c r="Q24" i="55"/>
  <c r="Q29" i="55" s="1"/>
  <c r="P24" i="55"/>
  <c r="O24" i="55"/>
  <c r="O29" i="55" s="1"/>
  <c r="N24" i="55"/>
  <c r="N29" i="55" s="1"/>
  <c r="M24" i="55"/>
  <c r="L24" i="55"/>
  <c r="L29" i="55" s="1"/>
  <c r="K24" i="55"/>
  <c r="J24" i="55"/>
  <c r="I24" i="55"/>
  <c r="I29" i="55" s="1"/>
  <c r="H24" i="55"/>
  <c r="G24" i="55"/>
  <c r="G29" i="55" s="1"/>
  <c r="F24" i="55"/>
  <c r="F29" i="55" s="1"/>
  <c r="E24" i="55"/>
  <c r="E29" i="55" s="1"/>
  <c r="D24" i="55"/>
  <c r="D29" i="55" s="1"/>
  <c r="C24" i="55"/>
  <c r="C29" i="55" s="1"/>
  <c r="B24" i="55"/>
  <c r="W23" i="55"/>
  <c r="W22" i="55"/>
  <c r="W21" i="55"/>
  <c r="W20" i="55"/>
  <c r="W19" i="55"/>
  <c r="W18" i="55"/>
  <c r="W17" i="55"/>
  <c r="I24" i="54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T66" i="54" s="1"/>
  <c r="S61" i="54"/>
  <c r="R61" i="54"/>
  <c r="Q61" i="54"/>
  <c r="P61" i="54"/>
  <c r="P66" i="54" s="1"/>
  <c r="O61" i="54"/>
  <c r="N61" i="54"/>
  <c r="M61" i="54"/>
  <c r="M66" i="54" s="1"/>
  <c r="L61" i="54"/>
  <c r="K61" i="54"/>
  <c r="K66" i="54" s="1"/>
  <c r="J61" i="54"/>
  <c r="I61" i="54"/>
  <c r="H61" i="54"/>
  <c r="H66" i="54" s="1"/>
  <c r="G61" i="54"/>
  <c r="F61" i="54"/>
  <c r="F66" i="54" s="1"/>
  <c r="E61" i="54"/>
  <c r="E66" i="54" s="1"/>
  <c r="D61" i="54"/>
  <c r="C61" i="54"/>
  <c r="C66" i="54" s="1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R43" i="54"/>
  <c r="Q43" i="54"/>
  <c r="P43" i="54"/>
  <c r="P48" i="54" s="1"/>
  <c r="O43" i="54"/>
  <c r="G43" i="54"/>
  <c r="F43" i="54"/>
  <c r="F48" i="54" s="1"/>
  <c r="E43" i="54"/>
  <c r="E48" i="54" s="1"/>
  <c r="D43" i="54"/>
  <c r="D48" i="54" s="1"/>
  <c r="C43" i="54"/>
  <c r="B43" i="54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V29" i="54" s="1"/>
  <c r="U24" i="54"/>
  <c r="U29" i="54" s="1"/>
  <c r="T24" i="54"/>
  <c r="S24" i="54"/>
  <c r="R24" i="54"/>
  <c r="R29" i="54" s="1"/>
  <c r="Q24" i="54"/>
  <c r="P24" i="54"/>
  <c r="P29" i="54" s="1"/>
  <c r="O24" i="54"/>
  <c r="N24" i="54"/>
  <c r="N29" i="54" s="1"/>
  <c r="M24" i="54"/>
  <c r="L24" i="54"/>
  <c r="K24" i="54"/>
  <c r="K29" i="54" s="1"/>
  <c r="J24" i="54"/>
  <c r="J29" i="54" s="1"/>
  <c r="H24" i="54"/>
  <c r="G24" i="54"/>
  <c r="F24" i="54"/>
  <c r="E24" i="54"/>
  <c r="E29" i="54" s="1"/>
  <c r="D24" i="54"/>
  <c r="C24" i="54"/>
  <c r="B24" i="54"/>
  <c r="W23" i="54"/>
  <c r="W22" i="54"/>
  <c r="W21" i="54"/>
  <c r="W20" i="54"/>
  <c r="W19" i="54"/>
  <c r="W18" i="54"/>
  <c r="W17" i="54"/>
  <c r="C46" i="53"/>
  <c r="D46" i="53"/>
  <c r="E46" i="53"/>
  <c r="F46" i="53"/>
  <c r="G46" i="53"/>
  <c r="B46" i="53"/>
  <c r="C64" i="53"/>
  <c r="D64" i="53"/>
  <c r="E64" i="53"/>
  <c r="F64" i="53"/>
  <c r="G64" i="53"/>
  <c r="H64" i="53"/>
  <c r="I64" i="53"/>
  <c r="J64" i="53"/>
  <c r="K64" i="53"/>
  <c r="L64" i="53"/>
  <c r="M64" i="53"/>
  <c r="N64" i="53"/>
  <c r="O64" i="53"/>
  <c r="P64" i="53"/>
  <c r="Q64" i="53"/>
  <c r="R64" i="53"/>
  <c r="S64" i="53"/>
  <c r="T64" i="53"/>
  <c r="U64" i="53"/>
  <c r="V64" i="53"/>
  <c r="W64" i="53"/>
  <c r="B64" i="53"/>
  <c r="P46" i="53"/>
  <c r="Q46" i="53"/>
  <c r="R46" i="53"/>
  <c r="S46" i="53"/>
  <c r="T46" i="53"/>
  <c r="O46" i="53"/>
  <c r="C27" i="53"/>
  <c r="D27" i="53"/>
  <c r="E27" i="53"/>
  <c r="F27" i="53"/>
  <c r="G27" i="53"/>
  <c r="H27" i="53"/>
  <c r="I27" i="53"/>
  <c r="J27" i="53"/>
  <c r="K27" i="53"/>
  <c r="L27" i="53"/>
  <c r="M27" i="53"/>
  <c r="N27" i="53"/>
  <c r="O27" i="53"/>
  <c r="P27" i="53"/>
  <c r="Q27" i="53"/>
  <c r="R27" i="53"/>
  <c r="S27" i="53"/>
  <c r="T27" i="53"/>
  <c r="U27" i="53"/>
  <c r="V27" i="53"/>
  <c r="B27" i="53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X63" i="53"/>
  <c r="W61" i="53"/>
  <c r="W66" i="53" s="1"/>
  <c r="V61" i="53"/>
  <c r="V66" i="53" s="1"/>
  <c r="U61" i="53"/>
  <c r="U66" i="53" s="1"/>
  <c r="T61" i="53"/>
  <c r="S61" i="53"/>
  <c r="R61" i="53"/>
  <c r="R66" i="53" s="1"/>
  <c r="Q61" i="53"/>
  <c r="P61" i="53"/>
  <c r="P66" i="53" s="1"/>
  <c r="O61" i="53"/>
  <c r="O66" i="53" s="1"/>
  <c r="N61" i="53"/>
  <c r="N66" i="53" s="1"/>
  <c r="M61" i="53"/>
  <c r="L61" i="53"/>
  <c r="L66" i="53" s="1"/>
  <c r="K61" i="53"/>
  <c r="J61" i="53"/>
  <c r="I61" i="53"/>
  <c r="I66" i="53" s="1"/>
  <c r="H61" i="53"/>
  <c r="G61" i="53"/>
  <c r="G66" i="53" s="1"/>
  <c r="F61" i="53"/>
  <c r="F66" i="53" s="1"/>
  <c r="E61" i="53"/>
  <c r="E66" i="53" s="1"/>
  <c r="D61" i="53"/>
  <c r="D66" i="53" s="1"/>
  <c r="C61" i="53"/>
  <c r="C66" i="53" s="1"/>
  <c r="B61" i="53"/>
  <c r="B66" i="53" s="1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U45" i="53"/>
  <c r="H45" i="53"/>
  <c r="T43" i="53"/>
  <c r="T48" i="53" s="1"/>
  <c r="S43" i="53"/>
  <c r="R43" i="53"/>
  <c r="Q43" i="53"/>
  <c r="Q48" i="53" s="1"/>
  <c r="P43" i="53"/>
  <c r="O43" i="53"/>
  <c r="O48" i="53" s="1"/>
  <c r="G43" i="53"/>
  <c r="F43" i="53"/>
  <c r="E43" i="53"/>
  <c r="E48" i="53" s="1"/>
  <c r="D43" i="53"/>
  <c r="C43" i="53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W26" i="53"/>
  <c r="V24" i="53"/>
  <c r="V29" i="53" s="1"/>
  <c r="U24" i="53"/>
  <c r="T24" i="53"/>
  <c r="S24" i="53"/>
  <c r="S29" i="53" s="1"/>
  <c r="R24" i="53"/>
  <c r="R29" i="53" s="1"/>
  <c r="Q24" i="53"/>
  <c r="Q29" i="53" s="1"/>
  <c r="P24" i="53"/>
  <c r="O24" i="53"/>
  <c r="N24" i="53"/>
  <c r="M24" i="53"/>
  <c r="M29" i="53" s="1"/>
  <c r="L24" i="53"/>
  <c r="K24" i="53"/>
  <c r="K29" i="53" s="1"/>
  <c r="J24" i="53"/>
  <c r="J29" i="53" s="1"/>
  <c r="I24" i="53"/>
  <c r="I29" i="53" s="1"/>
  <c r="H24" i="53"/>
  <c r="G24" i="53"/>
  <c r="F24" i="53"/>
  <c r="E24" i="53"/>
  <c r="D24" i="53"/>
  <c r="D29" i="53" s="1"/>
  <c r="C24" i="53"/>
  <c r="C29" i="53" s="1"/>
  <c r="B24" i="53"/>
  <c r="W23" i="53"/>
  <c r="W22" i="53"/>
  <c r="W21" i="53"/>
  <c r="W20" i="53"/>
  <c r="W19" i="53"/>
  <c r="W18" i="53"/>
  <c r="W17" i="53"/>
  <c r="B46" i="52"/>
  <c r="C64" i="52"/>
  <c r="D64" i="52"/>
  <c r="E64" i="52"/>
  <c r="F64" i="52"/>
  <c r="G64" i="52"/>
  <c r="H64" i="52"/>
  <c r="I64" i="52"/>
  <c r="J64" i="52"/>
  <c r="K64" i="52"/>
  <c r="L64" i="52"/>
  <c r="M64" i="52"/>
  <c r="N64" i="52"/>
  <c r="O64" i="52"/>
  <c r="P64" i="52"/>
  <c r="Q64" i="52"/>
  <c r="R64" i="52"/>
  <c r="S64" i="52"/>
  <c r="T64" i="52"/>
  <c r="U64" i="52"/>
  <c r="V64" i="52"/>
  <c r="W64" i="52"/>
  <c r="B64" i="52"/>
  <c r="P46" i="52"/>
  <c r="Q46" i="52"/>
  <c r="R46" i="52"/>
  <c r="S46" i="52"/>
  <c r="T46" i="52"/>
  <c r="O46" i="52"/>
  <c r="O47" i="52"/>
  <c r="D46" i="52"/>
  <c r="E46" i="52"/>
  <c r="F46" i="52"/>
  <c r="G46" i="52"/>
  <c r="C46" i="52"/>
  <c r="B27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X63" i="52"/>
  <c r="W61" i="52"/>
  <c r="W66" i="52" s="1"/>
  <c r="V61" i="52"/>
  <c r="U61" i="52"/>
  <c r="T61" i="52"/>
  <c r="T66" i="52" s="1"/>
  <c r="S61" i="52"/>
  <c r="S66" i="52" s="1"/>
  <c r="R61" i="52"/>
  <c r="Q61" i="52"/>
  <c r="Q66" i="52" s="1"/>
  <c r="P61" i="52"/>
  <c r="O61" i="52"/>
  <c r="N61" i="52"/>
  <c r="N66" i="52" s="1"/>
  <c r="M61" i="52"/>
  <c r="M66" i="52" s="1"/>
  <c r="L61" i="52"/>
  <c r="L66" i="52" s="1"/>
  <c r="K61" i="52"/>
  <c r="J61" i="52"/>
  <c r="J66" i="52" s="1"/>
  <c r="I61" i="52"/>
  <c r="H61" i="52"/>
  <c r="G61" i="52"/>
  <c r="F61" i="52"/>
  <c r="E61" i="52"/>
  <c r="E66" i="52" s="1"/>
  <c r="D61" i="52"/>
  <c r="D66" i="52" s="1"/>
  <c r="C61" i="52"/>
  <c r="B61" i="52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G47" i="52"/>
  <c r="F47" i="52"/>
  <c r="E47" i="52"/>
  <c r="D47" i="52"/>
  <c r="C47" i="52"/>
  <c r="B47" i="52"/>
  <c r="U45" i="52"/>
  <c r="H45" i="52"/>
  <c r="T43" i="52"/>
  <c r="S43" i="52"/>
  <c r="S48" i="52" s="1"/>
  <c r="R43" i="52"/>
  <c r="Q43" i="52"/>
  <c r="Q48" i="52" s="1"/>
  <c r="P43" i="52"/>
  <c r="O43" i="52"/>
  <c r="O48" i="52" s="1"/>
  <c r="G43" i="52"/>
  <c r="G48" i="52" s="1"/>
  <c r="F43" i="52"/>
  <c r="F48" i="52" s="1"/>
  <c r="E43" i="52"/>
  <c r="E48" i="52" s="1"/>
  <c r="D43" i="52"/>
  <c r="C43" i="52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W26" i="52"/>
  <c r="V24" i="52"/>
  <c r="U24" i="52"/>
  <c r="U29" i="52" s="1"/>
  <c r="T24" i="52"/>
  <c r="S24" i="52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M29" i="52" s="1"/>
  <c r="L24" i="52"/>
  <c r="K24" i="52"/>
  <c r="J24" i="52"/>
  <c r="J29" i="52" s="1"/>
  <c r="I24" i="52"/>
  <c r="I29" i="52" s="1"/>
  <c r="H24" i="52"/>
  <c r="H29" i="52" s="1"/>
  <c r="G24" i="52"/>
  <c r="F24" i="52"/>
  <c r="F29" i="52" s="1"/>
  <c r="E24" i="52"/>
  <c r="D24" i="52"/>
  <c r="D29" i="52" s="1"/>
  <c r="C24" i="52"/>
  <c r="C29" i="52" s="1"/>
  <c r="B24" i="52"/>
  <c r="B29" i="52" s="1"/>
  <c r="W23" i="52"/>
  <c r="W22" i="52"/>
  <c r="W21" i="52"/>
  <c r="W20" i="52"/>
  <c r="W19" i="52"/>
  <c r="W18" i="52"/>
  <c r="W17" i="52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V61" i="50"/>
  <c r="V66" i="50" s="1"/>
  <c r="U61" i="50"/>
  <c r="T61" i="50"/>
  <c r="T66" i="50" s="1"/>
  <c r="S61" i="50"/>
  <c r="S66" i="50" s="1"/>
  <c r="R61" i="50"/>
  <c r="Q61" i="50"/>
  <c r="Q66" i="50" s="1"/>
  <c r="P61" i="50"/>
  <c r="O61" i="50"/>
  <c r="N61" i="50"/>
  <c r="N66" i="50" s="1"/>
  <c r="M61" i="50"/>
  <c r="L61" i="50"/>
  <c r="K61" i="50"/>
  <c r="K66" i="50" s="1"/>
  <c r="J61" i="50"/>
  <c r="J66" i="50" s="1"/>
  <c r="I61" i="50"/>
  <c r="H61" i="50"/>
  <c r="G61" i="50"/>
  <c r="F61" i="50"/>
  <c r="E61" i="50"/>
  <c r="E66" i="50" s="1"/>
  <c r="D61" i="50"/>
  <c r="C61" i="50"/>
  <c r="C66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T46" i="50"/>
  <c r="S46" i="50"/>
  <c r="R46" i="50"/>
  <c r="Q46" i="50"/>
  <c r="P46" i="50"/>
  <c r="O46" i="50"/>
  <c r="U45" i="50"/>
  <c r="T43" i="50"/>
  <c r="S43" i="50"/>
  <c r="S48" i="50" s="1"/>
  <c r="R43" i="50"/>
  <c r="R48" i="50" s="1"/>
  <c r="Q43" i="50"/>
  <c r="P43" i="50"/>
  <c r="O43" i="50"/>
  <c r="U42" i="50"/>
  <c r="U41" i="50"/>
  <c r="U40" i="50"/>
  <c r="U39" i="50"/>
  <c r="U38" i="50"/>
  <c r="U37" i="50"/>
  <c r="U36" i="50"/>
  <c r="G47" i="50"/>
  <c r="F47" i="50"/>
  <c r="E47" i="50"/>
  <c r="D47" i="50"/>
  <c r="C47" i="50"/>
  <c r="B47" i="50"/>
  <c r="G46" i="50"/>
  <c r="F46" i="50"/>
  <c r="E46" i="50"/>
  <c r="D46" i="50"/>
  <c r="C46" i="50"/>
  <c r="B46" i="50"/>
  <c r="H45" i="50"/>
  <c r="G43" i="50"/>
  <c r="F43" i="50"/>
  <c r="F48" i="50" s="1"/>
  <c r="E43" i="50"/>
  <c r="D43" i="50"/>
  <c r="C43" i="50"/>
  <c r="B43" i="50"/>
  <c r="B48" i="50" s="1"/>
  <c r="H42" i="50"/>
  <c r="H41" i="50"/>
  <c r="H40" i="50"/>
  <c r="H39" i="50"/>
  <c r="H38" i="50"/>
  <c r="H37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29" i="50" s="1"/>
  <c r="U24" i="50"/>
  <c r="U29" i="50" s="1"/>
  <c r="T24" i="50"/>
  <c r="S24" i="50"/>
  <c r="R24" i="50"/>
  <c r="R29" i="50" s="1"/>
  <c r="Q24" i="50"/>
  <c r="Q29" i="50" s="1"/>
  <c r="P24" i="50"/>
  <c r="P29" i="50" s="1"/>
  <c r="O24" i="50"/>
  <c r="N24" i="50"/>
  <c r="N29" i="50" s="1"/>
  <c r="M24" i="50"/>
  <c r="M29" i="50" s="1"/>
  <c r="L24" i="50"/>
  <c r="L29" i="50" s="1"/>
  <c r="K24" i="50"/>
  <c r="K29" i="50" s="1"/>
  <c r="J24" i="50"/>
  <c r="J29" i="50" s="1"/>
  <c r="I24" i="50"/>
  <c r="I29" i="50" s="1"/>
  <c r="H24" i="50"/>
  <c r="G24" i="50"/>
  <c r="F24" i="50"/>
  <c r="F29" i="50" s="1"/>
  <c r="E24" i="50"/>
  <c r="D24" i="50"/>
  <c r="C24" i="50"/>
  <c r="B24" i="50"/>
  <c r="W23" i="50"/>
  <c r="W22" i="50"/>
  <c r="W21" i="50"/>
  <c r="W20" i="50"/>
  <c r="W19" i="50"/>
  <c r="W18" i="50"/>
  <c r="W17" i="50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U66" i="51" s="1"/>
  <c r="T61" i="51"/>
  <c r="S61" i="51"/>
  <c r="S66" i="51" s="1"/>
  <c r="R61" i="51"/>
  <c r="Q61" i="51"/>
  <c r="P61" i="51"/>
  <c r="P66" i="51" s="1"/>
  <c r="O61" i="51"/>
  <c r="N61" i="51"/>
  <c r="N66" i="51" s="1"/>
  <c r="M61" i="51"/>
  <c r="M66" i="51" s="1"/>
  <c r="L61" i="51"/>
  <c r="K61" i="51"/>
  <c r="K66" i="51" s="1"/>
  <c r="J61" i="51"/>
  <c r="J66" i="51" s="1"/>
  <c r="I61" i="51"/>
  <c r="I66" i="51" s="1"/>
  <c r="H61" i="51"/>
  <c r="H66" i="51" s="1"/>
  <c r="G61" i="51"/>
  <c r="F61" i="51"/>
  <c r="E61" i="51"/>
  <c r="D61" i="51"/>
  <c r="C61" i="51"/>
  <c r="C66" i="51" s="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S43" i="51"/>
  <c r="R43" i="51"/>
  <c r="R48" i="51" s="1"/>
  <c r="Q43" i="51"/>
  <c r="Q48" i="51" s="1"/>
  <c r="P43" i="51"/>
  <c r="P48" i="51" s="1"/>
  <c r="O43" i="51"/>
  <c r="G43" i="51"/>
  <c r="F43" i="51"/>
  <c r="F48" i="51" s="1"/>
  <c r="E43" i="51"/>
  <c r="D43" i="51"/>
  <c r="C43" i="51"/>
  <c r="C48" i="51" s="1"/>
  <c r="B43" i="5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V29" i="51" s="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N24" i="51"/>
  <c r="M24" i="51"/>
  <c r="M29" i="51" s="1"/>
  <c r="L24" i="51"/>
  <c r="K24" i="51"/>
  <c r="K29" i="51" s="1"/>
  <c r="J24" i="51"/>
  <c r="J29" i="51" s="1"/>
  <c r="I24" i="51"/>
  <c r="H24" i="51"/>
  <c r="G24" i="51"/>
  <c r="F24" i="51"/>
  <c r="F29" i="51" s="1"/>
  <c r="E24" i="51"/>
  <c r="D24" i="51"/>
  <c r="C24" i="51"/>
  <c r="B24" i="51"/>
  <c r="W23" i="51"/>
  <c r="W22" i="51"/>
  <c r="W21" i="51"/>
  <c r="W20" i="51"/>
  <c r="W19" i="51"/>
  <c r="W18" i="51"/>
  <c r="W17" i="51"/>
  <c r="X55" i="49"/>
  <c r="X56" i="49"/>
  <c r="X57" i="49"/>
  <c r="X58" i="49"/>
  <c r="X59" i="49"/>
  <c r="X60" i="49"/>
  <c r="X54" i="49"/>
  <c r="U37" i="49"/>
  <c r="U38" i="49"/>
  <c r="U39" i="49"/>
  <c r="U40" i="49"/>
  <c r="U41" i="49"/>
  <c r="U42" i="49"/>
  <c r="U36" i="49"/>
  <c r="C28" i="49"/>
  <c r="B28" i="49"/>
  <c r="O24" i="49"/>
  <c r="B24" i="49"/>
  <c r="B29" i="49" s="1"/>
  <c r="W65" i="49"/>
  <c r="W64" i="49"/>
  <c r="W61" i="49"/>
  <c r="W66" i="49" s="1"/>
  <c r="X63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V61" i="49"/>
  <c r="V66" i="49" s="1"/>
  <c r="U61" i="49"/>
  <c r="T61" i="49"/>
  <c r="T66" i="49" s="1"/>
  <c r="S61" i="49"/>
  <c r="S66" i="49" s="1"/>
  <c r="R61" i="49"/>
  <c r="Q61" i="49"/>
  <c r="Q66" i="49" s="1"/>
  <c r="P61" i="49"/>
  <c r="P66" i="49" s="1"/>
  <c r="O61" i="49"/>
  <c r="N61" i="49"/>
  <c r="N66" i="49" s="1"/>
  <c r="M61" i="49"/>
  <c r="L61" i="49"/>
  <c r="L66" i="49" s="1"/>
  <c r="K61" i="49"/>
  <c r="J61" i="49"/>
  <c r="J66" i="49" s="1"/>
  <c r="I61" i="49"/>
  <c r="H61" i="49"/>
  <c r="H66" i="49" s="1"/>
  <c r="G61" i="49"/>
  <c r="G66" i="49" s="1"/>
  <c r="F61" i="49"/>
  <c r="E61" i="49"/>
  <c r="E66" i="49" s="1"/>
  <c r="D61" i="49"/>
  <c r="D66" i="49" s="1"/>
  <c r="C61" i="49"/>
  <c r="B61" i="49"/>
  <c r="B66" i="49" s="1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Q48" i="49" s="1"/>
  <c r="P43" i="49"/>
  <c r="P48" i="49" s="1"/>
  <c r="O43" i="49"/>
  <c r="O48" i="49" s="1"/>
  <c r="G43" i="49"/>
  <c r="G48" i="49" s="1"/>
  <c r="F43" i="49"/>
  <c r="F48" i="49" s="1"/>
  <c r="E43" i="49"/>
  <c r="E48" i="49" s="1"/>
  <c r="D43" i="49"/>
  <c r="C43" i="49"/>
  <c r="C48" i="49" s="1"/>
  <c r="B43" i="49"/>
  <c r="B48" i="49" s="1"/>
  <c r="H42" i="49"/>
  <c r="H41" i="49"/>
  <c r="H40" i="49"/>
  <c r="H39" i="49"/>
  <c r="H38" i="49"/>
  <c r="H37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R29" i="49" s="1"/>
  <c r="Q24" i="49"/>
  <c r="P24" i="49"/>
  <c r="N24" i="49"/>
  <c r="N29" i="49" s="1"/>
  <c r="M24" i="49"/>
  <c r="M29" i="49" s="1"/>
  <c r="L24" i="49"/>
  <c r="K24" i="49"/>
  <c r="K29" i="49" s="1"/>
  <c r="J24" i="49"/>
  <c r="I24" i="49"/>
  <c r="H24" i="49"/>
  <c r="G24" i="49"/>
  <c r="F24" i="49"/>
  <c r="F29" i="49" s="1"/>
  <c r="E24" i="49"/>
  <c r="E29" i="49" s="1"/>
  <c r="D24" i="49"/>
  <c r="C24" i="49"/>
  <c r="W23" i="49"/>
  <c r="W22" i="49"/>
  <c r="W21" i="49"/>
  <c r="W20" i="49"/>
  <c r="W19" i="49"/>
  <c r="W18" i="49"/>
  <c r="W17" i="49"/>
  <c r="D27" i="48"/>
  <c r="C46" i="48"/>
  <c r="D46" i="48"/>
  <c r="E46" i="48"/>
  <c r="F46" i="48"/>
  <c r="G46" i="48"/>
  <c r="B46" i="48"/>
  <c r="C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B27" i="48"/>
  <c r="B28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B64" i="48"/>
  <c r="P46" i="48"/>
  <c r="Q46" i="48"/>
  <c r="R46" i="48"/>
  <c r="S46" i="48"/>
  <c r="T46" i="48"/>
  <c r="O46" i="48"/>
  <c r="E43" i="48"/>
  <c r="E48" i="48" s="1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W63" i="48"/>
  <c r="V61" i="48"/>
  <c r="U61" i="48"/>
  <c r="U66" i="48" s="1"/>
  <c r="T61" i="48"/>
  <c r="T66" i="48" s="1"/>
  <c r="S61" i="48"/>
  <c r="S66" i="48" s="1"/>
  <c r="R61" i="48"/>
  <c r="Q61" i="48"/>
  <c r="P61" i="48"/>
  <c r="P66" i="48" s="1"/>
  <c r="O61" i="48"/>
  <c r="N61" i="48"/>
  <c r="M61" i="48"/>
  <c r="M66" i="48" s="1"/>
  <c r="L61" i="48"/>
  <c r="L66" i="48" s="1"/>
  <c r="K61" i="48"/>
  <c r="J61" i="48"/>
  <c r="I61" i="48"/>
  <c r="H61" i="48"/>
  <c r="G61" i="48"/>
  <c r="F61" i="48"/>
  <c r="F66" i="48" s="1"/>
  <c r="E61" i="48"/>
  <c r="E66" i="48" s="1"/>
  <c r="D61" i="48"/>
  <c r="D66" i="48" s="1"/>
  <c r="C61" i="48"/>
  <c r="C66" i="48" s="1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U45" i="48"/>
  <c r="H45" i="48"/>
  <c r="T43" i="48"/>
  <c r="T48" i="48" s="1"/>
  <c r="S43" i="48"/>
  <c r="R43" i="48"/>
  <c r="Q43" i="48"/>
  <c r="P43" i="48"/>
  <c r="O43" i="48"/>
  <c r="O48" i="48" s="1"/>
  <c r="G43" i="48"/>
  <c r="F43" i="48"/>
  <c r="F48" i="48" s="1"/>
  <c r="D43" i="48"/>
  <c r="D48" i="48" s="1"/>
  <c r="C43" i="48"/>
  <c r="C48" i="48" s="1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W26" i="48"/>
  <c r="V24" i="48"/>
  <c r="V29" i="48" s="1"/>
  <c r="U24" i="48"/>
  <c r="T24" i="48"/>
  <c r="S24" i="48"/>
  <c r="S29" i="48" s="1"/>
  <c r="R24" i="48"/>
  <c r="R29" i="48" s="1"/>
  <c r="Q24" i="48"/>
  <c r="Q29" i="48" s="1"/>
  <c r="P24" i="48"/>
  <c r="O24" i="48"/>
  <c r="N24" i="48"/>
  <c r="N29" i="48" s="1"/>
  <c r="M24" i="48"/>
  <c r="M29" i="48" s="1"/>
  <c r="L24" i="48"/>
  <c r="K24" i="48"/>
  <c r="J24" i="48"/>
  <c r="J29" i="48" s="1"/>
  <c r="I24" i="48"/>
  <c r="I29" i="48" s="1"/>
  <c r="H24" i="48"/>
  <c r="H29" i="48" s="1"/>
  <c r="G24" i="48"/>
  <c r="G29" i="48" s="1"/>
  <c r="F24" i="48"/>
  <c r="F29" i="48" s="1"/>
  <c r="E24" i="48"/>
  <c r="E29" i="48" s="1"/>
  <c r="D24" i="48"/>
  <c r="D29" i="48" s="1"/>
  <c r="C24" i="48"/>
  <c r="B24" i="48"/>
  <c r="W23" i="48"/>
  <c r="W22" i="48"/>
  <c r="W21" i="48"/>
  <c r="W20" i="48"/>
  <c r="W19" i="48"/>
  <c r="W18" i="48"/>
  <c r="W17" i="48"/>
  <c r="O24" i="47"/>
  <c r="O29" i="47" s="1"/>
  <c r="R43" i="47"/>
  <c r="R48" i="47" s="1"/>
  <c r="R46" i="47"/>
  <c r="R47" i="47"/>
  <c r="E27" i="47"/>
  <c r="B27" i="47"/>
  <c r="W19" i="47"/>
  <c r="W20" i="47"/>
  <c r="W21" i="47"/>
  <c r="W22" i="47"/>
  <c r="W23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R61" i="47"/>
  <c r="Q61" i="47"/>
  <c r="Q66" i="47" s="1"/>
  <c r="P61" i="47"/>
  <c r="P66" i="47" s="1"/>
  <c r="O61" i="47"/>
  <c r="N61" i="47"/>
  <c r="M61" i="47"/>
  <c r="M66" i="47" s="1"/>
  <c r="L61" i="47"/>
  <c r="K61" i="47"/>
  <c r="K66" i="47" s="1"/>
  <c r="J61" i="47"/>
  <c r="J66" i="47" s="1"/>
  <c r="I61" i="47"/>
  <c r="I66" i="47" s="1"/>
  <c r="H61" i="47"/>
  <c r="H66" i="47" s="1"/>
  <c r="G61" i="47"/>
  <c r="G66" i="47" s="1"/>
  <c r="F61" i="47"/>
  <c r="F66" i="47" s="1"/>
  <c r="E61" i="47"/>
  <c r="D61" i="47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Q47" i="47"/>
  <c r="P47" i="47"/>
  <c r="O47" i="47"/>
  <c r="G47" i="47"/>
  <c r="F47" i="47"/>
  <c r="E47" i="47"/>
  <c r="D47" i="47"/>
  <c r="C47" i="47"/>
  <c r="B47" i="47"/>
  <c r="T46" i="47"/>
  <c r="S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S43" i="47"/>
  <c r="S48" i="47" s="1"/>
  <c r="Q43" i="47"/>
  <c r="P43" i="47"/>
  <c r="P48" i="47" s="1"/>
  <c r="O43" i="47"/>
  <c r="G43" i="47"/>
  <c r="G48" i="47" s="1"/>
  <c r="F43" i="47"/>
  <c r="E43" i="47"/>
  <c r="E48" i="47" s="1"/>
  <c r="D43" i="47"/>
  <c r="D48" i="47" s="1"/>
  <c r="C43" i="47"/>
  <c r="C48" i="47" s="1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D27" i="47"/>
  <c r="C27" i="47"/>
  <c r="W26" i="47"/>
  <c r="V24" i="47"/>
  <c r="V29" i="47" s="1"/>
  <c r="U24" i="47"/>
  <c r="U29" i="47" s="1"/>
  <c r="T24" i="47"/>
  <c r="T29" i="47" s="1"/>
  <c r="S24" i="47"/>
  <c r="R24" i="47"/>
  <c r="Q24" i="47"/>
  <c r="P24" i="47"/>
  <c r="N24" i="47"/>
  <c r="M24" i="47"/>
  <c r="L24" i="47"/>
  <c r="L29" i="47" s="1"/>
  <c r="K24" i="47"/>
  <c r="J24" i="47"/>
  <c r="J29" i="47" s="1"/>
  <c r="I24" i="47"/>
  <c r="H24" i="47"/>
  <c r="G24" i="47"/>
  <c r="F24" i="47"/>
  <c r="E24" i="47"/>
  <c r="D24" i="47"/>
  <c r="C24" i="47"/>
  <c r="C29" i="47" s="1"/>
  <c r="B24" i="47"/>
  <c r="W18" i="47"/>
  <c r="W17" i="47"/>
  <c r="O27" i="46"/>
  <c r="O28" i="46"/>
  <c r="B27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U66" i="46" s="1"/>
  <c r="T61" i="46"/>
  <c r="S61" i="46"/>
  <c r="S66" i="46" s="1"/>
  <c r="R61" i="46"/>
  <c r="Q61" i="46"/>
  <c r="Q66" i="46" s="1"/>
  <c r="P61" i="46"/>
  <c r="P66" i="46" s="1"/>
  <c r="O61" i="46"/>
  <c r="N61" i="46"/>
  <c r="N66" i="46" s="1"/>
  <c r="M61" i="46"/>
  <c r="M66" i="46" s="1"/>
  <c r="L61" i="46"/>
  <c r="L66" i="46" s="1"/>
  <c r="K61" i="46"/>
  <c r="J61" i="46"/>
  <c r="I61" i="46"/>
  <c r="H61" i="46"/>
  <c r="G61" i="46"/>
  <c r="F61" i="46"/>
  <c r="E61" i="46"/>
  <c r="D61" i="46"/>
  <c r="D66" i="46" s="1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T48" i="46" s="1"/>
  <c r="S43" i="46"/>
  <c r="S48" i="46" s="1"/>
  <c r="R43" i="46"/>
  <c r="Q43" i="46"/>
  <c r="P43" i="46"/>
  <c r="P48" i="46" s="1"/>
  <c r="O43" i="46"/>
  <c r="O48" i="46" s="1"/>
  <c r="G43" i="46"/>
  <c r="F43" i="46"/>
  <c r="F48" i="46" s="1"/>
  <c r="E43" i="46"/>
  <c r="D43" i="46"/>
  <c r="D48" i="46" s="1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W26" i="46"/>
  <c r="V24" i="46"/>
  <c r="U24" i="46"/>
  <c r="T24" i="46"/>
  <c r="T29" i="46" s="1"/>
  <c r="S24" i="46"/>
  <c r="R24" i="46"/>
  <c r="Q24" i="46"/>
  <c r="P24" i="46"/>
  <c r="P29" i="46" s="1"/>
  <c r="O24" i="46"/>
  <c r="N24" i="46"/>
  <c r="N29" i="46" s="1"/>
  <c r="M24" i="46"/>
  <c r="L24" i="46"/>
  <c r="K24" i="46"/>
  <c r="J24" i="46"/>
  <c r="I24" i="46"/>
  <c r="H24" i="46"/>
  <c r="G24" i="46"/>
  <c r="G29" i="46" s="1"/>
  <c r="F24" i="46"/>
  <c r="F29" i="46" s="1"/>
  <c r="E24" i="46"/>
  <c r="D24" i="46"/>
  <c r="C24" i="46"/>
  <c r="B24" i="46"/>
  <c r="B29" i="46" s="1"/>
  <c r="W23" i="46"/>
  <c r="W22" i="46"/>
  <c r="W21" i="46"/>
  <c r="W20" i="46"/>
  <c r="W19" i="46"/>
  <c r="W18" i="46"/>
  <c r="W17" i="46"/>
  <c r="U36" i="45"/>
  <c r="U37" i="45"/>
  <c r="U38" i="45"/>
  <c r="U39" i="45"/>
  <c r="U40" i="45"/>
  <c r="U41" i="45"/>
  <c r="H36" i="45"/>
  <c r="H37" i="45"/>
  <c r="H38" i="45"/>
  <c r="H39" i="45"/>
  <c r="H40" i="45"/>
  <c r="H41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T61" i="45"/>
  <c r="T66" i="45" s="1"/>
  <c r="S61" i="45"/>
  <c r="S66" i="45" s="1"/>
  <c r="R61" i="45"/>
  <c r="Q61" i="45"/>
  <c r="P61" i="45"/>
  <c r="O61" i="45"/>
  <c r="O66" i="45" s="1"/>
  <c r="N61" i="45"/>
  <c r="M61" i="45"/>
  <c r="M66" i="45" s="1"/>
  <c r="L61" i="45"/>
  <c r="L66" i="45" s="1"/>
  <c r="K61" i="45"/>
  <c r="K66" i="45" s="1"/>
  <c r="J61" i="45"/>
  <c r="I61" i="45"/>
  <c r="H61" i="45"/>
  <c r="G61" i="45"/>
  <c r="F61" i="45"/>
  <c r="F66" i="45" s="1"/>
  <c r="E61" i="45"/>
  <c r="E66" i="45" s="1"/>
  <c r="D61" i="45"/>
  <c r="C61" i="45"/>
  <c r="C66" i="45" s="1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T48" i="45" s="1"/>
  <c r="S43" i="45"/>
  <c r="S48" i="45" s="1"/>
  <c r="R43" i="45"/>
  <c r="R48" i="45" s="1"/>
  <c r="Q43" i="45"/>
  <c r="Q48" i="45" s="1"/>
  <c r="P43" i="45"/>
  <c r="O43" i="45"/>
  <c r="G43" i="45"/>
  <c r="G48" i="45" s="1"/>
  <c r="F43" i="45"/>
  <c r="E43" i="45"/>
  <c r="E48" i="45" s="1"/>
  <c r="D43" i="45"/>
  <c r="D48" i="45" s="1"/>
  <c r="C43" i="45"/>
  <c r="C48" i="45" s="1"/>
  <c r="B43" i="45"/>
  <c r="U42" i="45"/>
  <c r="H42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V29" i="45" s="1"/>
  <c r="U24" i="45"/>
  <c r="U29" i="45" s="1"/>
  <c r="T24" i="45"/>
  <c r="S24" i="45"/>
  <c r="R24" i="45"/>
  <c r="R29" i="45" s="1"/>
  <c r="Q24" i="45"/>
  <c r="P24" i="45"/>
  <c r="P29" i="45" s="1"/>
  <c r="O24" i="45"/>
  <c r="O29" i="45" s="1"/>
  <c r="N24" i="45"/>
  <c r="N29" i="45" s="1"/>
  <c r="M24" i="45"/>
  <c r="M29" i="45" s="1"/>
  <c r="L24" i="45"/>
  <c r="K24" i="45"/>
  <c r="K29" i="45" s="1"/>
  <c r="J24" i="45"/>
  <c r="I24" i="45"/>
  <c r="H24" i="45"/>
  <c r="H29" i="45" s="1"/>
  <c r="G24" i="45"/>
  <c r="G29" i="45" s="1"/>
  <c r="F24" i="45"/>
  <c r="F29" i="45" s="1"/>
  <c r="E24" i="45"/>
  <c r="E29" i="45" s="1"/>
  <c r="D24" i="45"/>
  <c r="C24" i="45"/>
  <c r="B24" i="45"/>
  <c r="B29" i="45" s="1"/>
  <c r="W23" i="45"/>
  <c r="W22" i="45"/>
  <c r="W21" i="45"/>
  <c r="W20" i="45"/>
  <c r="W19" i="45"/>
  <c r="W18" i="45"/>
  <c r="W17" i="45"/>
  <c r="C46" i="44"/>
  <c r="D46" i="44"/>
  <c r="E46" i="44"/>
  <c r="F46" i="44"/>
  <c r="G46" i="44"/>
  <c r="B46" i="44"/>
  <c r="P46" i="44"/>
  <c r="Q46" i="44"/>
  <c r="R46" i="44"/>
  <c r="S46" i="44"/>
  <c r="T46" i="44"/>
  <c r="O46" i="44"/>
  <c r="T47" i="44"/>
  <c r="S47" i="44"/>
  <c r="R47" i="44"/>
  <c r="Q47" i="44"/>
  <c r="P47" i="44"/>
  <c r="O47" i="44"/>
  <c r="U45" i="44"/>
  <c r="T43" i="44"/>
  <c r="T48" i="44" s="1"/>
  <c r="S43" i="44"/>
  <c r="R43" i="44"/>
  <c r="Q43" i="44"/>
  <c r="Q48" i="44" s="1"/>
  <c r="P43" i="44"/>
  <c r="P48" i="44" s="1"/>
  <c r="O43" i="44"/>
  <c r="U42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S66" i="44" s="1"/>
  <c r="R61" i="44"/>
  <c r="Q61" i="44"/>
  <c r="Q66" i="44" s="1"/>
  <c r="P61" i="44"/>
  <c r="P66" i="44" s="1"/>
  <c r="O61" i="44"/>
  <c r="O66" i="44" s="1"/>
  <c r="N61" i="44"/>
  <c r="M61" i="44"/>
  <c r="M66" i="44" s="1"/>
  <c r="L61" i="44"/>
  <c r="L66" i="44" s="1"/>
  <c r="K61" i="44"/>
  <c r="K66" i="44" s="1"/>
  <c r="J61" i="44"/>
  <c r="I61" i="44"/>
  <c r="H61" i="44"/>
  <c r="H66" i="44" s="1"/>
  <c r="G61" i="44"/>
  <c r="G66" i="44" s="1"/>
  <c r="F61" i="44"/>
  <c r="F66" i="44" s="1"/>
  <c r="E61" i="44"/>
  <c r="E66" i="44" s="1"/>
  <c r="D61" i="44"/>
  <c r="D66" i="44" s="1"/>
  <c r="C61" i="44"/>
  <c r="B61" i="44"/>
  <c r="W60" i="44"/>
  <c r="W59" i="44"/>
  <c r="W58" i="44"/>
  <c r="W57" i="44"/>
  <c r="W56" i="44"/>
  <c r="W55" i="44"/>
  <c r="W54" i="44"/>
  <c r="G47" i="44"/>
  <c r="F47" i="44"/>
  <c r="E47" i="44"/>
  <c r="D47" i="44"/>
  <c r="C47" i="44"/>
  <c r="B47" i="44"/>
  <c r="H45" i="44"/>
  <c r="G43" i="44"/>
  <c r="F43" i="44"/>
  <c r="E43" i="44"/>
  <c r="E48" i="44" s="1"/>
  <c r="D43" i="44"/>
  <c r="C43" i="44"/>
  <c r="B43" i="44"/>
  <c r="B48" i="44" s="1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N24" i="44"/>
  <c r="M24" i="44"/>
  <c r="L24" i="44"/>
  <c r="L29" i="44" s="1"/>
  <c r="K24" i="44"/>
  <c r="J24" i="44"/>
  <c r="I24" i="44"/>
  <c r="H24" i="44"/>
  <c r="G24" i="44"/>
  <c r="G29" i="44" s="1"/>
  <c r="F24" i="44"/>
  <c r="F29" i="44" s="1"/>
  <c r="E24" i="44"/>
  <c r="D24" i="44"/>
  <c r="D29" i="44" s="1"/>
  <c r="C24" i="44"/>
  <c r="C29" i="44" s="1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V66" i="43" s="1"/>
  <c r="U61" i="43"/>
  <c r="U66" i="43" s="1"/>
  <c r="T61" i="43"/>
  <c r="T66" i="43" s="1"/>
  <c r="S61" i="43"/>
  <c r="R61" i="43"/>
  <c r="R66" i="43" s="1"/>
  <c r="Q61" i="43"/>
  <c r="P61" i="43"/>
  <c r="P66" i="43" s="1"/>
  <c r="O61" i="43"/>
  <c r="N61" i="43"/>
  <c r="N66" i="43" s="1"/>
  <c r="M61" i="43"/>
  <c r="L61" i="43"/>
  <c r="L66" i="43" s="1"/>
  <c r="K61" i="43"/>
  <c r="J61" i="43"/>
  <c r="I61" i="43"/>
  <c r="H61" i="43"/>
  <c r="H66" i="43" s="1"/>
  <c r="G61" i="43"/>
  <c r="G66" i="43" s="1"/>
  <c r="F61" i="43"/>
  <c r="E61" i="43"/>
  <c r="D61" i="43"/>
  <c r="D66" i="43" s="1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H43" i="43"/>
  <c r="H48" i="43" s="1"/>
  <c r="G43" i="43"/>
  <c r="G48" i="43" s="1"/>
  <c r="F43" i="43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U24" i="43"/>
  <c r="U29" i="43" s="1"/>
  <c r="T24" i="43"/>
  <c r="T29" i="43" s="1"/>
  <c r="S24" i="43"/>
  <c r="S29" i="43" s="1"/>
  <c r="R24" i="43"/>
  <c r="Q24" i="43"/>
  <c r="P24" i="43"/>
  <c r="P29" i="43" s="1"/>
  <c r="O24" i="43"/>
  <c r="O29" i="43" s="1"/>
  <c r="N24" i="43"/>
  <c r="M24" i="43"/>
  <c r="L24" i="43"/>
  <c r="L29" i="43" s="1"/>
  <c r="K24" i="43"/>
  <c r="J24" i="43"/>
  <c r="I24" i="43"/>
  <c r="H24" i="43"/>
  <c r="H29" i="43" s="1"/>
  <c r="G24" i="43"/>
  <c r="F24" i="43"/>
  <c r="E24" i="43"/>
  <c r="E29" i="43" s="1"/>
  <c r="D24" i="43"/>
  <c r="D29" i="43" s="1"/>
  <c r="C24" i="43"/>
  <c r="B24" i="43"/>
  <c r="B29" i="43" s="1"/>
  <c r="W23" i="43"/>
  <c r="W22" i="43"/>
  <c r="W21" i="43"/>
  <c r="W20" i="43"/>
  <c r="W19" i="43"/>
  <c r="W18" i="43"/>
  <c r="W17" i="43"/>
  <c r="B27" i="42"/>
  <c r="C27" i="42"/>
  <c r="D27" i="42"/>
  <c r="E27" i="42"/>
  <c r="F27" i="42"/>
  <c r="G27" i="42"/>
  <c r="H27" i="42"/>
  <c r="I27" i="42"/>
  <c r="J27" i="42"/>
  <c r="K27" i="42"/>
  <c r="L27" i="42"/>
  <c r="M27" i="42"/>
  <c r="N27" i="42"/>
  <c r="O27" i="42"/>
  <c r="P27" i="42"/>
  <c r="Q27" i="42"/>
  <c r="R27" i="42"/>
  <c r="S27" i="42"/>
  <c r="T27" i="42"/>
  <c r="U27" i="42"/>
  <c r="V27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S66" i="42" s="1"/>
  <c r="R61" i="42"/>
  <c r="Q61" i="42"/>
  <c r="P61" i="42"/>
  <c r="O61" i="42"/>
  <c r="N61" i="42"/>
  <c r="N66" i="42" s="1"/>
  <c r="M61" i="42"/>
  <c r="M66" i="42" s="1"/>
  <c r="L61" i="42"/>
  <c r="K61" i="42"/>
  <c r="J61" i="42"/>
  <c r="J66" i="42" s="1"/>
  <c r="I61" i="42"/>
  <c r="I66" i="42" s="1"/>
  <c r="H61" i="42"/>
  <c r="H66" i="42" s="1"/>
  <c r="G61" i="42"/>
  <c r="F61" i="42"/>
  <c r="F66" i="42" s="1"/>
  <c r="E61" i="42"/>
  <c r="D61" i="42"/>
  <c r="C61" i="42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Q43" i="42"/>
  <c r="Q48" i="42" s="1"/>
  <c r="P43" i="42"/>
  <c r="P48" i="42" s="1"/>
  <c r="H43" i="42"/>
  <c r="G43" i="42"/>
  <c r="F43" i="42"/>
  <c r="E43" i="42"/>
  <c r="D43" i="42"/>
  <c r="C43" i="42"/>
  <c r="B43" i="42"/>
  <c r="B48" i="42" s="1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W26" i="42"/>
  <c r="V24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O24" i="42"/>
  <c r="N24" i="42"/>
  <c r="N29" i="42" s="1"/>
  <c r="M24" i="42"/>
  <c r="L24" i="42"/>
  <c r="L29" i="42" s="1"/>
  <c r="K24" i="42"/>
  <c r="K29" i="42" s="1"/>
  <c r="J24" i="42"/>
  <c r="J29" i="42" s="1"/>
  <c r="I24" i="42"/>
  <c r="I29" i="42" s="1"/>
  <c r="H24" i="42"/>
  <c r="G24" i="42"/>
  <c r="F24" i="42"/>
  <c r="F29" i="42" s="1"/>
  <c r="E24" i="42"/>
  <c r="E29" i="42" s="1"/>
  <c r="D24" i="42"/>
  <c r="C24" i="42"/>
  <c r="C29" i="42" s="1"/>
  <c r="B24" i="42"/>
  <c r="B29" i="42" s="1"/>
  <c r="W23" i="42"/>
  <c r="W22" i="42"/>
  <c r="W21" i="42"/>
  <c r="W20" i="42"/>
  <c r="W19" i="42"/>
  <c r="W18" i="42"/>
  <c r="W17" i="42"/>
  <c r="AA38" i="41"/>
  <c r="C32" i="40"/>
  <c r="D32" i="40"/>
  <c r="E32" i="40"/>
  <c r="F32" i="40"/>
  <c r="G32" i="40"/>
  <c r="H32" i="40"/>
  <c r="I32" i="40"/>
  <c r="J32" i="40"/>
  <c r="K32" i="40"/>
  <c r="L32" i="40"/>
  <c r="M32" i="40"/>
  <c r="N32" i="40"/>
  <c r="O32" i="40"/>
  <c r="P32" i="40"/>
  <c r="Q32" i="40"/>
  <c r="R32" i="40"/>
  <c r="S32" i="40"/>
  <c r="T32" i="40"/>
  <c r="U32" i="40"/>
  <c r="V32" i="40"/>
  <c r="W32" i="40"/>
  <c r="X32" i="40"/>
  <c r="Y32" i="40"/>
  <c r="B32" i="40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H44" i="41"/>
  <c r="G44" i="41"/>
  <c r="G49" i="41" s="1"/>
  <c r="F44" i="41"/>
  <c r="F49" i="41" s="1"/>
  <c r="E44" i="41"/>
  <c r="D44" i="4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Y30" i="41" s="1"/>
  <c r="X25" i="41"/>
  <c r="X30" i="41" s="1"/>
  <c r="W25" i="41"/>
  <c r="W30" i="41" s="1"/>
  <c r="V25" i="41"/>
  <c r="U25" i="41"/>
  <c r="T25" i="41"/>
  <c r="T30" i="41" s="1"/>
  <c r="S25" i="41"/>
  <c r="S30" i="41" s="1"/>
  <c r="R25" i="41"/>
  <c r="R30" i="41" s="1"/>
  <c r="Q25" i="41"/>
  <c r="P25" i="41"/>
  <c r="O25" i="41"/>
  <c r="O30" i="41" s="1"/>
  <c r="N25" i="41"/>
  <c r="M25" i="41"/>
  <c r="M30" i="41" s="1"/>
  <c r="L25" i="41"/>
  <c r="K25" i="41"/>
  <c r="J25" i="41"/>
  <c r="I25" i="41"/>
  <c r="H25" i="41"/>
  <c r="H30" i="41" s="1"/>
  <c r="G25" i="41"/>
  <c r="F25" i="41"/>
  <c r="F30" i="41" s="1"/>
  <c r="E25" i="41"/>
  <c r="D25" i="41"/>
  <c r="C25" i="41"/>
  <c r="B25" i="41"/>
  <c r="B30" i="41" s="1"/>
  <c r="Z24" i="41"/>
  <c r="Z23" i="41"/>
  <c r="Z22" i="41"/>
  <c r="Z21" i="41"/>
  <c r="Z20" i="41"/>
  <c r="Z19" i="41"/>
  <c r="Z18" i="41"/>
  <c r="R38" i="40"/>
  <c r="R37" i="40"/>
  <c r="R40" i="40"/>
  <c r="R41" i="40"/>
  <c r="R42" i="40"/>
  <c r="R43" i="40"/>
  <c r="R39" i="40"/>
  <c r="Q47" i="40"/>
  <c r="F63" i="40"/>
  <c r="F66" i="40"/>
  <c r="Q44" i="40"/>
  <c r="Q49" i="40" s="1"/>
  <c r="Q48" i="40"/>
  <c r="F67" i="40"/>
  <c r="E67" i="40"/>
  <c r="D67" i="40"/>
  <c r="C67" i="40"/>
  <c r="B67" i="40"/>
  <c r="E66" i="40"/>
  <c r="D66" i="40"/>
  <c r="C66" i="40"/>
  <c r="B66" i="40"/>
  <c r="G65" i="40"/>
  <c r="E63" i="40"/>
  <c r="E68" i="40" s="1"/>
  <c r="D63" i="40"/>
  <c r="C63" i="40"/>
  <c r="C68" i="40" s="1"/>
  <c r="B63" i="40"/>
  <c r="B68" i="40" s="1"/>
  <c r="G62" i="40"/>
  <c r="G61" i="40"/>
  <c r="G60" i="40"/>
  <c r="G59" i="40"/>
  <c r="G58" i="40"/>
  <c r="G57" i="40"/>
  <c r="G56" i="40"/>
  <c r="P48" i="40"/>
  <c r="O48" i="40"/>
  <c r="N48" i="40"/>
  <c r="H48" i="40"/>
  <c r="G48" i="40"/>
  <c r="F48" i="40"/>
  <c r="E48" i="40"/>
  <c r="D48" i="40"/>
  <c r="C48" i="40"/>
  <c r="B48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P44" i="40"/>
  <c r="O44" i="40"/>
  <c r="N44" i="40"/>
  <c r="H44" i="40"/>
  <c r="G44" i="40"/>
  <c r="F44" i="40"/>
  <c r="F49" i="40" s="1"/>
  <c r="E44" i="40"/>
  <c r="E49" i="40" s="1"/>
  <c r="D44" i="40"/>
  <c r="D49" i="40" s="1"/>
  <c r="C44" i="40"/>
  <c r="B44" i="40"/>
  <c r="I43" i="40"/>
  <c r="I42" i="40"/>
  <c r="I41" i="40"/>
  <c r="I40" i="40"/>
  <c r="I39" i="40"/>
  <c r="I38" i="40"/>
  <c r="I37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T25" i="40"/>
  <c r="T30" i="40" s="1"/>
  <c r="S25" i="40"/>
  <c r="S30" i="40" s="1"/>
  <c r="R25" i="40"/>
  <c r="R30" i="40" s="1"/>
  <c r="Q25" i="40"/>
  <c r="Q30" i="40" s="1"/>
  <c r="P25" i="40"/>
  <c r="O25" i="40"/>
  <c r="N25" i="40"/>
  <c r="N30" i="40" s="1"/>
  <c r="M25" i="40"/>
  <c r="L25" i="40"/>
  <c r="K25" i="40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B25" i="40"/>
  <c r="Z24" i="40"/>
  <c r="Z23" i="40"/>
  <c r="Z22" i="40"/>
  <c r="Z21" i="40"/>
  <c r="Z20" i="40"/>
  <c r="Z19" i="40"/>
  <c r="Z18" i="40"/>
  <c r="Q48" i="39"/>
  <c r="R46" i="39"/>
  <c r="Q44" i="39"/>
  <c r="R43" i="39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C63" i="39"/>
  <c r="B63" i="39"/>
  <c r="G62" i="39"/>
  <c r="G61" i="39"/>
  <c r="G60" i="39"/>
  <c r="G59" i="39"/>
  <c r="G58" i="39"/>
  <c r="G57" i="39"/>
  <c r="G56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I46" i="39"/>
  <c r="P44" i="39"/>
  <c r="P49" i="39" s="1"/>
  <c r="O44" i="39"/>
  <c r="N44" i="39"/>
  <c r="H44" i="39"/>
  <c r="H49" i="39" s="1"/>
  <c r="G44" i="39"/>
  <c r="G49" i="39" s="1"/>
  <c r="F44" i="39"/>
  <c r="E44" i="39"/>
  <c r="E49" i="39" s="1"/>
  <c r="D44" i="39"/>
  <c r="D49" i="39" s="1"/>
  <c r="C44" i="39"/>
  <c r="C49" i="39" s="1"/>
  <c r="B44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0" i="39" s="1"/>
  <c r="W25" i="39"/>
  <c r="W30" i="39" s="1"/>
  <c r="V25" i="39"/>
  <c r="U25" i="39"/>
  <c r="U30" i="39" s="1"/>
  <c r="T25" i="39"/>
  <c r="T30" i="39" s="1"/>
  <c r="S25" i="39"/>
  <c r="R25" i="39"/>
  <c r="R30" i="39" s="1"/>
  <c r="Q25" i="39"/>
  <c r="P25" i="39"/>
  <c r="P30" i="39" s="1"/>
  <c r="O25" i="39"/>
  <c r="N25" i="39"/>
  <c r="N30" i="39" s="1"/>
  <c r="M25" i="39"/>
  <c r="L25" i="39"/>
  <c r="L30" i="39" s="1"/>
  <c r="K25" i="39"/>
  <c r="J25" i="39"/>
  <c r="I25" i="39"/>
  <c r="I30" i="39" s="1"/>
  <c r="H25" i="39"/>
  <c r="H30" i="39" s="1"/>
  <c r="G25" i="39"/>
  <c r="G30" i="39" s="1"/>
  <c r="F25" i="39"/>
  <c r="F30" i="39" s="1"/>
  <c r="E25" i="39"/>
  <c r="D25" i="39"/>
  <c r="D30" i="39" s="1"/>
  <c r="C25" i="39"/>
  <c r="B25" i="39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C63" i="38"/>
  <c r="C68" i="38" s="1"/>
  <c r="B63" i="38"/>
  <c r="B68" i="38" s="1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P49" i="38" s="1"/>
  <c r="O44" i="38"/>
  <c r="O49" i="38" s="1"/>
  <c r="N44" i="38"/>
  <c r="H44" i="38"/>
  <c r="G44" i="38"/>
  <c r="F44" i="38"/>
  <c r="E44" i="38"/>
  <c r="E49" i="38" s="1"/>
  <c r="D44" i="38"/>
  <c r="C44" i="38"/>
  <c r="C49" i="38" s="1"/>
  <c r="B44" i="38"/>
  <c r="B49" i="38" s="1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Y30" i="38" s="1"/>
  <c r="X25" i="38"/>
  <c r="W25" i="38"/>
  <c r="V25" i="38"/>
  <c r="V30" i="38" s="1"/>
  <c r="U25" i="38"/>
  <c r="T25" i="38"/>
  <c r="S25" i="38"/>
  <c r="R25" i="38"/>
  <c r="Q25" i="38"/>
  <c r="Q30" i="38" s="1"/>
  <c r="P25" i="38"/>
  <c r="P30" i="38" s="1"/>
  <c r="O25" i="38"/>
  <c r="N25" i="38"/>
  <c r="N30" i="38" s="1"/>
  <c r="M25" i="38"/>
  <c r="M30" i="38" s="1"/>
  <c r="L25" i="38"/>
  <c r="K25" i="38"/>
  <c r="K30" i="38" s="1"/>
  <c r="J25" i="38"/>
  <c r="J30" i="38" s="1"/>
  <c r="I25" i="38"/>
  <c r="I30" i="38" s="1"/>
  <c r="H25" i="38"/>
  <c r="G25" i="38"/>
  <c r="F25" i="38"/>
  <c r="F30" i="38" s="1"/>
  <c r="E25" i="38"/>
  <c r="D25" i="38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D63" i="37"/>
  <c r="D68" i="37" s="1"/>
  <c r="C63" i="37"/>
  <c r="C68" i="37" s="1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N49" i="37" s="1"/>
  <c r="H44" i="37"/>
  <c r="G44" i="37"/>
  <c r="F44" i="37"/>
  <c r="E44" i="37"/>
  <c r="E49" i="37" s="1"/>
  <c r="D44" i="37"/>
  <c r="C44" i="37"/>
  <c r="B44" i="37"/>
  <c r="B49" i="37" s="1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Y30" i="37" s="1"/>
  <c r="X25" i="37"/>
  <c r="X30" i="37" s="1"/>
  <c r="W25" i="37"/>
  <c r="W30" i="37" s="1"/>
  <c r="V25" i="37"/>
  <c r="U25" i="37"/>
  <c r="T25" i="37"/>
  <c r="T30" i="37" s="1"/>
  <c r="S25" i="37"/>
  <c r="S30" i="37" s="1"/>
  <c r="R25" i="37"/>
  <c r="Q25" i="37"/>
  <c r="P25" i="37"/>
  <c r="P30" i="37" s="1"/>
  <c r="O25" i="37"/>
  <c r="N25" i="37"/>
  <c r="M25" i="37"/>
  <c r="M30" i="37" s="1"/>
  <c r="L25" i="37"/>
  <c r="L30" i="37" s="1"/>
  <c r="K25" i="37"/>
  <c r="J25" i="37"/>
  <c r="J30" i="37" s="1"/>
  <c r="I25" i="37"/>
  <c r="H25" i="37"/>
  <c r="H30" i="37" s="1"/>
  <c r="G25" i="37"/>
  <c r="F25" i="37"/>
  <c r="F30" i="37" s="1"/>
  <c r="E25" i="37"/>
  <c r="E30" i="37" s="1"/>
  <c r="D25" i="37"/>
  <c r="C25" i="37"/>
  <c r="B25" i="37"/>
  <c r="B30" i="37" s="1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E63" i="36"/>
  <c r="D63" i="36"/>
  <c r="D68" i="36" s="1"/>
  <c r="C63" i="36"/>
  <c r="C68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O44" i="36"/>
  <c r="O49" i="36" s="1"/>
  <c r="N44" i="36"/>
  <c r="H44" i="36"/>
  <c r="H49" i="36" s="1"/>
  <c r="G44" i="36"/>
  <c r="G49" i="36" s="1"/>
  <c r="F44" i="36"/>
  <c r="E44" i="36"/>
  <c r="D44" i="36"/>
  <c r="D49" i="36" s="1"/>
  <c r="C44" i="36"/>
  <c r="C49" i="36" s="1"/>
  <c r="B44" i="36"/>
  <c r="B49" i="36" s="1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W30" i="36" s="1"/>
  <c r="V25" i="36"/>
  <c r="V30" i="36" s="1"/>
  <c r="U25" i="36"/>
  <c r="U30" i="36" s="1"/>
  <c r="T25" i="36"/>
  <c r="T30" i="36" s="1"/>
  <c r="S25" i="36"/>
  <c r="S30" i="36" s="1"/>
  <c r="R25" i="36"/>
  <c r="R30" i="36" s="1"/>
  <c r="Q25" i="36"/>
  <c r="Q30" i="36" s="1"/>
  <c r="P25" i="36"/>
  <c r="O25" i="36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F25" i="36"/>
  <c r="F30" i="36" s="1"/>
  <c r="E25" i="36"/>
  <c r="E30" i="36" s="1"/>
  <c r="D25" i="36"/>
  <c r="C25" i="36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F68" i="35" s="1"/>
  <c r="E63" i="35"/>
  <c r="D63" i="35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N44" i="35"/>
  <c r="H44" i="35"/>
  <c r="H49" i="35" s="1"/>
  <c r="G44" i="35"/>
  <c r="F44" i="35"/>
  <c r="F49" i="35" s="1"/>
  <c r="E44" i="35"/>
  <c r="D44" i="35"/>
  <c r="D49" i="35" s="1"/>
  <c r="C44" i="35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Y30" i="35" s="1"/>
  <c r="X25" i="35"/>
  <c r="W25" i="35"/>
  <c r="V25" i="35"/>
  <c r="U25" i="35"/>
  <c r="U30" i="35" s="1"/>
  <c r="T25" i="35"/>
  <c r="S25" i="35"/>
  <c r="R25" i="35"/>
  <c r="R30" i="35" s="1"/>
  <c r="Q25" i="35"/>
  <c r="Q30" i="35" s="1"/>
  <c r="P25" i="35"/>
  <c r="O25" i="35"/>
  <c r="O30" i="35" s="1"/>
  <c r="N25" i="35"/>
  <c r="N30" i="35" s="1"/>
  <c r="M25" i="35"/>
  <c r="L25" i="35"/>
  <c r="K25" i="35"/>
  <c r="K30" i="35" s="1"/>
  <c r="J25" i="35"/>
  <c r="J30" i="35" s="1"/>
  <c r="I25" i="35"/>
  <c r="I30" i="35" s="1"/>
  <c r="H25" i="35"/>
  <c r="H30" i="35" s="1"/>
  <c r="G25" i="35"/>
  <c r="F25" i="35"/>
  <c r="E25" i="35"/>
  <c r="D25" i="35"/>
  <c r="D30" i="35" s="1"/>
  <c r="C25" i="35"/>
  <c r="C30" i="35" s="1"/>
  <c r="B25" i="35"/>
  <c r="Z24" i="35"/>
  <c r="Z23" i="35"/>
  <c r="Z22" i="35"/>
  <c r="Z21" i="35"/>
  <c r="Z20" i="35"/>
  <c r="Z19" i="35"/>
  <c r="Z18" i="35"/>
  <c r="F66" i="34"/>
  <c r="E66" i="34"/>
  <c r="D66" i="34"/>
  <c r="C66" i="34"/>
  <c r="B66" i="34"/>
  <c r="P47" i="34"/>
  <c r="O47" i="34"/>
  <c r="N47" i="34"/>
  <c r="H47" i="34"/>
  <c r="G47" i="34"/>
  <c r="F47" i="34"/>
  <c r="E47" i="34"/>
  <c r="D47" i="34"/>
  <c r="C47" i="34"/>
  <c r="B47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F67" i="34"/>
  <c r="E67" i="34"/>
  <c r="D67" i="34"/>
  <c r="C67" i="34"/>
  <c r="B67" i="34"/>
  <c r="G65" i="34"/>
  <c r="F63" i="34"/>
  <c r="F68" i="34" s="1"/>
  <c r="E63" i="34"/>
  <c r="E68" i="34" s="1"/>
  <c r="D63" i="34"/>
  <c r="D68" i="34" s="1"/>
  <c r="C63" i="34"/>
  <c r="B63" i="34"/>
  <c r="B68" i="34" s="1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Q46" i="34"/>
  <c r="I46" i="34"/>
  <c r="P44" i="34"/>
  <c r="P49" i="34" s="1"/>
  <c r="O44" i="34"/>
  <c r="N44" i="34"/>
  <c r="H44" i="34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Z27" i="34"/>
  <c r="Y25" i="34"/>
  <c r="Y30" i="34" s="1"/>
  <c r="X25" i="34"/>
  <c r="W25" i="34"/>
  <c r="W30" i="34" s="1"/>
  <c r="V25" i="34"/>
  <c r="V30" i="34" s="1"/>
  <c r="U25" i="34"/>
  <c r="T25" i="34"/>
  <c r="S25" i="34"/>
  <c r="R25" i="34"/>
  <c r="R30" i="34" s="1"/>
  <c r="Q25" i="34"/>
  <c r="Q30" i="34" s="1"/>
  <c r="P25" i="34"/>
  <c r="P30" i="34" s="1"/>
  <c r="O25" i="34"/>
  <c r="O30" i="34" s="1"/>
  <c r="N25" i="34"/>
  <c r="N30" i="34" s="1"/>
  <c r="M25" i="34"/>
  <c r="M30" i="34" s="1"/>
  <c r="L25" i="34"/>
  <c r="L30" i="34" s="1"/>
  <c r="K25" i="34"/>
  <c r="J25" i="34"/>
  <c r="I25" i="34"/>
  <c r="H25" i="34"/>
  <c r="G25" i="34"/>
  <c r="F25" i="34"/>
  <c r="E25" i="34"/>
  <c r="E30" i="34" s="1"/>
  <c r="D25" i="34"/>
  <c r="D30" i="34" s="1"/>
  <c r="C25" i="34"/>
  <c r="C30" i="34" s="1"/>
  <c r="B25" i="34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E63" i="33"/>
  <c r="E68" i="33" s="1"/>
  <c r="D63" i="33"/>
  <c r="D68" i="33" s="1"/>
  <c r="C63" i="33"/>
  <c r="C68" i="33" s="1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P49" i="33" s="1"/>
  <c r="O44" i="33"/>
  <c r="O49" i="33" s="1"/>
  <c r="N44" i="33"/>
  <c r="H44" i="33"/>
  <c r="H49" i="33" s="1"/>
  <c r="G44" i="33"/>
  <c r="F44" i="33"/>
  <c r="F49" i="33" s="1"/>
  <c r="E44" i="33"/>
  <c r="D44" i="33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Y30" i="33" s="1"/>
  <c r="X25" i="33"/>
  <c r="X30" i="33" s="1"/>
  <c r="W25" i="33"/>
  <c r="W30" i="33" s="1"/>
  <c r="V25" i="33"/>
  <c r="U25" i="33"/>
  <c r="T25" i="33"/>
  <c r="T30" i="33" s="1"/>
  <c r="S25" i="33"/>
  <c r="S30" i="33" s="1"/>
  <c r="R25" i="33"/>
  <c r="R30" i="33" s="1"/>
  <c r="Q25" i="33"/>
  <c r="P25" i="33"/>
  <c r="O25" i="33"/>
  <c r="N25" i="33"/>
  <c r="N30" i="33" s="1"/>
  <c r="M25" i="33"/>
  <c r="L25" i="33"/>
  <c r="L30" i="33" s="1"/>
  <c r="K25" i="33"/>
  <c r="K30" i="33" s="1"/>
  <c r="J25" i="33"/>
  <c r="J30" i="33" s="1"/>
  <c r="I25" i="33"/>
  <c r="H25" i="33"/>
  <c r="G25" i="33"/>
  <c r="G30" i="33" s="1"/>
  <c r="F25" i="33"/>
  <c r="F30" i="33" s="1"/>
  <c r="E25" i="33"/>
  <c r="D25" i="33"/>
  <c r="C25" i="33"/>
  <c r="C30" i="33" s="1"/>
  <c r="B25" i="33"/>
  <c r="Z24" i="33"/>
  <c r="Z23" i="33"/>
  <c r="Z22" i="33"/>
  <c r="Z21" i="33"/>
  <c r="Z20" i="33"/>
  <c r="Z19" i="33"/>
  <c r="Z18" i="33"/>
  <c r="G57" i="32"/>
  <c r="G58" i="32"/>
  <c r="G59" i="32"/>
  <c r="G60" i="32"/>
  <c r="G61" i="32"/>
  <c r="G62" i="32"/>
  <c r="F66" i="32"/>
  <c r="E66" i="32"/>
  <c r="D66" i="32"/>
  <c r="C66" i="32"/>
  <c r="B66" i="32"/>
  <c r="H47" i="32"/>
  <c r="G47" i="32"/>
  <c r="F47" i="32"/>
  <c r="E47" i="32"/>
  <c r="D47" i="32"/>
  <c r="C47" i="32"/>
  <c r="B47" i="32"/>
  <c r="B48" i="32"/>
  <c r="C48" i="32"/>
  <c r="D48" i="32"/>
  <c r="E48" i="32"/>
  <c r="F48" i="32"/>
  <c r="N47" i="32"/>
  <c r="P47" i="32"/>
  <c r="O47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D28" i="32"/>
  <c r="E28" i="32"/>
  <c r="F28" i="32"/>
  <c r="G28" i="32"/>
  <c r="H28" i="32"/>
  <c r="I28" i="32"/>
  <c r="J28" i="32"/>
  <c r="C28" i="32"/>
  <c r="B28" i="32"/>
  <c r="F67" i="32"/>
  <c r="E67" i="32"/>
  <c r="D67" i="32"/>
  <c r="C67" i="32"/>
  <c r="B67" i="32"/>
  <c r="G65" i="32"/>
  <c r="F63" i="32"/>
  <c r="F68" i="32" s="1"/>
  <c r="E63" i="32"/>
  <c r="D63" i="32"/>
  <c r="D68" i="32" s="1"/>
  <c r="C63" i="32"/>
  <c r="B63" i="32"/>
  <c r="G56" i="32"/>
  <c r="P48" i="32"/>
  <c r="O48" i="32"/>
  <c r="N48" i="32"/>
  <c r="H48" i="32"/>
  <c r="G48" i="32"/>
  <c r="Q46" i="32"/>
  <c r="I46" i="32"/>
  <c r="P44" i="32"/>
  <c r="P49" i="32" s="1"/>
  <c r="O44" i="32"/>
  <c r="N44" i="32"/>
  <c r="N49" i="32" s="1"/>
  <c r="H44" i="32"/>
  <c r="G44" i="32"/>
  <c r="G49" i="32" s="1"/>
  <c r="F44" i="32"/>
  <c r="E44" i="32"/>
  <c r="E49" i="32" s="1"/>
  <c r="D44" i="32"/>
  <c r="C44" i="32"/>
  <c r="B44" i="32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Z27" i="32"/>
  <c r="Y25" i="32"/>
  <c r="X25" i="32"/>
  <c r="X30" i="32" s="1"/>
  <c r="W25" i="32"/>
  <c r="W30" i="32" s="1"/>
  <c r="V25" i="32"/>
  <c r="V30" i="32" s="1"/>
  <c r="U25" i="32"/>
  <c r="U30" i="32" s="1"/>
  <c r="T25" i="32"/>
  <c r="S25" i="32"/>
  <c r="R25" i="32"/>
  <c r="Q25" i="32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J25" i="32"/>
  <c r="J30" i="32" s="1"/>
  <c r="I25" i="32"/>
  <c r="H25" i="32"/>
  <c r="H30" i="32" s="1"/>
  <c r="G25" i="32"/>
  <c r="G30" i="32" s="1"/>
  <c r="F25" i="32"/>
  <c r="E25" i="32"/>
  <c r="D25" i="32"/>
  <c r="C25" i="32"/>
  <c r="C30" i="32" s="1"/>
  <c r="B25" i="32"/>
  <c r="B30" i="32" s="1"/>
  <c r="Z24" i="32"/>
  <c r="Z23" i="32"/>
  <c r="Z22" i="32"/>
  <c r="Z21" i="32"/>
  <c r="Z20" i="32"/>
  <c r="Z19" i="32"/>
  <c r="Z18" i="32"/>
  <c r="F66" i="31"/>
  <c r="E66" i="31"/>
  <c r="D66" i="31"/>
  <c r="C66" i="31"/>
  <c r="B66" i="31"/>
  <c r="P47" i="31"/>
  <c r="O47" i="31"/>
  <c r="N47" i="31"/>
  <c r="C47" i="31"/>
  <c r="D47" i="31"/>
  <c r="E47" i="31"/>
  <c r="F47" i="31"/>
  <c r="G47" i="31"/>
  <c r="H47" i="31"/>
  <c r="B47" i="31"/>
  <c r="Z22" i="31"/>
  <c r="Z20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C28" i="31"/>
  <c r="D28" i="31"/>
  <c r="E28" i="31"/>
  <c r="F28" i="31"/>
  <c r="G28" i="31"/>
  <c r="H28" i="31"/>
  <c r="I28" i="31"/>
  <c r="J28" i="31"/>
  <c r="K28" i="31"/>
  <c r="B28" i="31"/>
  <c r="F67" i="31"/>
  <c r="E67" i="31"/>
  <c r="D67" i="31"/>
  <c r="C67" i="31"/>
  <c r="B67" i="31"/>
  <c r="G65" i="31"/>
  <c r="F63" i="31"/>
  <c r="F68" i="31" s="1"/>
  <c r="E63" i="31"/>
  <c r="D63" i="31"/>
  <c r="D68" i="31" s="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Q46" i="31"/>
  <c r="I46" i="31"/>
  <c r="P44" i="31"/>
  <c r="O44" i="31"/>
  <c r="N44" i="31"/>
  <c r="H44" i="31"/>
  <c r="G44" i="31"/>
  <c r="G49" i="31" s="1"/>
  <c r="F44" i="31"/>
  <c r="E44" i="31"/>
  <c r="D44" i="31"/>
  <c r="D49" i="31" s="1"/>
  <c r="C44" i="31"/>
  <c r="B44" i="31"/>
  <c r="B49" i="31" s="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Z27" i="31"/>
  <c r="Y25" i="31"/>
  <c r="X25" i="31"/>
  <c r="X30" i="31" s="1"/>
  <c r="W25" i="31"/>
  <c r="W30" i="31" s="1"/>
  <c r="V25" i="31"/>
  <c r="U25" i="31"/>
  <c r="U30" i="31" s="1"/>
  <c r="T25" i="31"/>
  <c r="T30" i="31" s="1"/>
  <c r="S25" i="31"/>
  <c r="S30" i="31" s="1"/>
  <c r="R25" i="31"/>
  <c r="R30" i="31" s="1"/>
  <c r="Q25" i="31"/>
  <c r="P25" i="31"/>
  <c r="O25" i="31"/>
  <c r="O30" i="31" s="1"/>
  <c r="N25" i="31"/>
  <c r="M25" i="31"/>
  <c r="M30" i="31" s="1"/>
  <c r="L25" i="31"/>
  <c r="L30" i="31" s="1"/>
  <c r="K25" i="31"/>
  <c r="K30" i="31" s="1"/>
  <c r="J25" i="31"/>
  <c r="I25" i="31"/>
  <c r="I30" i="31" s="1"/>
  <c r="H25" i="31"/>
  <c r="G25" i="31"/>
  <c r="F25" i="31"/>
  <c r="E25" i="31"/>
  <c r="E30" i="31" s="1"/>
  <c r="D25" i="31"/>
  <c r="D30" i="31" s="1"/>
  <c r="C25" i="31"/>
  <c r="C30" i="31" s="1"/>
  <c r="B25" i="31"/>
  <c r="B30" i="31" s="1"/>
  <c r="Z24" i="31"/>
  <c r="Z23" i="31"/>
  <c r="Z21" i="31"/>
  <c r="Z19" i="31"/>
  <c r="Z18" i="31"/>
  <c r="C29" i="30"/>
  <c r="F67" i="30"/>
  <c r="E67" i="30"/>
  <c r="D67" i="30"/>
  <c r="C67" i="30"/>
  <c r="B67" i="30"/>
  <c r="F66" i="30"/>
  <c r="E66" i="30"/>
  <c r="D66" i="30"/>
  <c r="C66" i="30"/>
  <c r="B66" i="30"/>
  <c r="G65" i="30"/>
  <c r="F63" i="30"/>
  <c r="F68" i="30" s="1"/>
  <c r="E63" i="30"/>
  <c r="E68" i="30" s="1"/>
  <c r="D63" i="30"/>
  <c r="C63" i="30"/>
  <c r="C68" i="30" s="1"/>
  <c r="B63" i="30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N49" i="30" s="1"/>
  <c r="H44" i="30"/>
  <c r="G44" i="30"/>
  <c r="G49" i="30" s="1"/>
  <c r="F44" i="30"/>
  <c r="E44" i="30"/>
  <c r="D44" i="30"/>
  <c r="C44" i="30"/>
  <c r="C49" i="30" s="1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X31" i="30" s="1"/>
  <c r="W25" i="30"/>
  <c r="V25" i="30"/>
  <c r="U25" i="30"/>
  <c r="T25" i="30"/>
  <c r="T31" i="30" s="1"/>
  <c r="S25" i="30"/>
  <c r="R25" i="30"/>
  <c r="Q25" i="30"/>
  <c r="Q30" i="30" s="1"/>
  <c r="P25" i="30"/>
  <c r="P30" i="30" s="1"/>
  <c r="O25" i="30"/>
  <c r="O30" i="30" s="1"/>
  <c r="N25" i="30"/>
  <c r="M25" i="30"/>
  <c r="M30" i="30" s="1"/>
  <c r="L25" i="30"/>
  <c r="K25" i="30"/>
  <c r="J25" i="30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C25" i="30"/>
  <c r="B25" i="30"/>
  <c r="Z24" i="30"/>
  <c r="Z23" i="30"/>
  <c r="Z22" i="30"/>
  <c r="Z21" i="30"/>
  <c r="Z20" i="30"/>
  <c r="Z19" i="30"/>
  <c r="Z18" i="30"/>
  <c r="H56" i="29"/>
  <c r="H58" i="29"/>
  <c r="H59" i="29"/>
  <c r="H60" i="29"/>
  <c r="H61" i="29"/>
  <c r="H62" i="29"/>
  <c r="H57" i="29"/>
  <c r="H65" i="29"/>
  <c r="G63" i="29"/>
  <c r="G66" i="29"/>
  <c r="G67" i="29"/>
  <c r="F67" i="29"/>
  <c r="E67" i="29"/>
  <c r="D67" i="29"/>
  <c r="C67" i="29"/>
  <c r="B67" i="29"/>
  <c r="F66" i="29"/>
  <c r="E66" i="29"/>
  <c r="D66" i="29"/>
  <c r="C66" i="29"/>
  <c r="B66" i="29"/>
  <c r="F63" i="29"/>
  <c r="F68" i="29" s="1"/>
  <c r="E63" i="29"/>
  <c r="D63" i="29"/>
  <c r="D68" i="29" s="1"/>
  <c r="C63" i="29"/>
  <c r="B63" i="29"/>
  <c r="B68" i="29" s="1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P44" i="29"/>
  <c r="O44" i="29"/>
  <c r="N44" i="29"/>
  <c r="H44" i="29"/>
  <c r="H49" i="29" s="1"/>
  <c r="G44" i="29"/>
  <c r="F44" i="29"/>
  <c r="F49" i="29" s="1"/>
  <c r="E44" i="29"/>
  <c r="E49" i="29" s="1"/>
  <c r="D44" i="29"/>
  <c r="D49" i="29" s="1"/>
  <c r="C44" i="29"/>
  <c r="C49" i="29" s="1"/>
  <c r="B44" i="29"/>
  <c r="B49" i="29" s="1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X25" i="29"/>
  <c r="W25" i="29"/>
  <c r="W30" i="29" s="1"/>
  <c r="V25" i="29"/>
  <c r="V30" i="29" s="1"/>
  <c r="U25" i="29"/>
  <c r="U30" i="29" s="1"/>
  <c r="T25" i="29"/>
  <c r="S25" i="29"/>
  <c r="S30" i="29" s="1"/>
  <c r="R25" i="29"/>
  <c r="R30" i="29" s="1"/>
  <c r="Q25" i="29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I25" i="29"/>
  <c r="I30" i="29" s="1"/>
  <c r="H25" i="29"/>
  <c r="G25" i="29"/>
  <c r="G30" i="29" s="1"/>
  <c r="F25" i="29"/>
  <c r="E25" i="29"/>
  <c r="E30" i="29" s="1"/>
  <c r="D25" i="29"/>
  <c r="D30" i="29" s="1"/>
  <c r="C25" i="29"/>
  <c r="C30" i="29" s="1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C63" i="28"/>
  <c r="B63" i="28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P44" i="28"/>
  <c r="O44" i="28"/>
  <c r="N44" i="28"/>
  <c r="H44" i="28"/>
  <c r="G44" i="28"/>
  <c r="G49" i="28" s="1"/>
  <c r="F44" i="28"/>
  <c r="F49" i="28" s="1"/>
  <c r="E44" i="28"/>
  <c r="D44" i="28"/>
  <c r="D49" i="28" s="1"/>
  <c r="C44" i="28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Y30" i="28" s="1"/>
  <c r="X25" i="28"/>
  <c r="X30" i="28" s="1"/>
  <c r="W25" i="28"/>
  <c r="W30" i="28" s="1"/>
  <c r="V25" i="28"/>
  <c r="V30" i="28" s="1"/>
  <c r="U25" i="28"/>
  <c r="U30" i="28" s="1"/>
  <c r="T25" i="28"/>
  <c r="T30" i="28" s="1"/>
  <c r="S25" i="28"/>
  <c r="S30" i="28" s="1"/>
  <c r="R25" i="28"/>
  <c r="Q25" i="28"/>
  <c r="Q30" i="28" s="1"/>
  <c r="P25" i="28"/>
  <c r="O25" i="28"/>
  <c r="O30" i="28" s="1"/>
  <c r="N25" i="28"/>
  <c r="N30" i="28" s="1"/>
  <c r="M25" i="28"/>
  <c r="M30" i="28" s="1"/>
  <c r="L25" i="28"/>
  <c r="K25" i="28"/>
  <c r="J25" i="28"/>
  <c r="J30" i="28" s="1"/>
  <c r="I25" i="28"/>
  <c r="H25" i="28"/>
  <c r="H30" i="28" s="1"/>
  <c r="G25" i="28"/>
  <c r="F25" i="28"/>
  <c r="F30" i="28" s="1"/>
  <c r="E25" i="28"/>
  <c r="E30" i="28" s="1"/>
  <c r="D25" i="28"/>
  <c r="C25" i="28"/>
  <c r="B25" i="28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D68" i="27" s="1"/>
  <c r="C63" i="27"/>
  <c r="B63" i="27"/>
  <c r="B68" i="27" s="1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O44" i="27"/>
  <c r="O49" i="27" s="1"/>
  <c r="N44" i="27"/>
  <c r="N49" i="27" s="1"/>
  <c r="H44" i="27"/>
  <c r="G44" i="27"/>
  <c r="G49" i="27" s="1"/>
  <c r="F44" i="27"/>
  <c r="E44" i="27"/>
  <c r="E49" i="27" s="1"/>
  <c r="D44" i="27"/>
  <c r="D49" i="27" s="1"/>
  <c r="C44" i="27"/>
  <c r="B44" i="27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W30" i="27" s="1"/>
  <c r="V25" i="27"/>
  <c r="U25" i="27"/>
  <c r="U30" i="27" s="1"/>
  <c r="T25" i="27"/>
  <c r="S25" i="27"/>
  <c r="R25" i="27"/>
  <c r="R30" i="27" s="1"/>
  <c r="Q25" i="27"/>
  <c r="Q30" i="27" s="1"/>
  <c r="P25" i="27"/>
  <c r="O25" i="27"/>
  <c r="O30" i="27" s="1"/>
  <c r="N25" i="27"/>
  <c r="N30" i="27" s="1"/>
  <c r="M25" i="27"/>
  <c r="L25" i="27"/>
  <c r="L30" i="27" s="1"/>
  <c r="K25" i="27"/>
  <c r="J25" i="27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C25" i="27"/>
  <c r="C30" i="27" s="1"/>
  <c r="B25" i="27"/>
  <c r="B30" i="27" s="1"/>
  <c r="Z24" i="27"/>
  <c r="Z23" i="27"/>
  <c r="Z22" i="27"/>
  <c r="Z21" i="27"/>
  <c r="Z20" i="27"/>
  <c r="Z19" i="27"/>
  <c r="Z18" i="27"/>
  <c r="R38" i="26"/>
  <c r="R39" i="26"/>
  <c r="R40" i="26"/>
  <c r="R41" i="26"/>
  <c r="R42" i="26"/>
  <c r="R43" i="26"/>
  <c r="R37" i="26"/>
  <c r="R46" i="26"/>
  <c r="Q44" i="26"/>
  <c r="Q49" i="26" s="1"/>
  <c r="Q47" i="26"/>
  <c r="Q48" i="26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C68" i="26" s="1"/>
  <c r="B63" i="26"/>
  <c r="B68" i="26" s="1"/>
  <c r="G62" i="26"/>
  <c r="G61" i="26"/>
  <c r="G60" i="26"/>
  <c r="G59" i="26"/>
  <c r="G58" i="26"/>
  <c r="G57" i="26"/>
  <c r="G56" i="26"/>
  <c r="P48" i="26"/>
  <c r="O48" i="26"/>
  <c r="N48" i="26"/>
  <c r="H48" i="26"/>
  <c r="G48" i="26"/>
  <c r="F48" i="26"/>
  <c r="E48" i="26"/>
  <c r="D48" i="26"/>
  <c r="C48" i="26"/>
  <c r="B48" i="26"/>
  <c r="P47" i="26"/>
  <c r="O47" i="26"/>
  <c r="N47" i="26"/>
  <c r="H47" i="26"/>
  <c r="G47" i="26"/>
  <c r="F47" i="26"/>
  <c r="E47" i="26"/>
  <c r="D47" i="26"/>
  <c r="C47" i="26"/>
  <c r="B47" i="26"/>
  <c r="I46" i="26"/>
  <c r="P44" i="26"/>
  <c r="P49" i="26" s="1"/>
  <c r="O44" i="26"/>
  <c r="N44" i="26"/>
  <c r="N49" i="26" s="1"/>
  <c r="H44" i="26"/>
  <c r="H49" i="26" s="1"/>
  <c r="G44" i="26"/>
  <c r="G49" i="26" s="1"/>
  <c r="F44" i="26"/>
  <c r="E44" i="26"/>
  <c r="D44" i="26"/>
  <c r="C44" i="26"/>
  <c r="B44" i="26"/>
  <c r="I43" i="26"/>
  <c r="I42" i="26"/>
  <c r="I41" i="26"/>
  <c r="I40" i="26"/>
  <c r="I39" i="26"/>
  <c r="I38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N25" i="26"/>
  <c r="M25" i="26"/>
  <c r="L25" i="26"/>
  <c r="K25" i="26"/>
  <c r="K30" i="26" s="1"/>
  <c r="J25" i="26"/>
  <c r="I25" i="26"/>
  <c r="I30" i="26" s="1"/>
  <c r="H25" i="26"/>
  <c r="G25" i="26"/>
  <c r="F25" i="26"/>
  <c r="F30" i="26" s="1"/>
  <c r="E25" i="26"/>
  <c r="E30" i="26" s="1"/>
  <c r="D25" i="26"/>
  <c r="C25" i="26"/>
  <c r="B25" i="26"/>
  <c r="Z24" i="26"/>
  <c r="Z23" i="26"/>
  <c r="Z22" i="26"/>
  <c r="Z21" i="26"/>
  <c r="Z20" i="26"/>
  <c r="Z19" i="26"/>
  <c r="Z18" i="26"/>
  <c r="B47" i="25"/>
  <c r="F67" i="25"/>
  <c r="E67" i="25"/>
  <c r="D67" i="25"/>
  <c r="C67" i="25"/>
  <c r="B67" i="25"/>
  <c r="F66" i="25"/>
  <c r="E66" i="25"/>
  <c r="D66" i="25"/>
  <c r="C66" i="25"/>
  <c r="B66" i="25"/>
  <c r="G65" i="25"/>
  <c r="F63" i="25"/>
  <c r="F68" i="25" s="1"/>
  <c r="E63" i="25"/>
  <c r="E68" i="25" s="1"/>
  <c r="D63" i="25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Q46" i="25"/>
  <c r="I46" i="25"/>
  <c r="P44" i="25"/>
  <c r="P49" i="25" s="1"/>
  <c r="O44" i="25"/>
  <c r="O49" i="25" s="1"/>
  <c r="N44" i="25"/>
  <c r="N49" i="25" s="1"/>
  <c r="H44" i="25"/>
  <c r="G44" i="25"/>
  <c r="G49" i="25" s="1"/>
  <c r="F44" i="25"/>
  <c r="F49" i="25" s="1"/>
  <c r="E44" i="25"/>
  <c r="D44" i="25"/>
  <c r="D49" i="25" s="1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X25" i="25"/>
  <c r="X30" i="25" s="1"/>
  <c r="W25" i="25"/>
  <c r="V25" i="25"/>
  <c r="V30" i="25" s="1"/>
  <c r="U25" i="25"/>
  <c r="U30" i="25" s="1"/>
  <c r="T25" i="25"/>
  <c r="T30" i="25" s="1"/>
  <c r="S25" i="25"/>
  <c r="S30" i="25" s="1"/>
  <c r="R25" i="25"/>
  <c r="R30" i="25" s="1"/>
  <c r="Q25" i="25"/>
  <c r="P25" i="25"/>
  <c r="O25" i="25"/>
  <c r="N25" i="25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G25" i="25"/>
  <c r="F25" i="25"/>
  <c r="E25" i="25"/>
  <c r="D25" i="25"/>
  <c r="C25" i="25"/>
  <c r="C30" i="25" s="1"/>
  <c r="B25" i="25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F68" i="24" s="1"/>
  <c r="E63" i="24"/>
  <c r="D63" i="24"/>
  <c r="D68" i="24" s="1"/>
  <c r="C63" i="24"/>
  <c r="C68" i="24" s="1"/>
  <c r="B63" i="24"/>
  <c r="B68" i="24" s="1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C49" i="24" s="1"/>
  <c r="B44" i="24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X25" i="24"/>
  <c r="X30" i="24" s="1"/>
  <c r="W25" i="24"/>
  <c r="W30" i="24" s="1"/>
  <c r="V25" i="24"/>
  <c r="U25" i="24"/>
  <c r="T25" i="24"/>
  <c r="T30" i="24" s="1"/>
  <c r="S25" i="24"/>
  <c r="R25" i="24"/>
  <c r="Q25" i="24"/>
  <c r="Q30" i="24" s="1"/>
  <c r="P25" i="24"/>
  <c r="P30" i="24" s="1"/>
  <c r="O25" i="24"/>
  <c r="O30" i="24" s="1"/>
  <c r="N25" i="24"/>
  <c r="M25" i="24"/>
  <c r="M30" i="24" s="1"/>
  <c r="L25" i="24"/>
  <c r="K25" i="24"/>
  <c r="J25" i="24"/>
  <c r="I25" i="24"/>
  <c r="H25" i="24"/>
  <c r="G25" i="24"/>
  <c r="G30" i="24" s="1"/>
  <c r="F25" i="24"/>
  <c r="E25" i="24"/>
  <c r="E30" i="24" s="1"/>
  <c r="D25" i="24"/>
  <c r="C25" i="24"/>
  <c r="C30" i="24" s="1"/>
  <c r="B25" i="24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E68" i="23" s="1"/>
  <c r="D63" i="23"/>
  <c r="C63" i="23"/>
  <c r="C68" i="23" s="1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G44" i="23"/>
  <c r="G49" i="23" s="1"/>
  <c r="F44" i="23"/>
  <c r="E44" i="23"/>
  <c r="E49" i="23" s="1"/>
  <c r="D44" i="23"/>
  <c r="D49" i="23" s="1"/>
  <c r="C44" i="23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X25" i="23"/>
  <c r="X30" i="23" s="1"/>
  <c r="W25" i="23"/>
  <c r="V25" i="23"/>
  <c r="U25" i="23"/>
  <c r="U30" i="23" s="1"/>
  <c r="T25" i="23"/>
  <c r="T30" i="23" s="1"/>
  <c r="S25" i="23"/>
  <c r="R25" i="23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K25" i="23"/>
  <c r="K30" i="23" s="1"/>
  <c r="J25" i="23"/>
  <c r="J30" i="23" s="1"/>
  <c r="I25" i="23"/>
  <c r="I30" i="23" s="1"/>
  <c r="H25" i="23"/>
  <c r="G25" i="23"/>
  <c r="F25" i="23"/>
  <c r="F30" i="23" s="1"/>
  <c r="E25" i="23"/>
  <c r="D25" i="23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D68" i="22" s="1"/>
  <c r="C63" i="22"/>
  <c r="B63" i="22"/>
  <c r="B68" i="22" s="1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O44" i="22"/>
  <c r="O49" i="22" s="1"/>
  <c r="N44" i="22"/>
  <c r="H44" i="22"/>
  <c r="H49" i="22" s="1"/>
  <c r="G44" i="22"/>
  <c r="F44" i="22"/>
  <c r="F49" i="22" s="1"/>
  <c r="E44" i="22"/>
  <c r="D44" i="22"/>
  <c r="D49" i="22" s="1"/>
  <c r="C44" i="22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X25" i="22"/>
  <c r="X30" i="22" s="1"/>
  <c r="W25" i="22"/>
  <c r="W30" i="22" s="1"/>
  <c r="V25" i="22"/>
  <c r="U25" i="22"/>
  <c r="T25" i="22"/>
  <c r="T30" i="22" s="1"/>
  <c r="S25" i="22"/>
  <c r="R25" i="22"/>
  <c r="R30" i="22" s="1"/>
  <c r="Q25" i="22"/>
  <c r="P25" i="22"/>
  <c r="O25" i="22"/>
  <c r="O30" i="22" s="1"/>
  <c r="N25" i="22"/>
  <c r="N30" i="22" s="1"/>
  <c r="M25" i="22"/>
  <c r="M30" i="22" s="1"/>
  <c r="L25" i="22"/>
  <c r="L30" i="22" s="1"/>
  <c r="K25" i="22"/>
  <c r="J25" i="22"/>
  <c r="I25" i="22"/>
  <c r="I30" i="22" s="1"/>
  <c r="H25" i="22"/>
  <c r="G25" i="22"/>
  <c r="F25" i="22"/>
  <c r="F30" i="22" s="1"/>
  <c r="E25" i="22"/>
  <c r="E30" i="22" s="1"/>
  <c r="D25" i="22"/>
  <c r="D30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F68" i="21" s="1"/>
  <c r="E63" i="21"/>
  <c r="E68" i="21" s="1"/>
  <c r="D63" i="21"/>
  <c r="C63" i="21"/>
  <c r="C68" i="21" s="1"/>
  <c r="B63" i="2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O49" i="21" s="1"/>
  <c r="N44" i="21"/>
  <c r="H44" i="21"/>
  <c r="H49" i="21" s="1"/>
  <c r="G44" i="21"/>
  <c r="G49" i="21" s="1"/>
  <c r="F44" i="2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V25" i="21"/>
  <c r="V30" i="21" s="1"/>
  <c r="U25" i="21"/>
  <c r="T25" i="21"/>
  <c r="S25" i="21"/>
  <c r="R25" i="21"/>
  <c r="R30" i="21" s="1"/>
  <c r="Q25" i="21"/>
  <c r="P25" i="21"/>
  <c r="P30" i="21" s="1"/>
  <c r="O25" i="21"/>
  <c r="N25" i="21"/>
  <c r="N30" i="21" s="1"/>
  <c r="M25" i="21"/>
  <c r="L25" i="21"/>
  <c r="K25" i="21"/>
  <c r="K30" i="21" s="1"/>
  <c r="J25" i="21"/>
  <c r="I25" i="21"/>
  <c r="I30" i="21" s="1"/>
  <c r="H25" i="21"/>
  <c r="H30" i="21" s="1"/>
  <c r="G25" i="21"/>
  <c r="G30" i="21" s="1"/>
  <c r="F25" i="21"/>
  <c r="E25" i="21"/>
  <c r="D25" i="21"/>
  <c r="D30" i="21" s="1"/>
  <c r="C25" i="21"/>
  <c r="C30" i="21" s="1"/>
  <c r="B25" i="21"/>
  <c r="Z24" i="21"/>
  <c r="Z23" i="21"/>
  <c r="Z22" i="21"/>
  <c r="Z21" i="21"/>
  <c r="Z20" i="21"/>
  <c r="Z19" i="21"/>
  <c r="Z18" i="21"/>
  <c r="B47" i="20"/>
  <c r="C47" i="20"/>
  <c r="D47" i="20"/>
  <c r="E47" i="20"/>
  <c r="F47" i="20"/>
  <c r="G47" i="20"/>
  <c r="H47" i="20"/>
  <c r="B28" i="20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F63" i="20"/>
  <c r="E63" i="20"/>
  <c r="D63" i="20"/>
  <c r="D68" i="20" s="1"/>
  <c r="C63" i="20"/>
  <c r="C68" i="20" s="1"/>
  <c r="B63" i="20"/>
  <c r="B68" i="20" s="1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R46" i="20"/>
  <c r="I46" i="20"/>
  <c r="Q44" i="20"/>
  <c r="Q49" i="20" s="1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49" i="20" s="1"/>
  <c r="E44" i="20"/>
  <c r="E49" i="20" s="1"/>
  <c r="D44" i="20"/>
  <c r="C44" i="20"/>
  <c r="C49" i="20" s="1"/>
  <c r="B44" i="20"/>
  <c r="B49" i="20" s="1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Z27" i="20"/>
  <c r="Y25" i="20"/>
  <c r="X25" i="20"/>
  <c r="W25" i="20"/>
  <c r="W30" i="20" s="1"/>
  <c r="V25" i="20"/>
  <c r="U25" i="20"/>
  <c r="T25" i="20"/>
  <c r="T30" i="20" s="1"/>
  <c r="S25" i="20"/>
  <c r="R25" i="20"/>
  <c r="Q25" i="20"/>
  <c r="Q30" i="20" s="1"/>
  <c r="P25" i="20"/>
  <c r="P30" i="20" s="1"/>
  <c r="O25" i="20"/>
  <c r="N25" i="20"/>
  <c r="N30" i="20" s="1"/>
  <c r="M25" i="20"/>
  <c r="M30" i="20" s="1"/>
  <c r="L25" i="20"/>
  <c r="L30" i="20" s="1"/>
  <c r="K25" i="20"/>
  <c r="J25" i="20"/>
  <c r="I25" i="20"/>
  <c r="I30" i="20" s="1"/>
  <c r="H25" i="20"/>
  <c r="G25" i="20"/>
  <c r="G30" i="20" s="1"/>
  <c r="F25" i="20"/>
  <c r="F30" i="20" s="1"/>
  <c r="E25" i="20"/>
  <c r="E30" i="20" s="1"/>
  <c r="D25" i="20"/>
  <c r="D30" i="20" s="1"/>
  <c r="C25" i="20"/>
  <c r="C31" i="20" s="1"/>
  <c r="B25" i="20"/>
  <c r="Z24" i="20"/>
  <c r="Z23" i="20"/>
  <c r="Z22" i="20"/>
  <c r="Z21" i="20"/>
  <c r="Z20" i="20"/>
  <c r="Z19" i="20"/>
  <c r="Z18" i="20"/>
  <c r="H65" i="19"/>
  <c r="H56" i="19"/>
  <c r="H57" i="19"/>
  <c r="H58" i="19"/>
  <c r="H59" i="19"/>
  <c r="H60" i="19"/>
  <c r="H61" i="19"/>
  <c r="H62" i="19"/>
  <c r="G67" i="19"/>
  <c r="G66" i="19"/>
  <c r="G63" i="19"/>
  <c r="G68" i="19" s="1"/>
  <c r="F67" i="19"/>
  <c r="E67" i="19"/>
  <c r="D67" i="19"/>
  <c r="C67" i="19"/>
  <c r="B67" i="19"/>
  <c r="F66" i="19"/>
  <c r="E66" i="19"/>
  <c r="D66" i="19"/>
  <c r="C66" i="19"/>
  <c r="B66" i="19"/>
  <c r="F63" i="19"/>
  <c r="E63" i="19"/>
  <c r="E68" i="19" s="1"/>
  <c r="D63" i="19"/>
  <c r="D68" i="19" s="1"/>
  <c r="C63" i="19"/>
  <c r="C68" i="19" s="1"/>
  <c r="B63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P49" i="19" s="1"/>
  <c r="O44" i="19"/>
  <c r="N44" i="19"/>
  <c r="H44" i="19"/>
  <c r="H49" i="19" s="1"/>
  <c r="G44" i="19"/>
  <c r="G49" i="19" s="1"/>
  <c r="F44" i="19"/>
  <c r="E44" i="19"/>
  <c r="E49" i="19" s="1"/>
  <c r="D44" i="19"/>
  <c r="D49" i="19" s="1"/>
  <c r="C44" i="19"/>
  <c r="C49" i="19" s="1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Q25" i="19"/>
  <c r="Q30" i="19" s="1"/>
  <c r="P25" i="19"/>
  <c r="P30" i="19" s="1"/>
  <c r="O25" i="19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G25" i="19"/>
  <c r="G30" i="19" s="1"/>
  <c r="F25" i="19"/>
  <c r="E25" i="19"/>
  <c r="E30" i="19" s="1"/>
  <c r="D25" i="19"/>
  <c r="D30" i="19" s="1"/>
  <c r="C25" i="19"/>
  <c r="C30" i="19" s="1"/>
  <c r="B25" i="19"/>
  <c r="Z24" i="19"/>
  <c r="Z23" i="19"/>
  <c r="Z22" i="19"/>
  <c r="Z21" i="19"/>
  <c r="Z20" i="19"/>
  <c r="Z19" i="19"/>
  <c r="Z18" i="19"/>
  <c r="Y29" i="18"/>
  <c r="Y28" i="18"/>
  <c r="Y25" i="18"/>
  <c r="Z27" i="18"/>
  <c r="Z19" i="18"/>
  <c r="Z20" i="18"/>
  <c r="Z21" i="18"/>
  <c r="Z22" i="18"/>
  <c r="Z23" i="18"/>
  <c r="Z24" i="18"/>
  <c r="Z18" i="18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E68" i="18" s="1"/>
  <c r="D63" i="18"/>
  <c r="C63" i="18"/>
  <c r="C68" i="18" s="1"/>
  <c r="B63" i="18"/>
  <c r="B68" i="18" s="1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P44" i="18"/>
  <c r="O44" i="18"/>
  <c r="N44" i="18"/>
  <c r="H44" i="18"/>
  <c r="H49" i="18" s="1"/>
  <c r="G44" i="18"/>
  <c r="F44" i="18"/>
  <c r="F50" i="18" s="1"/>
  <c r="E44" i="18"/>
  <c r="E49" i="18" s="1"/>
  <c r="D44" i="18"/>
  <c r="C44" i="18"/>
  <c r="B44" i="18"/>
  <c r="B49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5" i="18"/>
  <c r="W25" i="18"/>
  <c r="V25" i="18"/>
  <c r="V30" i="18" s="1"/>
  <c r="U25" i="18"/>
  <c r="U30" i="18" s="1"/>
  <c r="T25" i="18"/>
  <c r="T30" i="18" s="1"/>
  <c r="S25" i="18"/>
  <c r="R25" i="18"/>
  <c r="Q25" i="18"/>
  <c r="Q30" i="18" s="1"/>
  <c r="P25" i="18"/>
  <c r="O25" i="18"/>
  <c r="N25" i="18"/>
  <c r="N30" i="18" s="1"/>
  <c r="M25" i="18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D68" i="17" s="1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P44" i="17"/>
  <c r="P49" i="17" s="1"/>
  <c r="O44" i="17"/>
  <c r="O49" i="17" s="1"/>
  <c r="N44" i="17"/>
  <c r="H44" i="17"/>
  <c r="H49" i="17" s="1"/>
  <c r="G44" i="17"/>
  <c r="G49" i="17" s="1"/>
  <c r="F44" i="17"/>
  <c r="E44" i="17"/>
  <c r="D44" i="17"/>
  <c r="D49" i="17" s="1"/>
  <c r="C44" i="17"/>
  <c r="C49" i="17" s="1"/>
  <c r="B44" i="17"/>
  <c r="B49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V25" i="17"/>
  <c r="V30" i="17" s="1"/>
  <c r="U25" i="17"/>
  <c r="T25" i="17"/>
  <c r="T30" i="17" s="1"/>
  <c r="S25" i="17"/>
  <c r="R25" i="17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K25" i="17"/>
  <c r="K30" i="17" s="1"/>
  <c r="J25" i="17"/>
  <c r="J30" i="17" s="1"/>
  <c r="I25" i="17"/>
  <c r="I30" i="17" s="1"/>
  <c r="H25" i="17"/>
  <c r="H30" i="17" s="1"/>
  <c r="G25" i="17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R46" i="16"/>
  <c r="R43" i="16"/>
  <c r="R42" i="16"/>
  <c r="R41" i="16"/>
  <c r="R39" i="16"/>
  <c r="R38" i="16"/>
  <c r="Q48" i="16"/>
  <c r="Q47" i="16"/>
  <c r="Q44" i="16"/>
  <c r="Q49" i="16" s="1"/>
  <c r="F67" i="16"/>
  <c r="E67" i="16"/>
  <c r="D67" i="16"/>
  <c r="C67" i="16"/>
  <c r="B67" i="16"/>
  <c r="F66" i="16"/>
  <c r="E66" i="16"/>
  <c r="D66" i="16"/>
  <c r="C66" i="16"/>
  <c r="B66" i="16"/>
  <c r="G65" i="16"/>
  <c r="F63" i="16"/>
  <c r="E63" i="16"/>
  <c r="D63" i="16"/>
  <c r="D68" i="16" s="1"/>
  <c r="C63" i="16"/>
  <c r="B63" i="16"/>
  <c r="G62" i="16"/>
  <c r="G61" i="16"/>
  <c r="G60" i="16"/>
  <c r="G59" i="16"/>
  <c r="G58" i="16"/>
  <c r="G57" i="16"/>
  <c r="G56" i="16"/>
  <c r="P48" i="16"/>
  <c r="O48" i="16"/>
  <c r="N48" i="16"/>
  <c r="F48" i="16"/>
  <c r="G48" i="16"/>
  <c r="H48" i="16"/>
  <c r="E48" i="16"/>
  <c r="D48" i="16"/>
  <c r="C48" i="16"/>
  <c r="B48" i="16"/>
  <c r="P47" i="16"/>
  <c r="O47" i="16"/>
  <c r="N47" i="16"/>
  <c r="F47" i="16"/>
  <c r="G47" i="16"/>
  <c r="H47" i="16"/>
  <c r="E47" i="16"/>
  <c r="D47" i="16"/>
  <c r="C47" i="16"/>
  <c r="B47" i="16"/>
  <c r="I46" i="16"/>
  <c r="P44" i="16"/>
  <c r="O44" i="16"/>
  <c r="N44" i="16"/>
  <c r="N49" i="16" s="1"/>
  <c r="F44" i="16"/>
  <c r="G44" i="16"/>
  <c r="H44" i="16"/>
  <c r="H49" i="16" s="1"/>
  <c r="E44" i="16"/>
  <c r="E49" i="16" s="1"/>
  <c r="D44" i="16"/>
  <c r="C44" i="16"/>
  <c r="B44" i="16"/>
  <c r="I43" i="16"/>
  <c r="I42" i="16"/>
  <c r="I41" i="16"/>
  <c r="R40" i="16"/>
  <c r="I40" i="16"/>
  <c r="I39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O29" i="16"/>
  <c r="N29" i="16"/>
  <c r="X28" i="16"/>
  <c r="W28" i="16"/>
  <c r="V28" i="16"/>
  <c r="U28" i="16"/>
  <c r="T28" i="16"/>
  <c r="S28" i="16"/>
  <c r="R28" i="16"/>
  <c r="Q28" i="16"/>
  <c r="P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O28" i="16"/>
  <c r="N28" i="16"/>
  <c r="Y27" i="16"/>
  <c r="X25" i="16"/>
  <c r="X30" i="16" s="1"/>
  <c r="W25" i="16"/>
  <c r="W30" i="16" s="1"/>
  <c r="V25" i="16"/>
  <c r="V30" i="16" s="1"/>
  <c r="U25" i="16"/>
  <c r="T25" i="16"/>
  <c r="S25" i="16"/>
  <c r="S30" i="16" s="1"/>
  <c r="R25" i="16"/>
  <c r="R30" i="16" s="1"/>
  <c r="Q25" i="16"/>
  <c r="Q30" i="16" s="1"/>
  <c r="P25" i="16"/>
  <c r="P30" i="16" s="1"/>
  <c r="M25" i="16"/>
  <c r="L25" i="16"/>
  <c r="L30" i="16" s="1"/>
  <c r="K25" i="16"/>
  <c r="J25" i="16"/>
  <c r="I25" i="16"/>
  <c r="H25" i="16"/>
  <c r="G25" i="16"/>
  <c r="F25" i="16"/>
  <c r="F30" i="16" s="1"/>
  <c r="E25" i="16"/>
  <c r="E30" i="16" s="1"/>
  <c r="D25" i="16"/>
  <c r="C25" i="16"/>
  <c r="C30" i="16" s="1"/>
  <c r="B25" i="16"/>
  <c r="O25" i="16"/>
  <c r="O30" i="16" s="1"/>
  <c r="N25" i="16"/>
  <c r="Y24" i="16"/>
  <c r="Y23" i="16"/>
  <c r="Y22" i="16"/>
  <c r="Y21" i="16"/>
  <c r="Y20" i="16"/>
  <c r="Y19" i="16"/>
  <c r="Y18" i="16"/>
  <c r="Z27" i="15"/>
  <c r="C29" i="15"/>
  <c r="Z19" i="15"/>
  <c r="Z20" i="15"/>
  <c r="Z21" i="15"/>
  <c r="Z22" i="15"/>
  <c r="Z23" i="15"/>
  <c r="Z24" i="15"/>
  <c r="Z18" i="15"/>
  <c r="B29" i="15"/>
  <c r="B28" i="15"/>
  <c r="B25" i="15"/>
  <c r="B30" i="15" s="1"/>
  <c r="Z27" i="14"/>
  <c r="Z18" i="14"/>
  <c r="Z19" i="14"/>
  <c r="Z20" i="14"/>
  <c r="Z21" i="14"/>
  <c r="Z22" i="14"/>
  <c r="Z23" i="14"/>
  <c r="Z24" i="14"/>
  <c r="B29" i="14"/>
  <c r="B28" i="14"/>
  <c r="B25" i="14"/>
  <c r="B30" i="14" s="1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D63" i="15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G44" i="15"/>
  <c r="G49" i="15" s="1"/>
  <c r="F44" i="15"/>
  <c r="E44" i="15"/>
  <c r="D44" i="15"/>
  <c r="D49" i="15" s="1"/>
  <c r="C44" i="15"/>
  <c r="C49" i="15" s="1"/>
  <c r="B44" i="15"/>
  <c r="B49" i="15" s="1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Y25" i="15"/>
  <c r="Y30" i="15" s="1"/>
  <c r="X25" i="15"/>
  <c r="X30" i="15" s="1"/>
  <c r="W25" i="15"/>
  <c r="V25" i="15"/>
  <c r="V30" i="15" s="1"/>
  <c r="U25" i="15"/>
  <c r="U30" i="15" s="1"/>
  <c r="T25" i="15"/>
  <c r="T30" i="15" s="1"/>
  <c r="S25" i="15"/>
  <c r="R25" i="15"/>
  <c r="Q25" i="15"/>
  <c r="P25" i="15"/>
  <c r="O25" i="15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F25" i="15"/>
  <c r="E25" i="15"/>
  <c r="E30" i="15" s="1"/>
  <c r="D25" i="15"/>
  <c r="D30" i="15" s="1"/>
  <c r="C25" i="15"/>
  <c r="C30" i="15" s="1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H46" i="14"/>
  <c r="G46" i="14"/>
  <c r="G51" i="14" s="1"/>
  <c r="F46" i="14"/>
  <c r="F51" i="14" s="1"/>
  <c r="E46" i="14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Y25" i="14"/>
  <c r="Y30" i="14" s="1"/>
  <c r="X25" i="14"/>
  <c r="W25" i="14"/>
  <c r="W30" i="14" s="1"/>
  <c r="V25" i="14"/>
  <c r="U25" i="14"/>
  <c r="U30" i="14" s="1"/>
  <c r="T25" i="14"/>
  <c r="T30" i="14" s="1"/>
  <c r="S25" i="14"/>
  <c r="S30" i="14" s="1"/>
  <c r="R25" i="14"/>
  <c r="Q25" i="14"/>
  <c r="P25" i="14"/>
  <c r="P30" i="14" s="1"/>
  <c r="O25" i="14"/>
  <c r="N25" i="14"/>
  <c r="N30" i="14" s="1"/>
  <c r="M25" i="14"/>
  <c r="M30" i="14" s="1"/>
  <c r="L25" i="14"/>
  <c r="L30" i="14" s="1"/>
  <c r="K25" i="14"/>
  <c r="J25" i="14"/>
  <c r="J30" i="14" s="1"/>
  <c r="I25" i="14"/>
  <c r="H25" i="14"/>
  <c r="G25" i="14"/>
  <c r="F25" i="14"/>
  <c r="F30" i="14" s="1"/>
  <c r="E25" i="14"/>
  <c r="D25" i="14"/>
  <c r="D30" i="14" s="1"/>
  <c r="C25" i="14"/>
  <c r="C30" i="14" s="1"/>
  <c r="J45" i="13"/>
  <c r="J44" i="13"/>
  <c r="J43" i="13"/>
  <c r="J41" i="13"/>
  <c r="J40" i="13"/>
  <c r="Z24" i="13"/>
  <c r="Z23" i="13"/>
  <c r="Z22" i="13"/>
  <c r="Z20" i="13"/>
  <c r="Z19" i="13"/>
  <c r="F68" i="13"/>
  <c r="E68" i="13"/>
  <c r="D68" i="13"/>
  <c r="C68" i="13"/>
  <c r="B68" i="13"/>
  <c r="P49" i="13"/>
  <c r="O49" i="13"/>
  <c r="N49" i="13"/>
  <c r="H49" i="13"/>
  <c r="G49" i="13"/>
  <c r="F49" i="13"/>
  <c r="E49" i="13"/>
  <c r="D49" i="13"/>
  <c r="C49" i="13"/>
  <c r="B49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B28" i="13"/>
  <c r="I66" i="12"/>
  <c r="S47" i="12"/>
  <c r="J47" i="12"/>
  <c r="Z26" i="12"/>
  <c r="B28" i="12"/>
  <c r="F69" i="13"/>
  <c r="E69" i="13"/>
  <c r="D69" i="13"/>
  <c r="C69" i="13"/>
  <c r="B69" i="13"/>
  <c r="G67" i="13"/>
  <c r="F65" i="13"/>
  <c r="E65" i="13"/>
  <c r="D65" i="13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Q48" i="13"/>
  <c r="I48" i="13"/>
  <c r="P46" i="13"/>
  <c r="O46" i="13"/>
  <c r="N46" i="13"/>
  <c r="H46" i="13"/>
  <c r="G46" i="13"/>
  <c r="F46" i="13"/>
  <c r="F51" i="13" s="1"/>
  <c r="E46" i="13"/>
  <c r="E51" i="13" s="1"/>
  <c r="D46" i="13"/>
  <c r="D51" i="13" s="1"/>
  <c r="C46" i="13"/>
  <c r="C51" i="13" s="1"/>
  <c r="B46" i="13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W25" i="13"/>
  <c r="W30" i="13" s="1"/>
  <c r="V25" i="13"/>
  <c r="V30" i="13" s="1"/>
  <c r="U25" i="13"/>
  <c r="T25" i="13"/>
  <c r="S25" i="13"/>
  <c r="R25" i="13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K25" i="13"/>
  <c r="J25" i="13"/>
  <c r="I25" i="13"/>
  <c r="H25" i="13"/>
  <c r="G25" i="13"/>
  <c r="F25" i="13"/>
  <c r="F31" i="13" s="1"/>
  <c r="E25" i="13"/>
  <c r="D25" i="13"/>
  <c r="C25" i="13"/>
  <c r="C30" i="13" s="1"/>
  <c r="B25" i="13"/>
  <c r="Y24" i="13"/>
  <c r="Y23" i="13"/>
  <c r="Y22" i="13"/>
  <c r="Y21" i="13"/>
  <c r="Y20" i="13"/>
  <c r="Y19" i="13"/>
  <c r="Y18" i="13"/>
  <c r="H62" i="11"/>
  <c r="T45" i="11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H64" i="11"/>
  <c r="H63" i="11"/>
  <c r="G65" i="11"/>
  <c r="G70" i="11" s="1"/>
  <c r="F65" i="11"/>
  <c r="F70" i="11" s="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H45" i="11"/>
  <c r="G45" i="11"/>
  <c r="F45" i="11"/>
  <c r="E45" i="11"/>
  <c r="D45" i="11"/>
  <c r="C45" i="11"/>
  <c r="B45" i="11"/>
  <c r="H44" i="11"/>
  <c r="G44" i="11"/>
  <c r="F44" i="11"/>
  <c r="E44" i="11"/>
  <c r="D44" i="11"/>
  <c r="C44" i="11"/>
  <c r="B44" i="11"/>
  <c r="I43" i="11"/>
  <c r="H42" i="11"/>
  <c r="G42" i="11"/>
  <c r="F42" i="11"/>
  <c r="E42" i="11"/>
  <c r="D42" i="11"/>
  <c r="C42" i="11"/>
  <c r="B42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E65" i="11"/>
  <c r="E70" i="11" s="1"/>
  <c r="H61" i="11"/>
  <c r="C65" i="11"/>
  <c r="C70" i="11" s="1"/>
  <c r="D65" i="11"/>
  <c r="D70" i="11" s="1"/>
  <c r="T44" i="11"/>
  <c r="T43" i="11"/>
  <c r="T41" i="11"/>
  <c r="N46" i="11"/>
  <c r="N51" i="11" s="1"/>
  <c r="P46" i="11"/>
  <c r="P51" i="11" s="1"/>
  <c r="R46" i="11"/>
  <c r="R51" i="11" s="1"/>
  <c r="S46" i="11"/>
  <c r="S51" i="11" s="1"/>
  <c r="T42" i="11"/>
  <c r="O46" i="11"/>
  <c r="O51" i="11" s="1"/>
  <c r="Q46" i="11"/>
  <c r="Q51" i="11" s="1"/>
  <c r="B65" i="11"/>
  <c r="B70" i="11" s="1"/>
  <c r="G65" i="12"/>
  <c r="G71" i="12" s="1"/>
  <c r="G68" i="12"/>
  <c r="G69" i="12"/>
  <c r="G70" i="12" s="1"/>
  <c r="F69" i="12"/>
  <c r="F70" i="12" s="1"/>
  <c r="E69" i="12"/>
  <c r="E70" i="12" s="1"/>
  <c r="D69" i="12"/>
  <c r="D70" i="12" s="1"/>
  <c r="C69" i="12"/>
  <c r="C70" i="12" s="1"/>
  <c r="B69" i="12"/>
  <c r="F68" i="12"/>
  <c r="E68" i="12"/>
  <c r="D68" i="12"/>
  <c r="C68" i="12"/>
  <c r="B68" i="12"/>
  <c r="H67" i="12"/>
  <c r="H64" i="12"/>
  <c r="F65" i="12"/>
  <c r="F71" i="12" s="1"/>
  <c r="H63" i="12"/>
  <c r="H62" i="12"/>
  <c r="H61" i="12"/>
  <c r="E65" i="12"/>
  <c r="E71" i="12" s="1"/>
  <c r="D65" i="12"/>
  <c r="D71" i="12" s="1"/>
  <c r="C65" i="12"/>
  <c r="C71" i="12" s="1"/>
  <c r="H60" i="12"/>
  <c r="H59" i="12"/>
  <c r="H58" i="12"/>
  <c r="Q50" i="12"/>
  <c r="Q51" i="12" s="1"/>
  <c r="P50" i="12"/>
  <c r="P51" i="12" s="1"/>
  <c r="O50" i="12"/>
  <c r="O51" i="12" s="1"/>
  <c r="N50" i="12"/>
  <c r="N51" i="12" s="1"/>
  <c r="H50" i="12"/>
  <c r="H51" i="12" s="1"/>
  <c r="G50" i="12"/>
  <c r="G51" i="12" s="1"/>
  <c r="F50" i="12"/>
  <c r="F51" i="12" s="1"/>
  <c r="E50" i="12"/>
  <c r="D50" i="12"/>
  <c r="D51" i="12" s="1"/>
  <c r="C50" i="12"/>
  <c r="B50" i="12"/>
  <c r="B51" i="12" s="1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G46" i="12"/>
  <c r="G52" i="12" s="1"/>
  <c r="R45" i="12"/>
  <c r="I45" i="12"/>
  <c r="R44" i="12"/>
  <c r="I44" i="12"/>
  <c r="R43" i="12"/>
  <c r="I43" i="12"/>
  <c r="R42" i="12"/>
  <c r="I42" i="12"/>
  <c r="Q46" i="12"/>
  <c r="Q52" i="12" s="1"/>
  <c r="P46" i="12"/>
  <c r="P52" i="12" s="1"/>
  <c r="R41" i="12"/>
  <c r="N46" i="12"/>
  <c r="N52" i="12" s="1"/>
  <c r="H46" i="12"/>
  <c r="H52" i="12" s="1"/>
  <c r="F46" i="12"/>
  <c r="F52" i="12" s="1"/>
  <c r="E46" i="12"/>
  <c r="E52" i="12" s="1"/>
  <c r="D46" i="12"/>
  <c r="D52" i="12" s="1"/>
  <c r="C46" i="12"/>
  <c r="C52" i="12" s="1"/>
  <c r="I41" i="12"/>
  <c r="R40" i="12"/>
  <c r="I40" i="12"/>
  <c r="R39" i="12"/>
  <c r="I39" i="12"/>
  <c r="X29" i="12"/>
  <c r="X30" i="12" s="1"/>
  <c r="W29" i="12"/>
  <c r="V29" i="12"/>
  <c r="V30" i="12" s="1"/>
  <c r="U29" i="12"/>
  <c r="T29" i="12"/>
  <c r="T30" i="12" s="1"/>
  <c r="S29" i="12"/>
  <c r="R29" i="12"/>
  <c r="R30" i="12" s="1"/>
  <c r="Q29" i="12"/>
  <c r="P29" i="12"/>
  <c r="P30" i="12" s="1"/>
  <c r="O29" i="12"/>
  <c r="O30" i="12" s="1"/>
  <c r="N29" i="12"/>
  <c r="N30" i="12" s="1"/>
  <c r="M29" i="12"/>
  <c r="M30" i="12" s="1"/>
  <c r="L29" i="12"/>
  <c r="L30" i="12" s="1"/>
  <c r="K29" i="12"/>
  <c r="J29" i="12"/>
  <c r="J30" i="12" s="1"/>
  <c r="I29" i="12"/>
  <c r="H29" i="12"/>
  <c r="H30" i="12" s="1"/>
  <c r="G29" i="12"/>
  <c r="G30" i="12" s="1"/>
  <c r="F29" i="12"/>
  <c r="E29" i="12"/>
  <c r="E30" i="12" s="1"/>
  <c r="D29" i="12"/>
  <c r="D30" i="12" s="1"/>
  <c r="C29" i="12"/>
  <c r="C30" i="12" s="1"/>
  <c r="B29" i="12"/>
  <c r="B30" i="12" s="1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Y27" i="12"/>
  <c r="Y24" i="12"/>
  <c r="X25" i="12"/>
  <c r="X31" i="12" s="1"/>
  <c r="V25" i="12"/>
  <c r="V31" i="12" s="1"/>
  <c r="R25" i="12"/>
  <c r="R31" i="12" s="1"/>
  <c r="P25" i="12"/>
  <c r="N25" i="12"/>
  <c r="N31" i="12" s="1"/>
  <c r="J25" i="12"/>
  <c r="J31" i="12" s="1"/>
  <c r="H25" i="12"/>
  <c r="H31" i="12" s="1"/>
  <c r="F25" i="12"/>
  <c r="F31" i="12" s="1"/>
  <c r="B25" i="12"/>
  <c r="Y22" i="12"/>
  <c r="Y21" i="12"/>
  <c r="W25" i="12"/>
  <c r="W31" i="12" s="1"/>
  <c r="U25" i="12"/>
  <c r="U31" i="12" s="1"/>
  <c r="T25" i="12"/>
  <c r="T31" i="12" s="1"/>
  <c r="S25" i="12"/>
  <c r="S31" i="12" s="1"/>
  <c r="Q25" i="12"/>
  <c r="Q31" i="12" s="1"/>
  <c r="O25" i="12"/>
  <c r="M25" i="12"/>
  <c r="M31" i="12" s="1"/>
  <c r="L25" i="12"/>
  <c r="L31" i="12" s="1"/>
  <c r="K25" i="12"/>
  <c r="K31" i="12" s="1"/>
  <c r="I25" i="12"/>
  <c r="I31" i="12" s="1"/>
  <c r="Y20" i="12"/>
  <c r="E25" i="12"/>
  <c r="E31" i="12" s="1"/>
  <c r="D25" i="12"/>
  <c r="C25" i="12"/>
  <c r="C31" i="12" s="1"/>
  <c r="Y19" i="12"/>
  <c r="Y18" i="12"/>
  <c r="G25" i="12"/>
  <c r="G31" i="12" s="1"/>
  <c r="Y23" i="12"/>
  <c r="B46" i="12"/>
  <c r="B52" i="12" s="1"/>
  <c r="O46" i="12"/>
  <c r="B65" i="12"/>
  <c r="G61" i="10"/>
  <c r="G62" i="10"/>
  <c r="G63" i="10"/>
  <c r="G64" i="10"/>
  <c r="G60" i="10"/>
  <c r="F61" i="10"/>
  <c r="F62" i="10"/>
  <c r="F63" i="10"/>
  <c r="F64" i="10"/>
  <c r="F60" i="10"/>
  <c r="E61" i="10"/>
  <c r="E62" i="10"/>
  <c r="E63" i="10"/>
  <c r="E64" i="10"/>
  <c r="E60" i="10"/>
  <c r="D61" i="10"/>
  <c r="D62" i="10"/>
  <c r="D63" i="10"/>
  <c r="D64" i="10"/>
  <c r="D60" i="10"/>
  <c r="C61" i="10"/>
  <c r="C62" i="10"/>
  <c r="C63" i="10"/>
  <c r="C64" i="10"/>
  <c r="C60" i="10"/>
  <c r="B61" i="10"/>
  <c r="B62" i="10"/>
  <c r="B63" i="10"/>
  <c r="B64" i="10"/>
  <c r="B60" i="10"/>
  <c r="R41" i="10"/>
  <c r="S42" i="10"/>
  <c r="S43" i="10"/>
  <c r="S44" i="10"/>
  <c r="S45" i="10"/>
  <c r="S41" i="10"/>
  <c r="R42" i="10"/>
  <c r="R43" i="10"/>
  <c r="R44" i="10"/>
  <c r="R45" i="10"/>
  <c r="Q42" i="10"/>
  <c r="Q43" i="10"/>
  <c r="Q44" i="10"/>
  <c r="Q45" i="10"/>
  <c r="Q41" i="10"/>
  <c r="P42" i="10"/>
  <c r="P43" i="10"/>
  <c r="P44" i="10"/>
  <c r="P45" i="10"/>
  <c r="P41" i="10"/>
  <c r="O42" i="10"/>
  <c r="O43" i="10"/>
  <c r="O44" i="10"/>
  <c r="O45" i="10"/>
  <c r="O41" i="10"/>
  <c r="N42" i="10"/>
  <c r="N43" i="10"/>
  <c r="N44" i="10"/>
  <c r="N45" i="10"/>
  <c r="N41" i="10"/>
  <c r="T21" i="10"/>
  <c r="T23" i="10"/>
  <c r="T24" i="10"/>
  <c r="X21" i="10"/>
  <c r="X23" i="10"/>
  <c r="X24" i="10"/>
  <c r="X20" i="10"/>
  <c r="W21" i="10"/>
  <c r="W23" i="10"/>
  <c r="W24" i="10"/>
  <c r="W20" i="10"/>
  <c r="V21" i="10"/>
  <c r="V23" i="10"/>
  <c r="V24" i="10"/>
  <c r="V20" i="10"/>
  <c r="U21" i="10"/>
  <c r="U23" i="10"/>
  <c r="U24" i="10"/>
  <c r="U20" i="10"/>
  <c r="T20" i="10"/>
  <c r="S21" i="10"/>
  <c r="S23" i="10"/>
  <c r="S24" i="10"/>
  <c r="S20" i="10"/>
  <c r="R21" i="10"/>
  <c r="R23" i="10"/>
  <c r="R24" i="10"/>
  <c r="R20" i="10"/>
  <c r="Q21" i="10"/>
  <c r="Q23" i="10"/>
  <c r="Q24" i="10"/>
  <c r="Q20" i="10"/>
  <c r="P21" i="10"/>
  <c r="P23" i="10"/>
  <c r="P24" i="10"/>
  <c r="P20" i="10"/>
  <c r="O21" i="10"/>
  <c r="O23" i="10"/>
  <c r="O24" i="10"/>
  <c r="O20" i="10"/>
  <c r="N21" i="10"/>
  <c r="N23" i="10"/>
  <c r="N24" i="10"/>
  <c r="N20" i="10"/>
  <c r="Y27" i="10"/>
  <c r="I4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H42" i="10"/>
  <c r="H44" i="10"/>
  <c r="H45" i="10"/>
  <c r="H41" i="10"/>
  <c r="G42" i="10"/>
  <c r="G44" i="10"/>
  <c r="G45" i="10"/>
  <c r="G41" i="10"/>
  <c r="F42" i="10"/>
  <c r="F44" i="10"/>
  <c r="F45" i="10"/>
  <c r="F41" i="10"/>
  <c r="E42" i="10"/>
  <c r="E44" i="10"/>
  <c r="E45" i="10"/>
  <c r="E41" i="10"/>
  <c r="D42" i="10"/>
  <c r="D44" i="10"/>
  <c r="D45" i="10"/>
  <c r="D41" i="10"/>
  <c r="C42" i="10"/>
  <c r="C44" i="10"/>
  <c r="C45" i="10"/>
  <c r="C41" i="10"/>
  <c r="B42" i="10"/>
  <c r="B44" i="10"/>
  <c r="B45" i="10"/>
  <c r="B41" i="10"/>
  <c r="M21" i="10"/>
  <c r="M23" i="10"/>
  <c r="M24" i="10"/>
  <c r="M20" i="10"/>
  <c r="L21" i="10"/>
  <c r="L23" i="10"/>
  <c r="L24" i="10"/>
  <c r="L20" i="10"/>
  <c r="K21" i="10"/>
  <c r="K23" i="10"/>
  <c r="K24" i="10"/>
  <c r="K20" i="10"/>
  <c r="J21" i="10"/>
  <c r="J23" i="10"/>
  <c r="J24" i="10"/>
  <c r="J20" i="10"/>
  <c r="I21" i="10"/>
  <c r="I23" i="10"/>
  <c r="I24" i="10"/>
  <c r="I20" i="10"/>
  <c r="H21" i="10"/>
  <c r="H23" i="10"/>
  <c r="H24" i="10"/>
  <c r="H20" i="10"/>
  <c r="G21" i="10"/>
  <c r="G23" i="10"/>
  <c r="G24" i="10"/>
  <c r="G20" i="10"/>
  <c r="F21" i="10"/>
  <c r="F23" i="10"/>
  <c r="F24" i="10"/>
  <c r="F20" i="10"/>
  <c r="E21" i="10"/>
  <c r="E23" i="10"/>
  <c r="E24" i="10"/>
  <c r="E20" i="10"/>
  <c r="D21" i="10"/>
  <c r="D23" i="10"/>
  <c r="D24" i="10"/>
  <c r="D20" i="10"/>
  <c r="C21" i="10"/>
  <c r="C23" i="10"/>
  <c r="C24" i="10"/>
  <c r="C20" i="10"/>
  <c r="B21" i="10"/>
  <c r="B23" i="10"/>
  <c r="B24" i="10"/>
  <c r="B20" i="10"/>
  <c r="I39" i="10"/>
  <c r="H50" i="10"/>
  <c r="H49" i="10"/>
  <c r="M29" i="10"/>
  <c r="M28" i="10"/>
  <c r="L29" i="10"/>
  <c r="L28" i="10"/>
  <c r="I43" i="10"/>
  <c r="I40" i="10"/>
  <c r="Y23" i="8"/>
  <c r="M29" i="8"/>
  <c r="M28" i="8"/>
  <c r="M25" i="8"/>
  <c r="M30" i="8" s="1"/>
  <c r="L29" i="8"/>
  <c r="L28" i="8"/>
  <c r="L25" i="8"/>
  <c r="L30" i="8" s="1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K28" i="8"/>
  <c r="J28" i="8"/>
  <c r="I28" i="8"/>
  <c r="H28" i="8"/>
  <c r="G28" i="8"/>
  <c r="F28" i="8"/>
  <c r="E28" i="8"/>
  <c r="D28" i="8"/>
  <c r="C28" i="8"/>
  <c r="B28" i="8"/>
  <c r="Y27" i="8"/>
  <c r="W25" i="8"/>
  <c r="W30" i="8" s="1"/>
  <c r="K25" i="8"/>
  <c r="K30" i="8" s="1"/>
  <c r="J25" i="8"/>
  <c r="J30" i="8" s="1"/>
  <c r="G25" i="8"/>
  <c r="G30" i="8" s="1"/>
  <c r="F25" i="8"/>
  <c r="F30" i="8" s="1"/>
  <c r="E25" i="8"/>
  <c r="E30" i="8" s="1"/>
  <c r="C25" i="8"/>
  <c r="C30" i="8" s="1"/>
  <c r="O25" i="8"/>
  <c r="O30" i="8" s="1"/>
  <c r="I25" i="8"/>
  <c r="I30" i="8" s="1"/>
  <c r="H25" i="8"/>
  <c r="H30" i="8" s="1"/>
  <c r="D25" i="8"/>
  <c r="D30" i="8" s="1"/>
  <c r="Y19" i="8"/>
  <c r="Y18" i="8"/>
  <c r="Y24" i="8"/>
  <c r="Y20" i="8"/>
  <c r="N25" i="8"/>
  <c r="N30" i="8" s="1"/>
  <c r="V25" i="8"/>
  <c r="V30" i="8" s="1"/>
  <c r="Q25" i="8"/>
  <c r="Q30" i="8" s="1"/>
  <c r="Y22" i="8"/>
  <c r="Y21" i="8"/>
  <c r="T25" i="8"/>
  <c r="T30" i="8" s="1"/>
  <c r="P25" i="8"/>
  <c r="P30" i="8" s="1"/>
  <c r="R25" i="8"/>
  <c r="R30" i="8" s="1"/>
  <c r="U25" i="8"/>
  <c r="U30" i="8" s="1"/>
  <c r="X25" i="8"/>
  <c r="X30" i="8" s="1"/>
  <c r="S25" i="8"/>
  <c r="S30" i="8" s="1"/>
  <c r="B25" i="8"/>
  <c r="B30" i="8" s="1"/>
  <c r="I35" i="7"/>
  <c r="H34" i="7"/>
  <c r="I28" i="7"/>
  <c r="I29" i="7"/>
  <c r="I30" i="7"/>
  <c r="I31" i="7"/>
  <c r="I32" i="7"/>
  <c r="I33" i="7"/>
  <c r="I27" i="7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S34" i="7"/>
  <c r="R34" i="7"/>
  <c r="Q34" i="7"/>
  <c r="P34" i="7"/>
  <c r="O34" i="7"/>
  <c r="N34" i="7"/>
  <c r="G34" i="7"/>
  <c r="F34" i="7"/>
  <c r="E34" i="7"/>
  <c r="D34" i="7"/>
  <c r="C34" i="7"/>
  <c r="B34" i="7"/>
  <c r="T33" i="7"/>
  <c r="T32" i="7"/>
  <c r="T31" i="7"/>
  <c r="T30" i="7"/>
  <c r="T29" i="7"/>
  <c r="T28" i="7"/>
  <c r="T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I48" i="6"/>
  <c r="B44" i="6"/>
  <c r="H45" i="6"/>
  <c r="H44" i="6"/>
  <c r="G45" i="6"/>
  <c r="G44" i="6"/>
  <c r="F45" i="6"/>
  <c r="F44" i="6"/>
  <c r="E45" i="6"/>
  <c r="E44" i="6"/>
  <c r="C45" i="6"/>
  <c r="C44" i="6"/>
  <c r="D45" i="6"/>
  <c r="D44" i="6"/>
  <c r="B45" i="6"/>
  <c r="I40" i="6"/>
  <c r="I39" i="6"/>
  <c r="H50" i="6"/>
  <c r="H49" i="6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G50" i="6"/>
  <c r="F50" i="6"/>
  <c r="E50" i="6"/>
  <c r="D50" i="6"/>
  <c r="C50" i="6"/>
  <c r="B50" i="6"/>
  <c r="S49" i="6"/>
  <c r="R49" i="6"/>
  <c r="Q49" i="6"/>
  <c r="P49" i="6"/>
  <c r="O49" i="6"/>
  <c r="N49" i="6"/>
  <c r="G49" i="6"/>
  <c r="F49" i="6"/>
  <c r="E49" i="6"/>
  <c r="D49" i="6"/>
  <c r="C49" i="6"/>
  <c r="B49" i="6"/>
  <c r="T48" i="6"/>
  <c r="S45" i="6"/>
  <c r="R45" i="6"/>
  <c r="Q45" i="6"/>
  <c r="P45" i="6"/>
  <c r="O45" i="6"/>
  <c r="N45" i="6"/>
  <c r="S44" i="6"/>
  <c r="R44" i="6"/>
  <c r="Q44" i="6"/>
  <c r="P44" i="6"/>
  <c r="O44" i="6"/>
  <c r="N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T40" i="6"/>
  <c r="T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I41" i="6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H59" i="10"/>
  <c r="H58" i="10"/>
  <c r="S50" i="10"/>
  <c r="R50" i="10"/>
  <c r="Q50" i="10"/>
  <c r="P50" i="10"/>
  <c r="O50" i="10"/>
  <c r="N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G49" i="10"/>
  <c r="F49" i="10"/>
  <c r="E49" i="10"/>
  <c r="D49" i="10"/>
  <c r="C49" i="10"/>
  <c r="B49" i="10"/>
  <c r="T48" i="10"/>
  <c r="T40" i="10"/>
  <c r="T39" i="10"/>
  <c r="X29" i="10"/>
  <c r="W29" i="10"/>
  <c r="V29" i="10"/>
  <c r="U29" i="10"/>
  <c r="T29" i="10"/>
  <c r="S29" i="10"/>
  <c r="R29" i="10"/>
  <c r="Q29" i="10"/>
  <c r="P29" i="10"/>
  <c r="O29" i="10"/>
  <c r="N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K28" i="10"/>
  <c r="J28" i="10"/>
  <c r="I28" i="10"/>
  <c r="H28" i="10"/>
  <c r="G28" i="10"/>
  <c r="F28" i="10"/>
  <c r="E28" i="10"/>
  <c r="D28" i="10"/>
  <c r="C28" i="10"/>
  <c r="B28" i="10"/>
  <c r="Y19" i="10"/>
  <c r="Y18" i="10"/>
  <c r="Y22" i="10"/>
  <c r="H41" i="5"/>
  <c r="H42" i="5"/>
  <c r="H43" i="5"/>
  <c r="H44" i="5"/>
  <c r="H45" i="5"/>
  <c r="H46" i="5"/>
  <c r="H40" i="5"/>
  <c r="C47" i="5"/>
  <c r="D47" i="5"/>
  <c r="E47" i="5"/>
  <c r="F47" i="5"/>
  <c r="G47" i="5"/>
  <c r="B47" i="5"/>
  <c r="T28" i="5"/>
  <c r="T29" i="5"/>
  <c r="T30" i="5"/>
  <c r="T31" i="5"/>
  <c r="T32" i="5"/>
  <c r="T33" i="5"/>
  <c r="O34" i="5"/>
  <c r="P34" i="5"/>
  <c r="Q34" i="5"/>
  <c r="R34" i="5"/>
  <c r="S34" i="5"/>
  <c r="N34" i="5"/>
  <c r="H35" i="5"/>
  <c r="W19" i="5"/>
  <c r="B60" i="4"/>
  <c r="G42" i="4"/>
  <c r="G43" i="4"/>
  <c r="G44" i="4"/>
  <c r="G45" i="4"/>
  <c r="G41" i="4"/>
  <c r="F42" i="4"/>
  <c r="F43" i="4"/>
  <c r="F44" i="4"/>
  <c r="F45" i="4"/>
  <c r="F41" i="4"/>
  <c r="E42" i="4"/>
  <c r="E43" i="4"/>
  <c r="E44" i="4"/>
  <c r="E45" i="4"/>
  <c r="E41" i="4"/>
  <c r="D42" i="4"/>
  <c r="D43" i="4"/>
  <c r="D44" i="4"/>
  <c r="D45" i="4"/>
  <c r="D41" i="4"/>
  <c r="C42" i="4"/>
  <c r="C43" i="4"/>
  <c r="C44" i="4"/>
  <c r="C45" i="4"/>
  <c r="C41" i="4"/>
  <c r="B42" i="4"/>
  <c r="B43" i="4"/>
  <c r="B44" i="4"/>
  <c r="B45" i="4"/>
  <c r="B41" i="4"/>
  <c r="V21" i="4"/>
  <c r="V22" i="4"/>
  <c r="V23" i="4"/>
  <c r="V24" i="4"/>
  <c r="V20" i="4"/>
  <c r="U21" i="4"/>
  <c r="U22" i="4"/>
  <c r="U23" i="4"/>
  <c r="U24" i="4"/>
  <c r="U20" i="4"/>
  <c r="T21" i="4"/>
  <c r="T22" i="4"/>
  <c r="T23" i="4"/>
  <c r="T24" i="4"/>
  <c r="T20" i="4"/>
  <c r="S21" i="4"/>
  <c r="S22" i="4"/>
  <c r="S23" i="4"/>
  <c r="S24" i="4"/>
  <c r="S20" i="4"/>
  <c r="R21" i="4"/>
  <c r="R22" i="4"/>
  <c r="R23" i="4"/>
  <c r="R24" i="4"/>
  <c r="R20" i="4"/>
  <c r="Q21" i="4"/>
  <c r="Q22" i="4"/>
  <c r="Q23" i="4"/>
  <c r="Q24" i="4"/>
  <c r="Q20" i="4"/>
  <c r="P21" i="4"/>
  <c r="P22" i="4"/>
  <c r="P23" i="4"/>
  <c r="P24" i="4"/>
  <c r="P20" i="4"/>
  <c r="O21" i="4"/>
  <c r="O22" i="4"/>
  <c r="O23" i="4"/>
  <c r="O24" i="4"/>
  <c r="O20" i="4"/>
  <c r="N21" i="4"/>
  <c r="N22" i="4"/>
  <c r="N23" i="4"/>
  <c r="N24" i="4"/>
  <c r="N20" i="4"/>
  <c r="M21" i="4"/>
  <c r="M22" i="4"/>
  <c r="M23" i="4"/>
  <c r="M24" i="4"/>
  <c r="M20" i="4"/>
  <c r="L21" i="4"/>
  <c r="L22" i="4"/>
  <c r="L23" i="4"/>
  <c r="L24" i="4"/>
  <c r="L20" i="4"/>
  <c r="K21" i="4"/>
  <c r="K22" i="4"/>
  <c r="K23" i="4"/>
  <c r="K24" i="4"/>
  <c r="K20" i="4"/>
  <c r="J21" i="4"/>
  <c r="J22" i="4"/>
  <c r="J23" i="4"/>
  <c r="J24" i="4"/>
  <c r="J20" i="4"/>
  <c r="I21" i="4"/>
  <c r="I22" i="4"/>
  <c r="I23" i="4"/>
  <c r="I24" i="4"/>
  <c r="I20" i="4"/>
  <c r="H21" i="4"/>
  <c r="H22" i="4"/>
  <c r="H23" i="4"/>
  <c r="H24" i="4"/>
  <c r="H20" i="4"/>
  <c r="G21" i="4"/>
  <c r="G22" i="4"/>
  <c r="G23" i="4"/>
  <c r="G24" i="4"/>
  <c r="G20" i="4"/>
  <c r="F21" i="4"/>
  <c r="F22" i="4"/>
  <c r="F23" i="4"/>
  <c r="F24" i="4"/>
  <c r="F20" i="4"/>
  <c r="E21" i="4"/>
  <c r="E22" i="4"/>
  <c r="E23" i="4"/>
  <c r="E24" i="4"/>
  <c r="E20" i="4"/>
  <c r="D21" i="4"/>
  <c r="D22" i="4"/>
  <c r="D23" i="4"/>
  <c r="D24" i="4"/>
  <c r="D20" i="4"/>
  <c r="C21" i="4"/>
  <c r="C22" i="4"/>
  <c r="C23" i="4"/>
  <c r="C24" i="4"/>
  <c r="C20" i="4"/>
  <c r="B21" i="4"/>
  <c r="B22" i="4"/>
  <c r="B23" i="4"/>
  <c r="B24" i="4"/>
  <c r="B20" i="4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W19" i="4"/>
  <c r="W18" i="4"/>
  <c r="T40" i="4"/>
  <c r="H40" i="4"/>
  <c r="B19" i="3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W18" i="3"/>
  <c r="G59" i="2"/>
  <c r="G60" i="2"/>
  <c r="G61" i="2"/>
  <c r="G62" i="2"/>
  <c r="G63" i="2"/>
  <c r="G64" i="2"/>
  <c r="G58" i="2"/>
  <c r="F59" i="2"/>
  <c r="F60" i="2"/>
  <c r="F61" i="2"/>
  <c r="F62" i="2"/>
  <c r="F63" i="2"/>
  <c r="F64" i="2"/>
  <c r="F58" i="2"/>
  <c r="E59" i="2"/>
  <c r="E60" i="2"/>
  <c r="E61" i="2"/>
  <c r="E62" i="2"/>
  <c r="E63" i="2"/>
  <c r="E64" i="2"/>
  <c r="E58" i="2"/>
  <c r="D59" i="2"/>
  <c r="D60" i="2"/>
  <c r="D61" i="2"/>
  <c r="D62" i="2"/>
  <c r="D63" i="2"/>
  <c r="D64" i="2"/>
  <c r="D58" i="2"/>
  <c r="C59" i="2"/>
  <c r="C60" i="2"/>
  <c r="C61" i="2"/>
  <c r="C62" i="2"/>
  <c r="C63" i="2"/>
  <c r="C64" i="2"/>
  <c r="C58" i="2"/>
  <c r="B59" i="2"/>
  <c r="B60" i="2"/>
  <c r="B61" i="2"/>
  <c r="B62" i="2"/>
  <c r="B63" i="2"/>
  <c r="B64" i="2"/>
  <c r="B58" i="2"/>
  <c r="Q40" i="2"/>
  <c r="Q41" i="2"/>
  <c r="Q42" i="2"/>
  <c r="Q43" i="2"/>
  <c r="Q44" i="2"/>
  <c r="Q45" i="2"/>
  <c r="Q39" i="2"/>
  <c r="W12" i="5"/>
  <c r="W13" i="5"/>
  <c r="W14" i="5"/>
  <c r="W15" i="5"/>
  <c r="W16" i="5"/>
  <c r="W17" i="5"/>
  <c r="W11" i="5"/>
  <c r="V18" i="5"/>
  <c r="G41" i="2"/>
  <c r="G42" i="2"/>
  <c r="G43" i="2"/>
  <c r="G44" i="2"/>
  <c r="G45" i="2"/>
  <c r="G40" i="2"/>
  <c r="F41" i="2"/>
  <c r="F42" i="2"/>
  <c r="F43" i="2"/>
  <c r="F44" i="2"/>
  <c r="F45" i="2"/>
  <c r="F40" i="2"/>
  <c r="E41" i="2"/>
  <c r="E42" i="2"/>
  <c r="E43" i="2"/>
  <c r="E44" i="2"/>
  <c r="E45" i="2"/>
  <c r="E40" i="2"/>
  <c r="D41" i="2"/>
  <c r="D42" i="2"/>
  <c r="D43" i="2"/>
  <c r="D44" i="2"/>
  <c r="D45" i="2"/>
  <c r="D40" i="2"/>
  <c r="C41" i="2"/>
  <c r="C42" i="2"/>
  <c r="C43" i="2"/>
  <c r="C44" i="2"/>
  <c r="C45" i="2"/>
  <c r="C40" i="2"/>
  <c r="B41" i="2"/>
  <c r="B42" i="2"/>
  <c r="B43" i="2"/>
  <c r="B44" i="2"/>
  <c r="B45" i="2"/>
  <c r="B40" i="2"/>
  <c r="W27" i="2"/>
  <c r="V20" i="2"/>
  <c r="V21" i="2"/>
  <c r="V22" i="2"/>
  <c r="V23" i="2"/>
  <c r="V24" i="2"/>
  <c r="V19" i="2"/>
  <c r="V29" i="2"/>
  <c r="V28" i="2"/>
  <c r="U20" i="2"/>
  <c r="U21" i="2"/>
  <c r="U22" i="2"/>
  <c r="U23" i="2"/>
  <c r="U24" i="2"/>
  <c r="U19" i="2"/>
  <c r="T20" i="2"/>
  <c r="T21" i="2"/>
  <c r="T22" i="2"/>
  <c r="T23" i="2"/>
  <c r="T24" i="2"/>
  <c r="T19" i="2"/>
  <c r="S20" i="2"/>
  <c r="S21" i="2"/>
  <c r="S22" i="2"/>
  <c r="S23" i="2"/>
  <c r="S24" i="2"/>
  <c r="S19" i="2"/>
  <c r="R20" i="2"/>
  <c r="R21" i="2"/>
  <c r="R22" i="2"/>
  <c r="R23" i="2"/>
  <c r="R24" i="2"/>
  <c r="R19" i="2"/>
  <c r="Q20" i="2"/>
  <c r="Q21" i="2"/>
  <c r="Q22" i="2"/>
  <c r="Q23" i="2"/>
  <c r="Q24" i="2"/>
  <c r="Q19" i="2"/>
  <c r="O20" i="2"/>
  <c r="O21" i="2"/>
  <c r="O22" i="2"/>
  <c r="O23" i="2"/>
  <c r="O24" i="2"/>
  <c r="O19" i="2"/>
  <c r="N20" i="2"/>
  <c r="N21" i="2"/>
  <c r="N22" i="2"/>
  <c r="N23" i="2"/>
  <c r="N24" i="2"/>
  <c r="N19" i="2"/>
  <c r="M20" i="2"/>
  <c r="M21" i="2"/>
  <c r="M22" i="2"/>
  <c r="M23" i="2"/>
  <c r="M24" i="2"/>
  <c r="M19" i="2"/>
  <c r="L20" i="2"/>
  <c r="L21" i="2"/>
  <c r="L22" i="2"/>
  <c r="L23" i="2"/>
  <c r="L24" i="2"/>
  <c r="L19" i="2"/>
  <c r="K20" i="2"/>
  <c r="K21" i="2"/>
  <c r="K22" i="2"/>
  <c r="K23" i="2"/>
  <c r="K24" i="2"/>
  <c r="K19" i="2"/>
  <c r="J20" i="2"/>
  <c r="J21" i="2"/>
  <c r="J22" i="2"/>
  <c r="J23" i="2"/>
  <c r="J24" i="2"/>
  <c r="J19" i="2"/>
  <c r="I20" i="2"/>
  <c r="I21" i="2"/>
  <c r="I22" i="2"/>
  <c r="I23" i="2"/>
  <c r="I24" i="2"/>
  <c r="I19" i="2"/>
  <c r="H20" i="2"/>
  <c r="H21" i="2"/>
  <c r="H22" i="2"/>
  <c r="H23" i="2"/>
  <c r="H24" i="2"/>
  <c r="H19" i="2"/>
  <c r="G20" i="2"/>
  <c r="G21" i="2"/>
  <c r="G22" i="2"/>
  <c r="G23" i="2"/>
  <c r="G24" i="2"/>
  <c r="G19" i="2"/>
  <c r="F20" i="2"/>
  <c r="F21" i="2"/>
  <c r="F22" i="2"/>
  <c r="F23" i="2"/>
  <c r="F24" i="2"/>
  <c r="F19" i="2"/>
  <c r="E20" i="2"/>
  <c r="E21" i="2"/>
  <c r="E22" i="2"/>
  <c r="E23" i="2"/>
  <c r="E24" i="2"/>
  <c r="E19" i="2"/>
  <c r="D20" i="2"/>
  <c r="D21" i="2"/>
  <c r="D22" i="2"/>
  <c r="D23" i="2"/>
  <c r="D24" i="2"/>
  <c r="D19" i="2"/>
  <c r="C24" i="2"/>
  <c r="C20" i="2"/>
  <c r="C21" i="2"/>
  <c r="C22" i="2"/>
  <c r="C23" i="2"/>
  <c r="C19" i="2"/>
  <c r="B20" i="2"/>
  <c r="B21" i="2"/>
  <c r="B22" i="2"/>
  <c r="B23" i="2"/>
  <c r="B24" i="2"/>
  <c r="B19" i="2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P45" i="2"/>
  <c r="O45" i="2"/>
  <c r="N45" i="2"/>
  <c r="S44" i="2"/>
  <c r="R44" i="2"/>
  <c r="P44" i="2"/>
  <c r="O44" i="2"/>
  <c r="N44" i="2"/>
  <c r="S43" i="2"/>
  <c r="R43" i="2"/>
  <c r="P43" i="2"/>
  <c r="O43" i="2"/>
  <c r="N43" i="2"/>
  <c r="S42" i="2"/>
  <c r="R42" i="2"/>
  <c r="P42" i="2"/>
  <c r="O42" i="2"/>
  <c r="N42" i="2"/>
  <c r="S41" i="2"/>
  <c r="R41" i="2"/>
  <c r="P41" i="2"/>
  <c r="O41" i="2"/>
  <c r="N41" i="2"/>
  <c r="S40" i="2"/>
  <c r="R40" i="2"/>
  <c r="P40" i="2"/>
  <c r="O40" i="2"/>
  <c r="N40" i="2"/>
  <c r="S39" i="2"/>
  <c r="R39" i="2"/>
  <c r="P39" i="2"/>
  <c r="O39" i="2"/>
  <c r="N3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18" i="2"/>
  <c r="P22" i="2"/>
  <c r="P23" i="2"/>
  <c r="P24" i="2"/>
  <c r="P19" i="2"/>
  <c r="P20" i="2"/>
  <c r="P21" i="2"/>
  <c r="H39" i="2"/>
  <c r="H48" i="5"/>
  <c r="T35" i="5"/>
  <c r="G34" i="5"/>
  <c r="F34" i="5"/>
  <c r="E34" i="5"/>
  <c r="D34" i="5"/>
  <c r="C34" i="5"/>
  <c r="B34" i="5"/>
  <c r="H33" i="5"/>
  <c r="H32" i="5"/>
  <c r="H31" i="5"/>
  <c r="H30" i="5"/>
  <c r="H29" i="5"/>
  <c r="H28" i="5"/>
  <c r="T27" i="5"/>
  <c r="H27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G40" i="1"/>
  <c r="G41" i="1"/>
  <c r="G42" i="1"/>
  <c r="F40" i="1"/>
  <c r="F41" i="1"/>
  <c r="F42" i="1"/>
  <c r="E40" i="1"/>
  <c r="E41" i="1"/>
  <c r="E42" i="1"/>
  <c r="D40" i="1"/>
  <c r="D41" i="1"/>
  <c r="D42" i="1"/>
  <c r="C40" i="1"/>
  <c r="C41" i="1"/>
  <c r="C42" i="1"/>
  <c r="B40" i="1"/>
  <c r="B41" i="1"/>
  <c r="B42" i="1"/>
  <c r="H48" i="1"/>
  <c r="G69" i="1"/>
  <c r="B69" i="1"/>
  <c r="V27" i="1"/>
  <c r="U29" i="1"/>
  <c r="U28" i="1"/>
  <c r="U24" i="1"/>
  <c r="U23" i="1"/>
  <c r="U22" i="1"/>
  <c r="U21" i="1"/>
  <c r="U20" i="1"/>
  <c r="U19" i="1"/>
  <c r="U18" i="1"/>
  <c r="H67" i="1"/>
  <c r="G59" i="1"/>
  <c r="G60" i="1"/>
  <c r="G61" i="1"/>
  <c r="G62" i="1"/>
  <c r="G63" i="1"/>
  <c r="G64" i="1"/>
  <c r="G58" i="1"/>
  <c r="F59" i="1"/>
  <c r="F60" i="1"/>
  <c r="F61" i="1"/>
  <c r="F62" i="1"/>
  <c r="F63" i="1"/>
  <c r="F64" i="1"/>
  <c r="F58" i="1"/>
  <c r="E58" i="1"/>
  <c r="F69" i="1"/>
  <c r="F68" i="1"/>
  <c r="G68" i="1"/>
  <c r="T48" i="1"/>
  <c r="R41" i="1"/>
  <c r="S40" i="1"/>
  <c r="S41" i="1"/>
  <c r="S42" i="1"/>
  <c r="S43" i="1"/>
  <c r="S44" i="1"/>
  <c r="S45" i="1"/>
  <c r="S39" i="1"/>
  <c r="R40" i="1"/>
  <c r="R42" i="1"/>
  <c r="R43" i="1"/>
  <c r="R44" i="1"/>
  <c r="R45" i="1"/>
  <c r="R39" i="1"/>
  <c r="Q39" i="1"/>
  <c r="R50" i="1"/>
  <c r="S50" i="1"/>
  <c r="R49" i="1"/>
  <c r="S49" i="1"/>
  <c r="N41" i="1"/>
  <c r="N40" i="1"/>
  <c r="N39" i="1"/>
  <c r="B18" i="1"/>
  <c r="P24" i="1"/>
  <c r="Q24" i="1"/>
  <c r="R24" i="1"/>
  <c r="S24" i="1"/>
  <c r="T24" i="1"/>
  <c r="T22" i="1"/>
  <c r="P23" i="1"/>
  <c r="Q23" i="1"/>
  <c r="R23" i="1"/>
  <c r="S23" i="1"/>
  <c r="T23" i="1"/>
  <c r="P22" i="1"/>
  <c r="Q22" i="1"/>
  <c r="R22" i="1"/>
  <c r="S22" i="1"/>
  <c r="T20" i="1"/>
  <c r="P21" i="1"/>
  <c r="Q21" i="1"/>
  <c r="R21" i="1"/>
  <c r="S21" i="1"/>
  <c r="T21" i="1"/>
  <c r="T18" i="1"/>
  <c r="P20" i="1"/>
  <c r="Q20" i="1"/>
  <c r="R20" i="1"/>
  <c r="S20" i="1"/>
  <c r="P19" i="1"/>
  <c r="Q19" i="1"/>
  <c r="R19" i="1"/>
  <c r="S19" i="1"/>
  <c r="T19" i="1"/>
  <c r="P18" i="1"/>
  <c r="Q18" i="1"/>
  <c r="R18" i="1"/>
  <c r="S18" i="1"/>
  <c r="O18" i="1"/>
  <c r="P29" i="1"/>
  <c r="Q29" i="1"/>
  <c r="R29" i="1"/>
  <c r="S29" i="1"/>
  <c r="T29" i="1"/>
  <c r="P28" i="1"/>
  <c r="Q28" i="1"/>
  <c r="R28" i="1"/>
  <c r="S28" i="1"/>
  <c r="T28" i="1"/>
  <c r="G50" i="1"/>
  <c r="G49" i="1"/>
  <c r="G45" i="1"/>
  <c r="G44" i="1"/>
  <c r="G43" i="1"/>
  <c r="O28" i="1"/>
  <c r="O24" i="1"/>
  <c r="O23" i="1"/>
  <c r="O22" i="1"/>
  <c r="O21" i="1"/>
  <c r="O20" i="1"/>
  <c r="O19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B24" i="1"/>
  <c r="C23" i="1"/>
  <c r="D23" i="1"/>
  <c r="E23" i="1"/>
  <c r="F23" i="1"/>
  <c r="G23" i="1"/>
  <c r="H23" i="1"/>
  <c r="I23" i="1"/>
  <c r="J23" i="1"/>
  <c r="B23" i="1"/>
  <c r="J22" i="1"/>
  <c r="C22" i="1"/>
  <c r="D22" i="1"/>
  <c r="E22" i="1"/>
  <c r="F22" i="1"/>
  <c r="G22" i="1"/>
  <c r="H22" i="1"/>
  <c r="I22" i="1"/>
  <c r="B22" i="1"/>
  <c r="J21" i="1"/>
  <c r="C21" i="1"/>
  <c r="D21" i="1"/>
  <c r="E21" i="1"/>
  <c r="F21" i="1"/>
  <c r="G21" i="1"/>
  <c r="H21" i="1"/>
  <c r="I21" i="1"/>
  <c r="B21" i="1"/>
  <c r="C20" i="1"/>
  <c r="D20" i="1"/>
  <c r="E20" i="1"/>
  <c r="F20" i="1"/>
  <c r="G20" i="1"/>
  <c r="H20" i="1"/>
  <c r="I20" i="1"/>
  <c r="J20" i="1"/>
  <c r="B20" i="1"/>
  <c r="C19" i="1"/>
  <c r="D19" i="1"/>
  <c r="E19" i="1"/>
  <c r="F19" i="1"/>
  <c r="G19" i="1"/>
  <c r="H19" i="1"/>
  <c r="I19" i="1"/>
  <c r="J19" i="1"/>
  <c r="B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D44" i="1"/>
  <c r="B43" i="1"/>
  <c r="F43" i="1"/>
  <c r="F44" i="1"/>
  <c r="F45" i="1"/>
  <c r="F50" i="1"/>
  <c r="F49" i="1"/>
  <c r="K29" i="1"/>
  <c r="L29" i="1"/>
  <c r="M29" i="1"/>
  <c r="N29" i="1"/>
  <c r="O29" i="1"/>
  <c r="K28" i="1"/>
  <c r="L28" i="1"/>
  <c r="M28" i="1"/>
  <c r="N28" i="1"/>
  <c r="B28" i="1"/>
  <c r="Q50" i="1"/>
  <c r="E59" i="1"/>
  <c r="E60" i="1"/>
  <c r="E61" i="1"/>
  <c r="E62" i="1"/>
  <c r="E63" i="1"/>
  <c r="E64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2" i="1"/>
  <c r="N43" i="1"/>
  <c r="N44" i="1"/>
  <c r="N45" i="1"/>
  <c r="E43" i="1"/>
  <c r="E44" i="1"/>
  <c r="E45" i="1"/>
  <c r="D43" i="1"/>
  <c r="D45" i="1"/>
  <c r="C43" i="1"/>
  <c r="C44" i="1"/>
  <c r="C45" i="1"/>
  <c r="B44" i="1"/>
  <c r="B45" i="1"/>
  <c r="B29" i="1"/>
  <c r="E69" i="1"/>
  <c r="E68" i="1"/>
  <c r="Q49" i="1"/>
  <c r="D69" i="1"/>
  <c r="C69" i="1"/>
  <c r="D68" i="1"/>
  <c r="C68" i="1"/>
  <c r="B6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39" i="1"/>
  <c r="Y31" i="20" l="1"/>
  <c r="G50" i="18"/>
  <c r="P46" i="3"/>
  <c r="P51" i="3" s="1"/>
  <c r="S31" i="20"/>
  <c r="G69" i="20"/>
  <c r="P50" i="31"/>
  <c r="K44" i="13"/>
  <c r="U31" i="13"/>
  <c r="G46" i="8"/>
  <c r="G51" i="8" s="1"/>
  <c r="U31" i="40"/>
  <c r="Q50" i="19"/>
  <c r="O50" i="29"/>
  <c r="O52" i="13"/>
  <c r="G46" i="3"/>
  <c r="G51" i="3" s="1"/>
  <c r="K31" i="13"/>
  <c r="L31" i="13"/>
  <c r="S46" i="3"/>
  <c r="S51" i="3" s="1"/>
  <c r="B31" i="13"/>
  <c r="N50" i="31"/>
  <c r="O46" i="3"/>
  <c r="O51" i="3" s="1"/>
  <c r="R31" i="30"/>
  <c r="F50" i="17"/>
  <c r="Q50" i="17"/>
  <c r="D31" i="38"/>
  <c r="B31" i="20"/>
  <c r="Q46" i="3"/>
  <c r="Q51" i="3" s="1"/>
  <c r="T49" i="47"/>
  <c r="E49" i="57"/>
  <c r="X31" i="13"/>
  <c r="B30" i="59"/>
  <c r="B31" i="21"/>
  <c r="L31" i="38"/>
  <c r="V67" i="53"/>
  <c r="E31" i="13"/>
  <c r="R31" i="13"/>
  <c r="I67" i="55"/>
  <c r="B31" i="33"/>
  <c r="H50" i="36"/>
  <c r="D69" i="36"/>
  <c r="E31" i="17"/>
  <c r="R46" i="3"/>
  <c r="R51" i="3" s="1"/>
  <c r="S31" i="13"/>
  <c r="P32" i="12"/>
  <c r="B31" i="29"/>
  <c r="T48" i="47"/>
  <c r="G49" i="49"/>
  <c r="L67" i="49"/>
  <c r="Q31" i="23"/>
  <c r="F46" i="3"/>
  <c r="F51" i="3" s="1"/>
  <c r="X30" i="13"/>
  <c r="M67" i="45"/>
  <c r="Q46" i="13"/>
  <c r="Q49" i="13" s="1"/>
  <c r="D30" i="42"/>
  <c r="H67" i="44"/>
  <c r="P49" i="44"/>
  <c r="B30" i="45"/>
  <c r="S67" i="42"/>
  <c r="V30" i="44"/>
  <c r="B30" i="51"/>
  <c r="P67" i="42"/>
  <c r="U67" i="44"/>
  <c r="S49" i="49"/>
  <c r="B46" i="3"/>
  <c r="B51" i="3" s="1"/>
  <c r="C46" i="3"/>
  <c r="C51" i="3" s="1"/>
  <c r="U31" i="24"/>
  <c r="S31" i="26"/>
  <c r="K31" i="27"/>
  <c r="I31" i="36"/>
  <c r="K31" i="24"/>
  <c r="G67" i="56"/>
  <c r="H50" i="16"/>
  <c r="H30" i="43"/>
  <c r="H67" i="55"/>
  <c r="B50" i="30"/>
  <c r="S31" i="36"/>
  <c r="P50" i="39"/>
  <c r="S67" i="50"/>
  <c r="F49" i="17"/>
  <c r="N31" i="37"/>
  <c r="R49" i="46"/>
  <c r="D69" i="30"/>
  <c r="Y31" i="28"/>
  <c r="D50" i="32"/>
  <c r="O50" i="41"/>
  <c r="Q67" i="53"/>
  <c r="Y31" i="19"/>
  <c r="P46" i="8"/>
  <c r="P51" i="8" s="1"/>
  <c r="T31" i="32"/>
  <c r="J31" i="38"/>
  <c r="B69" i="39"/>
  <c r="U30" i="46"/>
  <c r="H50" i="23"/>
  <c r="N31" i="20"/>
  <c r="D50" i="20"/>
  <c r="I67" i="46"/>
  <c r="U31" i="17"/>
  <c r="T49" i="46"/>
  <c r="O31" i="23"/>
  <c r="J31" i="24"/>
  <c r="H50" i="24"/>
  <c r="H30" i="57"/>
  <c r="N31" i="17"/>
  <c r="T31" i="29"/>
  <c r="C31" i="32"/>
  <c r="U30" i="42"/>
  <c r="O67" i="55"/>
  <c r="F53" i="12"/>
  <c r="V31" i="23"/>
  <c r="W31" i="32"/>
  <c r="S48" i="49"/>
  <c r="M30" i="51"/>
  <c r="R49" i="58"/>
  <c r="E46" i="3"/>
  <c r="E51" i="3" s="1"/>
  <c r="M67" i="58"/>
  <c r="E69" i="31"/>
  <c r="T41" i="10"/>
  <c r="E65" i="8"/>
  <c r="E70" i="8" s="1"/>
  <c r="T31" i="18"/>
  <c r="B69" i="18"/>
  <c r="M31" i="23"/>
  <c r="J30" i="24"/>
  <c r="C31" i="25"/>
  <c r="W31" i="29"/>
  <c r="N30" i="42"/>
  <c r="F49" i="48"/>
  <c r="C30" i="52"/>
  <c r="D65" i="6"/>
  <c r="D70" i="6" s="1"/>
  <c r="B71" i="14"/>
  <c r="H49" i="23"/>
  <c r="W31" i="24"/>
  <c r="V31" i="29"/>
  <c r="G30" i="48"/>
  <c r="P30" i="52"/>
  <c r="M31" i="24"/>
  <c r="M67" i="43"/>
  <c r="D25" i="4"/>
  <c r="D30" i="4" s="1"/>
  <c r="J31" i="17"/>
  <c r="Y31" i="26"/>
  <c r="E31" i="37"/>
  <c r="B69" i="41"/>
  <c r="E67" i="46"/>
  <c r="S30" i="51"/>
  <c r="E49" i="50"/>
  <c r="W67" i="52"/>
  <c r="R30" i="53"/>
  <c r="P30" i="55"/>
  <c r="R30" i="56"/>
  <c r="D49" i="57"/>
  <c r="I67" i="57"/>
  <c r="F65" i="6"/>
  <c r="F70" i="6" s="1"/>
  <c r="Q46" i="10"/>
  <c r="Q51" i="10" s="1"/>
  <c r="O31" i="36"/>
  <c r="C30" i="45"/>
  <c r="D49" i="45"/>
  <c r="B30" i="46"/>
  <c r="M67" i="54"/>
  <c r="M67" i="57"/>
  <c r="M30" i="58"/>
  <c r="M31" i="15"/>
  <c r="F50" i="24"/>
  <c r="H67" i="42"/>
  <c r="L67" i="46"/>
  <c r="M67" i="52"/>
  <c r="T30" i="51"/>
  <c r="U30" i="59"/>
  <c r="G30" i="45"/>
  <c r="W67" i="51"/>
  <c r="C49" i="56"/>
  <c r="V30" i="59"/>
  <c r="C69" i="19"/>
  <c r="N31" i="36"/>
  <c r="R67" i="43"/>
  <c r="Q67" i="44"/>
  <c r="U30" i="45"/>
  <c r="R30" i="49"/>
  <c r="H30" i="51"/>
  <c r="E49" i="58"/>
  <c r="H60" i="6"/>
  <c r="B46" i="6"/>
  <c r="B51" i="6" s="1"/>
  <c r="P50" i="19"/>
  <c r="Q44" i="25"/>
  <c r="Q47" i="25" s="1"/>
  <c r="D69" i="27"/>
  <c r="D69" i="35"/>
  <c r="K67" i="45"/>
  <c r="E52" i="14"/>
  <c r="C46" i="6"/>
  <c r="C51" i="6" s="1"/>
  <c r="E69" i="19"/>
  <c r="M31" i="21"/>
  <c r="Q50" i="27"/>
  <c r="P49" i="31"/>
  <c r="D31" i="32"/>
  <c r="L31" i="34"/>
  <c r="O30" i="36"/>
  <c r="X31" i="36"/>
  <c r="O50" i="36"/>
  <c r="D50" i="39"/>
  <c r="Y31" i="38"/>
  <c r="O30" i="48"/>
  <c r="W67" i="57"/>
  <c r="F30" i="42"/>
  <c r="AA22" i="13"/>
  <c r="N52" i="14"/>
  <c r="F31" i="37"/>
  <c r="E49" i="54"/>
  <c r="D25" i="1"/>
  <c r="D30" i="1" s="1"/>
  <c r="D69" i="32"/>
  <c r="T30" i="55"/>
  <c r="X25" i="10"/>
  <c r="X30" i="10" s="1"/>
  <c r="J31" i="18"/>
  <c r="I44" i="21"/>
  <c r="I45" i="21" s="1"/>
  <c r="L67" i="43"/>
  <c r="G67" i="44"/>
  <c r="G67" i="47"/>
  <c r="P67" i="48"/>
  <c r="J67" i="50"/>
  <c r="T30" i="53"/>
  <c r="N25" i="3"/>
  <c r="N30" i="3" s="1"/>
  <c r="O31" i="31"/>
  <c r="C25" i="3"/>
  <c r="C30" i="3" s="1"/>
  <c r="D25" i="2"/>
  <c r="D30" i="2" s="1"/>
  <c r="H40" i="2"/>
  <c r="B49" i="30"/>
  <c r="N67" i="46"/>
  <c r="F67" i="50"/>
  <c r="O49" i="53"/>
  <c r="T31" i="14"/>
  <c r="F49" i="18"/>
  <c r="U31" i="18"/>
  <c r="J31" i="25"/>
  <c r="H50" i="25"/>
  <c r="O50" i="25"/>
  <c r="E31" i="36"/>
  <c r="Q31" i="36"/>
  <c r="B68" i="41"/>
  <c r="Q31" i="41"/>
  <c r="C50" i="41"/>
  <c r="R49" i="45"/>
  <c r="D67" i="46"/>
  <c r="P67" i="46"/>
  <c r="P30" i="50"/>
  <c r="K67" i="50"/>
  <c r="K30" i="53"/>
  <c r="E67" i="57"/>
  <c r="R25" i="3"/>
  <c r="R30" i="3" s="1"/>
  <c r="I31" i="14"/>
  <c r="H50" i="39"/>
  <c r="H49" i="42"/>
  <c r="H43" i="2"/>
  <c r="E30" i="13"/>
  <c r="K40" i="13"/>
  <c r="J31" i="14"/>
  <c r="E50" i="18"/>
  <c r="I31" i="22"/>
  <c r="U31" i="22"/>
  <c r="X31" i="24"/>
  <c r="P50" i="25"/>
  <c r="G50" i="32"/>
  <c r="P50" i="33"/>
  <c r="R31" i="36"/>
  <c r="N50" i="37"/>
  <c r="D69" i="37"/>
  <c r="C49" i="49"/>
  <c r="Q30" i="50"/>
  <c r="B49" i="52"/>
  <c r="E67" i="52"/>
  <c r="J30" i="54"/>
  <c r="S49" i="56"/>
  <c r="C30" i="58"/>
  <c r="G50" i="15"/>
  <c r="Q67" i="49"/>
  <c r="K30" i="49"/>
  <c r="T31" i="33"/>
  <c r="K67" i="54"/>
  <c r="B69" i="16"/>
  <c r="B69" i="17"/>
  <c r="B68" i="17"/>
  <c r="X30" i="34"/>
  <c r="X31" i="34"/>
  <c r="U31" i="35"/>
  <c r="E68" i="20"/>
  <c r="E69" i="20"/>
  <c r="B49" i="27"/>
  <c r="B50" i="27"/>
  <c r="F50" i="15"/>
  <c r="E69" i="16"/>
  <c r="P50" i="24"/>
  <c r="R31" i="27"/>
  <c r="E67" i="42"/>
  <c r="M66" i="53"/>
  <c r="M67" i="53"/>
  <c r="N31" i="38"/>
  <c r="E69" i="38"/>
  <c r="G31" i="40"/>
  <c r="C69" i="41"/>
  <c r="D67" i="43"/>
  <c r="J67" i="47"/>
  <c r="O31" i="12"/>
  <c r="O32" i="12"/>
  <c r="V25" i="11"/>
  <c r="V30" i="11" s="1"/>
  <c r="E68" i="27"/>
  <c r="E69" i="27"/>
  <c r="E31" i="28"/>
  <c r="G49" i="37"/>
  <c r="G50" i="37"/>
  <c r="O66" i="43"/>
  <c r="O67" i="43"/>
  <c r="V29" i="46"/>
  <c r="V30" i="46"/>
  <c r="K30" i="37"/>
  <c r="K31" i="37"/>
  <c r="G50" i="16"/>
  <c r="B31" i="23"/>
  <c r="Y20" i="10"/>
  <c r="C31" i="22"/>
  <c r="E66" i="42"/>
  <c r="T49" i="45"/>
  <c r="B31" i="16"/>
  <c r="D31" i="22"/>
  <c r="M67" i="42"/>
  <c r="T44" i="1"/>
  <c r="N25" i="2"/>
  <c r="N30" i="2" s="1"/>
  <c r="L25" i="10"/>
  <c r="L30" i="10" s="1"/>
  <c r="G52" i="13"/>
  <c r="G51" i="13"/>
  <c r="G30" i="26"/>
  <c r="G31" i="26"/>
  <c r="C31" i="31"/>
  <c r="D68" i="35"/>
  <c r="Q29" i="45"/>
  <c r="Q30" i="45"/>
  <c r="S67" i="45"/>
  <c r="D29" i="47"/>
  <c r="D30" i="47"/>
  <c r="R66" i="47"/>
  <c r="R67" i="47"/>
  <c r="I67" i="51"/>
  <c r="C30" i="50"/>
  <c r="I66" i="50"/>
  <c r="I67" i="50"/>
  <c r="E29" i="52"/>
  <c r="E30" i="52"/>
  <c r="T29" i="53"/>
  <c r="Q30" i="56"/>
  <c r="E48" i="58"/>
  <c r="H29" i="53"/>
  <c r="H30" i="53"/>
  <c r="L66" i="59"/>
  <c r="L67" i="59"/>
  <c r="U25" i="11"/>
  <c r="U30" i="11" s="1"/>
  <c r="P30" i="27"/>
  <c r="P31" i="27"/>
  <c r="K66" i="53"/>
  <c r="K67" i="53"/>
  <c r="S31" i="33"/>
  <c r="G49" i="43"/>
  <c r="T43" i="8"/>
  <c r="Q31" i="15"/>
  <c r="P31" i="24"/>
  <c r="E31" i="27"/>
  <c r="M25" i="4"/>
  <c r="M30" i="4" s="1"/>
  <c r="R31" i="15"/>
  <c r="F50" i="16"/>
  <c r="H50" i="17"/>
  <c r="H30" i="20"/>
  <c r="H31" i="20"/>
  <c r="F31" i="27"/>
  <c r="N31" i="21"/>
  <c r="F67" i="42"/>
  <c r="E30" i="45"/>
  <c r="L30" i="50"/>
  <c r="E46" i="4"/>
  <c r="E51" i="4" s="1"/>
  <c r="R31" i="14"/>
  <c r="F52" i="14"/>
  <c r="H50" i="15"/>
  <c r="P31" i="21"/>
  <c r="U31" i="26"/>
  <c r="Q31" i="26"/>
  <c r="L31" i="31"/>
  <c r="K31" i="33"/>
  <c r="H25" i="1"/>
  <c r="H30" i="1" s="1"/>
  <c r="L25" i="2"/>
  <c r="L30" i="2" s="1"/>
  <c r="F25" i="10"/>
  <c r="F30" i="10" s="1"/>
  <c r="C46" i="10"/>
  <c r="C51" i="10" s="1"/>
  <c r="B68" i="16"/>
  <c r="H51" i="14"/>
  <c r="H52" i="14"/>
  <c r="Q31" i="17"/>
  <c r="R31" i="25"/>
  <c r="H30" i="26"/>
  <c r="H31" i="26"/>
  <c r="E31" i="30"/>
  <c r="B31" i="32"/>
  <c r="N31" i="32"/>
  <c r="P50" i="38"/>
  <c r="E49" i="45"/>
  <c r="C49" i="48"/>
  <c r="H67" i="48"/>
  <c r="E67" i="49"/>
  <c r="R30" i="51"/>
  <c r="N30" i="55"/>
  <c r="R29" i="56"/>
  <c r="O46" i="10"/>
  <c r="O51" i="10" s="1"/>
  <c r="R30" i="15"/>
  <c r="H30" i="25"/>
  <c r="H31" i="25"/>
  <c r="E49" i="25"/>
  <c r="E50" i="25"/>
  <c r="C50" i="35"/>
  <c r="C49" i="35"/>
  <c r="K67" i="51"/>
  <c r="O30" i="55"/>
  <c r="P66" i="55"/>
  <c r="P67" i="55"/>
  <c r="H67" i="57"/>
  <c r="F32" i="12"/>
  <c r="F25" i="11"/>
  <c r="F30" i="11" s="1"/>
  <c r="U31" i="34"/>
  <c r="R31" i="35"/>
  <c r="G30" i="44"/>
  <c r="C49" i="47"/>
  <c r="S29" i="52"/>
  <c r="S30" i="52"/>
  <c r="B48" i="52"/>
  <c r="H43" i="52"/>
  <c r="H44" i="52" s="1"/>
  <c r="S49" i="52"/>
  <c r="G66" i="54"/>
  <c r="G67" i="54"/>
  <c r="U67" i="54"/>
  <c r="P51" i="13"/>
  <c r="P52" i="13"/>
  <c r="U30" i="17"/>
  <c r="O31" i="18"/>
  <c r="H31" i="30"/>
  <c r="F50" i="30"/>
  <c r="T31" i="35"/>
  <c r="E50" i="35"/>
  <c r="E49" i="35"/>
  <c r="B69" i="35"/>
  <c r="V67" i="54"/>
  <c r="W67" i="54"/>
  <c r="T25" i="6"/>
  <c r="T30" i="6" s="1"/>
  <c r="L25" i="11"/>
  <c r="L30" i="11" s="1"/>
  <c r="D31" i="19"/>
  <c r="I31" i="26"/>
  <c r="L31" i="33"/>
  <c r="E69" i="35"/>
  <c r="W31" i="40"/>
  <c r="L67" i="47"/>
  <c r="B49" i="50"/>
  <c r="O49" i="55"/>
  <c r="Q31" i="16"/>
  <c r="K31" i="35"/>
  <c r="S67" i="43"/>
  <c r="C30" i="44"/>
  <c r="F67" i="53"/>
  <c r="E30" i="54"/>
  <c r="H44" i="2"/>
  <c r="D65" i="3"/>
  <c r="D70" i="3" s="1"/>
  <c r="B25" i="11"/>
  <c r="B30" i="11" s="1"/>
  <c r="R31" i="18"/>
  <c r="I31" i="23"/>
  <c r="U31" i="23"/>
  <c r="D50" i="26"/>
  <c r="I31" i="27"/>
  <c r="F31" i="38"/>
  <c r="J67" i="43"/>
  <c r="P30" i="44"/>
  <c r="C67" i="45"/>
  <c r="N67" i="51"/>
  <c r="B67" i="55"/>
  <c r="J67" i="56"/>
  <c r="U67" i="56"/>
  <c r="E30" i="57"/>
  <c r="O49" i="57"/>
  <c r="N30" i="58"/>
  <c r="Q49" i="59"/>
  <c r="R67" i="52"/>
  <c r="S67" i="56"/>
  <c r="C65" i="8"/>
  <c r="C70" i="8" s="1"/>
  <c r="P31" i="19"/>
  <c r="B69" i="23"/>
  <c r="T67" i="59"/>
  <c r="B69" i="21"/>
  <c r="T31" i="23"/>
  <c r="V31" i="26"/>
  <c r="K67" i="44"/>
  <c r="M30" i="45"/>
  <c r="F67" i="47"/>
  <c r="F49" i="58"/>
  <c r="L30" i="59"/>
  <c r="N46" i="4"/>
  <c r="N51" i="4" s="1"/>
  <c r="X32" i="12"/>
  <c r="T31" i="16"/>
  <c r="D50" i="19"/>
  <c r="D31" i="20"/>
  <c r="I31" i="21"/>
  <c r="O50" i="22"/>
  <c r="C50" i="25"/>
  <c r="J31" i="29"/>
  <c r="G31" i="29"/>
  <c r="J67" i="44"/>
  <c r="H67" i="47"/>
  <c r="T67" i="47"/>
  <c r="F67" i="48"/>
  <c r="V30" i="51"/>
  <c r="Q30" i="53"/>
  <c r="C67" i="55"/>
  <c r="D49" i="56"/>
  <c r="G67" i="58"/>
  <c r="Q30" i="54"/>
  <c r="J30" i="58"/>
  <c r="N67" i="59"/>
  <c r="X25" i="11"/>
  <c r="X30" i="11" s="1"/>
  <c r="B31" i="34"/>
  <c r="O49" i="48"/>
  <c r="C65" i="4"/>
  <c r="C70" i="4" s="1"/>
  <c r="H25" i="4"/>
  <c r="H30" i="4" s="1"/>
  <c r="T31" i="24"/>
  <c r="S31" i="31"/>
  <c r="R30" i="52"/>
  <c r="E67" i="53"/>
  <c r="V67" i="55"/>
  <c r="W24" i="2"/>
  <c r="K25" i="4"/>
  <c r="K30" i="4" s="1"/>
  <c r="H46" i="6"/>
  <c r="H51" i="6" s="1"/>
  <c r="B25" i="10"/>
  <c r="B30" i="10" s="1"/>
  <c r="C31" i="14"/>
  <c r="T31" i="19"/>
  <c r="E50" i="19"/>
  <c r="O50" i="21"/>
  <c r="W31" i="22"/>
  <c r="F69" i="22"/>
  <c r="B50" i="25"/>
  <c r="F50" i="26"/>
  <c r="G50" i="26"/>
  <c r="B69" i="26"/>
  <c r="M31" i="28"/>
  <c r="G50" i="31"/>
  <c r="Q50" i="40"/>
  <c r="B30" i="43"/>
  <c r="Q30" i="46"/>
  <c r="B49" i="46"/>
  <c r="J67" i="49"/>
  <c r="I30" i="52"/>
  <c r="G49" i="52"/>
  <c r="E49" i="56"/>
  <c r="D30" i="58"/>
  <c r="T30" i="59"/>
  <c r="O46" i="4"/>
  <c r="O51" i="4" s="1"/>
  <c r="B46" i="4"/>
  <c r="H46" i="8"/>
  <c r="H51" i="8" s="1"/>
  <c r="P53" i="12"/>
  <c r="F30" i="12"/>
  <c r="B52" i="14"/>
  <c r="I30" i="14"/>
  <c r="C71" i="14"/>
  <c r="U31" i="15"/>
  <c r="L31" i="15"/>
  <c r="T30" i="16"/>
  <c r="F31" i="16"/>
  <c r="M31" i="20"/>
  <c r="I31" i="20"/>
  <c r="F68" i="22"/>
  <c r="U30" i="22"/>
  <c r="J31" i="23"/>
  <c r="F49" i="26"/>
  <c r="K30" i="27"/>
  <c r="M31" i="30"/>
  <c r="V31" i="32"/>
  <c r="F68" i="33"/>
  <c r="F69" i="33"/>
  <c r="U30" i="34"/>
  <c r="D30" i="46"/>
  <c r="D29" i="46"/>
  <c r="G29" i="52"/>
  <c r="G30" i="52"/>
  <c r="C25" i="1"/>
  <c r="C30" i="1" s="1"/>
  <c r="V23" i="1"/>
  <c r="V20" i="1"/>
  <c r="F65" i="1"/>
  <c r="F70" i="1" s="1"/>
  <c r="F46" i="1"/>
  <c r="F51" i="1" s="1"/>
  <c r="W18" i="5"/>
  <c r="H34" i="5"/>
  <c r="D46" i="2"/>
  <c r="D51" i="2" s="1"/>
  <c r="P25" i="4"/>
  <c r="P30" i="4" s="1"/>
  <c r="G46" i="4"/>
  <c r="G51" i="4" s="1"/>
  <c r="Q46" i="8"/>
  <c r="Q51" i="8" s="1"/>
  <c r="R32" i="12"/>
  <c r="B30" i="16"/>
  <c r="P31" i="17"/>
  <c r="G49" i="18"/>
  <c r="K31" i="22"/>
  <c r="R31" i="26"/>
  <c r="N49" i="35"/>
  <c r="N50" i="35"/>
  <c r="L67" i="51"/>
  <c r="L66" i="51"/>
  <c r="H59" i="3"/>
  <c r="H25" i="10"/>
  <c r="H30" i="10" s="1"/>
  <c r="U25" i="10"/>
  <c r="U30" i="10" s="1"/>
  <c r="I25" i="11"/>
  <c r="I30" i="11" s="1"/>
  <c r="G46" i="11"/>
  <c r="G51" i="11" s="1"/>
  <c r="L31" i="14"/>
  <c r="G52" i="14"/>
  <c r="D71" i="14"/>
  <c r="G31" i="16"/>
  <c r="C50" i="17"/>
  <c r="V31" i="19"/>
  <c r="E69" i="26"/>
  <c r="C69" i="26"/>
  <c r="X31" i="28"/>
  <c r="C50" i="31"/>
  <c r="C49" i="31"/>
  <c r="E50" i="32"/>
  <c r="B31" i="35"/>
  <c r="G50" i="41"/>
  <c r="J66" i="44"/>
  <c r="I29" i="49"/>
  <c r="I30" i="49"/>
  <c r="I66" i="49"/>
  <c r="I67" i="49"/>
  <c r="B67" i="51"/>
  <c r="B66" i="51"/>
  <c r="N67" i="55"/>
  <c r="B29" i="56"/>
  <c r="B30" i="56"/>
  <c r="O25" i="1"/>
  <c r="O30" i="1" s="1"/>
  <c r="C65" i="3"/>
  <c r="C70" i="3" s="1"/>
  <c r="G46" i="6"/>
  <c r="G51" i="6" s="1"/>
  <c r="P31" i="13"/>
  <c r="E51" i="14"/>
  <c r="N51" i="14"/>
  <c r="F71" i="14"/>
  <c r="P50" i="15"/>
  <c r="G30" i="16"/>
  <c r="W31" i="16"/>
  <c r="C50" i="16"/>
  <c r="I31" i="17"/>
  <c r="D50" i="17"/>
  <c r="B50" i="18"/>
  <c r="O30" i="18"/>
  <c r="C69" i="20"/>
  <c r="L31" i="20"/>
  <c r="N31" i="22"/>
  <c r="M31" i="29"/>
  <c r="X30" i="30"/>
  <c r="T31" i="31"/>
  <c r="H31" i="32"/>
  <c r="F50" i="32"/>
  <c r="H50" i="35"/>
  <c r="Y31" i="35"/>
  <c r="P50" i="35"/>
  <c r="C50" i="39"/>
  <c r="S49" i="48"/>
  <c r="S48" i="48"/>
  <c r="C29" i="56"/>
  <c r="C30" i="56"/>
  <c r="S30" i="59"/>
  <c r="J25" i="1"/>
  <c r="J30" i="1" s="1"/>
  <c r="V66" i="56"/>
  <c r="V67" i="56"/>
  <c r="O25" i="2"/>
  <c r="O30" i="2" s="1"/>
  <c r="H42" i="2"/>
  <c r="K25" i="3"/>
  <c r="K30" i="3" s="1"/>
  <c r="T44" i="3"/>
  <c r="E65" i="3"/>
  <c r="E70" i="3" s="1"/>
  <c r="I42" i="10"/>
  <c r="O25" i="10"/>
  <c r="O30" i="10" s="1"/>
  <c r="R25" i="10"/>
  <c r="R30" i="10" s="1"/>
  <c r="R46" i="10"/>
  <c r="R51" i="10" s="1"/>
  <c r="J25" i="11"/>
  <c r="J30" i="11" s="1"/>
  <c r="K30" i="13"/>
  <c r="AA19" i="13"/>
  <c r="D70" i="14"/>
  <c r="M31" i="14"/>
  <c r="Y31" i="14"/>
  <c r="P31" i="15"/>
  <c r="E31" i="15"/>
  <c r="E68" i="16"/>
  <c r="H50" i="18"/>
  <c r="E31" i="19"/>
  <c r="O50" i="20"/>
  <c r="X31" i="21"/>
  <c r="C69" i="24"/>
  <c r="S31" i="25"/>
  <c r="G63" i="25"/>
  <c r="G66" i="25" s="1"/>
  <c r="C69" i="25"/>
  <c r="F31" i="26"/>
  <c r="W31" i="27"/>
  <c r="N50" i="27"/>
  <c r="C31" i="29"/>
  <c r="P50" i="32"/>
  <c r="Q30" i="33"/>
  <c r="Q31" i="33"/>
  <c r="P31" i="34"/>
  <c r="G67" i="43"/>
  <c r="T30" i="46"/>
  <c r="E67" i="47"/>
  <c r="E66" i="47"/>
  <c r="B48" i="48"/>
  <c r="B49" i="48"/>
  <c r="H43" i="48"/>
  <c r="H44" i="48" s="1"/>
  <c r="M29" i="55"/>
  <c r="M30" i="55"/>
  <c r="L25" i="3"/>
  <c r="L30" i="3" s="1"/>
  <c r="H47" i="7"/>
  <c r="F65" i="8"/>
  <c r="F70" i="8" s="1"/>
  <c r="P31" i="12"/>
  <c r="K25" i="11"/>
  <c r="K30" i="11" s="1"/>
  <c r="W25" i="11"/>
  <c r="W30" i="11" s="1"/>
  <c r="M31" i="13"/>
  <c r="AA20" i="13"/>
  <c r="Q30" i="15"/>
  <c r="L31" i="16"/>
  <c r="X31" i="17"/>
  <c r="L31" i="18"/>
  <c r="Q31" i="18"/>
  <c r="N50" i="20"/>
  <c r="G50" i="20"/>
  <c r="C31" i="21"/>
  <c r="M31" i="22"/>
  <c r="C69" i="23"/>
  <c r="B49" i="25"/>
  <c r="F69" i="27"/>
  <c r="O31" i="27"/>
  <c r="I31" i="29"/>
  <c r="F31" i="30"/>
  <c r="I31" i="31"/>
  <c r="F49" i="32"/>
  <c r="V31" i="34"/>
  <c r="R48" i="42"/>
  <c r="R49" i="42"/>
  <c r="P46" i="1"/>
  <c r="P51" i="1" s="1"/>
  <c r="H59" i="1"/>
  <c r="E46" i="2"/>
  <c r="E51" i="2" s="1"/>
  <c r="E65" i="2"/>
  <c r="E70" i="2" s="1"/>
  <c r="D25" i="3"/>
  <c r="D30" i="3" s="1"/>
  <c r="P25" i="3"/>
  <c r="P30" i="3" s="1"/>
  <c r="G65" i="3"/>
  <c r="G70" i="3" s="1"/>
  <c r="J25" i="4"/>
  <c r="J30" i="4" s="1"/>
  <c r="T44" i="6"/>
  <c r="B65" i="6"/>
  <c r="B70" i="6" s="1"/>
  <c r="H62" i="6"/>
  <c r="D46" i="6"/>
  <c r="D51" i="6" s="1"/>
  <c r="O53" i="12"/>
  <c r="E32" i="12"/>
  <c r="N31" i="13"/>
  <c r="B71" i="13"/>
  <c r="E31" i="16"/>
  <c r="N50" i="16"/>
  <c r="O50" i="17"/>
  <c r="O31" i="17"/>
  <c r="T31" i="20"/>
  <c r="H50" i="22"/>
  <c r="E69" i="25"/>
  <c r="G50" i="27"/>
  <c r="F31" i="28"/>
  <c r="R31" i="28"/>
  <c r="J30" i="29"/>
  <c r="T30" i="29"/>
  <c r="P50" i="34"/>
  <c r="T31" i="36"/>
  <c r="Q31" i="38"/>
  <c r="F63" i="41"/>
  <c r="F66" i="41" s="1"/>
  <c r="P49" i="43"/>
  <c r="P48" i="43"/>
  <c r="F67" i="43"/>
  <c r="W61" i="43"/>
  <c r="W62" i="43" s="1"/>
  <c r="I66" i="46"/>
  <c r="C29" i="51"/>
  <c r="C30" i="51"/>
  <c r="F48" i="53"/>
  <c r="F49" i="53"/>
  <c r="Q66" i="53"/>
  <c r="Q46" i="4"/>
  <c r="Q51" i="4" s="1"/>
  <c r="N46" i="6"/>
  <c r="N51" i="6" s="1"/>
  <c r="C65" i="10"/>
  <c r="C70" i="10" s="1"/>
  <c r="F65" i="10"/>
  <c r="F70" i="10" s="1"/>
  <c r="I42" i="11"/>
  <c r="O31" i="13"/>
  <c r="Q44" i="15"/>
  <c r="Q45" i="15" s="1"/>
  <c r="F49" i="15"/>
  <c r="U31" i="19"/>
  <c r="G68" i="20"/>
  <c r="F31" i="20"/>
  <c r="K30" i="22"/>
  <c r="B31" i="22"/>
  <c r="V30" i="23"/>
  <c r="F69" i="24"/>
  <c r="Q44" i="31"/>
  <c r="Q45" i="31" s="1"/>
  <c r="N49" i="31"/>
  <c r="C69" i="32"/>
  <c r="C68" i="32"/>
  <c r="N31" i="34"/>
  <c r="T30" i="35"/>
  <c r="D50" i="36"/>
  <c r="D31" i="37"/>
  <c r="D30" i="37"/>
  <c r="G48" i="53"/>
  <c r="G49" i="53"/>
  <c r="S49" i="58"/>
  <c r="S48" i="58"/>
  <c r="H42" i="4"/>
  <c r="R46" i="8"/>
  <c r="R51" i="8" s="1"/>
  <c r="Y30" i="20"/>
  <c r="D50" i="38"/>
  <c r="D49" i="38"/>
  <c r="P48" i="52"/>
  <c r="P49" i="52"/>
  <c r="N67" i="54"/>
  <c r="N66" i="54"/>
  <c r="E30" i="58"/>
  <c r="E29" i="58"/>
  <c r="O30" i="58"/>
  <c r="O29" i="58"/>
  <c r="H45" i="1"/>
  <c r="T43" i="1"/>
  <c r="H63" i="1"/>
  <c r="H58" i="1"/>
  <c r="D65" i="4"/>
  <c r="D70" i="4" s="1"/>
  <c r="H64" i="4"/>
  <c r="D46" i="4"/>
  <c r="D51" i="4" s="1"/>
  <c r="E65" i="6"/>
  <c r="E70" i="6" s="1"/>
  <c r="T41" i="8"/>
  <c r="F46" i="8"/>
  <c r="F51" i="8" s="1"/>
  <c r="D65" i="8"/>
  <c r="D70" i="8" s="1"/>
  <c r="D25" i="10"/>
  <c r="D30" i="10" s="1"/>
  <c r="G25" i="10"/>
  <c r="G30" i="10" s="1"/>
  <c r="J25" i="10"/>
  <c r="J30" i="10" s="1"/>
  <c r="M25" i="10"/>
  <c r="M30" i="10" s="1"/>
  <c r="D46" i="10"/>
  <c r="D51" i="10" s="1"/>
  <c r="G46" i="10"/>
  <c r="G51" i="10" s="1"/>
  <c r="T34" i="9"/>
  <c r="N25" i="10"/>
  <c r="N30" i="10" s="1"/>
  <c r="Q25" i="10"/>
  <c r="Q30" i="10" s="1"/>
  <c r="G53" i="12"/>
  <c r="C25" i="11"/>
  <c r="C30" i="11" s="1"/>
  <c r="D25" i="11"/>
  <c r="D30" i="11" s="1"/>
  <c r="P25" i="11"/>
  <c r="P30" i="11" s="1"/>
  <c r="H46" i="11"/>
  <c r="H51" i="11" s="1"/>
  <c r="AA23" i="13"/>
  <c r="E71" i="13"/>
  <c r="R31" i="16"/>
  <c r="Q49" i="17"/>
  <c r="P50" i="17"/>
  <c r="G63" i="17"/>
  <c r="G64" i="17" s="1"/>
  <c r="B31" i="19"/>
  <c r="W31" i="19"/>
  <c r="G50" i="19"/>
  <c r="D69" i="20"/>
  <c r="B69" i="22"/>
  <c r="O50" i="24"/>
  <c r="P31" i="26"/>
  <c r="T31" i="28"/>
  <c r="L31" i="29"/>
  <c r="U31" i="29"/>
  <c r="E50" i="29"/>
  <c r="E69" i="29"/>
  <c r="O50" i="30"/>
  <c r="T30" i="32"/>
  <c r="P31" i="32"/>
  <c r="C69" i="35"/>
  <c r="P31" i="37"/>
  <c r="F29" i="43"/>
  <c r="F30" i="43"/>
  <c r="T49" i="48"/>
  <c r="F30" i="58"/>
  <c r="F29" i="58"/>
  <c r="H62" i="1"/>
  <c r="T45" i="4"/>
  <c r="F25" i="4"/>
  <c r="F30" i="4" s="1"/>
  <c r="R25" i="4"/>
  <c r="R30" i="4" s="1"/>
  <c r="T43" i="6"/>
  <c r="D52" i="13"/>
  <c r="S31" i="14"/>
  <c r="F31" i="22"/>
  <c r="F50" i="22"/>
  <c r="Q31" i="24"/>
  <c r="C31" i="24"/>
  <c r="O31" i="24"/>
  <c r="H31" i="27"/>
  <c r="F50" i="28"/>
  <c r="F69" i="29"/>
  <c r="L31" i="30"/>
  <c r="G31" i="32"/>
  <c r="J31" i="33"/>
  <c r="I31" i="35"/>
  <c r="G63" i="36"/>
  <c r="G66" i="36" s="1"/>
  <c r="B68" i="36"/>
  <c r="C69" i="36"/>
  <c r="U66" i="42"/>
  <c r="U67" i="42"/>
  <c r="G29" i="43"/>
  <c r="G30" i="43"/>
  <c r="R67" i="44"/>
  <c r="R66" i="44"/>
  <c r="C29" i="46"/>
  <c r="C30" i="46"/>
  <c r="R66" i="50"/>
  <c r="R67" i="50"/>
  <c r="D66" i="54"/>
  <c r="D67" i="54"/>
  <c r="L30" i="56"/>
  <c r="F30" i="45"/>
  <c r="Q67" i="47"/>
  <c r="R30" i="48"/>
  <c r="J30" i="51"/>
  <c r="N30" i="50"/>
  <c r="U30" i="52"/>
  <c r="V30" i="54"/>
  <c r="P67" i="57"/>
  <c r="Q49" i="58"/>
  <c r="M67" i="59"/>
  <c r="E30" i="59"/>
  <c r="F67" i="59"/>
  <c r="N31" i="40"/>
  <c r="I31" i="41"/>
  <c r="F31" i="41"/>
  <c r="R31" i="41"/>
  <c r="D69" i="41"/>
  <c r="O67" i="45"/>
  <c r="U29" i="46"/>
  <c r="D49" i="46"/>
  <c r="F49" i="49"/>
  <c r="V67" i="50"/>
  <c r="O49" i="52"/>
  <c r="K30" i="54"/>
  <c r="J30" i="55"/>
  <c r="R49" i="56"/>
  <c r="G49" i="57"/>
  <c r="H46" i="60"/>
  <c r="E50" i="40"/>
  <c r="S30" i="42"/>
  <c r="P67" i="43"/>
  <c r="J30" i="48"/>
  <c r="R49" i="48"/>
  <c r="N30" i="49"/>
  <c r="H67" i="51"/>
  <c r="E67" i="50"/>
  <c r="Q67" i="50"/>
  <c r="D49" i="53"/>
  <c r="B49" i="53"/>
  <c r="Q49" i="55"/>
  <c r="L67" i="56"/>
  <c r="J30" i="57"/>
  <c r="Q49" i="57"/>
  <c r="C49" i="57"/>
  <c r="P30" i="58"/>
  <c r="F49" i="59"/>
  <c r="J31" i="36"/>
  <c r="V31" i="36"/>
  <c r="B69" i="36"/>
  <c r="Q49" i="43"/>
  <c r="E49" i="44"/>
  <c r="H30" i="45"/>
  <c r="R30" i="45"/>
  <c r="H67" i="46"/>
  <c r="V30" i="47"/>
  <c r="U30" i="48"/>
  <c r="C67" i="48"/>
  <c r="F30" i="49"/>
  <c r="P67" i="51"/>
  <c r="N30" i="52"/>
  <c r="T67" i="52"/>
  <c r="J30" i="53"/>
  <c r="O67" i="53"/>
  <c r="Q29" i="54"/>
  <c r="S49" i="55"/>
  <c r="T67" i="56"/>
  <c r="S66" i="56"/>
  <c r="I30" i="56"/>
  <c r="U30" i="56"/>
  <c r="K67" i="56"/>
  <c r="S67" i="57"/>
  <c r="J67" i="59"/>
  <c r="U67" i="59"/>
  <c r="P50" i="37"/>
  <c r="F69" i="37"/>
  <c r="E50" i="38"/>
  <c r="F31" i="39"/>
  <c r="R31" i="39"/>
  <c r="E50" i="39"/>
  <c r="W31" i="41"/>
  <c r="B67" i="42"/>
  <c r="M66" i="43"/>
  <c r="T67" i="43"/>
  <c r="F30" i="44"/>
  <c r="M67" i="44"/>
  <c r="Q49" i="45"/>
  <c r="D49" i="47"/>
  <c r="T67" i="48"/>
  <c r="M30" i="48"/>
  <c r="J30" i="49"/>
  <c r="P30" i="51"/>
  <c r="C29" i="50"/>
  <c r="Q49" i="52"/>
  <c r="W67" i="53"/>
  <c r="F30" i="53"/>
  <c r="B49" i="55"/>
  <c r="L31" i="32"/>
  <c r="F69" i="32"/>
  <c r="E31" i="33"/>
  <c r="D31" i="35"/>
  <c r="D50" i="35"/>
  <c r="B69" i="38"/>
  <c r="X31" i="41"/>
  <c r="P66" i="42"/>
  <c r="C67" i="42"/>
  <c r="U67" i="43"/>
  <c r="B49" i="44"/>
  <c r="O30" i="45"/>
  <c r="C49" i="45"/>
  <c r="Q67" i="46"/>
  <c r="S30" i="48"/>
  <c r="S67" i="48"/>
  <c r="O30" i="51"/>
  <c r="Q30" i="51"/>
  <c r="H30" i="50"/>
  <c r="G67" i="53"/>
  <c r="D67" i="55"/>
  <c r="O30" i="57"/>
  <c r="T49" i="58"/>
  <c r="K30" i="59"/>
  <c r="D31" i="29"/>
  <c r="P31" i="29"/>
  <c r="E31" i="31"/>
  <c r="P31" i="31"/>
  <c r="C50" i="33"/>
  <c r="B69" i="34"/>
  <c r="H31" i="36"/>
  <c r="I31" i="38"/>
  <c r="W31" i="39"/>
  <c r="H31" i="39"/>
  <c r="T31" i="39"/>
  <c r="G50" i="39"/>
  <c r="B69" i="40"/>
  <c r="Y31" i="41"/>
  <c r="L30" i="43"/>
  <c r="J66" i="43"/>
  <c r="S49" i="45"/>
  <c r="C29" i="45"/>
  <c r="Q29" i="46"/>
  <c r="R48" i="46"/>
  <c r="O49" i="46"/>
  <c r="C30" i="47"/>
  <c r="O30" i="47"/>
  <c r="U67" i="48"/>
  <c r="E30" i="48"/>
  <c r="T30" i="49"/>
  <c r="C49" i="51"/>
  <c r="J30" i="50"/>
  <c r="V30" i="50"/>
  <c r="Q49" i="50"/>
  <c r="T67" i="50"/>
  <c r="B30" i="52"/>
  <c r="F29" i="53"/>
  <c r="S30" i="53"/>
  <c r="J67" i="53"/>
  <c r="T67" i="54"/>
  <c r="P29" i="55"/>
  <c r="G30" i="56"/>
  <c r="D67" i="56"/>
  <c r="N30" i="57"/>
  <c r="R30" i="58"/>
  <c r="L29" i="59"/>
  <c r="E68" i="38"/>
  <c r="I31" i="39"/>
  <c r="N67" i="42"/>
  <c r="S66" i="43"/>
  <c r="D67" i="44"/>
  <c r="H66" i="48"/>
  <c r="B67" i="49"/>
  <c r="H29" i="51"/>
  <c r="N67" i="52"/>
  <c r="U67" i="53"/>
  <c r="G30" i="55"/>
  <c r="D48" i="56"/>
  <c r="F49" i="57"/>
  <c r="D31" i="39"/>
  <c r="X31" i="40"/>
  <c r="F30" i="48"/>
  <c r="S67" i="49"/>
  <c r="E50" i="34"/>
  <c r="E69" i="34"/>
  <c r="J31" i="37"/>
  <c r="S31" i="37"/>
  <c r="G67" i="42"/>
  <c r="I67" i="42"/>
  <c r="L66" i="47"/>
  <c r="P67" i="47"/>
  <c r="N67" i="49"/>
  <c r="H67" i="49"/>
  <c r="U30" i="51"/>
  <c r="S49" i="50"/>
  <c r="N67" i="50"/>
  <c r="D67" i="52"/>
  <c r="Q30" i="52"/>
  <c r="L67" i="53"/>
  <c r="U30" i="55"/>
  <c r="S67" i="55"/>
  <c r="I67" i="56"/>
  <c r="G30" i="57"/>
  <c r="S30" i="57"/>
  <c r="O48" i="57"/>
  <c r="P66" i="57"/>
  <c r="K30" i="58"/>
  <c r="P49" i="58"/>
  <c r="S67" i="58"/>
  <c r="B67" i="58"/>
  <c r="N67" i="58"/>
  <c r="N30" i="59"/>
  <c r="D30" i="59"/>
  <c r="K31" i="14"/>
  <c r="K30" i="14"/>
  <c r="E49" i="17"/>
  <c r="E50" i="17"/>
  <c r="F31" i="19"/>
  <c r="F30" i="19"/>
  <c r="B50" i="22"/>
  <c r="B49" i="22"/>
  <c r="F30" i="24"/>
  <c r="F31" i="24"/>
  <c r="J31" i="30"/>
  <c r="J30" i="30"/>
  <c r="G30" i="38"/>
  <c r="G31" i="38"/>
  <c r="R44" i="40"/>
  <c r="N50" i="40"/>
  <c r="G30" i="41"/>
  <c r="G31" i="41"/>
  <c r="V29" i="43"/>
  <c r="V30" i="43"/>
  <c r="N46" i="1"/>
  <c r="N51" i="1" s="1"/>
  <c r="E65" i="4"/>
  <c r="E70" i="4" s="1"/>
  <c r="T34" i="5"/>
  <c r="T31" i="17"/>
  <c r="S31" i="18"/>
  <c r="S30" i="18"/>
  <c r="J30" i="27"/>
  <c r="J31" i="27"/>
  <c r="K25" i="1"/>
  <c r="K30" i="1" s="1"/>
  <c r="O25" i="4"/>
  <c r="O30" i="4" s="1"/>
  <c r="D53" i="12"/>
  <c r="S30" i="13"/>
  <c r="R31" i="19"/>
  <c r="R30" i="19"/>
  <c r="R31" i="22"/>
  <c r="D50" i="22"/>
  <c r="V31" i="27"/>
  <c r="V30" i="27"/>
  <c r="H31" i="28"/>
  <c r="E69" i="32"/>
  <c r="E68" i="32"/>
  <c r="F49" i="37"/>
  <c r="F50" i="37"/>
  <c r="V30" i="39"/>
  <c r="V31" i="39"/>
  <c r="K67" i="52"/>
  <c r="K66" i="52"/>
  <c r="P25" i="1"/>
  <c r="W27" i="1" s="1"/>
  <c r="E25" i="2"/>
  <c r="E30" i="2" s="1"/>
  <c r="M25" i="2"/>
  <c r="M30" i="2" s="1"/>
  <c r="H61" i="2"/>
  <c r="F65" i="2"/>
  <c r="F70" i="2" s="1"/>
  <c r="I25" i="10"/>
  <c r="I30" i="10" s="1"/>
  <c r="N32" i="12"/>
  <c r="T25" i="11"/>
  <c r="T30" i="11" s="1"/>
  <c r="U30" i="13"/>
  <c r="E70" i="13"/>
  <c r="B50" i="15"/>
  <c r="Q31" i="19"/>
  <c r="E49" i="22"/>
  <c r="E50" i="22"/>
  <c r="E31" i="29"/>
  <c r="S31" i="41"/>
  <c r="V67" i="51"/>
  <c r="V66" i="51"/>
  <c r="S48" i="59"/>
  <c r="S49" i="59"/>
  <c r="Q46" i="2"/>
  <c r="Q51" i="2" s="1"/>
  <c r="V31" i="13"/>
  <c r="N31" i="14"/>
  <c r="N31" i="15"/>
  <c r="P31" i="20"/>
  <c r="H50" i="21"/>
  <c r="F50" i="23"/>
  <c r="F49" i="23"/>
  <c r="I31" i="30"/>
  <c r="I31" i="32"/>
  <c r="I30" i="32"/>
  <c r="B50" i="35"/>
  <c r="B49" i="35"/>
  <c r="D69" i="38"/>
  <c r="D68" i="38"/>
  <c r="E49" i="51"/>
  <c r="E48" i="51"/>
  <c r="E67" i="51"/>
  <c r="E66" i="51"/>
  <c r="T30" i="57"/>
  <c r="T29" i="57"/>
  <c r="P30" i="59"/>
  <c r="T49" i="59"/>
  <c r="T48" i="59"/>
  <c r="P46" i="2"/>
  <c r="P51" i="2" s="1"/>
  <c r="T44" i="2"/>
  <c r="N25" i="6"/>
  <c r="N30" i="6" s="1"/>
  <c r="Q25" i="6"/>
  <c r="Q30" i="6" s="1"/>
  <c r="W24" i="6"/>
  <c r="G65" i="6"/>
  <c r="G70" i="6" s="1"/>
  <c r="E46" i="6"/>
  <c r="E51" i="6" s="1"/>
  <c r="T45" i="8"/>
  <c r="E50" i="20"/>
  <c r="G63" i="23"/>
  <c r="G66" i="23" s="1"/>
  <c r="D69" i="23"/>
  <c r="G31" i="24"/>
  <c r="N30" i="25"/>
  <c r="N31" i="25"/>
  <c r="L30" i="26"/>
  <c r="L31" i="26"/>
  <c r="U31" i="27"/>
  <c r="H49" i="28"/>
  <c r="H50" i="28"/>
  <c r="N30" i="30"/>
  <c r="N31" i="30"/>
  <c r="D49" i="32"/>
  <c r="S30" i="35"/>
  <c r="S31" i="35"/>
  <c r="D31" i="36"/>
  <c r="D30" i="36"/>
  <c r="V31" i="38"/>
  <c r="C69" i="39"/>
  <c r="C68" i="39"/>
  <c r="F30" i="51"/>
  <c r="E46" i="1"/>
  <c r="E51" i="1" s="1"/>
  <c r="C65" i="2"/>
  <c r="C70" i="2" s="1"/>
  <c r="S46" i="4"/>
  <c r="S51" i="4" s="1"/>
  <c r="C25" i="6"/>
  <c r="C30" i="6" s="1"/>
  <c r="O25" i="6"/>
  <c r="O30" i="6" s="1"/>
  <c r="T42" i="6"/>
  <c r="H61" i="6"/>
  <c r="H63" i="6"/>
  <c r="F46" i="6"/>
  <c r="F51" i="6" s="1"/>
  <c r="V32" i="12"/>
  <c r="F30" i="13"/>
  <c r="W31" i="13"/>
  <c r="B70" i="13"/>
  <c r="F31" i="14"/>
  <c r="P31" i="14"/>
  <c r="I46" i="14"/>
  <c r="C52" i="14"/>
  <c r="V31" i="15"/>
  <c r="P31" i="16"/>
  <c r="Q50" i="16"/>
  <c r="M31" i="17"/>
  <c r="N49" i="17"/>
  <c r="R44" i="17"/>
  <c r="F49" i="19"/>
  <c r="F50" i="19"/>
  <c r="J31" i="20"/>
  <c r="J30" i="20"/>
  <c r="B68" i="21"/>
  <c r="O30" i="21"/>
  <c r="O31" i="21"/>
  <c r="Y31" i="21"/>
  <c r="E69" i="22"/>
  <c r="E68" i="22"/>
  <c r="D50" i="23"/>
  <c r="W30" i="23"/>
  <c r="W31" i="23"/>
  <c r="O50" i="23"/>
  <c r="F69" i="25"/>
  <c r="O30" i="25"/>
  <c r="O31" i="25"/>
  <c r="Y30" i="26"/>
  <c r="K31" i="26"/>
  <c r="D49" i="26"/>
  <c r="C31" i="27"/>
  <c r="C31" i="28"/>
  <c r="C30" i="28"/>
  <c r="Z25" i="29"/>
  <c r="Z28" i="29" s="1"/>
  <c r="B30" i="29"/>
  <c r="G50" i="30"/>
  <c r="Y30" i="31"/>
  <c r="Y31" i="31"/>
  <c r="X31" i="37"/>
  <c r="Q30" i="41"/>
  <c r="H49" i="41"/>
  <c r="H50" i="41"/>
  <c r="E68" i="41"/>
  <c r="E69" i="41"/>
  <c r="U30" i="44"/>
  <c r="U29" i="44"/>
  <c r="K29" i="57"/>
  <c r="K30" i="57"/>
  <c r="R30" i="59"/>
  <c r="I30" i="59"/>
  <c r="E65" i="1"/>
  <c r="E70" i="1" s="1"/>
  <c r="F65" i="3"/>
  <c r="F70" i="3" s="1"/>
  <c r="U30" i="12"/>
  <c r="U32" i="12"/>
  <c r="J30" i="13"/>
  <c r="J31" i="13"/>
  <c r="P49" i="29"/>
  <c r="P50" i="29"/>
  <c r="U30" i="30"/>
  <c r="U31" i="30"/>
  <c r="C69" i="30"/>
  <c r="R30" i="38"/>
  <c r="R31" i="38"/>
  <c r="B50" i="41"/>
  <c r="B49" i="41"/>
  <c r="K29" i="43"/>
  <c r="K30" i="43"/>
  <c r="D30" i="50"/>
  <c r="D29" i="50"/>
  <c r="H44" i="1"/>
  <c r="H47" i="5"/>
  <c r="B72" i="12"/>
  <c r="M31" i="16"/>
  <c r="M30" i="16"/>
  <c r="U31" i="21"/>
  <c r="U30" i="21"/>
  <c r="O31" i="29"/>
  <c r="B66" i="46"/>
  <c r="B67" i="46"/>
  <c r="F46" i="4"/>
  <c r="F51" i="4" s="1"/>
  <c r="T41" i="6"/>
  <c r="B69" i="19"/>
  <c r="B68" i="19"/>
  <c r="F49" i="27"/>
  <c r="F50" i="27"/>
  <c r="K30" i="28"/>
  <c r="K31" i="28"/>
  <c r="W30" i="30"/>
  <c r="W31" i="30"/>
  <c r="P31" i="35"/>
  <c r="P30" i="35"/>
  <c r="D29" i="51"/>
  <c r="D30" i="51"/>
  <c r="U67" i="51"/>
  <c r="W20" i="2"/>
  <c r="G25" i="2"/>
  <c r="G30" i="2" s="1"/>
  <c r="K25" i="2"/>
  <c r="K30" i="2" s="1"/>
  <c r="R25" i="2"/>
  <c r="R30" i="2" s="1"/>
  <c r="H63" i="2"/>
  <c r="H62" i="3"/>
  <c r="H25" i="11"/>
  <c r="H30" i="11" s="1"/>
  <c r="AA24" i="13"/>
  <c r="N49" i="18"/>
  <c r="N50" i="18"/>
  <c r="Q49" i="19"/>
  <c r="J31" i="22"/>
  <c r="J30" i="22"/>
  <c r="S30" i="32"/>
  <c r="S31" i="32"/>
  <c r="B30" i="36"/>
  <c r="B31" i="36"/>
  <c r="U31" i="38"/>
  <c r="U30" i="38"/>
  <c r="F50" i="38"/>
  <c r="F49" i="38"/>
  <c r="B31" i="39"/>
  <c r="B30" i="39"/>
  <c r="J31" i="41"/>
  <c r="J30" i="41"/>
  <c r="H43" i="1"/>
  <c r="H60" i="2"/>
  <c r="G65" i="2"/>
  <c r="G70" i="2" s="1"/>
  <c r="T42" i="10"/>
  <c r="D72" i="12"/>
  <c r="U31" i="14"/>
  <c r="E30" i="14"/>
  <c r="E31" i="14"/>
  <c r="P52" i="14"/>
  <c r="P51" i="14"/>
  <c r="B68" i="23"/>
  <c r="B49" i="33"/>
  <c r="B50" i="33"/>
  <c r="I44" i="36"/>
  <c r="I45" i="36" s="1"/>
  <c r="F49" i="36"/>
  <c r="H50" i="37"/>
  <c r="H67" i="59"/>
  <c r="S46" i="2"/>
  <c r="S51" i="2" s="1"/>
  <c r="W19" i="2"/>
  <c r="H25" i="2"/>
  <c r="H30" i="2" s="1"/>
  <c r="W20" i="6"/>
  <c r="E25" i="6"/>
  <c r="E30" i="6" s="1"/>
  <c r="H25" i="6"/>
  <c r="H30" i="6" s="1"/>
  <c r="T44" i="8"/>
  <c r="C49" i="16"/>
  <c r="O49" i="16"/>
  <c r="O50" i="16"/>
  <c r="C30" i="20"/>
  <c r="X30" i="26"/>
  <c r="X31" i="26"/>
  <c r="K31" i="31"/>
  <c r="U31" i="36"/>
  <c r="W31" i="36"/>
  <c r="G50" i="36"/>
  <c r="M30" i="39"/>
  <c r="M31" i="39"/>
  <c r="M67" i="49"/>
  <c r="M66" i="49"/>
  <c r="R49" i="57"/>
  <c r="R48" i="57"/>
  <c r="T42" i="1"/>
  <c r="Q46" i="1"/>
  <c r="Q51" i="1" s="1"/>
  <c r="U25" i="1"/>
  <c r="U30" i="1" s="1"/>
  <c r="H42" i="1"/>
  <c r="C25" i="2"/>
  <c r="C30" i="2" s="1"/>
  <c r="W23" i="2"/>
  <c r="F25" i="2"/>
  <c r="F30" i="2" s="1"/>
  <c r="C46" i="2"/>
  <c r="C51" i="2" s="1"/>
  <c r="G46" i="2"/>
  <c r="G51" i="2" s="1"/>
  <c r="T42" i="4"/>
  <c r="D25" i="6"/>
  <c r="D30" i="6" s="1"/>
  <c r="P25" i="6"/>
  <c r="P30" i="6" s="1"/>
  <c r="G25" i="6"/>
  <c r="G30" i="6" s="1"/>
  <c r="S25" i="6"/>
  <c r="S30" i="6" s="1"/>
  <c r="V25" i="6"/>
  <c r="V30" i="6" s="1"/>
  <c r="M25" i="6"/>
  <c r="M30" i="6" s="1"/>
  <c r="Y18" i="9"/>
  <c r="H47" i="9"/>
  <c r="H60" i="10"/>
  <c r="H63" i="10"/>
  <c r="C32" i="12"/>
  <c r="Q30" i="12"/>
  <c r="Q32" i="12"/>
  <c r="G31" i="14"/>
  <c r="G30" i="14"/>
  <c r="D52" i="14"/>
  <c r="Y31" i="15"/>
  <c r="J31" i="15"/>
  <c r="F49" i="16"/>
  <c r="N31" i="18"/>
  <c r="D69" i="19"/>
  <c r="G69" i="19"/>
  <c r="R44" i="20"/>
  <c r="K31" i="20"/>
  <c r="K30" i="20"/>
  <c r="F69" i="21"/>
  <c r="Q44" i="22"/>
  <c r="Q45" i="22" s="1"/>
  <c r="N49" i="22"/>
  <c r="N50" i="22"/>
  <c r="K31" i="23"/>
  <c r="I44" i="25"/>
  <c r="I45" i="25" s="1"/>
  <c r="D30" i="25"/>
  <c r="D31" i="25"/>
  <c r="P31" i="25"/>
  <c r="E31" i="26"/>
  <c r="Q44" i="30"/>
  <c r="Q45" i="30" s="1"/>
  <c r="D31" i="31"/>
  <c r="O49" i="31"/>
  <c r="O50" i="31"/>
  <c r="X30" i="36"/>
  <c r="E31" i="39"/>
  <c r="E30" i="39"/>
  <c r="O30" i="39"/>
  <c r="O31" i="39"/>
  <c r="I30" i="41"/>
  <c r="F67" i="54"/>
  <c r="R49" i="55"/>
  <c r="L30" i="57"/>
  <c r="L29" i="57"/>
  <c r="G65" i="4"/>
  <c r="G70" i="4" s="1"/>
  <c r="R46" i="1"/>
  <c r="R51" i="1" s="1"/>
  <c r="S46" i="1"/>
  <c r="S51" i="1" s="1"/>
  <c r="H41" i="1"/>
  <c r="W22" i="2"/>
  <c r="B46" i="2"/>
  <c r="F46" i="2"/>
  <c r="F51" i="2" s="1"/>
  <c r="H25" i="3"/>
  <c r="H30" i="3" s="1"/>
  <c r="T25" i="3"/>
  <c r="T30" i="3" s="1"/>
  <c r="B65" i="3"/>
  <c r="B70" i="3" s="1"/>
  <c r="H61" i="3"/>
  <c r="H63" i="3"/>
  <c r="H61" i="4"/>
  <c r="B25" i="4"/>
  <c r="B30" i="4" s="1"/>
  <c r="W20" i="4"/>
  <c r="H62" i="8"/>
  <c r="H64" i="8"/>
  <c r="E25" i="10"/>
  <c r="E30" i="10" s="1"/>
  <c r="B46" i="10"/>
  <c r="I41" i="10"/>
  <c r="H46" i="10"/>
  <c r="H51" i="10" s="1"/>
  <c r="C53" i="12"/>
  <c r="C51" i="12"/>
  <c r="E46" i="11"/>
  <c r="E51" i="11" s="1"/>
  <c r="H30" i="14"/>
  <c r="H31" i="14"/>
  <c r="R30" i="14"/>
  <c r="K31" i="15"/>
  <c r="V31" i="16"/>
  <c r="H31" i="16"/>
  <c r="H30" i="16"/>
  <c r="G50" i="17"/>
  <c r="I31" i="19"/>
  <c r="B30" i="19"/>
  <c r="Z25" i="19"/>
  <c r="Z28" i="19" s="1"/>
  <c r="M31" i="19"/>
  <c r="B30" i="20"/>
  <c r="Q31" i="21"/>
  <c r="Q30" i="21"/>
  <c r="C50" i="24"/>
  <c r="M31" i="25"/>
  <c r="E31" i="25"/>
  <c r="E30" i="25"/>
  <c r="Q31" i="25"/>
  <c r="Q30" i="25"/>
  <c r="Q31" i="28"/>
  <c r="N31" i="28"/>
  <c r="E69" i="28"/>
  <c r="E68" i="28"/>
  <c r="L30" i="30"/>
  <c r="P30" i="31"/>
  <c r="N49" i="36"/>
  <c r="N50" i="36"/>
  <c r="Q31" i="37"/>
  <c r="Q30" i="37"/>
  <c r="D30" i="38"/>
  <c r="B49" i="42"/>
  <c r="Q66" i="43"/>
  <c r="Q67" i="43"/>
  <c r="E67" i="45"/>
  <c r="H67" i="45"/>
  <c r="H66" i="45"/>
  <c r="O66" i="47"/>
  <c r="O67" i="47"/>
  <c r="U29" i="48"/>
  <c r="R48" i="48"/>
  <c r="K67" i="48"/>
  <c r="K66" i="48"/>
  <c r="W24" i="57"/>
  <c r="W27" i="57" s="1"/>
  <c r="B29" i="57"/>
  <c r="M29" i="57"/>
  <c r="M30" i="57"/>
  <c r="O31" i="40"/>
  <c r="O30" i="40"/>
  <c r="V29" i="42"/>
  <c r="V30" i="42"/>
  <c r="U43" i="44"/>
  <c r="U44" i="44" s="1"/>
  <c r="O49" i="44"/>
  <c r="O48" i="44"/>
  <c r="G65" i="1"/>
  <c r="G70" i="1" s="1"/>
  <c r="G46" i="1"/>
  <c r="G51" i="1" s="1"/>
  <c r="M25" i="3"/>
  <c r="M30" i="3" s="1"/>
  <c r="H62" i="4"/>
  <c r="H43" i="4"/>
  <c r="P46" i="10"/>
  <c r="P51" i="10" s="1"/>
  <c r="H62" i="10"/>
  <c r="E65" i="10"/>
  <c r="E70" i="10" s="1"/>
  <c r="G65" i="10"/>
  <c r="G70" i="10" s="1"/>
  <c r="L32" i="12"/>
  <c r="E51" i="12"/>
  <c r="E53" i="12"/>
  <c r="I41" i="11"/>
  <c r="L30" i="13"/>
  <c r="W31" i="15"/>
  <c r="W30" i="15"/>
  <c r="O50" i="15"/>
  <c r="R31" i="17"/>
  <c r="R30" i="17"/>
  <c r="D50" i="18"/>
  <c r="D49" i="18"/>
  <c r="H63" i="19"/>
  <c r="H64" i="19" s="1"/>
  <c r="O50" i="19"/>
  <c r="O49" i="19"/>
  <c r="R44" i="19"/>
  <c r="Q50" i="20"/>
  <c r="P31" i="22"/>
  <c r="Z25" i="23"/>
  <c r="Z28" i="23" s="1"/>
  <c r="R30" i="28"/>
  <c r="B69" i="29"/>
  <c r="Q31" i="31"/>
  <c r="Q30" i="31"/>
  <c r="L30" i="35"/>
  <c r="L31" i="35"/>
  <c r="D29" i="42"/>
  <c r="L30" i="42"/>
  <c r="B49" i="43"/>
  <c r="B48" i="43"/>
  <c r="B49" i="47"/>
  <c r="S49" i="47"/>
  <c r="R66" i="52"/>
  <c r="C67" i="53"/>
  <c r="T40" i="2"/>
  <c r="T45" i="2"/>
  <c r="I25" i="3"/>
  <c r="I30" i="3" s="1"/>
  <c r="U25" i="3"/>
  <c r="U30" i="3" s="1"/>
  <c r="F25" i="3"/>
  <c r="F30" i="3" s="1"/>
  <c r="T44" i="4"/>
  <c r="I45" i="8"/>
  <c r="G65" i="8"/>
  <c r="G70" i="8" s="1"/>
  <c r="S32" i="12"/>
  <c r="S30" i="12"/>
  <c r="E52" i="13"/>
  <c r="D68" i="15"/>
  <c r="D69" i="15"/>
  <c r="N31" i="19"/>
  <c r="F30" i="21"/>
  <c r="F31" i="21"/>
  <c r="N50" i="24"/>
  <c r="Q44" i="24"/>
  <c r="Q47" i="24" s="1"/>
  <c r="E69" i="24"/>
  <c r="E68" i="24"/>
  <c r="X30" i="29"/>
  <c r="X31" i="29"/>
  <c r="H64" i="1"/>
  <c r="Q25" i="1"/>
  <c r="Q30" i="1" s="1"/>
  <c r="W24" i="3"/>
  <c r="N46" i="3"/>
  <c r="T40" i="3"/>
  <c r="T41" i="3"/>
  <c r="T42" i="3"/>
  <c r="T43" i="3"/>
  <c r="T45" i="3"/>
  <c r="T25" i="4"/>
  <c r="T30" i="4" s="1"/>
  <c r="E46" i="8"/>
  <c r="E51" i="8" s="1"/>
  <c r="O25" i="11"/>
  <c r="O30" i="11" s="1"/>
  <c r="C46" i="11"/>
  <c r="C51" i="11" s="1"/>
  <c r="K43" i="13"/>
  <c r="P30" i="15"/>
  <c r="F31" i="18"/>
  <c r="I31" i="18"/>
  <c r="R30" i="30"/>
  <c r="F49" i="30"/>
  <c r="B69" i="30"/>
  <c r="E30" i="33"/>
  <c r="N31" i="33"/>
  <c r="Y31" i="33"/>
  <c r="G30" i="34"/>
  <c r="G31" i="34"/>
  <c r="H31" i="40"/>
  <c r="D69" i="40"/>
  <c r="D68" i="40"/>
  <c r="M29" i="42"/>
  <c r="M30" i="42"/>
  <c r="J29" i="43"/>
  <c r="J30" i="43"/>
  <c r="H66" i="52"/>
  <c r="H67" i="52"/>
  <c r="O29" i="54"/>
  <c r="O30" i="54"/>
  <c r="T48" i="56"/>
  <c r="T49" i="56"/>
  <c r="D31" i="21"/>
  <c r="E31" i="22"/>
  <c r="P50" i="23"/>
  <c r="I31" i="24"/>
  <c r="I30" i="24"/>
  <c r="E50" i="24"/>
  <c r="D30" i="26"/>
  <c r="D31" i="26"/>
  <c r="E49" i="26"/>
  <c r="E50" i="26"/>
  <c r="T31" i="27"/>
  <c r="G31" i="27"/>
  <c r="B31" i="30"/>
  <c r="B30" i="30"/>
  <c r="F69" i="35"/>
  <c r="C31" i="37"/>
  <c r="C30" i="37"/>
  <c r="M31" i="38"/>
  <c r="D69" i="39"/>
  <c r="D68" i="39"/>
  <c r="K30" i="40"/>
  <c r="K31" i="40"/>
  <c r="S30" i="45"/>
  <c r="S29" i="45"/>
  <c r="P49" i="45"/>
  <c r="P48" i="45"/>
  <c r="D66" i="51"/>
  <c r="D67" i="51"/>
  <c r="M67" i="51"/>
  <c r="I66" i="52"/>
  <c r="I67" i="52"/>
  <c r="C30" i="53"/>
  <c r="C29" i="54"/>
  <c r="C30" i="54"/>
  <c r="S66" i="54"/>
  <c r="S67" i="54"/>
  <c r="V30" i="57"/>
  <c r="V29" i="57"/>
  <c r="H30" i="59"/>
  <c r="H29" i="59"/>
  <c r="B49" i="59"/>
  <c r="B48" i="59"/>
  <c r="G67" i="59"/>
  <c r="T25" i="1"/>
  <c r="T30" i="1" s="1"/>
  <c r="T39" i="1"/>
  <c r="J25" i="2"/>
  <c r="J30" i="2" s="1"/>
  <c r="Q25" i="2"/>
  <c r="Q30" i="2" s="1"/>
  <c r="T41" i="4"/>
  <c r="H44" i="4"/>
  <c r="F25" i="6"/>
  <c r="F30" i="6" s="1"/>
  <c r="R25" i="6"/>
  <c r="R30" i="6" s="1"/>
  <c r="I25" i="6"/>
  <c r="I30" i="6" s="1"/>
  <c r="U25" i="6"/>
  <c r="U30" i="6" s="1"/>
  <c r="Q46" i="6"/>
  <c r="Q51" i="6" s="1"/>
  <c r="I46" i="12"/>
  <c r="I47" i="12" s="1"/>
  <c r="B51" i="13"/>
  <c r="B52" i="13"/>
  <c r="K31" i="18"/>
  <c r="R44" i="18"/>
  <c r="R45" i="18" s="1"/>
  <c r="F50" i="20"/>
  <c r="T31" i="22"/>
  <c r="C31" i="23"/>
  <c r="L31" i="24"/>
  <c r="B69" i="24"/>
  <c r="E50" i="27"/>
  <c r="F31" i="29"/>
  <c r="B50" i="31"/>
  <c r="B69" i="31"/>
  <c r="Q31" i="35"/>
  <c r="W31" i="37"/>
  <c r="C69" i="37"/>
  <c r="N31" i="39"/>
  <c r="G29" i="42"/>
  <c r="G30" i="42"/>
  <c r="G48" i="42"/>
  <c r="G49" i="42"/>
  <c r="K66" i="43"/>
  <c r="K67" i="43"/>
  <c r="Q49" i="47"/>
  <c r="Q48" i="47"/>
  <c r="B67" i="47"/>
  <c r="B66" i="47"/>
  <c r="Q66" i="58"/>
  <c r="Q67" i="58"/>
  <c r="O46" i="1"/>
  <c r="O51" i="1" s="1"/>
  <c r="B65" i="1"/>
  <c r="B70" i="1" s="1"/>
  <c r="V19" i="1"/>
  <c r="L25" i="1"/>
  <c r="L30" i="1" s="1"/>
  <c r="T40" i="1"/>
  <c r="T43" i="2"/>
  <c r="G25" i="3"/>
  <c r="G30" i="3" s="1"/>
  <c r="S25" i="3"/>
  <c r="S30" i="3" s="1"/>
  <c r="W21" i="3"/>
  <c r="W22" i="3"/>
  <c r="H40" i="3"/>
  <c r="H41" i="3"/>
  <c r="H42" i="3"/>
  <c r="H43" i="3"/>
  <c r="H44" i="3"/>
  <c r="H45" i="3"/>
  <c r="R46" i="4"/>
  <c r="R51" i="4" s="1"/>
  <c r="T34" i="7"/>
  <c r="T42" i="8"/>
  <c r="Y23" i="10"/>
  <c r="B53" i="12"/>
  <c r="Q53" i="12"/>
  <c r="E25" i="11"/>
  <c r="E30" i="11" s="1"/>
  <c r="Q25" i="11"/>
  <c r="Q30" i="11" s="1"/>
  <c r="I44" i="11"/>
  <c r="K41" i="13"/>
  <c r="D69" i="17"/>
  <c r="K31" i="21"/>
  <c r="H31" i="21"/>
  <c r="N31" i="23"/>
  <c r="D50" i="24"/>
  <c r="K31" i="25"/>
  <c r="B31" i="27"/>
  <c r="Z25" i="27"/>
  <c r="Z28" i="27" s="1"/>
  <c r="L31" i="27"/>
  <c r="X30" i="27"/>
  <c r="X31" i="27"/>
  <c r="I44" i="27"/>
  <c r="G50" i="28"/>
  <c r="N49" i="29"/>
  <c r="N50" i="29"/>
  <c r="E49" i="31"/>
  <c r="E50" i="31"/>
  <c r="X31" i="32"/>
  <c r="I44" i="33"/>
  <c r="I47" i="33" s="1"/>
  <c r="F50" i="34"/>
  <c r="M31" i="37"/>
  <c r="Y31" i="37"/>
  <c r="C29" i="43"/>
  <c r="C30" i="43"/>
  <c r="E48" i="43"/>
  <c r="E49" i="43"/>
  <c r="M67" i="47"/>
  <c r="F29" i="47"/>
  <c r="F30" i="47"/>
  <c r="R29" i="47"/>
  <c r="R30" i="47"/>
  <c r="J66" i="48"/>
  <c r="J67" i="48"/>
  <c r="L67" i="48"/>
  <c r="W23" i="4"/>
  <c r="I25" i="4"/>
  <c r="I30" i="4" s="1"/>
  <c r="L25" i="4"/>
  <c r="L30" i="4" s="1"/>
  <c r="N25" i="4"/>
  <c r="N30" i="4" s="1"/>
  <c r="Q25" i="4"/>
  <c r="Q30" i="4" s="1"/>
  <c r="S25" i="4"/>
  <c r="S30" i="4" s="1"/>
  <c r="C46" i="4"/>
  <c r="C51" i="4" s="1"/>
  <c r="C65" i="6"/>
  <c r="C70" i="6" s="1"/>
  <c r="D46" i="8"/>
  <c r="D51" i="8" s="1"/>
  <c r="C46" i="8"/>
  <c r="C51" i="8" s="1"/>
  <c r="H61" i="8"/>
  <c r="H63" i="8"/>
  <c r="K25" i="10"/>
  <c r="K30" i="10" s="1"/>
  <c r="E46" i="10"/>
  <c r="E51" i="10" s="1"/>
  <c r="I34" i="9"/>
  <c r="H64" i="10"/>
  <c r="D65" i="10"/>
  <c r="D70" i="10" s="1"/>
  <c r="H30" i="13"/>
  <c r="H31" i="13"/>
  <c r="T30" i="13"/>
  <c r="T31" i="13"/>
  <c r="X31" i="15"/>
  <c r="C31" i="16"/>
  <c r="C31" i="19"/>
  <c r="E50" i="23"/>
  <c r="B30" i="25"/>
  <c r="B31" i="25"/>
  <c r="Y31" i="25"/>
  <c r="Y30" i="25"/>
  <c r="D31" i="28"/>
  <c r="P30" i="28"/>
  <c r="P31" i="28"/>
  <c r="S31" i="29"/>
  <c r="H49" i="31"/>
  <c r="H50" i="31"/>
  <c r="O50" i="33"/>
  <c r="E69" i="33"/>
  <c r="C50" i="36"/>
  <c r="I29" i="47"/>
  <c r="I30" i="47"/>
  <c r="B67" i="48"/>
  <c r="B66" i="48"/>
  <c r="C49" i="44"/>
  <c r="C48" i="44"/>
  <c r="I29" i="46"/>
  <c r="I30" i="46"/>
  <c r="S29" i="46"/>
  <c r="S30" i="46"/>
  <c r="D66" i="50"/>
  <c r="D67" i="50"/>
  <c r="C25" i="10"/>
  <c r="C30" i="10" s="1"/>
  <c r="F46" i="10"/>
  <c r="F51" i="10" s="1"/>
  <c r="P25" i="10"/>
  <c r="P30" i="10" s="1"/>
  <c r="S25" i="10"/>
  <c r="S30" i="10" s="1"/>
  <c r="V25" i="10"/>
  <c r="V30" i="10" s="1"/>
  <c r="N46" i="10"/>
  <c r="N51" i="10" s="1"/>
  <c r="T44" i="10"/>
  <c r="S46" i="10"/>
  <c r="S51" i="10" s="1"/>
  <c r="B32" i="12"/>
  <c r="F71" i="13"/>
  <c r="C50" i="15"/>
  <c r="J31" i="19"/>
  <c r="R31" i="21"/>
  <c r="P31" i="23"/>
  <c r="D69" i="24"/>
  <c r="D30" i="28"/>
  <c r="Y31" i="27"/>
  <c r="F30" i="29"/>
  <c r="C50" i="29"/>
  <c r="P50" i="30"/>
  <c r="B31" i="31"/>
  <c r="B30" i="33"/>
  <c r="G50" i="34"/>
  <c r="R31" i="37"/>
  <c r="R30" i="37"/>
  <c r="P31" i="38"/>
  <c r="F68" i="39"/>
  <c r="F69" i="39"/>
  <c r="I31" i="40"/>
  <c r="N66" i="48"/>
  <c r="N67" i="48"/>
  <c r="G30" i="49"/>
  <c r="G29" i="49"/>
  <c r="T29" i="52"/>
  <c r="T30" i="52"/>
  <c r="C49" i="52"/>
  <c r="C48" i="52"/>
  <c r="T49" i="52"/>
  <c r="T48" i="52"/>
  <c r="M67" i="55"/>
  <c r="M66" i="55"/>
  <c r="T30" i="56"/>
  <c r="W25" i="10"/>
  <c r="W30" i="10" s="1"/>
  <c r="D31" i="14"/>
  <c r="D50" i="15"/>
  <c r="C31" i="17"/>
  <c r="H31" i="18"/>
  <c r="G31" i="18"/>
  <c r="G31" i="19"/>
  <c r="D49" i="20"/>
  <c r="G31" i="21"/>
  <c r="N31" i="24"/>
  <c r="U31" i="25"/>
  <c r="F50" i="25"/>
  <c r="N31" i="27"/>
  <c r="S31" i="28"/>
  <c r="D50" i="28"/>
  <c r="B50" i="28"/>
  <c r="N31" i="29"/>
  <c r="G31" i="30"/>
  <c r="R31" i="33"/>
  <c r="Y31" i="34"/>
  <c r="N50" i="34"/>
  <c r="H31" i="35"/>
  <c r="P31" i="36"/>
  <c r="P30" i="36"/>
  <c r="J31" i="40"/>
  <c r="T31" i="40"/>
  <c r="O30" i="42"/>
  <c r="F49" i="42"/>
  <c r="F48" i="42"/>
  <c r="B67" i="44"/>
  <c r="B66" i="44"/>
  <c r="R66" i="46"/>
  <c r="R67" i="46"/>
  <c r="D30" i="48"/>
  <c r="E48" i="50"/>
  <c r="F66" i="50"/>
  <c r="O67" i="50"/>
  <c r="O66" i="50"/>
  <c r="R30" i="54"/>
  <c r="E66" i="43"/>
  <c r="E67" i="43"/>
  <c r="R49" i="44"/>
  <c r="R48" i="44"/>
  <c r="G49" i="46"/>
  <c r="G48" i="46"/>
  <c r="O48" i="51"/>
  <c r="O49" i="51"/>
  <c r="G48" i="55"/>
  <c r="G49" i="55"/>
  <c r="H67" i="58"/>
  <c r="H66" i="58"/>
  <c r="E31" i="20"/>
  <c r="G50" i="21"/>
  <c r="C69" i="21"/>
  <c r="L31" i="22"/>
  <c r="D69" i="22"/>
  <c r="G50" i="23"/>
  <c r="T31" i="25"/>
  <c r="Q31" i="27"/>
  <c r="O50" i="27"/>
  <c r="O31" i="30"/>
  <c r="H30" i="34"/>
  <c r="H31" i="34"/>
  <c r="Q31" i="34"/>
  <c r="C31" i="34"/>
  <c r="O31" i="34"/>
  <c r="C31" i="35"/>
  <c r="G50" i="35"/>
  <c r="G49" i="35"/>
  <c r="F68" i="36"/>
  <c r="F69" i="36"/>
  <c r="E50" i="37"/>
  <c r="H31" i="38"/>
  <c r="S31" i="38"/>
  <c r="S30" i="38"/>
  <c r="B50" i="40"/>
  <c r="N31" i="41"/>
  <c r="N30" i="41"/>
  <c r="Q67" i="48"/>
  <c r="Q66" i="48"/>
  <c r="T49" i="49"/>
  <c r="T48" i="49"/>
  <c r="U66" i="49"/>
  <c r="U67" i="49"/>
  <c r="B30" i="49"/>
  <c r="K30" i="50"/>
  <c r="P48" i="50"/>
  <c r="P49" i="50"/>
  <c r="D30" i="52"/>
  <c r="I31" i="25"/>
  <c r="G50" i="25"/>
  <c r="N50" i="25"/>
  <c r="T31" i="26"/>
  <c r="O31" i="28"/>
  <c r="J31" i="28"/>
  <c r="V31" i="28"/>
  <c r="G69" i="29"/>
  <c r="P31" i="30"/>
  <c r="M31" i="31"/>
  <c r="U31" i="31"/>
  <c r="D69" i="31"/>
  <c r="U31" i="32"/>
  <c r="C31" i="33"/>
  <c r="C69" i="33"/>
  <c r="I30" i="34"/>
  <c r="I31" i="34"/>
  <c r="D31" i="34"/>
  <c r="E68" i="35"/>
  <c r="U30" i="37"/>
  <c r="U31" i="37"/>
  <c r="C49" i="40"/>
  <c r="C50" i="40"/>
  <c r="C30" i="41"/>
  <c r="C31" i="41"/>
  <c r="O31" i="41"/>
  <c r="R30" i="42"/>
  <c r="G66" i="42"/>
  <c r="H30" i="44"/>
  <c r="H29" i="44"/>
  <c r="E30" i="46"/>
  <c r="E29" i="46"/>
  <c r="F49" i="50"/>
  <c r="Q48" i="50"/>
  <c r="J29" i="55"/>
  <c r="I30" i="55"/>
  <c r="H66" i="55"/>
  <c r="B30" i="58"/>
  <c r="B29" i="58"/>
  <c r="H50" i="20"/>
  <c r="B69" i="20"/>
  <c r="J31" i="26"/>
  <c r="H50" i="26"/>
  <c r="H31" i="29"/>
  <c r="R31" i="29"/>
  <c r="W31" i="31"/>
  <c r="D31" i="33"/>
  <c r="D69" i="33"/>
  <c r="J31" i="34"/>
  <c r="O31" i="35"/>
  <c r="V31" i="37"/>
  <c r="D31" i="41"/>
  <c r="D30" i="41"/>
  <c r="Q49" i="46"/>
  <c r="Q29" i="47"/>
  <c r="Q30" i="47"/>
  <c r="L29" i="49"/>
  <c r="L30" i="49"/>
  <c r="D48" i="49"/>
  <c r="D49" i="49"/>
  <c r="G67" i="52"/>
  <c r="G66" i="52"/>
  <c r="Q67" i="52"/>
  <c r="R31" i="34"/>
  <c r="C50" i="34"/>
  <c r="B50" i="36"/>
  <c r="I44" i="39"/>
  <c r="I47" i="39" s="1"/>
  <c r="B50" i="38"/>
  <c r="G31" i="39"/>
  <c r="Y31" i="39"/>
  <c r="E69" i="39"/>
  <c r="D50" i="40"/>
  <c r="E30" i="42"/>
  <c r="Q30" i="42"/>
  <c r="D30" i="43"/>
  <c r="V67" i="43"/>
  <c r="P67" i="44"/>
  <c r="R29" i="46"/>
  <c r="R30" i="46"/>
  <c r="U67" i="46"/>
  <c r="N30" i="48"/>
  <c r="S67" i="52"/>
  <c r="H66" i="53"/>
  <c r="H67" i="53"/>
  <c r="F49" i="54"/>
  <c r="K30" i="55"/>
  <c r="K29" i="55"/>
  <c r="C29" i="58"/>
  <c r="L30" i="58"/>
  <c r="Q48" i="58"/>
  <c r="I67" i="58"/>
  <c r="I66" i="58"/>
  <c r="K29" i="59"/>
  <c r="F49" i="43"/>
  <c r="F48" i="43"/>
  <c r="F67" i="44"/>
  <c r="U67" i="45"/>
  <c r="U66" i="45"/>
  <c r="J29" i="46"/>
  <c r="J30" i="46"/>
  <c r="N30" i="46"/>
  <c r="M67" i="46"/>
  <c r="N29" i="47"/>
  <c r="N30" i="47"/>
  <c r="S67" i="47"/>
  <c r="C67" i="49"/>
  <c r="R49" i="53"/>
  <c r="R48" i="53"/>
  <c r="R67" i="53"/>
  <c r="G30" i="54"/>
  <c r="G29" i="54"/>
  <c r="V66" i="57"/>
  <c r="V67" i="57"/>
  <c r="W31" i="34"/>
  <c r="D69" i="34"/>
  <c r="M31" i="35"/>
  <c r="W31" i="35"/>
  <c r="J31" i="35"/>
  <c r="B50" i="37"/>
  <c r="C69" i="40"/>
  <c r="H31" i="41"/>
  <c r="T31" i="41"/>
  <c r="T66" i="42"/>
  <c r="T67" i="42"/>
  <c r="E30" i="43"/>
  <c r="B67" i="43"/>
  <c r="S67" i="44"/>
  <c r="D29" i="45"/>
  <c r="D30" i="45"/>
  <c r="N30" i="45"/>
  <c r="K29" i="46"/>
  <c r="K30" i="46"/>
  <c r="D67" i="49"/>
  <c r="R66" i="51"/>
  <c r="R67" i="51"/>
  <c r="V30" i="52"/>
  <c r="V29" i="52"/>
  <c r="U29" i="53"/>
  <c r="U30" i="53"/>
  <c r="S48" i="53"/>
  <c r="S49" i="53"/>
  <c r="S67" i="53"/>
  <c r="S66" i="53"/>
  <c r="H30" i="54"/>
  <c r="H29" i="54"/>
  <c r="I66" i="56"/>
  <c r="Q67" i="56"/>
  <c r="L66" i="57"/>
  <c r="L67" i="57"/>
  <c r="N67" i="57"/>
  <c r="O30" i="43"/>
  <c r="T30" i="43"/>
  <c r="N67" i="43"/>
  <c r="U66" i="50"/>
  <c r="U67" i="50"/>
  <c r="L29" i="53"/>
  <c r="L30" i="53"/>
  <c r="T49" i="53"/>
  <c r="W67" i="55"/>
  <c r="F49" i="56"/>
  <c r="F48" i="56"/>
  <c r="U67" i="57"/>
  <c r="O67" i="57"/>
  <c r="K30" i="42"/>
  <c r="S43" i="42"/>
  <c r="S46" i="42" s="1"/>
  <c r="Q49" i="42"/>
  <c r="N30" i="44"/>
  <c r="R30" i="44"/>
  <c r="G49" i="44"/>
  <c r="G48" i="44"/>
  <c r="F49" i="45"/>
  <c r="F48" i="45"/>
  <c r="F49" i="46"/>
  <c r="F67" i="46"/>
  <c r="F66" i="46"/>
  <c r="E29" i="47"/>
  <c r="E30" i="47"/>
  <c r="J30" i="47"/>
  <c r="C67" i="47"/>
  <c r="I67" i="48"/>
  <c r="I66" i="48"/>
  <c r="S29" i="49"/>
  <c r="S30" i="49"/>
  <c r="F67" i="49"/>
  <c r="F66" i="49"/>
  <c r="P67" i="49"/>
  <c r="D48" i="50"/>
  <c r="D49" i="50"/>
  <c r="L66" i="55"/>
  <c r="L67" i="55"/>
  <c r="G49" i="56"/>
  <c r="D67" i="57"/>
  <c r="S43" i="43"/>
  <c r="R49" i="43"/>
  <c r="S30" i="44"/>
  <c r="I67" i="44"/>
  <c r="L67" i="45"/>
  <c r="R49" i="47"/>
  <c r="E30" i="49"/>
  <c r="O49" i="49"/>
  <c r="M30" i="50"/>
  <c r="L30" i="55"/>
  <c r="Q67" i="55"/>
  <c r="J30" i="56"/>
  <c r="B67" i="56"/>
  <c r="F67" i="57"/>
  <c r="G49" i="58"/>
  <c r="J30" i="59"/>
  <c r="S31" i="40"/>
  <c r="J30" i="42"/>
  <c r="S30" i="43"/>
  <c r="P30" i="45"/>
  <c r="T30" i="44"/>
  <c r="P30" i="46"/>
  <c r="E66" i="46"/>
  <c r="E67" i="48"/>
  <c r="V67" i="49"/>
  <c r="Q49" i="51"/>
  <c r="C67" i="51"/>
  <c r="R49" i="50"/>
  <c r="L67" i="52"/>
  <c r="R49" i="54"/>
  <c r="P49" i="54"/>
  <c r="U43" i="55"/>
  <c r="U44" i="55" s="1"/>
  <c r="O30" i="56"/>
  <c r="M67" i="56"/>
  <c r="K30" i="56"/>
  <c r="G67" i="57"/>
  <c r="P67" i="58"/>
  <c r="P49" i="59"/>
  <c r="K67" i="59"/>
  <c r="K67" i="47"/>
  <c r="Q30" i="48"/>
  <c r="J29" i="49"/>
  <c r="W67" i="49"/>
  <c r="P49" i="51"/>
  <c r="H29" i="50"/>
  <c r="R30" i="50"/>
  <c r="U43" i="52"/>
  <c r="U46" i="52" s="1"/>
  <c r="E49" i="52"/>
  <c r="J67" i="52"/>
  <c r="E49" i="53"/>
  <c r="C30" i="55"/>
  <c r="N30" i="56"/>
  <c r="R30" i="57"/>
  <c r="T67" i="57"/>
  <c r="H30" i="58"/>
  <c r="S30" i="58"/>
  <c r="W67" i="58"/>
  <c r="J30" i="52"/>
  <c r="F49" i="52"/>
  <c r="D49" i="54"/>
  <c r="W66" i="54"/>
  <c r="N67" i="56"/>
  <c r="E30" i="56"/>
  <c r="F30" i="57"/>
  <c r="F48" i="57"/>
  <c r="I66" i="57"/>
  <c r="T30" i="58"/>
  <c r="R67" i="58"/>
  <c r="U30" i="58"/>
  <c r="N29" i="59"/>
  <c r="R49" i="59"/>
  <c r="I30" i="44"/>
  <c r="V30" i="45"/>
  <c r="G49" i="45"/>
  <c r="F30" i="46"/>
  <c r="G30" i="46"/>
  <c r="S67" i="46"/>
  <c r="O29" i="48"/>
  <c r="U30" i="49"/>
  <c r="E49" i="49"/>
  <c r="T49" i="51"/>
  <c r="R49" i="51"/>
  <c r="I30" i="53"/>
  <c r="P30" i="54"/>
  <c r="E30" i="55"/>
  <c r="Q30" i="55"/>
  <c r="F30" i="56"/>
  <c r="W67" i="56"/>
  <c r="O67" i="58"/>
  <c r="G30" i="59"/>
  <c r="L30" i="44"/>
  <c r="E67" i="44"/>
  <c r="T49" i="44"/>
  <c r="T67" i="45"/>
  <c r="H30" i="48"/>
  <c r="E49" i="48"/>
  <c r="T67" i="49"/>
  <c r="S67" i="51"/>
  <c r="I30" i="50"/>
  <c r="U30" i="50"/>
  <c r="V30" i="53"/>
  <c r="B67" i="53"/>
  <c r="N67" i="53"/>
  <c r="T49" i="54"/>
  <c r="C67" i="54"/>
  <c r="F30" i="55"/>
  <c r="F49" i="55"/>
  <c r="J67" i="55"/>
  <c r="P30" i="56"/>
  <c r="O67" i="56"/>
  <c r="J67" i="57"/>
  <c r="K67" i="58"/>
  <c r="D67" i="58"/>
  <c r="C30" i="59"/>
  <c r="O30" i="59"/>
  <c r="G25" i="4"/>
  <c r="G30" i="4" s="1"/>
  <c r="I44" i="8"/>
  <c r="B46" i="8"/>
  <c r="G32" i="12"/>
  <c r="W30" i="12"/>
  <c r="W32" i="12"/>
  <c r="E49" i="15"/>
  <c r="E50" i="15"/>
  <c r="U31" i="16"/>
  <c r="U30" i="16"/>
  <c r="P49" i="16"/>
  <c r="P50" i="16"/>
  <c r="H31" i="19"/>
  <c r="H30" i="19"/>
  <c r="E31" i="21"/>
  <c r="E30" i="21"/>
  <c r="Q50" i="28"/>
  <c r="Q49" i="28"/>
  <c r="E31" i="38"/>
  <c r="E30" i="38"/>
  <c r="P30" i="42"/>
  <c r="P29" i="42"/>
  <c r="P49" i="48"/>
  <c r="U43" i="48"/>
  <c r="P48" i="48"/>
  <c r="V66" i="59"/>
  <c r="V67" i="59"/>
  <c r="B65" i="4"/>
  <c r="H60" i="4"/>
  <c r="I30" i="12"/>
  <c r="I32" i="12"/>
  <c r="I30" i="13"/>
  <c r="I31" i="13"/>
  <c r="I31" i="16"/>
  <c r="I30" i="16"/>
  <c r="I44" i="16"/>
  <c r="B49" i="16"/>
  <c r="W30" i="17"/>
  <c r="W31" i="17"/>
  <c r="I44" i="19"/>
  <c r="B50" i="19"/>
  <c r="B49" i="19"/>
  <c r="G30" i="22"/>
  <c r="G31" i="22"/>
  <c r="Z25" i="24"/>
  <c r="B30" i="24"/>
  <c r="V31" i="24"/>
  <c r="V30" i="24"/>
  <c r="P30" i="25"/>
  <c r="V30" i="30"/>
  <c r="V31" i="30"/>
  <c r="D68" i="30"/>
  <c r="C69" i="34"/>
  <c r="C68" i="34"/>
  <c r="W30" i="35"/>
  <c r="X30" i="35"/>
  <c r="X31" i="35"/>
  <c r="I31" i="37"/>
  <c r="I30" i="37"/>
  <c r="K67" i="46"/>
  <c r="K66" i="46"/>
  <c r="T66" i="46"/>
  <c r="T67" i="46"/>
  <c r="Q49" i="48"/>
  <c r="Q48" i="48"/>
  <c r="E68" i="37"/>
  <c r="E69" i="37"/>
  <c r="C49" i="46"/>
  <c r="C48" i="46"/>
  <c r="S49" i="46"/>
  <c r="U43" i="46"/>
  <c r="V67" i="47"/>
  <c r="W24" i="48"/>
  <c r="B30" i="48"/>
  <c r="B29" i="48"/>
  <c r="L30" i="48"/>
  <c r="L29" i="48"/>
  <c r="W22" i="6"/>
  <c r="C72" i="12"/>
  <c r="B31" i="12"/>
  <c r="Y25" i="12"/>
  <c r="Y26" i="12" s="1"/>
  <c r="H53" i="12"/>
  <c r="P30" i="22"/>
  <c r="P49" i="22"/>
  <c r="P50" i="22"/>
  <c r="E50" i="28"/>
  <c r="E49" i="28"/>
  <c r="C30" i="30"/>
  <c r="Z25" i="30"/>
  <c r="C31" i="30"/>
  <c r="H31" i="31"/>
  <c r="H30" i="31"/>
  <c r="S31" i="34"/>
  <c r="S30" i="34"/>
  <c r="F31" i="35"/>
  <c r="F30" i="35"/>
  <c r="F69" i="40"/>
  <c r="F68" i="40"/>
  <c r="P49" i="41"/>
  <c r="S44" i="41"/>
  <c r="N50" i="41"/>
  <c r="S25" i="1"/>
  <c r="S30" i="1" s="1"/>
  <c r="H58" i="2"/>
  <c r="D46" i="3"/>
  <c r="D51" i="3" s="1"/>
  <c r="J25" i="3"/>
  <c r="J30" i="3" s="1"/>
  <c r="W21" i="4"/>
  <c r="Y21" i="10"/>
  <c r="Y25" i="8"/>
  <c r="Y26" i="8" s="1"/>
  <c r="W18" i="7"/>
  <c r="S25" i="11"/>
  <c r="S30" i="11" s="1"/>
  <c r="H52" i="13"/>
  <c r="E71" i="14"/>
  <c r="G65" i="14"/>
  <c r="C68" i="15"/>
  <c r="C69" i="15"/>
  <c r="M31" i="18"/>
  <c r="M30" i="18"/>
  <c r="D68" i="18"/>
  <c r="D69" i="18"/>
  <c r="C50" i="19"/>
  <c r="Y30" i="23"/>
  <c r="Y31" i="23"/>
  <c r="F69" i="23"/>
  <c r="F68" i="23"/>
  <c r="P30" i="57"/>
  <c r="P29" i="57"/>
  <c r="Q67" i="59"/>
  <c r="C49" i="59"/>
  <c r="C48" i="59"/>
  <c r="H43" i="59"/>
  <c r="H40" i="1"/>
  <c r="H60" i="1"/>
  <c r="V22" i="1"/>
  <c r="V25" i="4"/>
  <c r="V30" i="4" s="1"/>
  <c r="I44" i="6"/>
  <c r="T25" i="10"/>
  <c r="T30" i="10" s="1"/>
  <c r="N52" i="13"/>
  <c r="O31" i="14"/>
  <c r="O30" i="14"/>
  <c r="Q46" i="14"/>
  <c r="O52" i="14"/>
  <c r="B50" i="16"/>
  <c r="C69" i="16"/>
  <c r="C68" i="16"/>
  <c r="S31" i="17"/>
  <c r="S30" i="17"/>
  <c r="E31" i="18"/>
  <c r="Z25" i="18"/>
  <c r="X30" i="18"/>
  <c r="X31" i="18"/>
  <c r="E69" i="18"/>
  <c r="E50" i="21"/>
  <c r="E49" i="21"/>
  <c r="E31" i="23"/>
  <c r="E30" i="23"/>
  <c r="F30" i="32"/>
  <c r="F31" i="32"/>
  <c r="M31" i="33"/>
  <c r="M30" i="33"/>
  <c r="V30" i="33"/>
  <c r="V31" i="33"/>
  <c r="G63" i="33"/>
  <c r="B68" i="33"/>
  <c r="B69" i="33"/>
  <c r="D67" i="45"/>
  <c r="D66" i="45"/>
  <c r="N67" i="45"/>
  <c r="N66" i="45"/>
  <c r="O67" i="46"/>
  <c r="O66" i="46"/>
  <c r="D65" i="1"/>
  <c r="D70" i="1" s="1"/>
  <c r="M25" i="1"/>
  <c r="M30" i="1" s="1"/>
  <c r="B25" i="2"/>
  <c r="U25" i="2"/>
  <c r="U30" i="2" s="1"/>
  <c r="H62" i="2"/>
  <c r="T43" i="4"/>
  <c r="O46" i="6"/>
  <c r="O51" i="6" s="1"/>
  <c r="H64" i="6"/>
  <c r="H60" i="8"/>
  <c r="Y24" i="10"/>
  <c r="I45" i="10"/>
  <c r="H65" i="12"/>
  <c r="B71" i="12"/>
  <c r="T46" i="11"/>
  <c r="N51" i="13"/>
  <c r="X30" i="14"/>
  <c r="X31" i="14"/>
  <c r="I31" i="15"/>
  <c r="E68" i="15"/>
  <c r="E69" i="15"/>
  <c r="L30" i="17"/>
  <c r="L31" i="17"/>
  <c r="E69" i="17"/>
  <c r="E68" i="17"/>
  <c r="F69" i="18"/>
  <c r="F68" i="18"/>
  <c r="O31" i="20"/>
  <c r="O30" i="20"/>
  <c r="L30" i="21"/>
  <c r="L31" i="21"/>
  <c r="F50" i="21"/>
  <c r="F49" i="21"/>
  <c r="L30" i="24"/>
  <c r="J30" i="34"/>
  <c r="J31" i="39"/>
  <c r="J30" i="39"/>
  <c r="G63" i="40"/>
  <c r="I30" i="42"/>
  <c r="W61" i="44"/>
  <c r="C66" i="44"/>
  <c r="C67" i="44"/>
  <c r="T67" i="44"/>
  <c r="T66" i="44"/>
  <c r="R48" i="49"/>
  <c r="R49" i="49"/>
  <c r="F66" i="51"/>
  <c r="X61" i="51"/>
  <c r="F67" i="51"/>
  <c r="B46" i="1"/>
  <c r="F25" i="1"/>
  <c r="F30" i="1" s="1"/>
  <c r="V24" i="1"/>
  <c r="C46" i="1"/>
  <c r="C51" i="1" s="1"/>
  <c r="O46" i="2"/>
  <c r="O51" i="2" s="1"/>
  <c r="I25" i="2"/>
  <c r="I30" i="2" s="1"/>
  <c r="T25" i="2"/>
  <c r="T30" i="2" s="1"/>
  <c r="W23" i="3"/>
  <c r="J25" i="6"/>
  <c r="J30" i="6" s="1"/>
  <c r="P46" i="6"/>
  <c r="P51" i="6" s="1"/>
  <c r="I44" i="10"/>
  <c r="R46" i="12"/>
  <c r="O52" i="12"/>
  <c r="F72" i="12"/>
  <c r="M32" i="12"/>
  <c r="T32" i="12"/>
  <c r="G65" i="13"/>
  <c r="R30" i="13"/>
  <c r="O51" i="13"/>
  <c r="D30" i="13"/>
  <c r="D31" i="13"/>
  <c r="K45" i="13"/>
  <c r="W31" i="14"/>
  <c r="G63" i="15"/>
  <c r="Y25" i="17"/>
  <c r="B31" i="17"/>
  <c r="B30" i="17"/>
  <c r="F69" i="17"/>
  <c r="F68" i="17"/>
  <c r="G63" i="18"/>
  <c r="P31" i="18"/>
  <c r="P30" i="18"/>
  <c r="C49" i="18"/>
  <c r="C50" i="18"/>
  <c r="N49" i="19"/>
  <c r="N50" i="19"/>
  <c r="M30" i="21"/>
  <c r="G31" i="23"/>
  <c r="G30" i="23"/>
  <c r="R31" i="23"/>
  <c r="R30" i="23"/>
  <c r="B50" i="23"/>
  <c r="B49" i="23"/>
  <c r="R30" i="24"/>
  <c r="R31" i="24"/>
  <c r="H50" i="27"/>
  <c r="T30" i="30"/>
  <c r="R31" i="32"/>
  <c r="R30" i="32"/>
  <c r="C49" i="32"/>
  <c r="C50" i="32"/>
  <c r="G50" i="33"/>
  <c r="G49" i="33"/>
  <c r="P50" i="36"/>
  <c r="P49" i="36"/>
  <c r="L30" i="38"/>
  <c r="K31" i="39"/>
  <c r="K30" i="39"/>
  <c r="I43" i="43"/>
  <c r="O29" i="46"/>
  <c r="O30" i="46"/>
  <c r="V30" i="49"/>
  <c r="V29" i="49"/>
  <c r="G67" i="51"/>
  <c r="G66" i="51"/>
  <c r="O67" i="51"/>
  <c r="O66" i="51"/>
  <c r="H59" i="2"/>
  <c r="B25" i="6"/>
  <c r="C29" i="48"/>
  <c r="C30" i="48"/>
  <c r="W23" i="6"/>
  <c r="K30" i="12"/>
  <c r="K32" i="12"/>
  <c r="Z25" i="38"/>
  <c r="T45" i="1"/>
  <c r="R25" i="1"/>
  <c r="R30" i="1" s="1"/>
  <c r="H45" i="4"/>
  <c r="Y25" i="13"/>
  <c r="Y26" i="13" s="1"/>
  <c r="B30" i="13"/>
  <c r="R46" i="2"/>
  <c r="R51" i="2" s="1"/>
  <c r="O25" i="3"/>
  <c r="O30" i="3" s="1"/>
  <c r="H60" i="3"/>
  <c r="H63" i="4"/>
  <c r="U25" i="4"/>
  <c r="U30" i="4" s="1"/>
  <c r="W21" i="6"/>
  <c r="K25" i="6"/>
  <c r="K30" i="6" s="1"/>
  <c r="S46" i="8"/>
  <c r="S51" i="8" s="1"/>
  <c r="N53" i="12"/>
  <c r="D32" i="12"/>
  <c r="D31" i="12"/>
  <c r="H65" i="11"/>
  <c r="Y24" i="11"/>
  <c r="I45" i="11"/>
  <c r="Q31" i="14"/>
  <c r="Q30" i="14"/>
  <c r="C31" i="15"/>
  <c r="Z25" i="15"/>
  <c r="Z26" i="15" s="1"/>
  <c r="H31" i="17"/>
  <c r="C69" i="18"/>
  <c r="I44" i="20"/>
  <c r="B50" i="20"/>
  <c r="W30" i="21"/>
  <c r="W31" i="21"/>
  <c r="H30" i="23"/>
  <c r="H31" i="23"/>
  <c r="S31" i="23"/>
  <c r="S30" i="23"/>
  <c r="C50" i="23"/>
  <c r="C49" i="23"/>
  <c r="H31" i="24"/>
  <c r="H30" i="24"/>
  <c r="S31" i="24"/>
  <c r="S30" i="24"/>
  <c r="I44" i="24"/>
  <c r="B50" i="24"/>
  <c r="D50" i="30"/>
  <c r="D49" i="30"/>
  <c r="C31" i="38"/>
  <c r="C30" i="38"/>
  <c r="D48" i="43"/>
  <c r="D49" i="43"/>
  <c r="G67" i="48"/>
  <c r="W61" i="48"/>
  <c r="G66" i="48"/>
  <c r="J31" i="16"/>
  <c r="J30" i="16"/>
  <c r="Q30" i="22"/>
  <c r="Q31" i="22"/>
  <c r="G30" i="25"/>
  <c r="G31" i="25"/>
  <c r="O50" i="26"/>
  <c r="O49" i="26"/>
  <c r="S29" i="54"/>
  <c r="S30" i="54"/>
  <c r="V18" i="1"/>
  <c r="B25" i="1"/>
  <c r="F65" i="4"/>
  <c r="F70" i="4" s="1"/>
  <c r="K30" i="16"/>
  <c r="K31" i="16"/>
  <c r="O50" i="18"/>
  <c r="O49" i="18"/>
  <c r="Q44" i="23"/>
  <c r="N49" i="23"/>
  <c r="N50" i="23"/>
  <c r="H61" i="1"/>
  <c r="V25" i="3"/>
  <c r="V30" i="3" s="1"/>
  <c r="G25" i="11"/>
  <c r="G30" i="11" s="1"/>
  <c r="P49" i="18"/>
  <c r="P50" i="18"/>
  <c r="B31" i="24"/>
  <c r="O49" i="35"/>
  <c r="O50" i="35"/>
  <c r="Q44" i="35"/>
  <c r="M30" i="40"/>
  <c r="M31" i="40"/>
  <c r="P31" i="41"/>
  <c r="P30" i="41"/>
  <c r="M30" i="56"/>
  <c r="M29" i="56"/>
  <c r="L67" i="58"/>
  <c r="L66" i="58"/>
  <c r="D49" i="59"/>
  <c r="D48" i="59"/>
  <c r="W20" i="3"/>
  <c r="W22" i="4"/>
  <c r="H51" i="13"/>
  <c r="D70" i="13"/>
  <c r="D71" i="13"/>
  <c r="O31" i="15"/>
  <c r="O30" i="15"/>
  <c r="X30" i="20"/>
  <c r="X31" i="20"/>
  <c r="T30" i="21"/>
  <c r="T31" i="21"/>
  <c r="C49" i="22"/>
  <c r="I44" i="22"/>
  <c r="N30" i="26"/>
  <c r="N31" i="26"/>
  <c r="W61" i="47"/>
  <c r="N67" i="47"/>
  <c r="N66" i="47"/>
  <c r="H45" i="2"/>
  <c r="P46" i="4"/>
  <c r="P51" i="4" s="1"/>
  <c r="S25" i="2"/>
  <c r="S30" i="2" s="1"/>
  <c r="T41" i="1"/>
  <c r="I25" i="1"/>
  <c r="I30" i="1" s="1"/>
  <c r="V21" i="1"/>
  <c r="B25" i="3"/>
  <c r="H41" i="2"/>
  <c r="V25" i="2"/>
  <c r="V30" i="2" s="1"/>
  <c r="H41" i="4"/>
  <c r="L25" i="6"/>
  <c r="L30" i="6" s="1"/>
  <c r="R46" i="6"/>
  <c r="R51" i="6" s="1"/>
  <c r="T45" i="6"/>
  <c r="I45" i="6"/>
  <c r="I34" i="7"/>
  <c r="B65" i="8"/>
  <c r="H61" i="10"/>
  <c r="H32" i="12"/>
  <c r="M25" i="11"/>
  <c r="M30" i="11" s="1"/>
  <c r="Y21" i="11"/>
  <c r="Y23" i="11"/>
  <c r="C31" i="13"/>
  <c r="C71" i="13"/>
  <c r="E50" i="16"/>
  <c r="I44" i="18"/>
  <c r="D50" i="21"/>
  <c r="C50" i="22"/>
  <c r="B49" i="24"/>
  <c r="S30" i="30"/>
  <c r="S31" i="30"/>
  <c r="E50" i="30"/>
  <c r="E49" i="30"/>
  <c r="F69" i="31"/>
  <c r="P30" i="33"/>
  <c r="P31" i="33"/>
  <c r="H50" i="34"/>
  <c r="H49" i="34"/>
  <c r="N31" i="35"/>
  <c r="W30" i="38"/>
  <c r="W31" i="38"/>
  <c r="H50" i="38"/>
  <c r="H49" i="38"/>
  <c r="C30" i="39"/>
  <c r="C31" i="39"/>
  <c r="D31" i="40"/>
  <c r="L30" i="51"/>
  <c r="L29" i="51"/>
  <c r="B49" i="51"/>
  <c r="H43" i="51"/>
  <c r="B48" i="51"/>
  <c r="W19" i="3"/>
  <c r="F30" i="15"/>
  <c r="F31" i="15"/>
  <c r="H30" i="22"/>
  <c r="H31" i="22"/>
  <c r="H49" i="30"/>
  <c r="H50" i="30"/>
  <c r="G30" i="31"/>
  <c r="G31" i="31"/>
  <c r="E31" i="35"/>
  <c r="E30" i="35"/>
  <c r="I66" i="54"/>
  <c r="I67" i="54"/>
  <c r="X61" i="54"/>
  <c r="C65" i="1"/>
  <c r="C70" i="1" s="1"/>
  <c r="B65" i="10"/>
  <c r="T45" i="10"/>
  <c r="B70" i="12"/>
  <c r="R25" i="11"/>
  <c r="R30" i="11" s="1"/>
  <c r="G30" i="15"/>
  <c r="G31" i="15"/>
  <c r="N31" i="16"/>
  <c r="N30" i="16"/>
  <c r="F31" i="17"/>
  <c r="Y31" i="18"/>
  <c r="Y30" i="18"/>
  <c r="C50" i="26"/>
  <c r="C49" i="26"/>
  <c r="Q44" i="34"/>
  <c r="F67" i="52"/>
  <c r="F66" i="52"/>
  <c r="U30" i="24"/>
  <c r="C69" i="27"/>
  <c r="C68" i="27"/>
  <c r="D31" i="30"/>
  <c r="D30" i="30"/>
  <c r="G63" i="32"/>
  <c r="B69" i="32"/>
  <c r="B68" i="32"/>
  <c r="K31" i="34"/>
  <c r="K30" i="34"/>
  <c r="T30" i="34"/>
  <c r="T31" i="34"/>
  <c r="G30" i="35"/>
  <c r="G31" i="35"/>
  <c r="C49" i="37"/>
  <c r="C50" i="37"/>
  <c r="I44" i="37"/>
  <c r="X61" i="50"/>
  <c r="C67" i="50"/>
  <c r="Q66" i="57"/>
  <c r="Q67" i="57"/>
  <c r="V66" i="58"/>
  <c r="V67" i="58"/>
  <c r="P25" i="2"/>
  <c r="P30" i="2" s="1"/>
  <c r="H64" i="2"/>
  <c r="O46" i="8"/>
  <c r="O51" i="8" s="1"/>
  <c r="T43" i="10"/>
  <c r="V30" i="14"/>
  <c r="V31" i="14"/>
  <c r="N49" i="15"/>
  <c r="N50" i="15"/>
  <c r="Y25" i="16"/>
  <c r="C68" i="17"/>
  <c r="C69" i="17"/>
  <c r="W30" i="18"/>
  <c r="W31" i="18"/>
  <c r="Q49" i="18"/>
  <c r="Q50" i="18"/>
  <c r="C50" i="21"/>
  <c r="D31" i="23"/>
  <c r="D30" i="23"/>
  <c r="F69" i="28"/>
  <c r="E31" i="32"/>
  <c r="E30" i="32"/>
  <c r="O49" i="32"/>
  <c r="O50" i="32"/>
  <c r="U31" i="33"/>
  <c r="U30" i="33"/>
  <c r="E49" i="33"/>
  <c r="E50" i="33"/>
  <c r="D50" i="37"/>
  <c r="D49" i="37"/>
  <c r="W21" i="2"/>
  <c r="T42" i="2"/>
  <c r="E25" i="4"/>
  <c r="E30" i="4" s="1"/>
  <c r="C25" i="4"/>
  <c r="C30" i="4" s="1"/>
  <c r="E25" i="1"/>
  <c r="E30" i="1" s="1"/>
  <c r="N25" i="1"/>
  <c r="N30" i="1" s="1"/>
  <c r="T41" i="2"/>
  <c r="B65" i="2"/>
  <c r="H64" i="3"/>
  <c r="G25" i="1"/>
  <c r="G30" i="1" s="1"/>
  <c r="D46" i="1"/>
  <c r="D51" i="1" s="1"/>
  <c r="N46" i="2"/>
  <c r="T39" i="2"/>
  <c r="D65" i="2"/>
  <c r="D70" i="2" s="1"/>
  <c r="E25" i="3"/>
  <c r="E30" i="3" s="1"/>
  <c r="Q25" i="3"/>
  <c r="Q30" i="3" s="1"/>
  <c r="W24" i="4"/>
  <c r="S46" i="6"/>
  <c r="S51" i="6" s="1"/>
  <c r="G72" i="12"/>
  <c r="Y20" i="11"/>
  <c r="N25" i="11"/>
  <c r="N30" i="11" s="1"/>
  <c r="B46" i="11"/>
  <c r="G30" i="13"/>
  <c r="G31" i="13"/>
  <c r="C52" i="13"/>
  <c r="I46" i="13"/>
  <c r="H49" i="15"/>
  <c r="X31" i="16"/>
  <c r="V31" i="18"/>
  <c r="R31" i="20"/>
  <c r="R30" i="20"/>
  <c r="I44" i="23"/>
  <c r="E69" i="23"/>
  <c r="I44" i="26"/>
  <c r="D31" i="27"/>
  <c r="D30" i="27"/>
  <c r="H49" i="27"/>
  <c r="P50" i="28"/>
  <c r="P49" i="28"/>
  <c r="H30" i="33"/>
  <c r="H31" i="33"/>
  <c r="F30" i="34"/>
  <c r="F31" i="34"/>
  <c r="N49" i="34"/>
  <c r="F49" i="39"/>
  <c r="F50" i="39"/>
  <c r="O66" i="42"/>
  <c r="O67" i="42"/>
  <c r="H31" i="15"/>
  <c r="B69" i="15"/>
  <c r="B68" i="15"/>
  <c r="D49" i="16"/>
  <c r="D50" i="16"/>
  <c r="R30" i="18"/>
  <c r="F69" i="20"/>
  <c r="V31" i="21"/>
  <c r="S30" i="22"/>
  <c r="S31" i="22"/>
  <c r="Z25" i="28"/>
  <c r="B31" i="28"/>
  <c r="B30" i="28"/>
  <c r="Q31" i="32"/>
  <c r="B49" i="32"/>
  <c r="B50" i="32"/>
  <c r="I44" i="32"/>
  <c r="G31" i="33"/>
  <c r="O31" i="33"/>
  <c r="O30" i="33"/>
  <c r="O50" i="34"/>
  <c r="O49" i="34"/>
  <c r="Z25" i="37"/>
  <c r="B31" i="37"/>
  <c r="X30" i="38"/>
  <c r="X31" i="38"/>
  <c r="N49" i="38"/>
  <c r="Q44" i="38"/>
  <c r="N50" i="38"/>
  <c r="M29" i="43"/>
  <c r="M30" i="43"/>
  <c r="H29" i="47"/>
  <c r="H30" i="47"/>
  <c r="S29" i="47"/>
  <c r="S30" i="47"/>
  <c r="T30" i="48"/>
  <c r="T29" i="48"/>
  <c r="B30" i="50"/>
  <c r="B29" i="50"/>
  <c r="W24" i="50"/>
  <c r="M66" i="50"/>
  <c r="M67" i="50"/>
  <c r="F46" i="11"/>
  <c r="F51" i="11" s="1"/>
  <c r="D31" i="16"/>
  <c r="D30" i="16"/>
  <c r="B50" i="17"/>
  <c r="G30" i="17"/>
  <c r="G31" i="17"/>
  <c r="V31" i="17"/>
  <c r="H63" i="20"/>
  <c r="P50" i="20"/>
  <c r="C50" i="20"/>
  <c r="D68" i="21"/>
  <c r="D69" i="21"/>
  <c r="Z25" i="22"/>
  <c r="D30" i="24"/>
  <c r="D31" i="24"/>
  <c r="N30" i="24"/>
  <c r="G63" i="24"/>
  <c r="J30" i="26"/>
  <c r="P50" i="27"/>
  <c r="R44" i="27"/>
  <c r="P49" i="27"/>
  <c r="W31" i="28"/>
  <c r="C69" i="29"/>
  <c r="C68" i="29"/>
  <c r="X31" i="33"/>
  <c r="N30" i="37"/>
  <c r="V30" i="37"/>
  <c r="U31" i="41"/>
  <c r="U30" i="41"/>
  <c r="D49" i="41"/>
  <c r="D50" i="41"/>
  <c r="I44" i="41"/>
  <c r="AA39" i="41"/>
  <c r="AB39" i="41" s="1"/>
  <c r="C67" i="43"/>
  <c r="C66" i="43"/>
  <c r="E29" i="51"/>
  <c r="E30" i="51"/>
  <c r="B30" i="18"/>
  <c r="B31" i="18"/>
  <c r="U31" i="20"/>
  <c r="U30" i="20"/>
  <c r="N49" i="21"/>
  <c r="N50" i="21"/>
  <c r="Q44" i="21"/>
  <c r="V31" i="22"/>
  <c r="V30" i="22"/>
  <c r="E31" i="24"/>
  <c r="G50" i="24"/>
  <c r="B69" i="25"/>
  <c r="B68" i="25"/>
  <c r="I44" i="35"/>
  <c r="H50" i="40"/>
  <c r="H49" i="40"/>
  <c r="V31" i="41"/>
  <c r="V30" i="41"/>
  <c r="E49" i="41"/>
  <c r="E50" i="41"/>
  <c r="J29" i="44"/>
  <c r="J30" i="44"/>
  <c r="V66" i="44"/>
  <c r="V67" i="44"/>
  <c r="J30" i="45"/>
  <c r="W24" i="45"/>
  <c r="J29" i="45"/>
  <c r="O48" i="45"/>
  <c r="O49" i="45"/>
  <c r="U43" i="45"/>
  <c r="G67" i="45"/>
  <c r="G66" i="45"/>
  <c r="P66" i="45"/>
  <c r="P67" i="45"/>
  <c r="G67" i="46"/>
  <c r="G66" i="46"/>
  <c r="E48" i="55"/>
  <c r="E49" i="55"/>
  <c r="F52" i="13"/>
  <c r="I44" i="15"/>
  <c r="F68" i="15"/>
  <c r="F69" i="15"/>
  <c r="B31" i="15"/>
  <c r="S31" i="16"/>
  <c r="H50" i="19"/>
  <c r="L31" i="19"/>
  <c r="F68" i="20"/>
  <c r="V31" i="20"/>
  <c r="V30" i="20"/>
  <c r="E69" i="21"/>
  <c r="G49" i="22"/>
  <c r="G50" i="22"/>
  <c r="D68" i="23"/>
  <c r="W30" i="25"/>
  <c r="W31" i="25"/>
  <c r="Z25" i="26"/>
  <c r="B30" i="26"/>
  <c r="G63" i="26"/>
  <c r="D68" i="26"/>
  <c r="D69" i="26"/>
  <c r="D50" i="27"/>
  <c r="G31" i="28"/>
  <c r="G30" i="28"/>
  <c r="F50" i="29"/>
  <c r="N50" i="30"/>
  <c r="N30" i="31"/>
  <c r="N31" i="31"/>
  <c r="F49" i="31"/>
  <c r="F50" i="31"/>
  <c r="Q30" i="32"/>
  <c r="M31" i="34"/>
  <c r="Z25" i="36"/>
  <c r="Q31" i="39"/>
  <c r="Q30" i="39"/>
  <c r="K30" i="41"/>
  <c r="K31" i="41"/>
  <c r="Q30" i="43"/>
  <c r="Q29" i="43"/>
  <c r="K29" i="44"/>
  <c r="K30" i="44"/>
  <c r="N66" i="44"/>
  <c r="N67" i="44"/>
  <c r="Q49" i="44"/>
  <c r="Q66" i="45"/>
  <c r="Q67" i="45"/>
  <c r="Q29" i="49"/>
  <c r="Q30" i="49"/>
  <c r="C66" i="52"/>
  <c r="C67" i="52"/>
  <c r="O66" i="54"/>
  <c r="O67" i="54"/>
  <c r="N46" i="8"/>
  <c r="E72" i="12"/>
  <c r="J32" i="12"/>
  <c r="Q31" i="13"/>
  <c r="T31" i="15"/>
  <c r="O31" i="16"/>
  <c r="G49" i="16"/>
  <c r="R44" i="16"/>
  <c r="D69" i="16"/>
  <c r="Z25" i="20"/>
  <c r="J30" i="21"/>
  <c r="J31" i="21"/>
  <c r="G63" i="22"/>
  <c r="L31" i="23"/>
  <c r="L30" i="23"/>
  <c r="K30" i="24"/>
  <c r="Y31" i="24"/>
  <c r="Y30" i="24"/>
  <c r="V31" i="25"/>
  <c r="H49" i="25"/>
  <c r="D68" i="25"/>
  <c r="D69" i="25"/>
  <c r="B31" i="26"/>
  <c r="C30" i="26"/>
  <c r="C31" i="26"/>
  <c r="T30" i="27"/>
  <c r="G50" i="29"/>
  <c r="G49" i="29"/>
  <c r="E68" i="29"/>
  <c r="K31" i="36"/>
  <c r="Y31" i="36"/>
  <c r="Y30" i="36"/>
  <c r="N49" i="39"/>
  <c r="N50" i="39"/>
  <c r="R44" i="39"/>
  <c r="N49" i="40"/>
  <c r="C49" i="42"/>
  <c r="C48" i="42"/>
  <c r="D66" i="42"/>
  <c r="D67" i="42"/>
  <c r="L67" i="42"/>
  <c r="L66" i="42"/>
  <c r="R30" i="43"/>
  <c r="R29" i="43"/>
  <c r="X61" i="49"/>
  <c r="G30" i="50"/>
  <c r="G29" i="50"/>
  <c r="H67" i="50"/>
  <c r="H66" i="50"/>
  <c r="S30" i="15"/>
  <c r="S31" i="15"/>
  <c r="B31" i="14"/>
  <c r="Z25" i="14"/>
  <c r="Z26" i="14" s="1"/>
  <c r="D31" i="17"/>
  <c r="K31" i="17"/>
  <c r="D31" i="18"/>
  <c r="K31" i="19"/>
  <c r="O31" i="19"/>
  <c r="O30" i="19"/>
  <c r="X31" i="19"/>
  <c r="W31" i="20"/>
  <c r="S31" i="21"/>
  <c r="S30" i="21"/>
  <c r="B49" i="21"/>
  <c r="B50" i="21"/>
  <c r="P50" i="21"/>
  <c r="P49" i="21"/>
  <c r="F31" i="25"/>
  <c r="F30" i="25"/>
  <c r="X31" i="25"/>
  <c r="B49" i="26"/>
  <c r="B50" i="26"/>
  <c r="F69" i="26"/>
  <c r="F68" i="26"/>
  <c r="I31" i="28"/>
  <c r="I30" i="28"/>
  <c r="C69" i="28"/>
  <c r="G63" i="28"/>
  <c r="C68" i="28"/>
  <c r="H50" i="29"/>
  <c r="H30" i="29"/>
  <c r="Q30" i="29"/>
  <c r="Q31" i="29"/>
  <c r="I44" i="30"/>
  <c r="F30" i="31"/>
  <c r="F31" i="31"/>
  <c r="J31" i="32"/>
  <c r="H49" i="32"/>
  <c r="H50" i="32"/>
  <c r="M30" i="35"/>
  <c r="F31" i="36"/>
  <c r="T31" i="38"/>
  <c r="T30" i="38"/>
  <c r="S31" i="39"/>
  <c r="S30" i="39"/>
  <c r="B30" i="40"/>
  <c r="B31" i="40"/>
  <c r="Z25" i="40"/>
  <c r="L30" i="40"/>
  <c r="L31" i="40"/>
  <c r="U30" i="40"/>
  <c r="E69" i="40"/>
  <c r="H29" i="42"/>
  <c r="H30" i="42"/>
  <c r="W24" i="42"/>
  <c r="O29" i="42"/>
  <c r="D48" i="42"/>
  <c r="D49" i="42"/>
  <c r="I30" i="43"/>
  <c r="I29" i="43"/>
  <c r="H43" i="44"/>
  <c r="T49" i="50"/>
  <c r="T48" i="50"/>
  <c r="U66" i="52"/>
  <c r="U67" i="52"/>
  <c r="D46" i="11"/>
  <c r="D51" i="11" s="1"/>
  <c r="F70" i="13"/>
  <c r="F68" i="16"/>
  <c r="F69" i="16"/>
  <c r="I44" i="17"/>
  <c r="N50" i="17"/>
  <c r="G31" i="20"/>
  <c r="B30" i="21"/>
  <c r="Z25" i="21"/>
  <c r="Y30" i="22"/>
  <c r="Y31" i="22"/>
  <c r="X31" i="23"/>
  <c r="M30" i="26"/>
  <c r="M31" i="26"/>
  <c r="R44" i="26"/>
  <c r="N50" i="26"/>
  <c r="U31" i="28"/>
  <c r="O49" i="28"/>
  <c r="O50" i="28"/>
  <c r="X31" i="31"/>
  <c r="Y30" i="32"/>
  <c r="Y31" i="32"/>
  <c r="D30" i="33"/>
  <c r="Z25" i="33"/>
  <c r="D50" i="33"/>
  <c r="D49" i="33"/>
  <c r="F50" i="36"/>
  <c r="G31" i="36"/>
  <c r="G30" i="36"/>
  <c r="E68" i="36"/>
  <c r="E69" i="36"/>
  <c r="B31" i="38"/>
  <c r="B30" i="38"/>
  <c r="K31" i="38"/>
  <c r="B49" i="39"/>
  <c r="B50" i="39"/>
  <c r="Q50" i="39"/>
  <c r="Q49" i="39"/>
  <c r="Q47" i="39"/>
  <c r="C30" i="40"/>
  <c r="C31" i="40"/>
  <c r="E48" i="42"/>
  <c r="E49" i="42"/>
  <c r="O66" i="48"/>
  <c r="O67" i="48"/>
  <c r="O66" i="49"/>
  <c r="O67" i="49"/>
  <c r="O30" i="49"/>
  <c r="O29" i="49"/>
  <c r="O66" i="59"/>
  <c r="O67" i="59"/>
  <c r="S31" i="19"/>
  <c r="O31" i="22"/>
  <c r="X31" i="22"/>
  <c r="C69" i="22"/>
  <c r="F31" i="23"/>
  <c r="O31" i="26"/>
  <c r="O30" i="26"/>
  <c r="L31" i="28"/>
  <c r="L30" i="28"/>
  <c r="C49" i="28"/>
  <c r="C50" i="28"/>
  <c r="I44" i="28"/>
  <c r="D69" i="28"/>
  <c r="D68" i="28"/>
  <c r="F31" i="33"/>
  <c r="W31" i="33"/>
  <c r="F50" i="33"/>
  <c r="O50" i="37"/>
  <c r="Q44" i="37"/>
  <c r="G63" i="37"/>
  <c r="G49" i="38"/>
  <c r="G50" i="38"/>
  <c r="G63" i="38"/>
  <c r="C69" i="38"/>
  <c r="Z25" i="39"/>
  <c r="O49" i="39"/>
  <c r="O50" i="39"/>
  <c r="G49" i="40"/>
  <c r="G50" i="40"/>
  <c r="E30" i="41"/>
  <c r="E31" i="41"/>
  <c r="K66" i="42"/>
  <c r="K67" i="42"/>
  <c r="V67" i="42"/>
  <c r="H67" i="43"/>
  <c r="L67" i="44"/>
  <c r="I29" i="45"/>
  <c r="I30" i="45"/>
  <c r="F67" i="45"/>
  <c r="G30" i="47"/>
  <c r="G29" i="47"/>
  <c r="P29" i="49"/>
  <c r="P30" i="49"/>
  <c r="S48" i="51"/>
  <c r="U43" i="51"/>
  <c r="S49" i="51"/>
  <c r="B49" i="58"/>
  <c r="H43" i="58"/>
  <c r="B48" i="58"/>
  <c r="W24" i="59"/>
  <c r="Q30" i="59"/>
  <c r="S31" i="27"/>
  <c r="S30" i="27"/>
  <c r="C50" i="27"/>
  <c r="C49" i="27"/>
  <c r="Y30" i="29"/>
  <c r="Y31" i="29"/>
  <c r="D69" i="29"/>
  <c r="K30" i="30"/>
  <c r="K31" i="30"/>
  <c r="G63" i="30"/>
  <c r="V30" i="31"/>
  <c r="V31" i="31"/>
  <c r="I44" i="31"/>
  <c r="D50" i="31"/>
  <c r="D30" i="32"/>
  <c r="Z25" i="32"/>
  <c r="O31" i="32"/>
  <c r="Q44" i="32"/>
  <c r="N50" i="32"/>
  <c r="I31" i="33"/>
  <c r="I30" i="33"/>
  <c r="H50" i="33"/>
  <c r="P31" i="39"/>
  <c r="O30" i="38"/>
  <c r="O31" i="38"/>
  <c r="L31" i="39"/>
  <c r="O49" i="40"/>
  <c r="O50" i="40"/>
  <c r="B29" i="44"/>
  <c r="W24" i="44"/>
  <c r="B30" i="44"/>
  <c r="K30" i="45"/>
  <c r="T30" i="45"/>
  <c r="T29" i="45"/>
  <c r="H43" i="45"/>
  <c r="B48" i="45"/>
  <c r="B49" i="45"/>
  <c r="R66" i="45"/>
  <c r="R67" i="45"/>
  <c r="D67" i="47"/>
  <c r="D66" i="47"/>
  <c r="K30" i="48"/>
  <c r="K29" i="48"/>
  <c r="I30" i="57"/>
  <c r="I29" i="57"/>
  <c r="Q29" i="57"/>
  <c r="Q30" i="57"/>
  <c r="Q29" i="58"/>
  <c r="Q30" i="58"/>
  <c r="D48" i="58"/>
  <c r="D49" i="58"/>
  <c r="G63" i="39"/>
  <c r="B68" i="39"/>
  <c r="L30" i="41"/>
  <c r="L31" i="41"/>
  <c r="Q66" i="42"/>
  <c r="Q67" i="42"/>
  <c r="H29" i="46"/>
  <c r="H30" i="46"/>
  <c r="R67" i="48"/>
  <c r="R66" i="48"/>
  <c r="I30" i="51"/>
  <c r="I29" i="51"/>
  <c r="H30" i="52"/>
  <c r="D31" i="15"/>
  <c r="G63" i="16"/>
  <c r="C31" i="18"/>
  <c r="F69" i="19"/>
  <c r="F68" i="19"/>
  <c r="Q31" i="20"/>
  <c r="G63" i="21"/>
  <c r="C68" i="22"/>
  <c r="W30" i="26"/>
  <c r="W31" i="26"/>
  <c r="M31" i="27"/>
  <c r="M30" i="27"/>
  <c r="B50" i="29"/>
  <c r="I44" i="29"/>
  <c r="Y30" i="30"/>
  <c r="Y31" i="30"/>
  <c r="E69" i="30"/>
  <c r="I44" i="34"/>
  <c r="B50" i="34"/>
  <c r="B49" i="34"/>
  <c r="G63" i="34"/>
  <c r="V30" i="35"/>
  <c r="V31" i="35"/>
  <c r="F50" i="35"/>
  <c r="G63" i="35"/>
  <c r="B68" i="35"/>
  <c r="C50" i="38"/>
  <c r="I44" i="38"/>
  <c r="X31" i="39"/>
  <c r="M31" i="41"/>
  <c r="V66" i="42"/>
  <c r="I66" i="43"/>
  <c r="I67" i="43"/>
  <c r="J66" i="46"/>
  <c r="J67" i="46"/>
  <c r="V30" i="48"/>
  <c r="W24" i="51"/>
  <c r="B29" i="51"/>
  <c r="S30" i="20"/>
  <c r="L31" i="25"/>
  <c r="P50" i="26"/>
  <c r="Q50" i="26"/>
  <c r="R44" i="29"/>
  <c r="F69" i="30"/>
  <c r="K30" i="32"/>
  <c r="K31" i="32"/>
  <c r="N49" i="33"/>
  <c r="N50" i="33"/>
  <c r="Z25" i="34"/>
  <c r="B30" i="34"/>
  <c r="Z25" i="35"/>
  <c r="L31" i="36"/>
  <c r="O31" i="37"/>
  <c r="O30" i="37"/>
  <c r="O50" i="38"/>
  <c r="U31" i="39"/>
  <c r="Y30" i="40"/>
  <c r="Y31" i="40"/>
  <c r="F50" i="41"/>
  <c r="B30" i="42"/>
  <c r="R67" i="42"/>
  <c r="R66" i="42"/>
  <c r="N30" i="43"/>
  <c r="N29" i="43"/>
  <c r="D49" i="44"/>
  <c r="D48" i="44"/>
  <c r="O67" i="44"/>
  <c r="L30" i="45"/>
  <c r="I67" i="45"/>
  <c r="I66" i="45"/>
  <c r="C66" i="46"/>
  <c r="C67" i="46"/>
  <c r="W61" i="46"/>
  <c r="K29" i="47"/>
  <c r="K30" i="47"/>
  <c r="T29" i="50"/>
  <c r="T30" i="50"/>
  <c r="U43" i="50"/>
  <c r="O49" i="50"/>
  <c r="O48" i="50"/>
  <c r="W66" i="50"/>
  <c r="W67" i="50"/>
  <c r="B29" i="55"/>
  <c r="B30" i="55"/>
  <c r="W24" i="55"/>
  <c r="D50" i="25"/>
  <c r="K31" i="29"/>
  <c r="Q31" i="30"/>
  <c r="R31" i="31"/>
  <c r="Q44" i="33"/>
  <c r="D50" i="34"/>
  <c r="P49" i="35"/>
  <c r="C30" i="36"/>
  <c r="C31" i="36"/>
  <c r="M31" i="36"/>
  <c r="G30" i="37"/>
  <c r="G31" i="37"/>
  <c r="H30" i="38"/>
  <c r="F69" i="38"/>
  <c r="P31" i="40"/>
  <c r="P30" i="40"/>
  <c r="B31" i="41"/>
  <c r="Z25" i="41"/>
  <c r="C30" i="42"/>
  <c r="B66" i="43"/>
  <c r="N29" i="44"/>
  <c r="M30" i="44"/>
  <c r="M29" i="44"/>
  <c r="S49" i="44"/>
  <c r="S48" i="44"/>
  <c r="J67" i="45"/>
  <c r="J66" i="45"/>
  <c r="L30" i="46"/>
  <c r="L29" i="46"/>
  <c r="M30" i="49"/>
  <c r="C30" i="49"/>
  <c r="C29" i="49"/>
  <c r="W24" i="49"/>
  <c r="R66" i="49"/>
  <c r="R67" i="49"/>
  <c r="O66" i="55"/>
  <c r="N49" i="28"/>
  <c r="R44" i="28"/>
  <c r="Q49" i="29"/>
  <c r="Q50" i="29"/>
  <c r="J30" i="31"/>
  <c r="J31" i="31"/>
  <c r="H31" i="37"/>
  <c r="Q31" i="40"/>
  <c r="F49" i="44"/>
  <c r="F48" i="44"/>
  <c r="M30" i="46"/>
  <c r="M29" i="46"/>
  <c r="E48" i="46"/>
  <c r="E49" i="46"/>
  <c r="V66" i="46"/>
  <c r="V67" i="46"/>
  <c r="M29" i="47"/>
  <c r="M30" i="47"/>
  <c r="D67" i="48"/>
  <c r="D30" i="49"/>
  <c r="D29" i="49"/>
  <c r="T67" i="51"/>
  <c r="T66" i="51"/>
  <c r="N30" i="53"/>
  <c r="N29" i="53"/>
  <c r="C49" i="53"/>
  <c r="C48" i="53"/>
  <c r="C48" i="54"/>
  <c r="C49" i="54"/>
  <c r="S48" i="54"/>
  <c r="S49" i="54"/>
  <c r="Z25" i="25"/>
  <c r="N50" i="28"/>
  <c r="B69" i="27"/>
  <c r="G63" i="27"/>
  <c r="B68" i="28"/>
  <c r="B69" i="28"/>
  <c r="H63" i="29"/>
  <c r="C50" i="30"/>
  <c r="Z25" i="31"/>
  <c r="G63" i="31"/>
  <c r="E68" i="31"/>
  <c r="E31" i="34"/>
  <c r="F69" i="34"/>
  <c r="E50" i="36"/>
  <c r="E49" i="36"/>
  <c r="R31" i="40"/>
  <c r="F50" i="40"/>
  <c r="T30" i="42"/>
  <c r="B66" i="42"/>
  <c r="W61" i="42"/>
  <c r="J67" i="42"/>
  <c r="W24" i="43"/>
  <c r="P30" i="43"/>
  <c r="H49" i="43"/>
  <c r="L29" i="45"/>
  <c r="D30" i="44"/>
  <c r="O30" i="44"/>
  <c r="O29" i="44"/>
  <c r="B30" i="47"/>
  <c r="W24" i="47"/>
  <c r="B29" i="47"/>
  <c r="F48" i="47"/>
  <c r="F49" i="47"/>
  <c r="H43" i="47"/>
  <c r="G49" i="51"/>
  <c r="G48" i="51"/>
  <c r="E29" i="53"/>
  <c r="E30" i="53"/>
  <c r="L29" i="54"/>
  <c r="L30" i="54"/>
  <c r="D50" i="29"/>
  <c r="C69" i="31"/>
  <c r="M31" i="32"/>
  <c r="Q44" i="36"/>
  <c r="T31" i="37"/>
  <c r="B69" i="37"/>
  <c r="E31" i="40"/>
  <c r="P49" i="40"/>
  <c r="P50" i="40"/>
  <c r="H48" i="42"/>
  <c r="F66" i="43"/>
  <c r="E30" i="44"/>
  <c r="E29" i="44"/>
  <c r="Q48" i="46"/>
  <c r="H66" i="46"/>
  <c r="G49" i="47"/>
  <c r="H30" i="49"/>
  <c r="H29" i="49"/>
  <c r="C66" i="49"/>
  <c r="K66" i="49"/>
  <c r="K67" i="49"/>
  <c r="N29" i="51"/>
  <c r="N30" i="51"/>
  <c r="T48" i="51"/>
  <c r="U43" i="53"/>
  <c r="H67" i="56"/>
  <c r="H66" i="56"/>
  <c r="O49" i="29"/>
  <c r="G68" i="29"/>
  <c r="B68" i="30"/>
  <c r="B30" i="35"/>
  <c r="L31" i="37"/>
  <c r="H49" i="37"/>
  <c r="V31" i="40"/>
  <c r="B49" i="40"/>
  <c r="I44" i="40"/>
  <c r="R49" i="41"/>
  <c r="P50" i="41"/>
  <c r="U30" i="43"/>
  <c r="I66" i="44"/>
  <c r="B67" i="45"/>
  <c r="W61" i="45"/>
  <c r="B66" i="45"/>
  <c r="P30" i="47"/>
  <c r="P29" i="47"/>
  <c r="O48" i="47"/>
  <c r="O49" i="47"/>
  <c r="U43" i="47"/>
  <c r="I67" i="47"/>
  <c r="S66" i="47"/>
  <c r="V66" i="48"/>
  <c r="V67" i="48"/>
  <c r="P49" i="49"/>
  <c r="U43" i="49"/>
  <c r="O29" i="51"/>
  <c r="D48" i="51"/>
  <c r="D49" i="51"/>
  <c r="Q66" i="51"/>
  <c r="Q67" i="51"/>
  <c r="F30" i="50"/>
  <c r="E29" i="50"/>
  <c r="E30" i="50"/>
  <c r="D49" i="52"/>
  <c r="D48" i="52"/>
  <c r="D30" i="57"/>
  <c r="D29" i="57"/>
  <c r="B48" i="57"/>
  <c r="H43" i="57"/>
  <c r="B49" i="57"/>
  <c r="Q48" i="57"/>
  <c r="O49" i="58"/>
  <c r="O48" i="58"/>
  <c r="V43" i="58"/>
  <c r="F66" i="58"/>
  <c r="F67" i="58"/>
  <c r="F31" i="40"/>
  <c r="Q30" i="44"/>
  <c r="V66" i="45"/>
  <c r="V67" i="45"/>
  <c r="H43" i="46"/>
  <c r="P49" i="47"/>
  <c r="G48" i="48"/>
  <c r="G49" i="48"/>
  <c r="G49" i="50"/>
  <c r="G48" i="50"/>
  <c r="P66" i="50"/>
  <c r="P67" i="50"/>
  <c r="T49" i="55"/>
  <c r="T48" i="55"/>
  <c r="I43" i="42"/>
  <c r="P49" i="42"/>
  <c r="C48" i="43"/>
  <c r="C49" i="43"/>
  <c r="B48" i="46"/>
  <c r="M67" i="48"/>
  <c r="G67" i="50"/>
  <c r="G66" i="50"/>
  <c r="R66" i="55"/>
  <c r="R67" i="55"/>
  <c r="P48" i="56"/>
  <c r="P49" i="56"/>
  <c r="I66" i="59"/>
  <c r="I67" i="59"/>
  <c r="P67" i="59"/>
  <c r="P66" i="59"/>
  <c r="U49" i="58"/>
  <c r="C66" i="42"/>
  <c r="L30" i="47"/>
  <c r="U67" i="47"/>
  <c r="G67" i="49"/>
  <c r="F49" i="51"/>
  <c r="B30" i="54"/>
  <c r="B29" i="54"/>
  <c r="W24" i="54"/>
  <c r="L67" i="54"/>
  <c r="L66" i="54"/>
  <c r="I29" i="44"/>
  <c r="W24" i="46"/>
  <c r="T30" i="47"/>
  <c r="C48" i="50"/>
  <c r="C49" i="50"/>
  <c r="H43" i="50"/>
  <c r="V67" i="52"/>
  <c r="V66" i="52"/>
  <c r="B48" i="53"/>
  <c r="H43" i="53"/>
  <c r="P67" i="53"/>
  <c r="E67" i="54"/>
  <c r="D49" i="55"/>
  <c r="D48" i="55"/>
  <c r="U67" i="58"/>
  <c r="U66" i="58"/>
  <c r="O49" i="59"/>
  <c r="U43" i="59"/>
  <c r="U30" i="47"/>
  <c r="I30" i="48"/>
  <c r="S29" i="50"/>
  <c r="S30" i="50"/>
  <c r="R48" i="52"/>
  <c r="R49" i="52"/>
  <c r="O67" i="52"/>
  <c r="O66" i="52"/>
  <c r="O29" i="53"/>
  <c r="O30" i="53"/>
  <c r="D48" i="53"/>
  <c r="I67" i="53"/>
  <c r="X61" i="53"/>
  <c r="G48" i="54"/>
  <c r="G49" i="54"/>
  <c r="H29" i="55"/>
  <c r="H30" i="55"/>
  <c r="F48" i="55"/>
  <c r="T29" i="56"/>
  <c r="G48" i="56"/>
  <c r="H43" i="56"/>
  <c r="R67" i="56"/>
  <c r="K67" i="57"/>
  <c r="K66" i="57"/>
  <c r="P49" i="46"/>
  <c r="K30" i="52"/>
  <c r="K29" i="52"/>
  <c r="P66" i="52"/>
  <c r="P67" i="52"/>
  <c r="G30" i="53"/>
  <c r="G29" i="53"/>
  <c r="P30" i="53"/>
  <c r="P29" i="53"/>
  <c r="F30" i="54"/>
  <c r="F29" i="54"/>
  <c r="U43" i="54"/>
  <c r="O48" i="54"/>
  <c r="O49" i="54"/>
  <c r="D29" i="56"/>
  <c r="W24" i="56"/>
  <c r="D30" i="56"/>
  <c r="U43" i="56"/>
  <c r="O48" i="56"/>
  <c r="O49" i="56"/>
  <c r="L29" i="52"/>
  <c r="L30" i="52"/>
  <c r="J66" i="53"/>
  <c r="H67" i="54"/>
  <c r="Q48" i="54"/>
  <c r="Q49" i="54"/>
  <c r="Q66" i="54"/>
  <c r="Q67" i="54"/>
  <c r="S66" i="55"/>
  <c r="F29" i="56"/>
  <c r="U30" i="54"/>
  <c r="B48" i="54"/>
  <c r="B49" i="54"/>
  <c r="H43" i="54"/>
  <c r="R67" i="54"/>
  <c r="R66" i="54"/>
  <c r="S30" i="55"/>
  <c r="S29" i="55"/>
  <c r="E67" i="55"/>
  <c r="V29" i="56"/>
  <c r="V30" i="56"/>
  <c r="Q49" i="56"/>
  <c r="C66" i="56"/>
  <c r="X61" i="56"/>
  <c r="M30" i="59"/>
  <c r="M29" i="59"/>
  <c r="G49" i="59"/>
  <c r="B66" i="59"/>
  <c r="B67" i="59"/>
  <c r="S67" i="59"/>
  <c r="S66" i="59"/>
  <c r="K67" i="55"/>
  <c r="P49" i="55"/>
  <c r="C67" i="56"/>
  <c r="R67" i="57"/>
  <c r="R66" i="57"/>
  <c r="I29" i="58"/>
  <c r="I30" i="58"/>
  <c r="W61" i="59"/>
  <c r="E49" i="47"/>
  <c r="P30" i="48"/>
  <c r="P29" i="48"/>
  <c r="D49" i="48"/>
  <c r="B49" i="49"/>
  <c r="H43" i="49"/>
  <c r="Q49" i="49"/>
  <c r="K30" i="51"/>
  <c r="J67" i="51"/>
  <c r="L66" i="50"/>
  <c r="L67" i="50"/>
  <c r="O30" i="52"/>
  <c r="B67" i="52"/>
  <c r="X61" i="52"/>
  <c r="B66" i="52"/>
  <c r="P49" i="53"/>
  <c r="P48" i="53"/>
  <c r="D67" i="53"/>
  <c r="T66" i="53"/>
  <c r="T67" i="53"/>
  <c r="R48" i="54"/>
  <c r="N66" i="55"/>
  <c r="U67" i="55"/>
  <c r="U66" i="55"/>
  <c r="H30" i="56"/>
  <c r="H29" i="56"/>
  <c r="S66" i="57"/>
  <c r="W24" i="58"/>
  <c r="J29" i="58"/>
  <c r="C67" i="58"/>
  <c r="C66" i="58"/>
  <c r="X66" i="58"/>
  <c r="X67" i="58"/>
  <c r="E67" i="59"/>
  <c r="G30" i="51"/>
  <c r="G29" i="51"/>
  <c r="O30" i="50"/>
  <c r="O29" i="50"/>
  <c r="B29" i="53"/>
  <c r="W24" i="53"/>
  <c r="B30" i="53"/>
  <c r="Q49" i="53"/>
  <c r="D29" i="54"/>
  <c r="D30" i="54"/>
  <c r="V29" i="55"/>
  <c r="V30" i="55"/>
  <c r="C49" i="55"/>
  <c r="H43" i="55"/>
  <c r="G67" i="55"/>
  <c r="C29" i="57"/>
  <c r="C30" i="57"/>
  <c r="P48" i="57"/>
  <c r="P49" i="57"/>
  <c r="U43" i="57"/>
  <c r="B67" i="57"/>
  <c r="B66" i="57"/>
  <c r="X61" i="57"/>
  <c r="V30" i="58"/>
  <c r="V29" i="58"/>
  <c r="B67" i="50"/>
  <c r="F30" i="52"/>
  <c r="T29" i="54"/>
  <c r="T30" i="54"/>
  <c r="P67" i="54"/>
  <c r="I29" i="54"/>
  <c r="I30" i="54"/>
  <c r="B49" i="56"/>
  <c r="U30" i="57"/>
  <c r="F30" i="59"/>
  <c r="F29" i="59"/>
  <c r="D67" i="59"/>
  <c r="M30" i="54"/>
  <c r="M29" i="54"/>
  <c r="J67" i="54"/>
  <c r="J66" i="54"/>
  <c r="D30" i="55"/>
  <c r="P67" i="56"/>
  <c r="C67" i="57"/>
  <c r="J66" i="58"/>
  <c r="J67" i="58"/>
  <c r="R67" i="59"/>
  <c r="W24" i="52"/>
  <c r="D30" i="53"/>
  <c r="M30" i="53"/>
  <c r="N30" i="54"/>
  <c r="B67" i="54"/>
  <c r="B66" i="54"/>
  <c r="F67" i="55"/>
  <c r="T67" i="55"/>
  <c r="F67" i="56"/>
  <c r="S49" i="57"/>
  <c r="S48" i="57"/>
  <c r="C49" i="58"/>
  <c r="T67" i="58"/>
  <c r="T66" i="58"/>
  <c r="Y61" i="58"/>
  <c r="M30" i="52"/>
  <c r="X61" i="55"/>
  <c r="S30" i="56"/>
  <c r="T49" i="57"/>
  <c r="E67" i="58"/>
  <c r="G29" i="58"/>
  <c r="G30" i="58"/>
  <c r="W66" i="58"/>
  <c r="R29" i="59"/>
  <c r="B30" i="57"/>
  <c r="R30" i="55"/>
  <c r="E67" i="56"/>
  <c r="B66" i="58"/>
  <c r="C67" i="59"/>
  <c r="P66" i="56"/>
  <c r="E49" i="59"/>
  <c r="W25" i="60"/>
  <c r="W27" i="60"/>
  <c r="W62" i="60"/>
  <c r="W64" i="60"/>
  <c r="U46" i="60"/>
  <c r="U44" i="60"/>
  <c r="T46" i="3" l="1"/>
  <c r="T47" i="3" s="1"/>
  <c r="F64" i="41"/>
  <c r="G66" i="17"/>
  <c r="I47" i="21"/>
  <c r="Q45" i="24"/>
  <c r="Q47" i="13"/>
  <c r="H46" i="52"/>
  <c r="G64" i="25"/>
  <c r="Q47" i="31"/>
  <c r="Q45" i="25"/>
  <c r="H46" i="48"/>
  <c r="H66" i="19"/>
  <c r="N51" i="3"/>
  <c r="U46" i="44"/>
  <c r="W25" i="57"/>
  <c r="H46" i="4"/>
  <c r="H47" i="4" s="1"/>
  <c r="I45" i="33"/>
  <c r="I45" i="39"/>
  <c r="Z26" i="19"/>
  <c r="U46" i="55"/>
  <c r="B51" i="4"/>
  <c r="S44" i="42"/>
  <c r="I47" i="36"/>
  <c r="Q47" i="30"/>
  <c r="T46" i="10"/>
  <c r="T49" i="10" s="1"/>
  <c r="H65" i="6"/>
  <c r="H68" i="6" s="1"/>
  <c r="I46" i="6"/>
  <c r="I49" i="6" s="1"/>
  <c r="W64" i="43"/>
  <c r="I49" i="12"/>
  <c r="G64" i="36"/>
  <c r="Q47" i="15"/>
  <c r="U44" i="52"/>
  <c r="H46" i="2"/>
  <c r="H47" i="2" s="1"/>
  <c r="W25" i="4"/>
  <c r="W26" i="4" s="1"/>
  <c r="B51" i="2"/>
  <c r="T46" i="1"/>
  <c r="T47" i="1" s="1"/>
  <c r="Z26" i="29"/>
  <c r="S44" i="43"/>
  <c r="S46" i="43"/>
  <c r="I47" i="27"/>
  <c r="I45" i="27"/>
  <c r="R45" i="40"/>
  <c r="R47" i="40"/>
  <c r="R45" i="17"/>
  <c r="R47" i="17"/>
  <c r="P30" i="1"/>
  <c r="R47" i="18"/>
  <c r="Q47" i="22"/>
  <c r="Z26" i="27"/>
  <c r="G64" i="23"/>
  <c r="Z26" i="23"/>
  <c r="R47" i="19"/>
  <c r="R45" i="19"/>
  <c r="R47" i="20"/>
  <c r="R45" i="20"/>
  <c r="I47" i="25"/>
  <c r="I47" i="14"/>
  <c r="I49" i="14"/>
  <c r="H65" i="3"/>
  <c r="I46" i="10"/>
  <c r="B51" i="10"/>
  <c r="X64" i="57"/>
  <c r="X62" i="57"/>
  <c r="X62" i="56"/>
  <c r="X64" i="56"/>
  <c r="Z26" i="21"/>
  <c r="Z28" i="21"/>
  <c r="U44" i="45"/>
  <c r="U46" i="45"/>
  <c r="I47" i="32"/>
  <c r="I45" i="32"/>
  <c r="I45" i="18"/>
  <c r="I47" i="18"/>
  <c r="T47" i="11"/>
  <c r="T49" i="11"/>
  <c r="G66" i="33"/>
  <c r="G64" i="33"/>
  <c r="G66" i="34"/>
  <c r="G64" i="34"/>
  <c r="I45" i="31"/>
  <c r="I47" i="31"/>
  <c r="W27" i="50"/>
  <c r="W25" i="50"/>
  <c r="V25" i="1"/>
  <c r="V26" i="1" s="1"/>
  <c r="B30" i="1"/>
  <c r="B30" i="2"/>
  <c r="W25" i="2"/>
  <c r="W26" i="2" s="1"/>
  <c r="T46" i="4"/>
  <c r="B70" i="2"/>
  <c r="H65" i="2"/>
  <c r="W25" i="46"/>
  <c r="W27" i="46"/>
  <c r="W27" i="49"/>
  <c r="W25" i="49"/>
  <c r="H68" i="11"/>
  <c r="H66" i="11"/>
  <c r="B30" i="6"/>
  <c r="W25" i="6"/>
  <c r="W26" i="6" s="1"/>
  <c r="Z26" i="25"/>
  <c r="Z28" i="25"/>
  <c r="X62" i="49"/>
  <c r="X64" i="49"/>
  <c r="Z28" i="20"/>
  <c r="Z26" i="20"/>
  <c r="Q47" i="21"/>
  <c r="Q45" i="21"/>
  <c r="Q47" i="38"/>
  <c r="Q45" i="38"/>
  <c r="I45" i="24"/>
  <c r="I47" i="24"/>
  <c r="U46" i="56"/>
  <c r="U44" i="56"/>
  <c r="H46" i="46"/>
  <c r="H44" i="46"/>
  <c r="H46" i="57"/>
  <c r="H44" i="57"/>
  <c r="J46" i="15"/>
  <c r="I47" i="15"/>
  <c r="I45" i="15"/>
  <c r="Y25" i="11"/>
  <c r="Y26" i="11" s="1"/>
  <c r="W62" i="48"/>
  <c r="W64" i="48"/>
  <c r="H68" i="12"/>
  <c r="H66" i="12"/>
  <c r="Z26" i="18"/>
  <c r="Z28" i="18"/>
  <c r="H44" i="56"/>
  <c r="H46" i="56"/>
  <c r="W25" i="42"/>
  <c r="W27" i="42"/>
  <c r="R45" i="29"/>
  <c r="R47" i="29"/>
  <c r="W25" i="59"/>
  <c r="W27" i="59"/>
  <c r="R45" i="27"/>
  <c r="R47" i="27"/>
  <c r="G64" i="18"/>
  <c r="G66" i="18"/>
  <c r="W27" i="43"/>
  <c r="W25" i="43"/>
  <c r="G64" i="31"/>
  <c r="G66" i="31"/>
  <c r="Q47" i="33"/>
  <c r="Q45" i="33"/>
  <c r="U44" i="50"/>
  <c r="U46" i="50"/>
  <c r="I47" i="34"/>
  <c r="I45" i="34"/>
  <c r="G66" i="30"/>
  <c r="G64" i="30"/>
  <c r="Z28" i="39"/>
  <c r="Z26" i="39"/>
  <c r="I47" i="17"/>
  <c r="I45" i="17"/>
  <c r="G66" i="28"/>
  <c r="G64" i="28"/>
  <c r="W27" i="45"/>
  <c r="W25" i="45"/>
  <c r="Y26" i="16"/>
  <c r="Y28" i="16"/>
  <c r="Q45" i="34"/>
  <c r="Q47" i="34"/>
  <c r="G66" i="13"/>
  <c r="G68" i="13"/>
  <c r="Y25" i="10"/>
  <c r="Y26" i="10" s="1"/>
  <c r="X64" i="55"/>
  <c r="X62" i="55"/>
  <c r="W25" i="53"/>
  <c r="W27" i="53"/>
  <c r="Z26" i="31"/>
  <c r="Z28" i="31"/>
  <c r="H44" i="58"/>
  <c r="H46" i="58"/>
  <c r="I45" i="28"/>
  <c r="I47" i="28"/>
  <c r="H44" i="44"/>
  <c r="H46" i="44"/>
  <c r="I47" i="13"/>
  <c r="I49" i="13"/>
  <c r="B70" i="10"/>
  <c r="H65" i="10"/>
  <c r="G68" i="14"/>
  <c r="G66" i="14"/>
  <c r="U46" i="46"/>
  <c r="U44" i="46"/>
  <c r="R47" i="39"/>
  <c r="R45" i="39"/>
  <c r="I47" i="23"/>
  <c r="I45" i="23"/>
  <c r="Q47" i="14"/>
  <c r="Q49" i="14"/>
  <c r="H46" i="49"/>
  <c r="H44" i="49"/>
  <c r="R45" i="16"/>
  <c r="R47" i="16"/>
  <c r="I47" i="41"/>
  <c r="I45" i="41"/>
  <c r="H66" i="20"/>
  <c r="H64" i="20"/>
  <c r="I45" i="20"/>
  <c r="I47" i="20"/>
  <c r="W25" i="48"/>
  <c r="W27" i="48"/>
  <c r="W25" i="56"/>
  <c r="W27" i="56"/>
  <c r="W27" i="54"/>
  <c r="W25" i="54"/>
  <c r="I44" i="42"/>
  <c r="I46" i="42"/>
  <c r="W64" i="45"/>
  <c r="W62" i="45"/>
  <c r="H46" i="47"/>
  <c r="H44" i="47"/>
  <c r="Z28" i="40"/>
  <c r="Z26" i="40"/>
  <c r="I47" i="35"/>
  <c r="I45" i="35"/>
  <c r="G66" i="24"/>
  <c r="G64" i="24"/>
  <c r="Z26" i="37"/>
  <c r="Z28" i="37"/>
  <c r="W62" i="44"/>
  <c r="W64" i="44"/>
  <c r="I45" i="19"/>
  <c r="I47" i="19"/>
  <c r="B70" i="4"/>
  <c r="H65" i="4"/>
  <c r="X64" i="52"/>
  <c r="X62" i="52"/>
  <c r="X64" i="53"/>
  <c r="X62" i="53"/>
  <c r="H66" i="29"/>
  <c r="H64" i="29"/>
  <c r="R45" i="28"/>
  <c r="R47" i="28"/>
  <c r="Z28" i="35"/>
  <c r="Z26" i="35"/>
  <c r="I45" i="26"/>
  <c r="I47" i="26"/>
  <c r="N51" i="2"/>
  <c r="T46" i="2"/>
  <c r="X64" i="54"/>
  <c r="X62" i="54"/>
  <c r="Q45" i="35"/>
  <c r="Q47" i="35"/>
  <c r="Q47" i="23"/>
  <c r="Q45" i="23"/>
  <c r="Z26" i="24"/>
  <c r="Z28" i="24"/>
  <c r="U44" i="57"/>
  <c r="U46" i="57"/>
  <c r="G66" i="21"/>
  <c r="G64" i="21"/>
  <c r="W62" i="47"/>
  <c r="W64" i="47"/>
  <c r="W64" i="42"/>
  <c r="W62" i="42"/>
  <c r="W27" i="47"/>
  <c r="W25" i="47"/>
  <c r="I45" i="29"/>
  <c r="I47" i="29"/>
  <c r="W25" i="44"/>
  <c r="W27" i="44"/>
  <c r="Q45" i="32"/>
  <c r="Q47" i="32"/>
  <c r="U44" i="51"/>
  <c r="U46" i="51"/>
  <c r="G64" i="26"/>
  <c r="G66" i="26"/>
  <c r="X62" i="50"/>
  <c r="X64" i="50"/>
  <c r="G66" i="32"/>
  <c r="G64" i="32"/>
  <c r="I45" i="22"/>
  <c r="I47" i="22"/>
  <c r="Y28" i="17"/>
  <c r="Y26" i="17"/>
  <c r="B51" i="1"/>
  <c r="H46" i="1"/>
  <c r="G64" i="40"/>
  <c r="G66" i="40"/>
  <c r="T46" i="6"/>
  <c r="H46" i="45"/>
  <c r="H44" i="45"/>
  <c r="Z28" i="28"/>
  <c r="Z26" i="28"/>
  <c r="Y62" i="58"/>
  <c r="Y64" i="58"/>
  <c r="U44" i="54"/>
  <c r="U46" i="54"/>
  <c r="U44" i="59"/>
  <c r="U46" i="59"/>
  <c r="H46" i="50"/>
  <c r="H44" i="50"/>
  <c r="G64" i="16"/>
  <c r="G66" i="16"/>
  <c r="W25" i="52"/>
  <c r="W27" i="52"/>
  <c r="H46" i="55"/>
  <c r="H44" i="55"/>
  <c r="W64" i="59"/>
  <c r="W62" i="59"/>
  <c r="V46" i="58"/>
  <c r="V44" i="58"/>
  <c r="U44" i="53"/>
  <c r="U46" i="53"/>
  <c r="W25" i="55"/>
  <c r="W27" i="55"/>
  <c r="W62" i="46"/>
  <c r="W64" i="46"/>
  <c r="Z26" i="34"/>
  <c r="Z28" i="34"/>
  <c r="W25" i="51"/>
  <c r="W27" i="51"/>
  <c r="G66" i="35"/>
  <c r="G64" i="35"/>
  <c r="G66" i="37"/>
  <c r="G64" i="37"/>
  <c r="Z26" i="33"/>
  <c r="Z28" i="33"/>
  <c r="B51" i="11"/>
  <c r="I46" i="11"/>
  <c r="I47" i="37"/>
  <c r="I45" i="37"/>
  <c r="H65" i="8"/>
  <c r="B70" i="8"/>
  <c r="G66" i="15"/>
  <c r="G64" i="15"/>
  <c r="R49" i="12"/>
  <c r="R47" i="12"/>
  <c r="Z26" i="30"/>
  <c r="Z28" i="30"/>
  <c r="Z26" i="41"/>
  <c r="Z28" i="41"/>
  <c r="B51" i="8"/>
  <c r="I46" i="8"/>
  <c r="H46" i="53"/>
  <c r="H44" i="53"/>
  <c r="U46" i="49"/>
  <c r="U44" i="49"/>
  <c r="Q45" i="36"/>
  <c r="Q47" i="36"/>
  <c r="I45" i="38"/>
  <c r="I47" i="38"/>
  <c r="G64" i="38"/>
  <c r="G66" i="38"/>
  <c r="R45" i="26"/>
  <c r="R47" i="26"/>
  <c r="Z28" i="36"/>
  <c r="Z26" i="36"/>
  <c r="W25" i="3"/>
  <c r="W26" i="3" s="1"/>
  <c r="B30" i="3"/>
  <c r="Z28" i="38"/>
  <c r="Z26" i="38"/>
  <c r="H46" i="54"/>
  <c r="H44" i="54"/>
  <c r="U46" i="47"/>
  <c r="U44" i="47"/>
  <c r="I47" i="40"/>
  <c r="I45" i="40"/>
  <c r="G66" i="27"/>
  <c r="G64" i="27"/>
  <c r="G64" i="39"/>
  <c r="G66" i="39"/>
  <c r="Z28" i="32"/>
  <c r="Z26" i="32"/>
  <c r="Q47" i="37"/>
  <c r="Q45" i="37"/>
  <c r="I45" i="30"/>
  <c r="I47" i="30"/>
  <c r="G64" i="22"/>
  <c r="G66" i="22"/>
  <c r="T46" i="8"/>
  <c r="N51" i="8"/>
  <c r="Z28" i="26"/>
  <c r="Z26" i="26"/>
  <c r="Z26" i="22"/>
  <c r="Z28" i="22"/>
  <c r="H46" i="51"/>
  <c r="H44" i="51"/>
  <c r="I44" i="43"/>
  <c r="I46" i="43"/>
  <c r="X64" i="51"/>
  <c r="X62" i="51"/>
  <c r="H46" i="3"/>
  <c r="H44" i="59"/>
  <c r="H46" i="59"/>
  <c r="S45" i="41"/>
  <c r="S47" i="41"/>
  <c r="I45" i="16"/>
  <c r="I47" i="16"/>
  <c r="U46" i="48"/>
  <c r="U44" i="48"/>
  <c r="H65" i="1"/>
  <c r="T49" i="3" l="1"/>
  <c r="H49" i="4"/>
  <c r="T47" i="10"/>
  <c r="H49" i="2"/>
  <c r="H66" i="6"/>
  <c r="I47" i="6"/>
  <c r="T49" i="1"/>
  <c r="I47" i="10"/>
  <c r="I49" i="10"/>
  <c r="H66" i="3"/>
  <c r="H68" i="3"/>
  <c r="T47" i="8"/>
  <c r="T49" i="8"/>
  <c r="H47" i="1"/>
  <c r="H49" i="1"/>
  <c r="I47" i="11"/>
  <c r="I49" i="11"/>
  <c r="T47" i="2"/>
  <c r="T49" i="2"/>
  <c r="H66" i="2"/>
  <c r="H68" i="2"/>
  <c r="I49" i="8"/>
  <c r="I47" i="8"/>
  <c r="H47" i="3"/>
  <c r="H49" i="3"/>
  <c r="T49" i="4"/>
  <c r="T47" i="4"/>
  <c r="H68" i="8"/>
  <c r="H66" i="8"/>
  <c r="H66" i="1"/>
  <c r="H68" i="1"/>
  <c r="H66" i="4"/>
  <c r="H68" i="4"/>
  <c r="H68" i="10"/>
  <c r="H66" i="10"/>
  <c r="T49" i="6"/>
  <c r="T47" i="6"/>
  <c r="W22" i="59" l="1"/>
  <c r="W18" i="59"/>
  <c r="W17" i="59"/>
  <c r="W20" i="60"/>
  <c r="W22" i="62"/>
  <c r="W19" i="60"/>
  <c r="W23" i="58"/>
  <c r="W17" i="58"/>
  <c r="W21" i="60"/>
  <c r="W22" i="60"/>
  <c r="W23" i="60"/>
  <c r="W21" i="58"/>
  <c r="W27" i="58"/>
  <c r="W26" i="58"/>
  <c r="W25" i="58"/>
  <c r="W22" i="58"/>
  <c r="W19" i="62"/>
  <c r="W17" i="60"/>
  <c r="W20" i="58"/>
  <c r="W17" i="62"/>
  <c r="W23" i="62"/>
  <c r="W21" i="59"/>
  <c r="W18" i="58"/>
  <c r="W23" i="59"/>
  <c r="W19" i="58"/>
  <c r="W20" i="59"/>
  <c r="W18" i="60"/>
  <c r="W21" i="62"/>
  <c r="W18" i="62"/>
  <c r="W20" i="62"/>
  <c r="W19" i="59"/>
</calcChain>
</file>

<file path=xl/sharedStrings.xml><?xml version="1.0" encoding="utf-8"?>
<sst xmlns="http://schemas.openxmlformats.org/spreadsheetml/2006/main" count="7388" uniqueCount="128">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</sst>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65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18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30" fillId="0" borderId="5" xfId="0" applyNumberFormat="1" applyFont="1" applyFill="1" applyBorder="1" applyAlignment="1">
      <alignment horizontal="center" vertical="center"/>
    </xf>
    <xf numFmtId="164" fontId="30" fillId="0" borderId="6" xfId="0" applyNumberFormat="1" applyFont="1" applyFill="1" applyBorder="1" applyAlignment="1">
      <alignment horizontal="center" vertical="center"/>
    </xf>
    <xf numFmtId="164" fontId="30" fillId="0" borderId="8" xfId="0" applyNumberFormat="1" applyFont="1" applyFill="1" applyBorder="1" applyAlignment="1">
      <alignment horizontal="center" vertical="center"/>
    </xf>
    <xf numFmtId="164" fontId="30" fillId="0" borderId="6" xfId="0" applyNumberFormat="1" applyFont="1" applyFill="1" applyBorder="1" applyAlignment="1">
      <alignment horizontal="center"/>
    </xf>
    <xf numFmtId="164" fontId="10" fillId="0" borderId="5" xfId="0" applyNumberFormat="1" applyFont="1" applyFill="1" applyBorder="1" applyAlignment="1">
      <alignment horizontal="center" vertical="center"/>
    </xf>
    <xf numFmtId="164" fontId="10" fillId="0" borderId="47" xfId="0" applyNumberFormat="1" applyFont="1" applyFill="1" applyBorder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164" fontId="10" fillId="0" borderId="7" xfId="0" applyNumberFormat="1" applyFont="1" applyFill="1" applyBorder="1" applyAlignment="1">
      <alignment horizontal="center" vertical="center"/>
    </xf>
    <xf numFmtId="164" fontId="10" fillId="0" borderId="20" xfId="0" applyNumberFormat="1" applyFont="1" applyFill="1" applyBorder="1" applyAlignment="1">
      <alignment horizontal="center" vertical="center"/>
    </xf>
    <xf numFmtId="2" fontId="11" fillId="0" borderId="77" xfId="0" applyNumberFormat="1" applyFont="1" applyFill="1" applyBorder="1" applyAlignment="1">
      <alignment horizontal="center" vertical="center"/>
    </xf>
    <xf numFmtId="2" fontId="11" fillId="0" borderId="20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2" fontId="11" fillId="0" borderId="14" xfId="0" applyNumberFormat="1" applyFont="1" applyFill="1" applyBorder="1" applyAlignment="1">
      <alignment horizontal="center" vertical="center"/>
    </xf>
    <xf numFmtId="2" fontId="45" fillId="0" borderId="0" xfId="0" applyNumberFormat="1" applyFont="1" applyFill="1" applyAlignment="1">
      <alignment horizontal="center" vertical="center"/>
    </xf>
    <xf numFmtId="2" fontId="11" fillId="0" borderId="29" xfId="0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2" fontId="11" fillId="0" borderId="3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0" borderId="5" xfId="0" applyNumberFormat="1" applyFont="1" applyFill="1" applyBorder="1" applyAlignment="1">
      <alignment horizontal="center" vertical="center"/>
    </xf>
    <xf numFmtId="164" fontId="10" fillId="0" borderId="47" xfId="0" applyNumberFormat="1" applyFont="1" applyFill="1" applyBorder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7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0" fontId="52" fillId="0" borderId="4" xfId="0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2" fontId="7" fillId="0" borderId="20" xfId="0" applyNumberFormat="1" applyFont="1" applyFill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Border="1" applyAlignment="1">
      <alignment vertical="center"/>
    </xf>
    <xf numFmtId="164" fontId="7" fillId="0" borderId="0" xfId="0" applyNumberFormat="1" applyFont="1" applyBorder="1" applyAlignment="1">
      <alignment horizontal="center" vertical="center"/>
    </xf>
    <xf numFmtId="0" fontId="52" fillId="0" borderId="0" xfId="0" applyFont="1" applyBorder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0" fontId="52" fillId="0" borderId="24" xfId="0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2" fontId="7" fillId="0" borderId="46" xfId="0" applyNumberFormat="1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0" fontId="52" fillId="0" borderId="27" xfId="0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52" xfId="0" applyNumberFormat="1" applyFont="1" applyFill="1" applyBorder="1" applyAlignment="1">
      <alignment horizontal="center" vertical="center"/>
    </xf>
    <xf numFmtId="164" fontId="52" fillId="0" borderId="35" xfId="0" applyNumberFormat="1" applyFont="1" applyFill="1" applyBorder="1" applyAlignment="1">
      <alignment horizontal="center" vertical="center"/>
    </xf>
    <xf numFmtId="164" fontId="52" fillId="0" borderId="36" xfId="0" applyNumberFormat="1" applyFont="1" applyFill="1" applyBorder="1" applyAlignment="1">
      <alignment horizontal="center" vertical="center"/>
    </xf>
    <xf numFmtId="164" fontId="52" fillId="0" borderId="61" xfId="0" applyNumberFormat="1" applyFont="1" applyFill="1" applyBorder="1" applyAlignment="1">
      <alignment horizontal="center" vertical="center"/>
    </xf>
    <xf numFmtId="2" fontId="52" fillId="0" borderId="41" xfId="0" applyNumberFormat="1" applyFont="1" applyFill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0" fontId="52" fillId="0" borderId="36" xfId="0" applyFont="1" applyFill="1" applyBorder="1" applyAlignment="1">
      <alignment horizontal="center" vertical="center"/>
    </xf>
    <xf numFmtId="164" fontId="52" fillId="0" borderId="37" xfId="0" applyNumberFormat="1" applyFont="1" applyFill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52" fillId="0" borderId="77" xfId="0" applyFont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57.bin"/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48</v>
      </c>
      <c r="N11" s="1063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066" t="s">
        <v>28</v>
      </c>
      <c r="M15" s="1067"/>
      <c r="N15" s="1067"/>
      <c r="O15" s="1067"/>
      <c r="P15" s="1067"/>
      <c r="Q15" s="1067"/>
      <c r="R15" s="1067"/>
      <c r="S15" s="1067"/>
      <c r="T15" s="1067"/>
      <c r="U15" s="1068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4" t="s">
        <v>16</v>
      </c>
      <c r="C36" s="1065"/>
      <c r="D36" s="1065"/>
      <c r="E36" s="1065"/>
      <c r="F36" s="1065"/>
      <c r="G36" s="1065"/>
      <c r="H36" s="59"/>
      <c r="L36" s="32"/>
      <c r="M36" s="62" t="s">
        <v>17</v>
      </c>
      <c r="N36" s="1057" t="s">
        <v>16</v>
      </c>
      <c r="O36" s="1058"/>
      <c r="P36" s="1058"/>
      <c r="Q36" s="1058"/>
      <c r="R36" s="1058"/>
      <c r="S36" s="105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62" t="s">
        <v>26</v>
      </c>
      <c r="L37" s="106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59"/>
      <c r="M54" s="105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7" t="s">
        <v>29</v>
      </c>
      <c r="C55" s="1058"/>
      <c r="D55" s="1058"/>
      <c r="E55" s="1058"/>
      <c r="F55" s="1058"/>
      <c r="G55" s="105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48</v>
      </c>
      <c r="N11" s="1063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066" t="s">
        <v>28</v>
      </c>
      <c r="M15" s="1067"/>
      <c r="N15" s="1067"/>
      <c r="O15" s="1067"/>
      <c r="P15" s="1067"/>
      <c r="Q15" s="1067"/>
      <c r="R15" s="1067"/>
      <c r="S15" s="1067"/>
      <c r="T15" s="1067"/>
      <c r="U15" s="1067"/>
      <c r="V15" s="1068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4" t="s">
        <v>16</v>
      </c>
      <c r="C36" s="1065"/>
      <c r="D36" s="1065"/>
      <c r="E36" s="1065"/>
      <c r="F36" s="1065"/>
      <c r="G36" s="1065"/>
      <c r="H36" s="59"/>
      <c r="L36" s="32"/>
      <c r="M36" s="62" t="s">
        <v>17</v>
      </c>
      <c r="N36" s="1057" t="s">
        <v>16</v>
      </c>
      <c r="O36" s="1058"/>
      <c r="P36" s="1058"/>
      <c r="Q36" s="1058"/>
      <c r="R36" s="1058"/>
      <c r="S36" s="105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69"/>
      <c r="L37" s="107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59"/>
      <c r="M54" s="105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7" t="s">
        <v>29</v>
      </c>
      <c r="C55" s="1058"/>
      <c r="D55" s="1058"/>
      <c r="E55" s="1058"/>
      <c r="F55" s="1058"/>
      <c r="G55" s="105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48</v>
      </c>
      <c r="N11" s="1063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066" t="s">
        <v>28</v>
      </c>
      <c r="M15" s="1067"/>
      <c r="N15" s="1067"/>
      <c r="O15" s="1067"/>
      <c r="P15" s="1067"/>
      <c r="Q15" s="1067"/>
      <c r="R15" s="1067"/>
      <c r="S15" s="1067"/>
      <c r="T15" s="1067"/>
      <c r="U15" s="1067"/>
      <c r="V15" s="1068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4" t="s">
        <v>16</v>
      </c>
      <c r="C36" s="1065"/>
      <c r="D36" s="1065"/>
      <c r="E36" s="1065"/>
      <c r="F36" s="1065"/>
      <c r="G36" s="1065"/>
      <c r="H36" s="59"/>
      <c r="L36" s="32"/>
      <c r="M36" s="62" t="s">
        <v>17</v>
      </c>
      <c r="N36" s="1057" t="s">
        <v>16</v>
      </c>
      <c r="O36" s="1058"/>
      <c r="P36" s="1058"/>
      <c r="Q36" s="1058"/>
      <c r="R36" s="1058"/>
      <c r="S36" s="105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69"/>
      <c r="L37" s="107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59"/>
      <c r="M54" s="105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7" t="s">
        <v>29</v>
      </c>
      <c r="C55" s="1058"/>
      <c r="D55" s="1058"/>
      <c r="E55" s="1058"/>
      <c r="F55" s="1058"/>
      <c r="G55" s="105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52</v>
      </c>
      <c r="N11" s="106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066" t="s">
        <v>28</v>
      </c>
      <c r="M15" s="1067"/>
      <c r="N15" s="1067"/>
      <c r="O15" s="1067"/>
      <c r="P15" s="1067"/>
      <c r="Q15" s="1067"/>
      <c r="R15" s="1067"/>
      <c r="S15" s="1067"/>
      <c r="T15" s="1067"/>
      <c r="U15" s="1067"/>
      <c r="V15" s="1068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4" t="s">
        <v>16</v>
      </c>
      <c r="C36" s="1065"/>
      <c r="D36" s="1065"/>
      <c r="E36" s="1065"/>
      <c r="F36" s="1065"/>
      <c r="G36" s="1065"/>
      <c r="H36" s="59"/>
      <c r="L36" s="32"/>
      <c r="M36" s="62" t="s">
        <v>17</v>
      </c>
      <c r="N36" s="1057" t="s">
        <v>16</v>
      </c>
      <c r="O36" s="1058"/>
      <c r="P36" s="1058"/>
      <c r="Q36" s="1058"/>
      <c r="R36" s="1058"/>
      <c r="S36" s="105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69"/>
      <c r="L37" s="107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59"/>
      <c r="M54" s="105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7" t="s">
        <v>29</v>
      </c>
      <c r="C55" s="1058"/>
      <c r="D55" s="1058"/>
      <c r="E55" s="1058"/>
      <c r="F55" s="1058"/>
      <c r="G55" s="105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81"/>
      <c r="B1" s="1084" t="s">
        <v>33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6"/>
      <c r="T1" s="1087" t="s">
        <v>34</v>
      </c>
      <c r="U1" s="1087"/>
      <c r="V1" s="1087"/>
      <c r="W1" s="1087"/>
      <c r="X1" s="1088"/>
    </row>
    <row r="2" spans="1:26" x14ac:dyDescent="0.25">
      <c r="A2" s="1082"/>
      <c r="B2" s="1089" t="s">
        <v>35</v>
      </c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1"/>
      <c r="T2" s="1093" t="s">
        <v>36</v>
      </c>
      <c r="U2" s="1093"/>
      <c r="V2" s="1093"/>
      <c r="W2" s="1093"/>
      <c r="X2" s="1094"/>
    </row>
    <row r="3" spans="1:26" x14ac:dyDescent="0.25">
      <c r="A3" s="1083"/>
      <c r="B3" s="1076"/>
      <c r="C3" s="1077"/>
      <c r="D3" s="1077"/>
      <c r="E3" s="1077"/>
      <c r="F3" s="1077"/>
      <c r="G3" s="1077"/>
      <c r="H3" s="1077"/>
      <c r="I3" s="1077"/>
      <c r="J3" s="1077"/>
      <c r="K3" s="1077"/>
      <c r="L3" s="1077"/>
      <c r="M3" s="1077"/>
      <c r="N3" s="1077"/>
      <c r="O3" s="1077"/>
      <c r="P3" s="1077"/>
      <c r="Q3" s="1077"/>
      <c r="R3" s="1077"/>
      <c r="S3" s="1092"/>
      <c r="T3" s="1093" t="s">
        <v>37</v>
      </c>
      <c r="U3" s="1093"/>
      <c r="V3" s="1093"/>
      <c r="W3" s="1093"/>
      <c r="X3" s="109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71"/>
      <c r="U4" s="1071"/>
      <c r="V4" s="1071"/>
      <c r="W4" s="1071"/>
      <c r="X4" s="1072"/>
    </row>
    <row r="5" spans="1:26" x14ac:dyDescent="0.25">
      <c r="A5" s="134" t="s">
        <v>38</v>
      </c>
      <c r="B5" s="1076">
        <v>3</v>
      </c>
      <c r="C5" s="1077"/>
      <c r="D5" s="84"/>
      <c r="E5" s="84"/>
      <c r="F5" s="84" t="s">
        <v>39</v>
      </c>
      <c r="G5" s="1078" t="s">
        <v>50</v>
      </c>
      <c r="H5" s="1078"/>
      <c r="I5" s="87"/>
      <c r="J5" s="87"/>
      <c r="K5" s="87"/>
      <c r="L5" s="85"/>
      <c r="M5" s="84" t="s">
        <v>40</v>
      </c>
      <c r="N5" s="1077">
        <v>5</v>
      </c>
      <c r="O5" s="1077"/>
      <c r="T5" s="1073"/>
      <c r="U5" s="1073"/>
      <c r="V5" s="1073"/>
      <c r="W5" s="1073"/>
      <c r="X5" s="1074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73"/>
      <c r="U6" s="1073"/>
      <c r="V6" s="1073"/>
      <c r="W6" s="1073"/>
      <c r="X6" s="1074"/>
    </row>
    <row r="7" spans="1:26" x14ac:dyDescent="0.25">
      <c r="A7" s="170" t="s">
        <v>41</v>
      </c>
      <c r="B7" s="1079" t="s">
        <v>2</v>
      </c>
      <c r="C7" s="1080"/>
      <c r="D7" s="86"/>
      <c r="E7" s="86"/>
      <c r="F7" s="84" t="s">
        <v>42</v>
      </c>
      <c r="G7" s="1078" t="s">
        <v>55</v>
      </c>
      <c r="H7" s="1078"/>
      <c r="I7" s="1078"/>
      <c r="J7" s="1078"/>
      <c r="K7" s="87"/>
      <c r="L7" s="87"/>
      <c r="M7" s="84" t="s">
        <v>43</v>
      </c>
      <c r="O7" s="1077" t="s">
        <v>51</v>
      </c>
      <c r="P7" s="1077"/>
      <c r="Q7" s="1077"/>
      <c r="R7" s="1077"/>
      <c r="S7" s="88"/>
      <c r="T7" s="1073"/>
      <c r="U7" s="1073"/>
      <c r="V7" s="1073"/>
      <c r="W7" s="1073"/>
      <c r="X7" s="1074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75"/>
      <c r="U8" s="1075"/>
      <c r="V8" s="1075"/>
      <c r="W8" s="1073"/>
      <c r="X8" s="1074"/>
    </row>
    <row r="9" spans="1:26" ht="30.75" thickBot="1" x14ac:dyDescent="0.3">
      <c r="A9" s="74"/>
      <c r="B9" s="1098" t="s">
        <v>7</v>
      </c>
      <c r="C9" s="1099"/>
      <c r="D9" s="1099"/>
      <c r="E9" s="1099"/>
      <c r="F9" s="1099"/>
      <c r="G9" s="1099"/>
      <c r="H9" s="1099"/>
      <c r="I9" s="1099"/>
      <c r="J9" s="1099"/>
      <c r="K9" s="1097"/>
      <c r="L9" s="1095" t="s">
        <v>28</v>
      </c>
      <c r="M9" s="1096"/>
      <c r="N9" s="1096"/>
      <c r="O9" s="1096"/>
      <c r="P9" s="1096"/>
      <c r="Q9" s="1096"/>
      <c r="R9" s="1096"/>
      <c r="S9" s="1096"/>
      <c r="T9" s="1096"/>
      <c r="U9" s="1096"/>
      <c r="V9" s="1102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95" t="s">
        <v>16</v>
      </c>
      <c r="C25" s="1096"/>
      <c r="D25" s="1096"/>
      <c r="E25" s="1096"/>
      <c r="F25" s="1096"/>
      <c r="G25" s="1096"/>
      <c r="H25" s="1097"/>
      <c r="I25" s="90"/>
      <c r="J25" s="90"/>
      <c r="K25" s="90"/>
      <c r="L25" s="90"/>
      <c r="M25" s="169" t="s">
        <v>45</v>
      </c>
      <c r="N25" s="1098" t="s">
        <v>16</v>
      </c>
      <c r="O25" s="1099"/>
      <c r="P25" s="1099"/>
      <c r="Q25" s="1099"/>
      <c r="R25" s="1099"/>
      <c r="S25" s="1099"/>
      <c r="T25" s="258"/>
      <c r="U25" s="168"/>
      <c r="V25" s="1100"/>
      <c r="W25" s="1100"/>
      <c r="X25" s="1101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0"/>
      <c r="W26" s="1100"/>
      <c r="X26" s="1101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0"/>
      <c r="W27" s="1100"/>
      <c r="X27" s="1101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0"/>
      <c r="W28" s="1100"/>
      <c r="X28" s="1101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0"/>
      <c r="W29" s="1100"/>
      <c r="X29" s="1101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0"/>
      <c r="W30" s="1100"/>
      <c r="X30" s="1101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0"/>
      <c r="W31" s="1100"/>
      <c r="X31" s="1101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0"/>
      <c r="W32" s="1100"/>
      <c r="X32" s="1101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00"/>
      <c r="W33" s="1100"/>
      <c r="X33" s="1101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00"/>
      <c r="W34" s="1100"/>
      <c r="X34" s="1101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98" t="s">
        <v>29</v>
      </c>
      <c r="C38" s="1099"/>
      <c r="D38" s="1099"/>
      <c r="E38" s="1099"/>
      <c r="F38" s="1099"/>
      <c r="G38" s="1099"/>
      <c r="H38" s="1097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52</v>
      </c>
      <c r="N11" s="106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066" t="s">
        <v>28</v>
      </c>
      <c r="M15" s="1067"/>
      <c r="N15" s="1067"/>
      <c r="O15" s="1067"/>
      <c r="P15" s="1067"/>
      <c r="Q15" s="1067"/>
      <c r="R15" s="1067"/>
      <c r="S15" s="1067"/>
      <c r="T15" s="1067"/>
      <c r="U15" s="1067"/>
      <c r="V15" s="1068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03" t="s">
        <v>16</v>
      </c>
      <c r="C36" s="1065"/>
      <c r="D36" s="1065"/>
      <c r="E36" s="1065"/>
      <c r="F36" s="1065"/>
      <c r="G36" s="1065"/>
      <c r="H36" s="1104"/>
      <c r="I36" s="300"/>
      <c r="L36" s="32"/>
      <c r="M36" s="62" t="s">
        <v>17</v>
      </c>
      <c r="N36" s="1057" t="s">
        <v>16</v>
      </c>
      <c r="O36" s="1058"/>
      <c r="P36" s="1058"/>
      <c r="Q36" s="1058"/>
      <c r="R36" s="1058"/>
      <c r="S36" s="105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69"/>
      <c r="L37" s="107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59"/>
      <c r="M54" s="105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7" t="s">
        <v>29</v>
      </c>
      <c r="C55" s="1058"/>
      <c r="D55" s="1058"/>
      <c r="E55" s="1058"/>
      <c r="F55" s="1058"/>
      <c r="G55" s="105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81"/>
      <c r="B1" s="1084" t="s">
        <v>33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6"/>
      <c r="T1" s="1087" t="s">
        <v>34</v>
      </c>
      <c r="U1" s="1087"/>
      <c r="V1" s="1087"/>
      <c r="W1" s="1087"/>
      <c r="X1" s="1088"/>
    </row>
    <row r="2" spans="1:26" x14ac:dyDescent="0.25">
      <c r="A2" s="1082"/>
      <c r="B2" s="1089" t="s">
        <v>35</v>
      </c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1"/>
      <c r="T2" s="1093" t="s">
        <v>36</v>
      </c>
      <c r="U2" s="1093"/>
      <c r="V2" s="1093"/>
      <c r="W2" s="1093"/>
      <c r="X2" s="1094"/>
    </row>
    <row r="3" spans="1:26" x14ac:dyDescent="0.25">
      <c r="A3" s="1083"/>
      <c r="B3" s="1076"/>
      <c r="C3" s="1077"/>
      <c r="D3" s="1077"/>
      <c r="E3" s="1077"/>
      <c r="F3" s="1077"/>
      <c r="G3" s="1077"/>
      <c r="H3" s="1077"/>
      <c r="I3" s="1077"/>
      <c r="J3" s="1077"/>
      <c r="K3" s="1077"/>
      <c r="L3" s="1077"/>
      <c r="M3" s="1077"/>
      <c r="N3" s="1077"/>
      <c r="O3" s="1077"/>
      <c r="P3" s="1077"/>
      <c r="Q3" s="1077"/>
      <c r="R3" s="1077"/>
      <c r="S3" s="1092"/>
      <c r="T3" s="1093" t="s">
        <v>37</v>
      </c>
      <c r="U3" s="1093"/>
      <c r="V3" s="1093"/>
      <c r="W3" s="1093"/>
      <c r="X3" s="109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71"/>
      <c r="U4" s="1071"/>
      <c r="V4" s="1071"/>
      <c r="W4" s="1071"/>
      <c r="X4" s="1072"/>
    </row>
    <row r="5" spans="1:26" x14ac:dyDescent="0.25">
      <c r="A5" s="134" t="s">
        <v>38</v>
      </c>
      <c r="B5" s="1076">
        <v>3</v>
      </c>
      <c r="C5" s="1077"/>
      <c r="D5" s="84"/>
      <c r="E5" s="84"/>
      <c r="F5" s="84" t="s">
        <v>39</v>
      </c>
      <c r="G5" s="1078" t="s">
        <v>50</v>
      </c>
      <c r="H5" s="1078"/>
      <c r="I5" s="87"/>
      <c r="J5" s="87"/>
      <c r="K5" s="87"/>
      <c r="L5" s="85"/>
      <c r="M5" s="84" t="s">
        <v>40</v>
      </c>
      <c r="N5" s="1077">
        <v>5</v>
      </c>
      <c r="O5" s="1077"/>
      <c r="T5" s="1073"/>
      <c r="U5" s="1073"/>
      <c r="V5" s="1073"/>
      <c r="W5" s="1073"/>
      <c r="X5" s="1074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73"/>
      <c r="U6" s="1073"/>
      <c r="V6" s="1073"/>
      <c r="W6" s="1073"/>
      <c r="X6" s="1074"/>
    </row>
    <row r="7" spans="1:26" x14ac:dyDescent="0.25">
      <c r="A7" s="170" t="s">
        <v>41</v>
      </c>
      <c r="B7" s="1079" t="s">
        <v>2</v>
      </c>
      <c r="C7" s="1080"/>
      <c r="D7" s="86"/>
      <c r="E7" s="86"/>
      <c r="F7" s="84" t="s">
        <v>42</v>
      </c>
      <c r="G7" s="1078" t="s">
        <v>55</v>
      </c>
      <c r="H7" s="1078"/>
      <c r="I7" s="1078"/>
      <c r="J7" s="1078"/>
      <c r="K7" s="87"/>
      <c r="L7" s="87"/>
      <c r="M7" s="84" t="s">
        <v>43</v>
      </c>
      <c r="O7" s="1077" t="s">
        <v>51</v>
      </c>
      <c r="P7" s="1077"/>
      <c r="Q7" s="1077"/>
      <c r="R7" s="1077"/>
      <c r="S7" s="88"/>
      <c r="T7" s="1073"/>
      <c r="U7" s="1073"/>
      <c r="V7" s="1073"/>
      <c r="W7" s="1073"/>
      <c r="X7" s="1074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75"/>
      <c r="U8" s="1075"/>
      <c r="V8" s="1075"/>
      <c r="W8" s="1073"/>
      <c r="X8" s="1074"/>
    </row>
    <row r="9" spans="1:26" ht="30.75" thickBot="1" x14ac:dyDescent="0.3">
      <c r="A9" s="74"/>
      <c r="B9" s="1098" t="s">
        <v>7</v>
      </c>
      <c r="C9" s="1099"/>
      <c r="D9" s="1099"/>
      <c r="E9" s="1099"/>
      <c r="F9" s="1099"/>
      <c r="G9" s="1099"/>
      <c r="H9" s="1099"/>
      <c r="I9" s="1099"/>
      <c r="J9" s="1099"/>
      <c r="K9" s="1097"/>
      <c r="L9" s="1095" t="s">
        <v>28</v>
      </c>
      <c r="M9" s="1096"/>
      <c r="N9" s="1096"/>
      <c r="O9" s="1096"/>
      <c r="P9" s="1096"/>
      <c r="Q9" s="1096"/>
      <c r="R9" s="1096"/>
      <c r="S9" s="1096"/>
      <c r="T9" s="1096"/>
      <c r="U9" s="1096"/>
      <c r="V9" s="1102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98" t="s">
        <v>16</v>
      </c>
      <c r="C25" s="1099"/>
      <c r="D25" s="1099"/>
      <c r="E25" s="1099"/>
      <c r="F25" s="1099"/>
      <c r="G25" s="1099"/>
      <c r="H25" s="1099"/>
      <c r="I25" s="1097"/>
      <c r="J25" s="90"/>
      <c r="K25" s="90"/>
      <c r="L25" s="90"/>
      <c r="M25" s="169" t="s">
        <v>45</v>
      </c>
      <c r="N25" s="1098" t="s">
        <v>16</v>
      </c>
      <c r="O25" s="1099"/>
      <c r="P25" s="1099"/>
      <c r="Q25" s="1099"/>
      <c r="R25" s="1099"/>
      <c r="S25" s="1099"/>
      <c r="T25" s="258"/>
      <c r="U25" s="168"/>
      <c r="V25" s="1100"/>
      <c r="W25" s="1100"/>
      <c r="X25" s="1101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0"/>
      <c r="W26" s="1100"/>
      <c r="X26" s="1101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0"/>
      <c r="W27" s="1100"/>
      <c r="X27" s="1101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0"/>
      <c r="W28" s="1100"/>
      <c r="X28" s="1101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0"/>
      <c r="W29" s="1100"/>
      <c r="X29" s="1101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0"/>
      <c r="W30" s="1100"/>
      <c r="X30" s="1101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0"/>
      <c r="W31" s="1100"/>
      <c r="X31" s="1101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0"/>
      <c r="W32" s="1100"/>
      <c r="X32" s="1101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00"/>
      <c r="W33" s="1100"/>
      <c r="X33" s="1101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00"/>
      <c r="W34" s="1100"/>
      <c r="X34" s="1101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98" t="s">
        <v>29</v>
      </c>
      <c r="C38" s="1099"/>
      <c r="D38" s="1099"/>
      <c r="E38" s="1099"/>
      <c r="F38" s="1099"/>
      <c r="G38" s="1099"/>
      <c r="H38" s="1097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52</v>
      </c>
      <c r="N11" s="106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305"/>
      <c r="M15" s="306"/>
      <c r="N15" s="1066" t="s">
        <v>28</v>
      </c>
      <c r="O15" s="1067"/>
      <c r="P15" s="1067"/>
      <c r="Q15" s="1067"/>
      <c r="R15" s="1067"/>
      <c r="S15" s="1067"/>
      <c r="T15" s="1067"/>
      <c r="U15" s="1067"/>
      <c r="V15" s="1067"/>
      <c r="W15" s="1067"/>
      <c r="X15" s="1068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03" t="s">
        <v>16</v>
      </c>
      <c r="C36" s="1065"/>
      <c r="D36" s="1065"/>
      <c r="E36" s="1065"/>
      <c r="F36" s="1065"/>
      <c r="G36" s="1065"/>
      <c r="H36" s="1104"/>
      <c r="I36" s="300"/>
      <c r="L36" s="32"/>
      <c r="M36" s="62" t="s">
        <v>17</v>
      </c>
      <c r="N36" s="1057" t="s">
        <v>16</v>
      </c>
      <c r="O36" s="1058"/>
      <c r="P36" s="1058"/>
      <c r="Q36" s="1058"/>
      <c r="R36" s="1058"/>
      <c r="S36" s="105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69"/>
      <c r="L37" s="107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59"/>
      <c r="M54" s="105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7" t="s">
        <v>29</v>
      </c>
      <c r="C55" s="1058"/>
      <c r="D55" s="1058"/>
      <c r="E55" s="1058"/>
      <c r="F55" s="1058"/>
      <c r="G55" s="105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081"/>
      <c r="B1" s="1084" t="s">
        <v>33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6"/>
      <c r="T1" s="1087" t="s">
        <v>34</v>
      </c>
      <c r="U1" s="1087"/>
      <c r="V1" s="1087"/>
      <c r="W1" s="1087"/>
      <c r="X1" s="1088"/>
    </row>
    <row r="2" spans="1:26" x14ac:dyDescent="0.25">
      <c r="A2" s="1082"/>
      <c r="B2" s="1089" t="s">
        <v>35</v>
      </c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1"/>
      <c r="T2" s="1093" t="s">
        <v>36</v>
      </c>
      <c r="U2" s="1093"/>
      <c r="V2" s="1093"/>
      <c r="W2" s="1093"/>
      <c r="X2" s="1094"/>
    </row>
    <row r="3" spans="1:26" x14ac:dyDescent="0.25">
      <c r="A3" s="1083"/>
      <c r="B3" s="1076"/>
      <c r="C3" s="1077"/>
      <c r="D3" s="1077"/>
      <c r="E3" s="1077"/>
      <c r="F3" s="1077"/>
      <c r="G3" s="1077"/>
      <c r="H3" s="1077"/>
      <c r="I3" s="1077"/>
      <c r="J3" s="1077"/>
      <c r="K3" s="1077"/>
      <c r="L3" s="1077"/>
      <c r="M3" s="1077"/>
      <c r="N3" s="1077"/>
      <c r="O3" s="1077"/>
      <c r="P3" s="1077"/>
      <c r="Q3" s="1077"/>
      <c r="R3" s="1077"/>
      <c r="S3" s="1092"/>
      <c r="T3" s="1093" t="s">
        <v>37</v>
      </c>
      <c r="U3" s="1093"/>
      <c r="V3" s="1093"/>
      <c r="W3" s="1093"/>
      <c r="X3" s="109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71"/>
      <c r="U4" s="1071"/>
      <c r="V4" s="1071"/>
      <c r="W4" s="1071"/>
      <c r="X4" s="1072"/>
    </row>
    <row r="5" spans="1:26" x14ac:dyDescent="0.25">
      <c r="A5" s="134" t="s">
        <v>38</v>
      </c>
      <c r="B5" s="1076">
        <v>3</v>
      </c>
      <c r="C5" s="1077"/>
      <c r="D5" s="84"/>
      <c r="E5" s="84"/>
      <c r="F5" s="84" t="s">
        <v>39</v>
      </c>
      <c r="G5" s="1078" t="s">
        <v>50</v>
      </c>
      <c r="H5" s="1078"/>
      <c r="I5" s="87"/>
      <c r="J5" s="87"/>
      <c r="K5" s="87"/>
      <c r="L5" s="85"/>
      <c r="M5" s="84" t="s">
        <v>40</v>
      </c>
      <c r="N5" s="1077">
        <v>5</v>
      </c>
      <c r="O5" s="1077"/>
      <c r="T5" s="1073"/>
      <c r="U5" s="1073"/>
      <c r="V5" s="1073"/>
      <c r="W5" s="1073"/>
      <c r="X5" s="1074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73"/>
      <c r="U6" s="1073"/>
      <c r="V6" s="1073"/>
      <c r="W6" s="1073"/>
      <c r="X6" s="1074"/>
    </row>
    <row r="7" spans="1:26" x14ac:dyDescent="0.25">
      <c r="A7" s="170" t="s">
        <v>41</v>
      </c>
      <c r="B7" s="1079" t="s">
        <v>2</v>
      </c>
      <c r="C7" s="1080"/>
      <c r="D7" s="86"/>
      <c r="E7" s="86"/>
      <c r="F7" s="84" t="s">
        <v>42</v>
      </c>
      <c r="G7" s="1078" t="s">
        <v>55</v>
      </c>
      <c r="H7" s="1078"/>
      <c r="I7" s="1078"/>
      <c r="J7" s="1078"/>
      <c r="K7" s="87"/>
      <c r="L7" s="87"/>
      <c r="M7" s="84" t="s">
        <v>43</v>
      </c>
      <c r="O7" s="1077" t="s">
        <v>51</v>
      </c>
      <c r="P7" s="1077"/>
      <c r="Q7" s="1077"/>
      <c r="R7" s="1077"/>
      <c r="S7" s="88"/>
      <c r="T7" s="1073"/>
      <c r="U7" s="1073"/>
      <c r="V7" s="1073"/>
      <c r="W7" s="1073"/>
      <c r="X7" s="1074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75"/>
      <c r="U8" s="1075"/>
      <c r="V8" s="1075"/>
      <c r="W8" s="1073"/>
      <c r="X8" s="1074"/>
    </row>
    <row r="9" spans="1:26" ht="30.75" thickBot="1" x14ac:dyDescent="0.3">
      <c r="A9" s="74"/>
      <c r="B9" s="1098" t="s">
        <v>7</v>
      </c>
      <c r="C9" s="1099"/>
      <c r="D9" s="1099"/>
      <c r="E9" s="1099"/>
      <c r="F9" s="1099"/>
      <c r="G9" s="1099"/>
      <c r="H9" s="1099"/>
      <c r="I9" s="1099"/>
      <c r="J9" s="1099"/>
      <c r="K9" s="1099"/>
      <c r="L9" s="1099"/>
      <c r="M9" s="1097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098" t="s">
        <v>16</v>
      </c>
      <c r="C25" s="1099"/>
      <c r="D25" s="1099"/>
      <c r="E25" s="1099"/>
      <c r="F25" s="1099"/>
      <c r="G25" s="1099"/>
      <c r="H25" s="1099"/>
      <c r="I25" s="1097"/>
      <c r="J25" s="90"/>
      <c r="K25" s="90"/>
      <c r="L25" s="90"/>
      <c r="M25" s="169" t="s">
        <v>45</v>
      </c>
      <c r="N25" s="1098" t="s">
        <v>16</v>
      </c>
      <c r="O25" s="1099"/>
      <c r="P25" s="1099"/>
      <c r="Q25" s="1099"/>
      <c r="R25" s="1099"/>
      <c r="S25" s="1099"/>
      <c r="T25" s="258"/>
      <c r="U25" s="168"/>
      <c r="V25" s="1100"/>
      <c r="W25" s="1100"/>
      <c r="X25" s="1100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0"/>
      <c r="W26" s="1100"/>
      <c r="X26" s="1100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0"/>
      <c r="W27" s="1100"/>
      <c r="X27" s="1100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0"/>
      <c r="W28" s="1100"/>
      <c r="X28" s="1100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0"/>
      <c r="W29" s="1100"/>
      <c r="X29" s="1100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0"/>
      <c r="W30" s="1100"/>
      <c r="X30" s="1100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0"/>
      <c r="W31" s="1100"/>
      <c r="X31" s="1100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0"/>
      <c r="W32" s="1100"/>
      <c r="X32" s="1100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00"/>
      <c r="W33" s="1100"/>
      <c r="X33" s="1100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00"/>
      <c r="W34" s="1100"/>
      <c r="X34" s="1100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098" t="s">
        <v>29</v>
      </c>
      <c r="C38" s="1099"/>
      <c r="D38" s="1099"/>
      <c r="E38" s="1099"/>
      <c r="F38" s="1099"/>
      <c r="G38" s="1099"/>
      <c r="H38" s="1097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53</v>
      </c>
      <c r="N11" s="1063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067"/>
      <c r="M15" s="1068"/>
      <c r="N15" s="1105" t="s">
        <v>28</v>
      </c>
      <c r="O15" s="1106"/>
      <c r="P15" s="1106"/>
      <c r="Q15" s="1106"/>
      <c r="R15" s="1106"/>
      <c r="S15" s="1106"/>
      <c r="T15" s="1106"/>
      <c r="U15" s="1106"/>
      <c r="V15" s="1106"/>
      <c r="W15" s="1106"/>
      <c r="X15" s="1107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57" t="s">
        <v>16</v>
      </c>
      <c r="C36" s="1058"/>
      <c r="D36" s="1058"/>
      <c r="E36" s="1058"/>
      <c r="F36" s="1058"/>
      <c r="G36" s="1058"/>
      <c r="H36" s="1109"/>
      <c r="I36" s="297"/>
      <c r="L36" s="32"/>
      <c r="M36" s="62" t="s">
        <v>17</v>
      </c>
      <c r="N36" s="1057" t="s">
        <v>16</v>
      </c>
      <c r="O36" s="1058"/>
      <c r="P36" s="1058"/>
      <c r="Q36" s="1058"/>
      <c r="R36" s="1058"/>
      <c r="S36" s="110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69"/>
      <c r="L37" s="1069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59"/>
      <c r="M54" s="105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7" t="s">
        <v>29</v>
      </c>
      <c r="C55" s="1058"/>
      <c r="D55" s="1058"/>
      <c r="E55" s="1058"/>
      <c r="F55" s="1058"/>
      <c r="G55" s="105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53</v>
      </c>
      <c r="N11" s="1063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067"/>
      <c r="M15" s="1068"/>
      <c r="N15" s="1105" t="s">
        <v>28</v>
      </c>
      <c r="O15" s="1106"/>
      <c r="P15" s="1106"/>
      <c r="Q15" s="1106"/>
      <c r="R15" s="1106"/>
      <c r="S15" s="1106"/>
      <c r="T15" s="1106"/>
      <c r="U15" s="1106"/>
      <c r="V15" s="1106"/>
      <c r="W15" s="1106"/>
      <c r="X15" s="1107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57" t="s">
        <v>16</v>
      </c>
      <c r="C36" s="1058"/>
      <c r="D36" s="1058"/>
      <c r="E36" s="1058"/>
      <c r="F36" s="1058"/>
      <c r="G36" s="1058"/>
      <c r="H36" s="1109"/>
      <c r="I36" s="297"/>
      <c r="L36" s="32"/>
      <c r="M36" s="62" t="s">
        <v>17</v>
      </c>
      <c r="N36" s="1057" t="s">
        <v>16</v>
      </c>
      <c r="O36" s="1058"/>
      <c r="P36" s="1058"/>
      <c r="Q36" s="1058"/>
      <c r="R36" s="1058"/>
      <c r="S36" s="110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69"/>
      <c r="L37" s="1069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59"/>
      <c r="M54" s="105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7" t="s">
        <v>29</v>
      </c>
      <c r="C55" s="1058"/>
      <c r="D55" s="1058"/>
      <c r="E55" s="1058"/>
      <c r="F55" s="1058"/>
      <c r="G55" s="105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57</v>
      </c>
      <c r="N11" s="1063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067"/>
      <c r="M15" s="1068"/>
      <c r="N15" s="1105" t="s">
        <v>28</v>
      </c>
      <c r="O15" s="1106"/>
      <c r="P15" s="1106"/>
      <c r="Q15" s="1106"/>
      <c r="R15" s="1106"/>
      <c r="S15" s="1106"/>
      <c r="T15" s="1106"/>
      <c r="U15" s="1106"/>
      <c r="V15" s="1106"/>
      <c r="W15" s="1106"/>
      <c r="X15" s="1107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57" t="s">
        <v>16</v>
      </c>
      <c r="C36" s="1058"/>
      <c r="D36" s="1058"/>
      <c r="E36" s="1058"/>
      <c r="F36" s="1058"/>
      <c r="G36" s="1058"/>
      <c r="H36" s="1109"/>
      <c r="I36" s="297"/>
      <c r="L36" s="32"/>
      <c r="M36" s="62" t="s">
        <v>17</v>
      </c>
      <c r="N36" s="1057" t="s">
        <v>16</v>
      </c>
      <c r="O36" s="1058"/>
      <c r="P36" s="1058"/>
      <c r="Q36" s="1108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69"/>
      <c r="L37" s="1069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59"/>
      <c r="M54" s="1059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57" t="s">
        <v>29</v>
      </c>
      <c r="C55" s="1058"/>
      <c r="D55" s="1058"/>
      <c r="E55" s="1058"/>
      <c r="F55" s="1058"/>
      <c r="G55" s="1108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58</v>
      </c>
      <c r="N11" s="1063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067"/>
      <c r="M15" s="1068"/>
      <c r="N15" s="1105" t="s">
        <v>28</v>
      </c>
      <c r="O15" s="1106"/>
      <c r="P15" s="1106"/>
      <c r="Q15" s="1106"/>
      <c r="R15" s="1106"/>
      <c r="S15" s="1106"/>
      <c r="T15" s="1106"/>
      <c r="U15" s="1106"/>
      <c r="V15" s="1106"/>
      <c r="W15" s="1106"/>
      <c r="X15" s="1107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57" t="s">
        <v>16</v>
      </c>
      <c r="C36" s="1058"/>
      <c r="D36" s="1058"/>
      <c r="E36" s="1058"/>
      <c r="F36" s="1058"/>
      <c r="G36" s="1058"/>
      <c r="H36" s="1109"/>
      <c r="I36" s="297"/>
      <c r="L36" s="32"/>
      <c r="M36" s="62" t="s">
        <v>17</v>
      </c>
      <c r="N36" s="1057" t="s">
        <v>16</v>
      </c>
      <c r="O36" s="1058"/>
      <c r="P36" s="1108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69"/>
      <c r="L37" s="1069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59"/>
      <c r="M54" s="1059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7" t="s">
        <v>29</v>
      </c>
      <c r="C55" s="1058"/>
      <c r="D55" s="1058"/>
      <c r="E55" s="1058"/>
      <c r="F55" s="1108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63</v>
      </c>
      <c r="N11" s="1063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067"/>
      <c r="M15" s="1067"/>
      <c r="N15" s="1068"/>
      <c r="O15" s="1106" t="s">
        <v>28</v>
      </c>
      <c r="P15" s="1106"/>
      <c r="Q15" s="1106"/>
      <c r="R15" s="1106"/>
      <c r="S15" s="1106"/>
      <c r="T15" s="1106"/>
      <c r="U15" s="1106"/>
      <c r="V15" s="1106"/>
      <c r="W15" s="1106"/>
      <c r="X15" s="1106"/>
      <c r="Y15" s="1107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57" t="s">
        <v>16</v>
      </c>
      <c r="C36" s="1058"/>
      <c r="D36" s="1058"/>
      <c r="E36" s="1058"/>
      <c r="F36" s="1058"/>
      <c r="G36" s="1058"/>
      <c r="H36" s="1058"/>
      <c r="I36" s="388"/>
      <c r="L36" s="32"/>
      <c r="M36" s="62" t="s">
        <v>17</v>
      </c>
      <c r="N36" s="1057" t="s">
        <v>16</v>
      </c>
      <c r="O36" s="1058"/>
      <c r="P36" s="1108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69"/>
      <c r="L37" s="1069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59"/>
      <c r="M54" s="1059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57" t="s">
        <v>29</v>
      </c>
      <c r="C55" s="1058"/>
      <c r="D55" s="1058"/>
      <c r="E55" s="1058"/>
      <c r="F55" s="1058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64</v>
      </c>
      <c r="N11" s="106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067"/>
      <c r="M15" s="1067"/>
      <c r="N15" s="1068"/>
      <c r="O15" s="1106" t="s">
        <v>28</v>
      </c>
      <c r="P15" s="1106"/>
      <c r="Q15" s="1106"/>
      <c r="R15" s="1106"/>
      <c r="S15" s="1106"/>
      <c r="T15" s="1106"/>
      <c r="U15" s="1106"/>
      <c r="V15" s="1106"/>
      <c r="W15" s="1106"/>
      <c r="X15" s="1106"/>
      <c r="Y15" s="1107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57" t="s">
        <v>16</v>
      </c>
      <c r="C34" s="1058"/>
      <c r="D34" s="1058"/>
      <c r="E34" s="1058"/>
      <c r="F34" s="1058"/>
      <c r="G34" s="1058"/>
      <c r="H34" s="1058"/>
      <c r="I34" s="388"/>
      <c r="L34" s="32"/>
      <c r="M34" s="62" t="s">
        <v>17</v>
      </c>
      <c r="N34" s="1057" t="s">
        <v>16</v>
      </c>
      <c r="O34" s="1058"/>
      <c r="P34" s="1108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69"/>
      <c r="L35" s="1069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59"/>
      <c r="M52" s="1059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058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64</v>
      </c>
      <c r="N11" s="106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7"/>
      <c r="W15" s="1067"/>
      <c r="X15" s="1068"/>
      <c r="Y15" s="1110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11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57" t="s">
        <v>16</v>
      </c>
      <c r="C34" s="1058"/>
      <c r="D34" s="1058"/>
      <c r="E34" s="1058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08"/>
      <c r="R34" s="1110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2"/>
      <c r="J35" s="35"/>
      <c r="K35" s="1069"/>
      <c r="L35" s="1069"/>
      <c r="M35" s="422" t="s">
        <v>31</v>
      </c>
      <c r="N35" s="432">
        <v>1</v>
      </c>
      <c r="O35" s="415">
        <v>2</v>
      </c>
      <c r="P35" s="415">
        <v>3</v>
      </c>
      <c r="Q35" s="416"/>
      <c r="R35" s="1112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058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64</v>
      </c>
      <c r="N11" s="106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7"/>
      <c r="W15" s="1067"/>
      <c r="X15" s="1068"/>
      <c r="Y15" s="1110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11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57" t="s">
        <v>16</v>
      </c>
      <c r="C34" s="1058"/>
      <c r="D34" s="1058"/>
      <c r="E34" s="1058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08"/>
      <c r="R34" s="1110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2"/>
      <c r="J35" s="35"/>
      <c r="K35" s="1069"/>
      <c r="L35" s="1069"/>
      <c r="M35" s="422" t="s">
        <v>31</v>
      </c>
      <c r="N35" s="432">
        <v>1</v>
      </c>
      <c r="O35" s="415">
        <v>2</v>
      </c>
      <c r="P35" s="415">
        <v>3</v>
      </c>
      <c r="Q35" s="416"/>
      <c r="R35" s="1112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058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64</v>
      </c>
      <c r="N11" s="106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57" t="s">
        <v>16</v>
      </c>
      <c r="C34" s="1058"/>
      <c r="D34" s="1058"/>
      <c r="E34" s="1058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08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2"/>
      <c r="J35" s="35"/>
      <c r="K35" s="1069"/>
      <c r="L35" s="1069"/>
      <c r="M35" s="422" t="s">
        <v>31</v>
      </c>
      <c r="N35" s="432">
        <v>1</v>
      </c>
      <c r="O35" s="415">
        <v>2</v>
      </c>
      <c r="P35" s="415">
        <v>3</v>
      </c>
      <c r="Q35" s="416"/>
      <c r="R35" s="111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058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64</v>
      </c>
      <c r="N11" s="106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57" t="s">
        <v>16</v>
      </c>
      <c r="C34" s="1058"/>
      <c r="D34" s="1058"/>
      <c r="E34" s="1058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08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416"/>
      <c r="R35" s="111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4" t="s">
        <v>29</v>
      </c>
      <c r="C53" s="1114"/>
      <c r="D53" s="1114"/>
      <c r="E53" s="1114"/>
      <c r="F53" s="1114"/>
      <c r="G53" s="1116"/>
      <c r="H53" s="111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1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69</v>
      </c>
      <c r="N11" s="1063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08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416"/>
      <c r="R35" s="111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4" t="s">
        <v>29</v>
      </c>
      <c r="C53" s="1114"/>
      <c r="D53" s="1114"/>
      <c r="E53" s="1114"/>
      <c r="F53" s="1114"/>
      <c r="G53" s="1116"/>
      <c r="H53" s="111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1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70</v>
      </c>
      <c r="N11" s="1063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10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111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108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71</v>
      </c>
      <c r="N11" s="1063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10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111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108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72</v>
      </c>
      <c r="N11" s="1063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10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111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108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73</v>
      </c>
      <c r="N11" s="106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10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111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108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73</v>
      </c>
      <c r="N11" s="106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10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111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108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73</v>
      </c>
      <c r="N11" s="106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117" t="s">
        <v>16</v>
      </c>
      <c r="O34" s="1114"/>
      <c r="P34" s="1114"/>
      <c r="Q34" s="1116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108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73</v>
      </c>
      <c r="N11" s="106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117" t="s">
        <v>16</v>
      </c>
      <c r="O34" s="1114"/>
      <c r="P34" s="1114"/>
      <c r="Q34" s="1116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108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73</v>
      </c>
      <c r="N11" s="1063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117" t="s">
        <v>16</v>
      </c>
      <c r="O34" s="1114"/>
      <c r="P34" s="1114"/>
      <c r="Q34" s="1116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2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108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75</v>
      </c>
      <c r="N11" s="1063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117" t="s">
        <v>16</v>
      </c>
      <c r="O34" s="1114"/>
      <c r="P34" s="1114"/>
      <c r="Q34" s="1116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4"/>
      <c r="G53" s="1116"/>
      <c r="H53" s="111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1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77</v>
      </c>
      <c r="N11" s="1063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10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111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57" t="s">
        <v>29</v>
      </c>
      <c r="C53" s="1058"/>
      <c r="D53" s="1058"/>
      <c r="E53" s="1058"/>
      <c r="F53" s="1108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1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78</v>
      </c>
      <c r="N11" s="1063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79</v>
      </c>
      <c r="N11" s="1063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80</v>
      </c>
      <c r="N11" s="1063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81</v>
      </c>
      <c r="N11" s="106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81</v>
      </c>
      <c r="N11" s="106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81</v>
      </c>
      <c r="N11" s="106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82</v>
      </c>
      <c r="N11" s="1063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83</v>
      </c>
      <c r="N11" s="1063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57" t="s">
        <v>16</v>
      </c>
      <c r="O34" s="1058"/>
      <c r="P34" s="1058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83</v>
      </c>
      <c r="N11" s="1063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497" t="s">
        <v>17</v>
      </c>
      <c r="N34" s="1121" t="s">
        <v>16</v>
      </c>
      <c r="O34" s="1122"/>
      <c r="P34" s="1122"/>
      <c r="Q34" s="498"/>
      <c r="R34" s="111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2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15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85</v>
      </c>
      <c r="N11" s="1063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497" t="s">
        <v>17</v>
      </c>
      <c r="N34" s="1121" t="s">
        <v>16</v>
      </c>
      <c r="O34" s="1122"/>
      <c r="P34" s="1122"/>
      <c r="Q34" s="498"/>
      <c r="R34" s="111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2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15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85</v>
      </c>
      <c r="N11" s="1063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7"/>
      <c r="I15" s="1067"/>
      <c r="J15" s="1067"/>
      <c r="K15" s="1067"/>
      <c r="L15" s="1105" t="s">
        <v>29</v>
      </c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6"/>
      <c r="W15" s="1106"/>
      <c r="X15" s="1106"/>
      <c r="Y15" s="1107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N34" s="32"/>
      <c r="O34" s="497" t="s">
        <v>17</v>
      </c>
      <c r="P34" s="1121" t="s">
        <v>16</v>
      </c>
      <c r="Q34" s="1122"/>
      <c r="R34" s="1122"/>
      <c r="S34" s="1119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35"/>
      <c r="L35" s="35"/>
      <c r="M35" s="1069"/>
      <c r="N35" s="1069"/>
      <c r="O35" s="422" t="s">
        <v>31</v>
      </c>
      <c r="P35" s="432">
        <v>1</v>
      </c>
      <c r="Q35" s="465">
        <v>2</v>
      </c>
      <c r="R35" s="466">
        <v>3</v>
      </c>
      <c r="S35" s="1120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15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57" t="s">
        <v>29</v>
      </c>
      <c r="C53" s="1058"/>
      <c r="D53" s="1058"/>
      <c r="E53" s="1108"/>
      <c r="F53" s="1110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20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11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86</v>
      </c>
      <c r="N11" s="106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17" t="s">
        <v>16</v>
      </c>
      <c r="C33" s="1114"/>
      <c r="D33" s="1114"/>
      <c r="E33" s="1114"/>
      <c r="F33" s="1114"/>
      <c r="G33" s="1114"/>
      <c r="H33" s="1114"/>
      <c r="I33" s="1110" t="s">
        <v>8</v>
      </c>
      <c r="N33" s="32"/>
      <c r="O33" s="497" t="s">
        <v>17</v>
      </c>
      <c r="P33" s="1121" t="s">
        <v>16</v>
      </c>
      <c r="Q33" s="1122"/>
      <c r="R33" s="1122"/>
      <c r="S33" s="1119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18"/>
      <c r="J34" s="35"/>
      <c r="K34" s="35"/>
      <c r="L34" s="35"/>
      <c r="M34" s="1069"/>
      <c r="N34" s="1069"/>
      <c r="O34" s="422" t="s">
        <v>31</v>
      </c>
      <c r="P34" s="432">
        <v>1</v>
      </c>
      <c r="Q34" s="465">
        <v>2</v>
      </c>
      <c r="R34" s="466">
        <v>3</v>
      </c>
      <c r="S34" s="1120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11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15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86</v>
      </c>
      <c r="N11" s="106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17" t="s">
        <v>16</v>
      </c>
      <c r="C33" s="1114"/>
      <c r="D33" s="1114"/>
      <c r="E33" s="1114"/>
      <c r="F33" s="1114"/>
      <c r="G33" s="1114"/>
      <c r="H33" s="1114"/>
      <c r="I33" s="1110" t="s">
        <v>8</v>
      </c>
      <c r="N33" s="32"/>
      <c r="O33" s="497" t="s">
        <v>17</v>
      </c>
      <c r="P33" s="1121" t="s">
        <v>16</v>
      </c>
      <c r="Q33" s="1122"/>
      <c r="R33" s="1122"/>
      <c r="S33" s="1119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18"/>
      <c r="J34" s="35"/>
      <c r="K34" s="35"/>
      <c r="L34" s="35"/>
      <c r="M34" s="1069"/>
      <c r="N34" s="1069"/>
      <c r="O34" s="422" t="s">
        <v>31</v>
      </c>
      <c r="P34" s="432">
        <v>1</v>
      </c>
      <c r="Q34" s="465">
        <v>2</v>
      </c>
      <c r="R34" s="466">
        <v>3</v>
      </c>
      <c r="S34" s="1120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11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15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86</v>
      </c>
      <c r="N11" s="106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10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88</v>
      </c>
      <c r="N11" s="1063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90</v>
      </c>
      <c r="N11" s="1063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90</v>
      </c>
      <c r="N11" s="1063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92</v>
      </c>
      <c r="N11" s="1063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92</v>
      </c>
      <c r="N11" s="1063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94</v>
      </c>
      <c r="N11" s="1063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95</v>
      </c>
      <c r="N11" s="1063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25" t="s">
        <v>96</v>
      </c>
      <c r="J40" s="1126"/>
      <c r="K40" s="1126"/>
      <c r="L40" s="1126"/>
      <c r="M40" s="1127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25"/>
      <c r="J41" s="1126"/>
      <c r="K41" s="1126"/>
      <c r="L41" s="1126"/>
      <c r="M41" s="1127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25"/>
      <c r="J42" s="1126"/>
      <c r="K42" s="1126"/>
      <c r="L42" s="1126"/>
      <c r="M42" s="1127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95</v>
      </c>
      <c r="N11" s="1063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97</v>
      </c>
      <c r="N11" s="1063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106</v>
      </c>
      <c r="N11" s="1063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107</v>
      </c>
      <c r="N11" s="1063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112</v>
      </c>
      <c r="N11" s="1063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112</v>
      </c>
      <c r="N11" s="1063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53" t="s">
        <v>87</v>
      </c>
      <c r="O33" s="1057" t="s">
        <v>16</v>
      </c>
      <c r="P33" s="1058"/>
      <c r="Q33" s="1058"/>
      <c r="R33" s="1058"/>
      <c r="S33" s="1058"/>
      <c r="T33" s="1108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114</v>
      </c>
      <c r="N11" s="1063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0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1117" t="s">
        <v>16</v>
      </c>
      <c r="P32" s="1114"/>
      <c r="Q32" s="1114"/>
      <c r="R32" s="1114"/>
      <c r="S32" s="1114"/>
      <c r="T32" s="1114"/>
      <c r="U32" s="1116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/>
      <c r="P33" s="1133"/>
      <c r="Q33" s="1133"/>
      <c r="R33" s="1133"/>
      <c r="S33" s="1133"/>
      <c r="T33" s="1133"/>
      <c r="U33" s="1134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30" t="s">
        <v>67</v>
      </c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1"/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7"/>
      <c r="W52" s="1067"/>
      <c r="X52" s="1068"/>
      <c r="Y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1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114</v>
      </c>
      <c r="N11" s="1063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114</v>
      </c>
      <c r="N11" s="1063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114</v>
      </c>
      <c r="N11" s="1063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0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ref="W18:W22" si="0">SUM(B18:V18)</f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>SUM(B23:V23)</f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>SUM(B24:V24)</f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2.1863999999998214</v>
      </c>
      <c r="C49" s="30">
        <f t="shared" ref="C49:G49" si="20">C43-C47</f>
        <v>1.1455999999998312</v>
      </c>
      <c r="D49" s="30">
        <f>D43-D47</f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118</v>
      </c>
      <c r="N11" s="1063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6" t="s">
        <v>7</v>
      </c>
      <c r="C15" s="1067"/>
      <c r="D15" s="1067"/>
      <c r="E15" s="1067"/>
      <c r="F15" s="1067"/>
      <c r="G15" s="1067"/>
      <c r="H15" s="1068"/>
      <c r="I15" s="1105" t="s">
        <v>29</v>
      </c>
      <c r="J15" s="1106"/>
      <c r="K15" s="1106"/>
      <c r="L15" s="1106"/>
      <c r="M15" s="1106"/>
      <c r="N15" s="1106"/>
      <c r="O15" s="1107"/>
      <c r="P15" s="1066" t="s">
        <v>28</v>
      </c>
      <c r="Q15" s="1067"/>
      <c r="R15" s="1067"/>
      <c r="S15" s="1067"/>
      <c r="T15" s="1067"/>
      <c r="U15" s="1067"/>
      <c r="V15" s="1068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20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29.929399999999987</v>
      </c>
      <c r="C49" s="30">
        <f t="shared" ref="C49:G49" si="20">C43-C47</f>
        <v>28.802099999999882</v>
      </c>
      <c r="D49" s="30">
        <f>D43-D47</f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119</v>
      </c>
      <c r="N11" s="1063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1.2599999999792999E-2</v>
      </c>
      <c r="C49" s="30">
        <f t="shared" ref="C49:G49" si="20">C43-C47</f>
        <v>2.5199999999927059E-2</v>
      </c>
      <c r="D49" s="30">
        <f>D43-D47</f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119</v>
      </c>
      <c r="N11" s="106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2.2263999999998987</v>
      </c>
      <c r="C49" s="30">
        <f t="shared" ref="C49:G49" si="20">C43-C47</f>
        <v>4.4619999999999891</v>
      </c>
      <c r="D49" s="30">
        <f>D43-D47</f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120</v>
      </c>
      <c r="N11" s="106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0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>B43-B47</f>
        <v>3.1000000000062755E-2</v>
      </c>
      <c r="C49" s="30">
        <f t="shared" ref="C49:G49" si="20">C43-C47</f>
        <v>-3.8000000000010914E-2</v>
      </c>
      <c r="D49" s="30">
        <f>D43-D47</f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120</v>
      </c>
      <c r="N11" s="106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3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6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>B47-B43</f>
        <v>2.5200000000154432E-2</v>
      </c>
      <c r="C49" s="30">
        <f t="shared" ref="C49:G49" si="19">C47-C43</f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>O47-O43</f>
        <v>1.4500000000005286E-2</v>
      </c>
      <c r="P49" s="30">
        <f t="shared" ref="P49:T49" si="20">P47-P43</f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3" t="s">
        <v>120</v>
      </c>
      <c r="N11" s="1063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3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6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 t="shared" ref="C46:G46" si="13">((((((C44*7)*C45)/1000)))/7)</f>
        <v>82.477499999999992</v>
      </c>
      <c r="D46" s="22">
        <f t="shared" si="13"/>
        <v>12.0967</v>
      </c>
      <c r="E46" s="22">
        <f t="shared" si="13"/>
        <v>86.719200000000001</v>
      </c>
      <c r="F46" s="22">
        <f t="shared" si="13"/>
        <v>85.776600000000016</v>
      </c>
      <c r="G46" s="23">
        <f t="shared" si="13"/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6.9428999999999998</v>
      </c>
      <c r="P46" s="22">
        <f t="shared" si="14"/>
        <v>7.073599999999999</v>
      </c>
      <c r="Q46" s="22">
        <f t="shared" si="14"/>
        <v>1.2456000000000003</v>
      </c>
      <c r="R46" s="22">
        <f t="shared" si="14"/>
        <v>7.3250000000000002</v>
      </c>
      <c r="S46" s="22">
        <f t="shared" si="14"/>
        <v>7.1185</v>
      </c>
      <c r="T46" s="135">
        <f t="shared" si="14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558.64760000000001</v>
      </c>
      <c r="C47" s="330">
        <f t="shared" si="15"/>
        <v>577.34249999999997</v>
      </c>
      <c r="D47" s="330">
        <f t="shared" si="15"/>
        <v>84.676899999999989</v>
      </c>
      <c r="E47" s="330">
        <f t="shared" si="15"/>
        <v>607.03440000000001</v>
      </c>
      <c r="F47" s="330">
        <f>((F45*F44)*7)/1000</f>
        <v>600.43619999999999</v>
      </c>
      <c r="G47" s="331">
        <f t="shared" si="15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50.567999999999998</v>
      </c>
      <c r="Q47" s="330">
        <f t="shared" si="16"/>
        <v>8.4280000000000008</v>
      </c>
      <c r="R47" s="330">
        <f t="shared" si="16"/>
        <v>51.625</v>
      </c>
      <c r="S47" s="330">
        <f t="shared" si="16"/>
        <v>50.592500000000001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157.08661417322836</v>
      </c>
      <c r="C48" s="27">
        <f t="shared" si="17"/>
        <v>157.00680272108843</v>
      </c>
      <c r="D48" s="27">
        <f t="shared" si="17"/>
        <v>150.278293135436</v>
      </c>
      <c r="E48" s="27">
        <f t="shared" si="17"/>
        <v>157.09109730848863</v>
      </c>
      <c r="F48" s="27">
        <f>+(F43/F45)/7*1000</f>
        <v>156.72422815279961</v>
      </c>
      <c r="G48" s="28">
        <f t="shared" si="17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150.59523809523807</v>
      </c>
      <c r="Q48" s="27">
        <f t="shared" si="18"/>
        <v>151.78571428571428</v>
      </c>
      <c r="R48" s="27">
        <f t="shared" si="18"/>
        <v>147.42857142857144</v>
      </c>
      <c r="S48" s="27">
        <f t="shared" si="18"/>
        <v>147.52186588921282</v>
      </c>
      <c r="T48" s="180">
        <f t="shared" si="18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>B47-B43</f>
        <v>4.759999999998854E-2</v>
      </c>
      <c r="C49" s="713">
        <f t="shared" ref="C49:G49" si="19">C47-C43</f>
        <v>0.34249999999997272</v>
      </c>
      <c r="D49" s="713">
        <f t="shared" si="19"/>
        <v>3.6768999999999892</v>
      </c>
      <c r="E49" s="713">
        <f t="shared" si="19"/>
        <v>3.4400000000005093E-2</v>
      </c>
      <c r="F49" s="713">
        <f t="shared" si="19"/>
        <v>1.4361999999999853</v>
      </c>
      <c r="G49" s="713">
        <f t="shared" si="19"/>
        <v>3.319999999985157E-2</v>
      </c>
      <c r="H49" s="29"/>
      <c r="I49" s="29"/>
      <c r="J49" s="29"/>
      <c r="K49" s="29"/>
      <c r="L49" s="30"/>
      <c r="N49" s="29"/>
      <c r="O49" s="713">
        <f>O47-O43</f>
        <v>1.4499999999998181E-2</v>
      </c>
      <c r="P49" s="713">
        <f t="shared" ref="P49:T49" si="20">P47-P43</f>
        <v>-3.1999999999996476E-2</v>
      </c>
      <c r="Q49" s="713">
        <f t="shared" si="20"/>
        <v>-7.1999999999999176E-2</v>
      </c>
      <c r="R49" s="713">
        <f t="shared" si="20"/>
        <v>2.4999999999998579E-2</v>
      </c>
      <c r="S49" s="713">
        <f t="shared" si="20"/>
        <v>-7.4999999999931788E-3</v>
      </c>
      <c r="T49" s="713">
        <f t="shared" si="20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1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1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1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1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1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1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1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57.2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13.8</v>
      </c>
      <c r="F61" s="623">
        <f t="shared" si="22"/>
        <v>57.600000000000009</v>
      </c>
      <c r="G61" s="623">
        <f t="shared" si="22"/>
        <v>55.499999999999993</v>
      </c>
      <c r="H61" s="624">
        <f t="shared" si="22"/>
        <v>57.600000000000009</v>
      </c>
      <c r="I61" s="622">
        <f t="shared" si="22"/>
        <v>53.800000000000004</v>
      </c>
      <c r="J61" s="623">
        <f t="shared" si="22"/>
        <v>51.8</v>
      </c>
      <c r="K61" s="623">
        <f t="shared" si="22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3">SUM(P54:P60)</f>
        <v>55.999999999999993</v>
      </c>
      <c r="Q61" s="623">
        <f t="shared" si="23"/>
        <v>58.099999999999994</v>
      </c>
      <c r="R61" s="623">
        <f t="shared" si="23"/>
        <v>57.600000000000009</v>
      </c>
      <c r="S61" s="623">
        <f t="shared" si="23"/>
        <v>11.499999999999998</v>
      </c>
      <c r="T61" s="623">
        <f t="shared" si="23"/>
        <v>56.7</v>
      </c>
      <c r="U61" s="623">
        <f t="shared" si="23"/>
        <v>56.4</v>
      </c>
      <c r="V61" s="624">
        <f t="shared" si="23"/>
        <v>57.600000000000009</v>
      </c>
      <c r="W61" s="625">
        <f t="shared" si="21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4">((((C62*7)*C63-C54-C55)/1000))/7</f>
        <v>8.3026</v>
      </c>
      <c r="D64" s="21">
        <f t="shared" si="24"/>
        <v>8.1246285714285698</v>
      </c>
      <c r="E64" s="21">
        <f t="shared" si="24"/>
        <v>1.9624285714285714</v>
      </c>
      <c r="F64" s="21">
        <f t="shared" si="24"/>
        <v>8.2476000000000003</v>
      </c>
      <c r="G64" s="21">
        <f t="shared" si="24"/>
        <v>7.921214285714286</v>
      </c>
      <c r="H64" s="21">
        <f t="shared" si="24"/>
        <v>8.220128571428571</v>
      </c>
      <c r="I64" s="21">
        <f t="shared" si="24"/>
        <v>7.6987714285714279</v>
      </c>
      <c r="J64" s="21">
        <f t="shared" si="24"/>
        <v>7.3968571428571428</v>
      </c>
      <c r="K64" s="21">
        <f t="shared" si="24"/>
        <v>7.4978285714285713</v>
      </c>
      <c r="L64" s="21">
        <f t="shared" si="24"/>
        <v>1.0567428571428572</v>
      </c>
      <c r="M64" s="21">
        <f t="shared" si="24"/>
        <v>7.647800000000001</v>
      </c>
      <c r="N64" s="21">
        <f t="shared" si="24"/>
        <v>7.2743000000000011</v>
      </c>
      <c r="O64" s="21">
        <f t="shared" si="24"/>
        <v>7.7197714285714278</v>
      </c>
      <c r="P64" s="21">
        <f t="shared" si="24"/>
        <v>8.0006571428571434</v>
      </c>
      <c r="Q64" s="21">
        <f t="shared" si="24"/>
        <v>8.3026</v>
      </c>
      <c r="R64" s="21">
        <f t="shared" si="24"/>
        <v>8.2476285714285709</v>
      </c>
      <c r="S64" s="21">
        <f t="shared" si="24"/>
        <v>1.6605428571428571</v>
      </c>
      <c r="T64" s="21">
        <f t="shared" si="24"/>
        <v>8.0976571428571429</v>
      </c>
      <c r="U64" s="21">
        <f t="shared" si="24"/>
        <v>8.0706571428571436</v>
      </c>
      <c r="V64" s="21">
        <f t="shared" si="24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5">((D63*D62)*7)/1000</f>
        <v>56.889000000000003</v>
      </c>
      <c r="E65" s="330">
        <f t="shared" si="25"/>
        <v>13.741</v>
      </c>
      <c r="F65" s="330">
        <f t="shared" si="25"/>
        <v>57.75</v>
      </c>
      <c r="G65" s="330">
        <f t="shared" si="25"/>
        <v>55.464500000000001</v>
      </c>
      <c r="H65" s="331">
        <f t="shared" si="25"/>
        <v>57.557499999999997</v>
      </c>
      <c r="I65" s="329">
        <f t="shared" si="25"/>
        <v>53.906999999999996</v>
      </c>
      <c r="J65" s="330">
        <f t="shared" si="25"/>
        <v>51.792999999999999</v>
      </c>
      <c r="K65" s="330">
        <f t="shared" si="25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6">((P63*P62)*7)/1000</f>
        <v>56.021000000000001</v>
      </c>
      <c r="Q65" s="330">
        <f t="shared" si="26"/>
        <v>58.134999999999998</v>
      </c>
      <c r="R65" s="330">
        <f t="shared" si="26"/>
        <v>57.75</v>
      </c>
      <c r="S65" s="330">
        <f t="shared" si="26"/>
        <v>11.627000000000001</v>
      </c>
      <c r="T65" s="330">
        <f t="shared" si="26"/>
        <v>56.7</v>
      </c>
      <c r="U65" s="330">
        <f t="shared" si="26"/>
        <v>56.511000000000003</v>
      </c>
      <c r="V65" s="331">
        <f t="shared" si="26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151.32275132275134</v>
      </c>
      <c r="C66" s="27">
        <f t="shared" si="27"/>
        <v>150.90909090909088</v>
      </c>
      <c r="D66" s="27">
        <f t="shared" si="27"/>
        <v>150.52910052910053</v>
      </c>
      <c r="E66" s="27">
        <f t="shared" si="27"/>
        <v>151.64835164835165</v>
      </c>
      <c r="F66" s="27">
        <f t="shared" si="27"/>
        <v>149.6103896103896</v>
      </c>
      <c r="G66" s="27">
        <f t="shared" si="27"/>
        <v>149.59568733153637</v>
      </c>
      <c r="H66" s="28">
        <f t="shared" si="27"/>
        <v>149.6103896103896</v>
      </c>
      <c r="I66" s="26">
        <f t="shared" si="27"/>
        <v>150.70028011204482</v>
      </c>
      <c r="J66" s="27">
        <f t="shared" si="27"/>
        <v>151.0204081632653</v>
      </c>
      <c r="K66" s="27">
        <f t="shared" si="27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8">+(P61/P63)/7*1000</f>
        <v>150.94339622641508</v>
      </c>
      <c r="Q66" s="27">
        <f t="shared" si="28"/>
        <v>150.90909090909088</v>
      </c>
      <c r="R66" s="27">
        <f t="shared" si="28"/>
        <v>149.6103896103896</v>
      </c>
      <c r="S66" s="27">
        <f t="shared" si="28"/>
        <v>149.35064935064932</v>
      </c>
      <c r="T66" s="27">
        <f t="shared" si="28"/>
        <v>150</v>
      </c>
      <c r="U66" s="27">
        <f t="shared" si="28"/>
        <v>149.20634920634922</v>
      </c>
      <c r="V66" s="28">
        <f t="shared" si="28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9">C65-C61</f>
        <v>3.5000000000003695E-2</v>
      </c>
      <c r="D67" s="713">
        <f t="shared" si="29"/>
        <v>-1.1000000000002785E-2</v>
      </c>
      <c r="E67" s="713">
        <f t="shared" si="29"/>
        <v>-5.9000000000001052E-2</v>
      </c>
      <c r="F67" s="713">
        <f t="shared" si="29"/>
        <v>0.14999999999999147</v>
      </c>
      <c r="G67" s="713">
        <f t="shared" si="29"/>
        <v>-3.5499999999991871E-2</v>
      </c>
      <c r="H67" s="713">
        <f t="shared" si="29"/>
        <v>-4.2500000000011084E-2</v>
      </c>
      <c r="I67" s="713">
        <f t="shared" si="29"/>
        <v>0.10699999999999221</v>
      </c>
      <c r="J67" s="713">
        <f t="shared" si="29"/>
        <v>-6.9999999999978968E-3</v>
      </c>
      <c r="K67" s="713">
        <f t="shared" si="29"/>
        <v>0</v>
      </c>
      <c r="L67" s="713">
        <f t="shared" si="29"/>
        <v>9.9000000000001087E-2</v>
      </c>
      <c r="M67" s="713">
        <f t="shared" si="29"/>
        <v>0.14999999999999147</v>
      </c>
      <c r="N67" s="713">
        <f t="shared" si="29"/>
        <v>-0.86450000000000671</v>
      </c>
      <c r="O67" s="713">
        <f t="shared" si="29"/>
        <v>-4.600000000000648E-2</v>
      </c>
      <c r="P67" s="713">
        <f t="shared" si="29"/>
        <v>2.1000000000007901E-2</v>
      </c>
      <c r="Q67" s="713">
        <f t="shared" si="29"/>
        <v>3.5000000000003695E-2</v>
      </c>
      <c r="R67" s="713">
        <f t="shared" si="29"/>
        <v>0.14999999999999147</v>
      </c>
      <c r="S67" s="713">
        <f t="shared" si="29"/>
        <v>0.12700000000000244</v>
      </c>
      <c r="T67" s="713">
        <f t="shared" si="29"/>
        <v>0</v>
      </c>
      <c r="U67" s="713">
        <f t="shared" si="29"/>
        <v>0.11100000000000421</v>
      </c>
      <c r="V67" s="713">
        <f t="shared" si="29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718"/>
      <c r="E3" s="718"/>
      <c r="F3" s="718"/>
      <c r="G3" s="718"/>
      <c r="H3" s="718"/>
      <c r="I3" s="718"/>
      <c r="J3" s="718"/>
      <c r="K3" s="718"/>
      <c r="L3" s="718"/>
      <c r="M3" s="718"/>
      <c r="N3" s="718"/>
      <c r="O3" s="718"/>
      <c r="P3" s="718"/>
      <c r="Q3" s="718"/>
      <c r="R3" s="718"/>
      <c r="S3" s="718"/>
      <c r="T3" s="718"/>
      <c r="U3" s="718"/>
      <c r="V3" s="718"/>
      <c r="W3" s="718"/>
      <c r="X3" s="718"/>
      <c r="Y3" s="718"/>
      <c r="Z3" s="718"/>
      <c r="AA3" s="370"/>
      <c r="AB3" s="12"/>
      <c r="AC3" s="2"/>
      <c r="AD3" s="2"/>
      <c r="AE3" s="2"/>
      <c r="AF3" s="2"/>
      <c r="AG3" s="718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18" t="s">
        <v>1</v>
      </c>
      <c r="B9" s="718"/>
      <c r="C9" s="718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18"/>
      <c r="B10" s="718"/>
      <c r="C10" s="7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18" t="s">
        <v>4</v>
      </c>
      <c r="B11" s="718"/>
      <c r="C11" s="718"/>
      <c r="D11" s="1"/>
      <c r="E11" s="719">
        <v>3</v>
      </c>
      <c r="F11" s="1"/>
      <c r="G11" s="1"/>
      <c r="H11" s="1"/>
      <c r="I11" s="1"/>
      <c r="J11" s="1"/>
      <c r="K11" s="1"/>
      <c r="L11" s="1"/>
      <c r="M11" s="1063" t="s">
        <v>121</v>
      </c>
      <c r="N11" s="1063"/>
      <c r="O11" s="720"/>
      <c r="P11" s="720"/>
      <c r="Q11" s="1"/>
      <c r="R11" s="1"/>
      <c r="S11" s="1" t="s">
        <v>5</v>
      </c>
      <c r="T11" s="69">
        <v>45736</v>
      </c>
      <c r="U11" s="69">
        <f>T11+6</f>
        <v>45742</v>
      </c>
      <c r="V11" s="720"/>
      <c r="W11" s="720"/>
      <c r="X11" s="720"/>
      <c r="Y11" s="720"/>
      <c r="Z11" s="720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18"/>
      <c r="B12" s="718"/>
      <c r="C12" s="718"/>
      <c r="D12" s="1"/>
      <c r="E12" s="1"/>
      <c r="F12" s="1"/>
      <c r="G12" s="1"/>
      <c r="H12" s="1"/>
      <c r="I12" s="1"/>
      <c r="J12" s="1"/>
      <c r="K12" s="1"/>
      <c r="L12" s="1"/>
      <c r="M12" s="720"/>
      <c r="N12" s="720"/>
      <c r="O12" s="720"/>
      <c r="P12" s="720"/>
      <c r="Q12" s="1"/>
      <c r="R12" s="1"/>
      <c r="S12" s="1"/>
      <c r="T12" s="1"/>
      <c r="U12" s="1"/>
      <c r="V12" s="720"/>
      <c r="W12" s="720"/>
      <c r="X12" s="720"/>
      <c r="Y12" s="720"/>
      <c r="Z12" s="720"/>
      <c r="AA12" s="371"/>
      <c r="AB12" s="373"/>
      <c r="AC12" s="720"/>
      <c r="AD12" s="720"/>
      <c r="AE12" s="720"/>
      <c r="AF12" s="720"/>
      <c r="AG12" s="1"/>
    </row>
    <row r="13" spans="1:33" s="3" customFormat="1" ht="34.5" x14ac:dyDescent="0.25">
      <c r="A13" s="718"/>
      <c r="B13" s="718"/>
      <c r="C13" s="718"/>
      <c r="D13" s="718"/>
      <c r="E13" s="718"/>
      <c r="F13" s="718"/>
      <c r="G13" s="718"/>
      <c r="H13" s="718"/>
      <c r="I13" s="718"/>
      <c r="J13" s="718"/>
      <c r="K13" s="718"/>
      <c r="L13" s="718"/>
      <c r="M13" s="718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1"/>
      <c r="AA13" s="369"/>
      <c r="AB13" s="372"/>
    </row>
    <row r="14" spans="1:33" s="3" customFormat="1" ht="35.25" thickBot="1" x14ac:dyDescent="0.3">
      <c r="A14" s="718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20"/>
      <c r="N14" s="720"/>
      <c r="O14" s="720"/>
      <c r="P14" s="720"/>
      <c r="Q14" s="720"/>
      <c r="R14" s="720"/>
      <c r="S14" s="720"/>
      <c r="T14" s="720"/>
      <c r="U14" s="720"/>
      <c r="V14" s="720"/>
      <c r="W14" s="720"/>
      <c r="X14" s="720"/>
      <c r="Y14" s="720"/>
      <c r="Z14" s="720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3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6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 t="shared" ref="C46:G46" si="13">((((((C44*7)*C45)/1000)))/7)</f>
        <v>81.535999999999987</v>
      </c>
      <c r="D46" s="22">
        <f t="shared" si="13"/>
        <v>17.561599999999995</v>
      </c>
      <c r="E46" s="22">
        <f t="shared" si="13"/>
        <v>82.790399999999991</v>
      </c>
      <c r="F46" s="22">
        <f t="shared" si="13"/>
        <v>83.260800000000003</v>
      </c>
      <c r="G46" s="23">
        <f t="shared" si="13"/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7.0828999999999995</v>
      </c>
      <c r="P46" s="22">
        <f t="shared" si="14"/>
        <v>7.4042999999999992</v>
      </c>
      <c r="Q46" s="22">
        <f t="shared" si="14"/>
        <v>1.3763000000000001</v>
      </c>
      <c r="R46" s="22">
        <f t="shared" si="14"/>
        <v>7.4049999999999994</v>
      </c>
      <c r="S46" s="22">
        <f t="shared" si="14"/>
        <v>7.2384999999999993</v>
      </c>
      <c r="T46" s="135">
        <f t="shared" si="14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542.21440000000007</v>
      </c>
      <c r="C47" s="330">
        <f t="shared" si="15"/>
        <v>570.75199999999984</v>
      </c>
      <c r="D47" s="330">
        <f t="shared" si="15"/>
        <v>122.93119999999998</v>
      </c>
      <c r="E47" s="330">
        <f t="shared" si="15"/>
        <v>579.53279999999995</v>
      </c>
      <c r="F47" s="330">
        <f>((F45*F44)*7)/1000</f>
        <v>582.82559999999989</v>
      </c>
      <c r="G47" s="331">
        <f t="shared" si="15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50.592500000000001</v>
      </c>
      <c r="T47" s="344">
        <f t="shared" si="16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157.77906304222094</v>
      </c>
      <c r="C48" s="27">
        <f t="shared" si="17"/>
        <v>156.8131868131868</v>
      </c>
      <c r="D48" s="27">
        <f t="shared" si="17"/>
        <v>180.2295918367347</v>
      </c>
      <c r="E48" s="27">
        <f t="shared" si="17"/>
        <v>157.76515151515153</v>
      </c>
      <c r="F48" s="27">
        <f>+(F43/F45)/7*1000</f>
        <v>156.76620930858218</v>
      </c>
      <c r="G48" s="28">
        <f t="shared" si="17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150.75987841945289</v>
      </c>
      <c r="P48" s="27">
        <f t="shared" si="18"/>
        <v>150.43731778425655</v>
      </c>
      <c r="Q48" s="27">
        <f t="shared" si="18"/>
        <v>152.38095238095238</v>
      </c>
      <c r="R48" s="27">
        <f t="shared" si="18"/>
        <v>147.42857142857142</v>
      </c>
      <c r="S48" s="27">
        <f t="shared" si="18"/>
        <v>146.9387755102041</v>
      </c>
      <c r="T48" s="180">
        <f t="shared" si="18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>B47-B43</f>
        <v>-3.385599999999954</v>
      </c>
      <c r="C49" s="713">
        <f t="shared" ref="C49:G49" si="19">C47-C43</f>
        <v>-4.8000000000115506E-2</v>
      </c>
      <c r="D49" s="713">
        <f t="shared" si="19"/>
        <v>-18.368800000000036</v>
      </c>
      <c r="E49" s="713">
        <f t="shared" si="19"/>
        <v>-3.5672000000000708</v>
      </c>
      <c r="F49" s="713">
        <f t="shared" si="19"/>
        <v>0.12559999999996307</v>
      </c>
      <c r="G49" s="713">
        <f t="shared" si="19"/>
        <v>-0.89120000000002619</v>
      </c>
      <c r="H49" s="29"/>
      <c r="I49" s="29"/>
      <c r="J49" s="29"/>
      <c r="K49" s="29"/>
      <c r="L49" s="30"/>
      <c r="N49" s="29"/>
      <c r="O49" s="713">
        <f>O47-O43</f>
        <v>-8.550000000000324E-2</v>
      </c>
      <c r="P49" s="713">
        <f t="shared" ref="P49:T49" si="20">P47-P43</f>
        <v>2.1500000000003183E-2</v>
      </c>
      <c r="Q49" s="713">
        <f t="shared" si="20"/>
        <v>-0.11849999999999916</v>
      </c>
      <c r="R49" s="713">
        <f t="shared" si="20"/>
        <v>2.5000000000005684E-2</v>
      </c>
      <c r="S49" s="713">
        <f t="shared" si="20"/>
        <v>0.19249999999999545</v>
      </c>
      <c r="T49" s="713">
        <f t="shared" si="20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1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1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1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1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1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1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1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13.700000000000001</v>
      </c>
      <c r="F61" s="623">
        <f t="shared" si="22"/>
        <v>57.699999999999989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53.900000000000006</v>
      </c>
      <c r="J61" s="623">
        <f t="shared" si="22"/>
        <v>51.8</v>
      </c>
      <c r="K61" s="623">
        <f t="shared" si="22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3">SUM(P54:P60)</f>
        <v>56</v>
      </c>
      <c r="Q61" s="623">
        <f t="shared" si="23"/>
        <v>58.099999999999994</v>
      </c>
      <c r="R61" s="623">
        <f t="shared" si="23"/>
        <v>57.400000000000006</v>
      </c>
      <c r="S61" s="623">
        <f t="shared" si="23"/>
        <v>11.7</v>
      </c>
      <c r="T61" s="623">
        <f t="shared" si="23"/>
        <v>55.7</v>
      </c>
      <c r="U61" s="623">
        <f t="shared" si="23"/>
        <v>56.600000000000009</v>
      </c>
      <c r="V61" s="624">
        <f t="shared" si="23"/>
        <v>57.599999999999994</v>
      </c>
      <c r="W61" s="625">
        <f t="shared" si="21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4">((((C62*7)*C63-C54-C55)/1000))/7</f>
        <v>8.3026285714285706</v>
      </c>
      <c r="D64" s="21">
        <f t="shared" si="24"/>
        <v>8.1246857142857145</v>
      </c>
      <c r="E64" s="21">
        <f t="shared" si="24"/>
        <v>1.8114285714285714</v>
      </c>
      <c r="F64" s="21">
        <f t="shared" si="24"/>
        <v>8.2476571428571432</v>
      </c>
      <c r="G64" s="21">
        <f t="shared" si="24"/>
        <v>7.9212428571428566</v>
      </c>
      <c r="H64" s="21">
        <f t="shared" si="24"/>
        <v>8.2201571428571434</v>
      </c>
      <c r="I64" s="21">
        <f t="shared" si="24"/>
        <v>7.6988000000000003</v>
      </c>
      <c r="J64" s="21">
        <f t="shared" si="24"/>
        <v>7.3968857142857143</v>
      </c>
      <c r="K64" s="21">
        <f t="shared" si="24"/>
        <v>7.4978571428571428</v>
      </c>
      <c r="L64" s="21">
        <f t="shared" si="24"/>
        <v>1.0567142857142857</v>
      </c>
      <c r="M64" s="21">
        <f t="shared" si="24"/>
        <v>7.6478285714285716</v>
      </c>
      <c r="N64" s="21">
        <f t="shared" si="24"/>
        <v>7.2744285714285715</v>
      </c>
      <c r="O64" s="21">
        <f t="shared" si="24"/>
        <v>7.7198000000000002</v>
      </c>
      <c r="P64" s="21">
        <f t="shared" si="24"/>
        <v>8.0007142857142863</v>
      </c>
      <c r="Q64" s="21">
        <f t="shared" si="24"/>
        <v>8.3026285714285706</v>
      </c>
      <c r="R64" s="21">
        <f t="shared" si="24"/>
        <v>8.2476571428571432</v>
      </c>
      <c r="S64" s="21">
        <f t="shared" si="24"/>
        <v>1.3585142857142856</v>
      </c>
      <c r="T64" s="21">
        <f t="shared" si="24"/>
        <v>7.947742857142857</v>
      </c>
      <c r="U64" s="21">
        <f t="shared" si="24"/>
        <v>8.0707000000000004</v>
      </c>
      <c r="V64" s="21">
        <f t="shared" si="24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5">((D63*D62)*7)/1000</f>
        <v>56.889000000000003</v>
      </c>
      <c r="E65" s="330">
        <f t="shared" si="25"/>
        <v>12.683999999999999</v>
      </c>
      <c r="F65" s="330">
        <f t="shared" si="25"/>
        <v>57.75</v>
      </c>
      <c r="G65" s="330">
        <f t="shared" si="25"/>
        <v>55.464500000000001</v>
      </c>
      <c r="H65" s="331">
        <f t="shared" si="25"/>
        <v>57.557499999999997</v>
      </c>
      <c r="I65" s="329">
        <f t="shared" si="25"/>
        <v>53.906999999999996</v>
      </c>
      <c r="J65" s="330">
        <f t="shared" si="25"/>
        <v>51.792999999999999</v>
      </c>
      <c r="K65" s="330">
        <f t="shared" si="25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6">((P63*P62)*7)/1000</f>
        <v>56.021000000000001</v>
      </c>
      <c r="Q65" s="330">
        <f t="shared" si="26"/>
        <v>58.134999999999998</v>
      </c>
      <c r="R65" s="330">
        <f t="shared" si="26"/>
        <v>57.75</v>
      </c>
      <c r="S65" s="330">
        <f t="shared" si="26"/>
        <v>9.5129999999999999</v>
      </c>
      <c r="T65" s="330">
        <f t="shared" si="26"/>
        <v>55.65</v>
      </c>
      <c r="U65" s="330">
        <f t="shared" si="26"/>
        <v>56.511000000000003</v>
      </c>
      <c r="V65" s="331">
        <f t="shared" si="26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151.05820105820106</v>
      </c>
      <c r="C66" s="27">
        <f t="shared" si="27"/>
        <v>150.90909090909088</v>
      </c>
      <c r="D66" s="27">
        <f t="shared" si="27"/>
        <v>150.52910052910053</v>
      </c>
      <c r="E66" s="27">
        <f t="shared" si="27"/>
        <v>163.09523809523813</v>
      </c>
      <c r="F66" s="27">
        <f t="shared" si="27"/>
        <v>149.87012987012986</v>
      </c>
      <c r="G66" s="27">
        <f t="shared" si="27"/>
        <v>149.59568733153642</v>
      </c>
      <c r="H66" s="28">
        <f t="shared" si="27"/>
        <v>149.61038961038957</v>
      </c>
      <c r="I66" s="26">
        <f t="shared" si="27"/>
        <v>150.98039215686273</v>
      </c>
      <c r="J66" s="27">
        <f t="shared" si="27"/>
        <v>151.0204081632653</v>
      </c>
      <c r="K66" s="27">
        <f t="shared" si="27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8">+(P61/P63)/7*1000</f>
        <v>150.94339622641508</v>
      </c>
      <c r="Q66" s="27">
        <f t="shared" si="28"/>
        <v>150.90909090909088</v>
      </c>
      <c r="R66" s="27">
        <f t="shared" si="28"/>
        <v>149.09090909090909</v>
      </c>
      <c r="S66" s="27">
        <f t="shared" si="28"/>
        <v>185.71428571428569</v>
      </c>
      <c r="T66" s="27">
        <f t="shared" si="28"/>
        <v>150.13477088948787</v>
      </c>
      <c r="U66" s="27">
        <f t="shared" si="28"/>
        <v>149.73544973544975</v>
      </c>
      <c r="V66" s="28">
        <f t="shared" si="28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9">C65-C61</f>
        <v>3.5000000000003695E-2</v>
      </c>
      <c r="D67" s="713">
        <f t="shared" si="29"/>
        <v>-1.1000000000002785E-2</v>
      </c>
      <c r="E67" s="713">
        <f t="shared" si="29"/>
        <v>-1.0160000000000018</v>
      </c>
      <c r="F67" s="713">
        <f t="shared" si="29"/>
        <v>5.0000000000011369E-2</v>
      </c>
      <c r="G67" s="713">
        <f t="shared" si="29"/>
        <v>-3.5499999999998977E-2</v>
      </c>
      <c r="H67" s="713">
        <f t="shared" si="29"/>
        <v>-4.2499999999996874E-2</v>
      </c>
      <c r="I67" s="713">
        <f t="shared" si="29"/>
        <v>6.9999999999907914E-3</v>
      </c>
      <c r="J67" s="713">
        <f t="shared" si="29"/>
        <v>-6.9999999999978968E-3</v>
      </c>
      <c r="K67" s="713">
        <f t="shared" si="29"/>
        <v>0</v>
      </c>
      <c r="L67" s="713">
        <f t="shared" si="29"/>
        <v>-9.999999999985576E-4</v>
      </c>
      <c r="M67" s="713">
        <f t="shared" si="29"/>
        <v>4.9999999999990052E-2</v>
      </c>
      <c r="N67" s="713">
        <f t="shared" si="29"/>
        <v>-6.4499999999995339E-2</v>
      </c>
      <c r="O67" s="713">
        <f t="shared" si="29"/>
        <v>0.15399999999999636</v>
      </c>
      <c r="P67" s="713">
        <f t="shared" si="29"/>
        <v>2.1000000000000796E-2</v>
      </c>
      <c r="Q67" s="713">
        <f t="shared" si="29"/>
        <v>3.5000000000003695E-2</v>
      </c>
      <c r="R67" s="713">
        <f t="shared" si="29"/>
        <v>0.34999999999999432</v>
      </c>
      <c r="S67" s="713">
        <f t="shared" si="29"/>
        <v>-2.1869999999999994</v>
      </c>
      <c r="T67" s="713">
        <f t="shared" si="29"/>
        <v>-5.0000000000004263E-2</v>
      </c>
      <c r="U67" s="713">
        <f t="shared" si="29"/>
        <v>-8.9000000000005741E-2</v>
      </c>
      <c r="V67" s="713">
        <f t="shared" si="29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723"/>
      <c r="U3" s="723"/>
      <c r="V3" s="723"/>
      <c r="W3" s="723"/>
      <c r="X3" s="723"/>
      <c r="Y3" s="723"/>
      <c r="Z3" s="723"/>
      <c r="AA3" s="370"/>
      <c r="AB3" s="12"/>
      <c r="AC3" s="2"/>
      <c r="AD3" s="2"/>
      <c r="AE3" s="2"/>
      <c r="AF3" s="2"/>
      <c r="AG3" s="72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23" t="s">
        <v>1</v>
      </c>
      <c r="B9" s="723"/>
      <c r="C9" s="723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23"/>
      <c r="B10" s="723"/>
      <c r="C10" s="7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23" t="s">
        <v>4</v>
      </c>
      <c r="B11" s="723"/>
      <c r="C11" s="723"/>
      <c r="D11" s="1"/>
      <c r="E11" s="721">
        <v>3</v>
      </c>
      <c r="F11" s="1"/>
      <c r="G11" s="1"/>
      <c r="H11" s="1"/>
      <c r="I11" s="1"/>
      <c r="J11" s="1"/>
      <c r="K11" s="1"/>
      <c r="L11" s="1"/>
      <c r="M11" s="1063" t="s">
        <v>122</v>
      </c>
      <c r="N11" s="1063"/>
      <c r="O11" s="722"/>
      <c r="P11" s="722"/>
      <c r="Q11" s="1"/>
      <c r="R11" s="1"/>
      <c r="S11" s="1" t="s">
        <v>5</v>
      </c>
      <c r="T11" s="69">
        <v>45743</v>
      </c>
      <c r="U11" s="69">
        <f>T11+6</f>
        <v>45749</v>
      </c>
      <c r="V11" s="722"/>
      <c r="W11" s="722"/>
      <c r="X11" s="722"/>
      <c r="Y11" s="722"/>
      <c r="Z11" s="72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23"/>
      <c r="B12" s="723"/>
      <c r="C12" s="723"/>
      <c r="D12" s="1"/>
      <c r="E12" s="1"/>
      <c r="F12" s="1"/>
      <c r="G12" s="1"/>
      <c r="H12" s="1"/>
      <c r="I12" s="1"/>
      <c r="J12" s="1"/>
      <c r="K12" s="1"/>
      <c r="L12" s="1"/>
      <c r="M12" s="722"/>
      <c r="N12" s="722"/>
      <c r="O12" s="722"/>
      <c r="P12" s="722"/>
      <c r="Q12" s="1"/>
      <c r="R12" s="1"/>
      <c r="S12" s="1"/>
      <c r="T12" s="1"/>
      <c r="U12" s="1"/>
      <c r="V12" s="722"/>
      <c r="W12" s="722"/>
      <c r="X12" s="722"/>
      <c r="Y12" s="722"/>
      <c r="Z12" s="722"/>
      <c r="AA12" s="371"/>
      <c r="AB12" s="373"/>
      <c r="AC12" s="722"/>
      <c r="AD12" s="722"/>
      <c r="AE12" s="722"/>
      <c r="AF12" s="722"/>
      <c r="AG12" s="1"/>
    </row>
    <row r="13" spans="1:33" s="3" customFormat="1" ht="34.5" x14ac:dyDescent="0.25">
      <c r="A13" s="723"/>
      <c r="B13" s="723"/>
      <c r="C13" s="723"/>
      <c r="D13" s="723"/>
      <c r="E13" s="723"/>
      <c r="F13" s="723"/>
      <c r="G13" s="723"/>
      <c r="H13" s="723"/>
      <c r="I13" s="723"/>
      <c r="J13" s="723"/>
      <c r="K13" s="723"/>
      <c r="L13" s="723"/>
      <c r="M13" s="723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1"/>
      <c r="AA13" s="369"/>
      <c r="AB13" s="372"/>
    </row>
    <row r="14" spans="1:33" s="3" customFormat="1" ht="35.25" thickBot="1" x14ac:dyDescent="0.3">
      <c r="A14" s="72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22"/>
      <c r="N14" s="722"/>
      <c r="O14" s="722"/>
      <c r="P14" s="722"/>
      <c r="Q14" s="722"/>
      <c r="R14" s="722"/>
      <c r="S14" s="722"/>
      <c r="T14" s="722"/>
      <c r="U14" s="722"/>
      <c r="V14" s="722"/>
      <c r="W14" s="722"/>
      <c r="X14" s="722"/>
      <c r="Y14" s="722"/>
      <c r="Z14" s="722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724"/>
      <c r="V33" s="111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1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7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730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731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731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5</v>
      </c>
      <c r="V39" s="731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5</v>
      </c>
      <c r="V40" s="731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6">
        <v>5</v>
      </c>
      <c r="V41" s="731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9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6">
        <v>5</v>
      </c>
      <c r="V42" s="731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ref="T43" si="13"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 t="shared" ref="C46:G46" si="14">((((((C44*7)*C45)/1000)))/7)</f>
        <v>81.223499999999973</v>
      </c>
      <c r="D46" s="22">
        <f t="shared" si="14"/>
        <v>17.214999999999996</v>
      </c>
      <c r="E46" s="22">
        <f t="shared" si="14"/>
        <v>82.318999999999974</v>
      </c>
      <c r="F46" s="22">
        <f t="shared" si="14"/>
        <v>82.788499999999985</v>
      </c>
      <c r="G46" s="23">
        <f t="shared" si="14"/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5">(((((P44*7)*P45)/1000)))/7</f>
        <v>6.3209999999999997</v>
      </c>
      <c r="Q46" s="21">
        <f t="shared" si="15"/>
        <v>1.52</v>
      </c>
      <c r="R46" s="21">
        <f t="shared" si="15"/>
        <v>6.2370000000000001</v>
      </c>
      <c r="S46" s="21">
        <f t="shared" si="15"/>
        <v>6.1950000000000003</v>
      </c>
      <c r="T46" s="21">
        <f t="shared" si="15"/>
        <v>6.2995000000000001</v>
      </c>
      <c r="U46" s="21">
        <f t="shared" si="15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540.08149999999989</v>
      </c>
      <c r="C47" s="330">
        <f t="shared" si="16"/>
        <v>568.56449999999984</v>
      </c>
      <c r="D47" s="330">
        <f t="shared" si="16"/>
        <v>120.50499999999997</v>
      </c>
      <c r="E47" s="330">
        <f t="shared" si="16"/>
        <v>576.23299999999983</v>
      </c>
      <c r="F47" s="330">
        <f>((F45*F44)*7)/1000</f>
        <v>579.51949999999988</v>
      </c>
      <c r="G47" s="331">
        <f t="shared" si="16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7">((O45*O44)*7)/1000</f>
        <v>42.42</v>
      </c>
      <c r="P47" s="330">
        <f t="shared" si="17"/>
        <v>44.247</v>
      </c>
      <c r="Q47" s="330">
        <f t="shared" si="17"/>
        <v>10.64</v>
      </c>
      <c r="R47" s="330">
        <f t="shared" si="17"/>
        <v>43.658999999999999</v>
      </c>
      <c r="S47" s="330">
        <f t="shared" si="17"/>
        <v>43.365000000000002</v>
      </c>
      <c r="T47" s="344">
        <f t="shared" ref="T47" si="18">((T45*T44)*7)/1000</f>
        <v>44.096499999999999</v>
      </c>
      <c r="U47" s="344">
        <f t="shared" si="17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44.885540423065784</v>
      </c>
      <c r="C48" s="27">
        <f t="shared" si="19"/>
        <v>44.866501513900353</v>
      </c>
      <c r="D48" s="27">
        <f t="shared" si="19"/>
        <v>47.142857142857139</v>
      </c>
      <c r="E48" s="27">
        <f t="shared" si="19"/>
        <v>44.975556762629004</v>
      </c>
      <c r="F48" s="27">
        <f>+(F43/F45)/7*1000</f>
        <v>44.936537942209021</v>
      </c>
      <c r="G48" s="28">
        <f t="shared" si="19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20">+(O43/O45)/7*1000</f>
        <v>151.42857142857144</v>
      </c>
      <c r="P48" s="27">
        <f t="shared" si="20"/>
        <v>150.34013605442172</v>
      </c>
      <c r="Q48" s="27">
        <f t="shared" si="20"/>
        <v>151.42857142857144</v>
      </c>
      <c r="R48" s="27">
        <f t="shared" si="20"/>
        <v>148.63945578231292</v>
      </c>
      <c r="S48" s="27">
        <f t="shared" si="20"/>
        <v>147.61904761904762</v>
      </c>
      <c r="T48" s="180">
        <f t="shared" ref="T48" si="21">+(T43/T45)/7*1000</f>
        <v>146.51162790697671</v>
      </c>
      <c r="U48" s="180">
        <f t="shared" si="20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>B47-B43</f>
        <v>385.18149999999991</v>
      </c>
      <c r="C49" s="713">
        <f t="shared" ref="C49:G49" si="22">C47-C43</f>
        <v>405.56449999999984</v>
      </c>
      <c r="D49" s="713">
        <f t="shared" si="22"/>
        <v>84.20499999999997</v>
      </c>
      <c r="E49" s="713">
        <f t="shared" si="22"/>
        <v>410.63299999999981</v>
      </c>
      <c r="F49" s="713">
        <f t="shared" si="22"/>
        <v>413.1194999999999</v>
      </c>
      <c r="G49" s="713">
        <f t="shared" si="22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23">P47-P43</f>
        <v>4.700000000000415E-2</v>
      </c>
      <c r="Q49" s="713">
        <f t="shared" si="23"/>
        <v>4.0000000000000924E-2</v>
      </c>
      <c r="R49" s="713">
        <f t="shared" si="23"/>
        <v>-4.0999999999996817E-2</v>
      </c>
      <c r="S49" s="713">
        <f t="shared" si="23"/>
        <v>-3.5000000000003695E-2</v>
      </c>
      <c r="T49" s="713">
        <f t="shared" ref="T49" si="24">T47-T43</f>
        <v>-3.4999999999953957E-3</v>
      </c>
      <c r="U49" s="713">
        <f t="shared" si="23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32">
        <f t="shared" ref="W54:W61" si="25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32">
        <f t="shared" si="25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32">
        <f t="shared" si="25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32">
        <f t="shared" si="25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32">
        <f t="shared" si="25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32">
        <f t="shared" si="25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5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6">SUM(B54:B60)</f>
        <v>57.499999999999986</v>
      </c>
      <c r="C61" s="623">
        <f t="shared" si="26"/>
        <v>58.5</v>
      </c>
      <c r="D61" s="623">
        <f t="shared" si="26"/>
        <v>57.3</v>
      </c>
      <c r="E61" s="623">
        <f t="shared" si="26"/>
        <v>12.8</v>
      </c>
      <c r="F61" s="623">
        <f t="shared" si="26"/>
        <v>58.099999999999994</v>
      </c>
      <c r="G61" s="623">
        <f t="shared" si="26"/>
        <v>55.8</v>
      </c>
      <c r="H61" s="624">
        <f t="shared" si="26"/>
        <v>57.899999999999991</v>
      </c>
      <c r="I61" s="622">
        <f t="shared" si="26"/>
        <v>54.3</v>
      </c>
      <c r="J61" s="623">
        <f t="shared" si="26"/>
        <v>52.1</v>
      </c>
      <c r="K61" s="623">
        <f t="shared" si="26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7">SUM(P54:P60)</f>
        <v>56.400000000000006</v>
      </c>
      <c r="Q61" s="623">
        <f t="shared" si="27"/>
        <v>58.5</v>
      </c>
      <c r="R61" s="623">
        <f t="shared" si="27"/>
        <v>58.1</v>
      </c>
      <c r="S61" s="623">
        <f t="shared" si="27"/>
        <v>9.6</v>
      </c>
      <c r="T61" s="623">
        <f t="shared" si="27"/>
        <v>56</v>
      </c>
      <c r="U61" s="623">
        <f t="shared" si="27"/>
        <v>56.900000000000006</v>
      </c>
      <c r="V61" s="624">
        <f t="shared" si="27"/>
        <v>57.899999999999991</v>
      </c>
      <c r="W61" s="625">
        <f t="shared" si="25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8">((((C62*7)*C63-C54-C55)/1000))/7</f>
        <v>8.3576285714285703</v>
      </c>
      <c r="D64" s="21">
        <f t="shared" si="28"/>
        <v>8.1786714285714286</v>
      </c>
      <c r="E64" s="21">
        <f t="shared" si="28"/>
        <v>1.8234571428571429</v>
      </c>
      <c r="F64" s="21">
        <f t="shared" si="28"/>
        <v>8.3026285714285706</v>
      </c>
      <c r="G64" s="21">
        <f t="shared" si="28"/>
        <v>7.9742285714285712</v>
      </c>
      <c r="H64" s="21">
        <f t="shared" si="28"/>
        <v>8.2751428571428569</v>
      </c>
      <c r="I64" s="21">
        <f t="shared" si="28"/>
        <v>7.7498000000000005</v>
      </c>
      <c r="J64" s="21">
        <f t="shared" si="28"/>
        <v>7.4458857142857138</v>
      </c>
      <c r="K64" s="21">
        <f t="shared" si="28"/>
        <v>7.5478571428571426</v>
      </c>
      <c r="L64" s="21">
        <f t="shared" si="28"/>
        <v>1.0637000000000001</v>
      </c>
      <c r="M64" s="21">
        <f t="shared" si="28"/>
        <v>7.6988000000000003</v>
      </c>
      <c r="N64" s="21">
        <f t="shared" si="28"/>
        <v>7.3234142857142848</v>
      </c>
      <c r="O64" s="21">
        <f t="shared" si="28"/>
        <v>7.7718000000000007</v>
      </c>
      <c r="P64" s="21">
        <f t="shared" si="28"/>
        <v>8.0537142857142854</v>
      </c>
      <c r="Q64" s="21">
        <f t="shared" si="28"/>
        <v>8.3576285714285703</v>
      </c>
      <c r="R64" s="21">
        <f t="shared" si="28"/>
        <v>8.3026428571428568</v>
      </c>
      <c r="S64" s="21">
        <f t="shared" si="28"/>
        <v>1.3675714285714287</v>
      </c>
      <c r="T64" s="21">
        <f t="shared" si="28"/>
        <v>8.0007142857142863</v>
      </c>
      <c r="U64" s="21">
        <f t="shared" si="28"/>
        <v>8.1246857142857145</v>
      </c>
      <c r="V64" s="21">
        <f t="shared" si="28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9">((D63*D62)*7)/1000</f>
        <v>57.267000000000003</v>
      </c>
      <c r="E65" s="330">
        <f t="shared" si="29"/>
        <v>12.768000000000001</v>
      </c>
      <c r="F65" s="330">
        <f t="shared" si="29"/>
        <v>58.134999999999998</v>
      </c>
      <c r="G65" s="330">
        <f t="shared" si="29"/>
        <v>55.835500000000003</v>
      </c>
      <c r="H65" s="331">
        <f t="shared" si="29"/>
        <v>57.942500000000003</v>
      </c>
      <c r="I65" s="329">
        <f t="shared" si="29"/>
        <v>54.264000000000003</v>
      </c>
      <c r="J65" s="330">
        <f t="shared" si="29"/>
        <v>52.136000000000003</v>
      </c>
      <c r="K65" s="330">
        <f t="shared" si="29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30">((P63*P62)*7)/1000</f>
        <v>56.392000000000003</v>
      </c>
      <c r="Q65" s="330">
        <f t="shared" si="30"/>
        <v>58.52</v>
      </c>
      <c r="R65" s="330">
        <f t="shared" si="30"/>
        <v>58.134999999999998</v>
      </c>
      <c r="S65" s="330">
        <f t="shared" si="30"/>
        <v>9.5760000000000005</v>
      </c>
      <c r="T65" s="330">
        <f t="shared" si="30"/>
        <v>56.021000000000001</v>
      </c>
      <c r="U65" s="330">
        <f t="shared" si="30"/>
        <v>56.889000000000003</v>
      </c>
      <c r="V65" s="331">
        <f t="shared" si="30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152.1164021164021</v>
      </c>
      <c r="C66" s="27">
        <f t="shared" si="31"/>
        <v>151.94805194805198</v>
      </c>
      <c r="D66" s="27">
        <f t="shared" si="31"/>
        <v>151.58730158730157</v>
      </c>
      <c r="E66" s="27">
        <f t="shared" si="31"/>
        <v>152.38095238095238</v>
      </c>
      <c r="F66" s="27">
        <f t="shared" si="31"/>
        <v>150.90909090909088</v>
      </c>
      <c r="G66" s="27">
        <f t="shared" si="31"/>
        <v>150.4043126684636</v>
      </c>
      <c r="H66" s="28">
        <f t="shared" si="31"/>
        <v>150.38961038961034</v>
      </c>
      <c r="I66" s="26">
        <f t="shared" si="31"/>
        <v>152.10084033613444</v>
      </c>
      <c r="J66" s="27">
        <f t="shared" si="31"/>
        <v>151.89504373177846</v>
      </c>
      <c r="K66" s="27">
        <f t="shared" si="31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32">+(P61/P63)/7*1000</f>
        <v>152.02156334231807</v>
      </c>
      <c r="Q66" s="27">
        <f t="shared" si="32"/>
        <v>151.94805194805198</v>
      </c>
      <c r="R66" s="27">
        <f t="shared" si="32"/>
        <v>150.90909090909091</v>
      </c>
      <c r="S66" s="27">
        <f t="shared" si="32"/>
        <v>152.38095238095238</v>
      </c>
      <c r="T66" s="27">
        <f t="shared" si="32"/>
        <v>150.94339622641508</v>
      </c>
      <c r="U66" s="27">
        <f t="shared" si="32"/>
        <v>150.52910052910053</v>
      </c>
      <c r="V66" s="28">
        <f t="shared" si="32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33">C65-C61</f>
        <v>2.0000000000003126E-2</v>
      </c>
      <c r="D67" s="713">
        <f t="shared" si="33"/>
        <v>-3.2999999999994145E-2</v>
      </c>
      <c r="E67" s="713">
        <f t="shared" si="33"/>
        <v>-3.2000000000000028E-2</v>
      </c>
      <c r="F67" s="713">
        <f t="shared" si="33"/>
        <v>3.5000000000003695E-2</v>
      </c>
      <c r="G67" s="713">
        <f t="shared" si="33"/>
        <v>3.5500000000006082E-2</v>
      </c>
      <c r="H67" s="713">
        <f t="shared" si="33"/>
        <v>4.2500000000011084E-2</v>
      </c>
      <c r="I67" s="713">
        <f t="shared" si="33"/>
        <v>-3.5999999999994259E-2</v>
      </c>
      <c r="J67" s="713">
        <f t="shared" si="33"/>
        <v>3.6000000000001364E-2</v>
      </c>
      <c r="K67" s="713">
        <f t="shared" si="33"/>
        <v>4.9999999999997158E-2</v>
      </c>
      <c r="L67" s="713">
        <f t="shared" si="33"/>
        <v>4.8000000000001819E-2</v>
      </c>
      <c r="M67" s="713">
        <f t="shared" si="33"/>
        <v>6.9999999999907914E-3</v>
      </c>
      <c r="N67" s="713">
        <f t="shared" si="33"/>
        <v>-2.1499999999996078E-2</v>
      </c>
      <c r="O67" s="713">
        <f t="shared" si="33"/>
        <v>1.8000000000007788E-2</v>
      </c>
      <c r="P67" s="713">
        <f t="shared" si="33"/>
        <v>-8.0000000000026716E-3</v>
      </c>
      <c r="Q67" s="713">
        <f t="shared" si="33"/>
        <v>2.0000000000003126E-2</v>
      </c>
      <c r="R67" s="713">
        <f t="shared" si="33"/>
        <v>3.4999999999996589E-2</v>
      </c>
      <c r="S67" s="713">
        <f t="shared" si="33"/>
        <v>-2.3999999999999133E-2</v>
      </c>
      <c r="T67" s="713">
        <f t="shared" si="33"/>
        <v>2.1000000000000796E-2</v>
      </c>
      <c r="U67" s="713">
        <f t="shared" si="33"/>
        <v>-1.1000000000002785E-2</v>
      </c>
      <c r="V67" s="713">
        <f t="shared" si="33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733"/>
      <c r="E3" s="733"/>
      <c r="F3" s="733"/>
      <c r="G3" s="733"/>
      <c r="H3" s="733"/>
      <c r="I3" s="733"/>
      <c r="J3" s="733"/>
      <c r="K3" s="733"/>
      <c r="L3" s="733"/>
      <c r="M3" s="733"/>
      <c r="N3" s="733"/>
      <c r="O3" s="733"/>
      <c r="P3" s="733"/>
      <c r="Q3" s="733"/>
      <c r="R3" s="733"/>
      <c r="S3" s="733"/>
      <c r="T3" s="733"/>
      <c r="U3" s="733"/>
      <c r="V3" s="733"/>
      <c r="W3" s="733"/>
      <c r="X3" s="733"/>
      <c r="Y3" s="733"/>
      <c r="Z3" s="733"/>
      <c r="AA3" s="370"/>
      <c r="AB3" s="12"/>
      <c r="AC3" s="2"/>
      <c r="AD3" s="2"/>
      <c r="AE3" s="2"/>
      <c r="AF3" s="2"/>
      <c r="AG3" s="73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33" t="s">
        <v>1</v>
      </c>
      <c r="B9" s="733"/>
      <c r="C9" s="733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33"/>
      <c r="B10" s="733"/>
      <c r="C10" s="7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33" t="s">
        <v>4</v>
      </c>
      <c r="B11" s="733"/>
      <c r="C11" s="733"/>
      <c r="D11" s="1"/>
      <c r="E11" s="734">
        <v>3</v>
      </c>
      <c r="F11" s="1"/>
      <c r="G11" s="1"/>
      <c r="H11" s="1"/>
      <c r="I11" s="1"/>
      <c r="J11" s="1"/>
      <c r="K11" s="1"/>
      <c r="L11" s="1"/>
      <c r="M11" s="1063" t="s">
        <v>122</v>
      </c>
      <c r="N11" s="1063"/>
      <c r="O11" s="735"/>
      <c r="P11" s="735"/>
      <c r="Q11" s="1"/>
      <c r="R11" s="1"/>
      <c r="S11" s="1" t="s">
        <v>5</v>
      </c>
      <c r="T11" s="69">
        <v>45743</v>
      </c>
      <c r="U11" s="69">
        <f>T11+6</f>
        <v>45749</v>
      </c>
      <c r="V11" s="735"/>
      <c r="W11" s="735"/>
      <c r="X11" s="735"/>
      <c r="Y11" s="735"/>
      <c r="Z11" s="735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33"/>
      <c r="B12" s="733"/>
      <c r="C12" s="733"/>
      <c r="D12" s="1"/>
      <c r="E12" s="1"/>
      <c r="F12" s="1"/>
      <c r="G12" s="1"/>
      <c r="H12" s="1"/>
      <c r="I12" s="1"/>
      <c r="J12" s="1"/>
      <c r="K12" s="1"/>
      <c r="L12" s="1"/>
      <c r="M12" s="735"/>
      <c r="N12" s="735"/>
      <c r="O12" s="735"/>
      <c r="P12" s="735"/>
      <c r="Q12" s="1"/>
      <c r="R12" s="1"/>
      <c r="S12" s="1"/>
      <c r="T12" s="1"/>
      <c r="U12" s="1"/>
      <c r="V12" s="735"/>
      <c r="W12" s="735"/>
      <c r="X12" s="735"/>
      <c r="Y12" s="735"/>
      <c r="Z12" s="735"/>
      <c r="AA12" s="371"/>
      <c r="AB12" s="373"/>
      <c r="AC12" s="735"/>
      <c r="AD12" s="735"/>
      <c r="AE12" s="735"/>
      <c r="AF12" s="735"/>
      <c r="AG12" s="1"/>
    </row>
    <row r="13" spans="1:33" s="3" customFormat="1" ht="34.5" x14ac:dyDescent="0.25">
      <c r="A13" s="733"/>
      <c r="B13" s="733"/>
      <c r="C13" s="733"/>
      <c r="D13" s="733"/>
      <c r="E13" s="733"/>
      <c r="F13" s="733"/>
      <c r="G13" s="733"/>
      <c r="H13" s="733"/>
      <c r="I13" s="733"/>
      <c r="J13" s="733"/>
      <c r="K13" s="733"/>
      <c r="L13" s="733"/>
      <c r="M13" s="733"/>
      <c r="N13" s="735"/>
      <c r="O13" s="735"/>
      <c r="P13" s="735"/>
      <c r="Q13" s="735"/>
      <c r="R13" s="735"/>
      <c r="S13" s="735"/>
      <c r="T13" s="735"/>
      <c r="U13" s="735"/>
      <c r="V13" s="735"/>
      <c r="W13" s="735"/>
      <c r="X13" s="735"/>
      <c r="Y13" s="735"/>
      <c r="Z13" s="1"/>
      <c r="AA13" s="369"/>
      <c r="AB13" s="372"/>
    </row>
    <row r="14" spans="1:33" s="3" customFormat="1" ht="35.25" thickBot="1" x14ac:dyDescent="0.3">
      <c r="A14" s="73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35"/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Z14" s="735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724"/>
      <c r="V33" s="111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1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7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730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731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731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4.7</v>
      </c>
      <c r="V39" s="731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4.7</v>
      </c>
      <c r="V40" s="731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6"/>
      <c r="V41" s="731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9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6"/>
      <c r="V42" s="731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 t="shared" ref="C46:G46" si="13">((((((C44*7)*C45)/1000)))/7)</f>
        <v>81.223499999999973</v>
      </c>
      <c r="D46" s="22">
        <f t="shared" si="13"/>
        <v>17.058499999999995</v>
      </c>
      <c r="E46" s="22">
        <f t="shared" si="13"/>
        <v>82.005999999999986</v>
      </c>
      <c r="F46" s="22">
        <f t="shared" si="13"/>
        <v>82.788499999999985</v>
      </c>
      <c r="G46" s="23">
        <f t="shared" si="13"/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4">(((((P44*7)*P45)/1000)))/7</f>
        <v>6.3209999999999997</v>
      </c>
      <c r="Q46" s="21">
        <f t="shared" si="14"/>
        <v>1.52</v>
      </c>
      <c r="R46" s="21">
        <f t="shared" si="14"/>
        <v>6.2370000000000001</v>
      </c>
      <c r="S46" s="21">
        <f t="shared" si="14"/>
        <v>6.1950000000000003</v>
      </c>
      <c r="T46" s="21">
        <f t="shared" si="14"/>
        <v>6.2995000000000001</v>
      </c>
      <c r="U46" s="21">
        <f t="shared" si="14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537.89049999999986</v>
      </c>
      <c r="C47" s="330">
        <f t="shared" si="15"/>
        <v>568.56449999999984</v>
      </c>
      <c r="D47" s="330">
        <f t="shared" si="15"/>
        <v>119.40949999999997</v>
      </c>
      <c r="E47" s="330">
        <f t="shared" si="15"/>
        <v>574.04199999999992</v>
      </c>
      <c r="F47" s="330">
        <f>((F45*F44)*7)/1000</f>
        <v>579.51949999999988</v>
      </c>
      <c r="G47" s="331">
        <f t="shared" si="15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6">((O45*O44)*7)/1000</f>
        <v>42.42</v>
      </c>
      <c r="P47" s="330">
        <f t="shared" si="16"/>
        <v>44.247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344">
        <f t="shared" si="16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89.845795752109396</v>
      </c>
      <c r="C48" s="27">
        <f t="shared" si="17"/>
        <v>89.540324800440416</v>
      </c>
      <c r="D48" s="27">
        <f t="shared" si="17"/>
        <v>92.005242463958041</v>
      </c>
      <c r="E48" s="27">
        <f t="shared" si="17"/>
        <v>89.967284623773168</v>
      </c>
      <c r="F48" s="27">
        <f>+(F43/F45)/7*1000</f>
        <v>89.630029705644063</v>
      </c>
      <c r="G48" s="28">
        <f t="shared" si="17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8">+(O43/O45)/7*1000</f>
        <v>107.85714285714288</v>
      </c>
      <c r="P48" s="27">
        <f t="shared" si="18"/>
        <v>107.14285714285714</v>
      </c>
      <c r="Q48" s="27">
        <f t="shared" si="18"/>
        <v>107.14285714285714</v>
      </c>
      <c r="R48" s="27">
        <f t="shared" si="18"/>
        <v>105.78231292517007</v>
      </c>
      <c r="S48" s="27">
        <f t="shared" si="18"/>
        <v>105.44217687074831</v>
      </c>
      <c r="T48" s="180">
        <f t="shared" si="18"/>
        <v>104.65116279069767</v>
      </c>
      <c r="U48" s="180">
        <f t="shared" si="18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>B47-B43</f>
        <v>229.09049999999985</v>
      </c>
      <c r="C49" s="713">
        <f t="shared" ref="C49:G49" si="19">C47-C43</f>
        <v>243.26449999999983</v>
      </c>
      <c r="D49" s="713">
        <f t="shared" si="19"/>
        <v>49.209499999999977</v>
      </c>
      <c r="E49" s="713">
        <f t="shared" si="19"/>
        <v>244.04199999999992</v>
      </c>
      <c r="F49" s="713">
        <f t="shared" si="19"/>
        <v>247.6194999999999</v>
      </c>
      <c r="G49" s="713">
        <f t="shared" si="19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20">P47-P43</f>
        <v>12.747</v>
      </c>
      <c r="Q49" s="713">
        <f t="shared" si="20"/>
        <v>3.1400000000000006</v>
      </c>
      <c r="R49" s="713">
        <f t="shared" si="20"/>
        <v>12.558999999999997</v>
      </c>
      <c r="S49" s="713">
        <f t="shared" si="20"/>
        <v>12.365000000000002</v>
      </c>
      <c r="T49" s="713">
        <f t="shared" si="20"/>
        <v>12.596499999999999</v>
      </c>
      <c r="U49" s="713">
        <f t="shared" si="20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739"/>
      <c r="X52" s="111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32">
        <f t="shared" ref="X54:X61" si="21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32">
        <f t="shared" si="21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32">
        <f t="shared" si="21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32">
        <f t="shared" si="21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32">
        <f t="shared" si="21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32">
        <f t="shared" si="21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1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2">SUM(B54:B60)</f>
        <v>37.799999999999997</v>
      </c>
      <c r="C61" s="623">
        <f t="shared" si="22"/>
        <v>38.700000000000003</v>
      </c>
      <c r="D61" s="623">
        <f t="shared" si="22"/>
        <v>38.5</v>
      </c>
      <c r="E61" s="623">
        <f t="shared" si="22"/>
        <v>7.9</v>
      </c>
      <c r="F61" s="623">
        <f t="shared" si="22"/>
        <v>38.4</v>
      </c>
      <c r="G61" s="623">
        <f t="shared" si="22"/>
        <v>37.4</v>
      </c>
      <c r="H61" s="624">
        <f t="shared" si="22"/>
        <v>37.700000000000003</v>
      </c>
      <c r="I61" s="622">
        <f t="shared" si="22"/>
        <v>38.700000000000003</v>
      </c>
      <c r="J61" s="623">
        <f t="shared" si="22"/>
        <v>37.1</v>
      </c>
      <c r="K61" s="623">
        <f t="shared" si="22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3">SUM(P54:P60)</f>
        <v>40.200000000000003</v>
      </c>
      <c r="Q61" s="623">
        <f t="shared" si="23"/>
        <v>41.7</v>
      </c>
      <c r="R61" s="623">
        <f t="shared" si="23"/>
        <v>41.400000000000006</v>
      </c>
      <c r="S61" s="623">
        <f t="shared" si="23"/>
        <v>6.8999999999999995</v>
      </c>
      <c r="T61" s="623">
        <f t="shared" si="23"/>
        <v>40</v>
      </c>
      <c r="U61" s="623">
        <f t="shared" si="23"/>
        <v>40.5</v>
      </c>
      <c r="V61" s="624">
        <f t="shared" ref="V61" si="24">SUM(V54:V60)</f>
        <v>41.3</v>
      </c>
      <c r="W61" s="624">
        <f t="shared" si="23"/>
        <v>18</v>
      </c>
      <c r="X61" s="625">
        <f t="shared" si="21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5">((((C62*7)*C63-C54-C55)/1000))/7</f>
        <v>7.5977285714285712</v>
      </c>
      <c r="D64" s="21">
        <f t="shared" si="25"/>
        <v>7.5727571428571432</v>
      </c>
      <c r="E64" s="21">
        <f t="shared" si="25"/>
        <v>1.5195142857142856</v>
      </c>
      <c r="F64" s="21">
        <f t="shared" si="25"/>
        <v>7.5477428571428566</v>
      </c>
      <c r="G64" s="21">
        <f t="shared" si="25"/>
        <v>7.3723000000000001</v>
      </c>
      <c r="H64" s="21">
        <f t="shared" si="25"/>
        <v>7.3722571428571424</v>
      </c>
      <c r="I64" s="21">
        <f t="shared" si="25"/>
        <v>7.7498000000000005</v>
      </c>
      <c r="J64" s="21">
        <f t="shared" si="25"/>
        <v>7.4458857142857138</v>
      </c>
      <c r="K64" s="21">
        <f t="shared" si="25"/>
        <v>7.5478571428571426</v>
      </c>
      <c r="L64" s="21">
        <f t="shared" si="25"/>
        <v>1.0637000000000001</v>
      </c>
      <c r="M64" s="21">
        <f t="shared" si="25"/>
        <v>7.6988000000000003</v>
      </c>
      <c r="N64" s="21">
        <f t="shared" si="25"/>
        <v>7.3234142857142848</v>
      </c>
      <c r="O64" s="21">
        <f t="shared" si="25"/>
        <v>7.7718000000000007</v>
      </c>
      <c r="P64" s="21">
        <f t="shared" si="25"/>
        <v>8.0537142857142854</v>
      </c>
      <c r="Q64" s="21">
        <f t="shared" si="25"/>
        <v>8.3576285714285703</v>
      </c>
      <c r="R64" s="21">
        <f t="shared" si="25"/>
        <v>8.3026428571428568</v>
      </c>
      <c r="S64" s="21">
        <f t="shared" si="25"/>
        <v>1.3675714285714287</v>
      </c>
      <c r="T64" s="21">
        <f t="shared" si="25"/>
        <v>8.0007142857142863</v>
      </c>
      <c r="U64" s="21">
        <f t="shared" si="25"/>
        <v>8.1246857142857145</v>
      </c>
      <c r="V64" s="21">
        <f t="shared" ref="V64" si="26">((((V62*7)*V63-V54-V55)/1000))/7</f>
        <v>8.2751428571428569</v>
      </c>
      <c r="W64" s="21">
        <f t="shared" si="25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7">((D63*D62)*7)/1000</f>
        <v>53.024999999999999</v>
      </c>
      <c r="E65" s="330">
        <f t="shared" si="27"/>
        <v>10.64</v>
      </c>
      <c r="F65" s="330">
        <f t="shared" si="27"/>
        <v>52.85</v>
      </c>
      <c r="G65" s="330">
        <f t="shared" si="27"/>
        <v>51.621499999999997</v>
      </c>
      <c r="H65" s="331">
        <f t="shared" si="27"/>
        <v>51.621499999999997</v>
      </c>
      <c r="I65" s="329">
        <f t="shared" si="27"/>
        <v>54.264000000000003</v>
      </c>
      <c r="J65" s="330">
        <f t="shared" si="27"/>
        <v>52.136000000000003</v>
      </c>
      <c r="K65" s="330">
        <f t="shared" si="27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8">((P63*P62)*7)/1000</f>
        <v>56.392000000000003</v>
      </c>
      <c r="Q65" s="330">
        <f t="shared" si="28"/>
        <v>58.52</v>
      </c>
      <c r="R65" s="330">
        <f t="shared" si="28"/>
        <v>58.134999999999998</v>
      </c>
      <c r="S65" s="330">
        <f t="shared" si="28"/>
        <v>9.5760000000000005</v>
      </c>
      <c r="T65" s="330">
        <f t="shared" si="28"/>
        <v>56.021000000000001</v>
      </c>
      <c r="U65" s="330">
        <f t="shared" si="28"/>
        <v>56.889000000000003</v>
      </c>
      <c r="V65" s="331">
        <f t="shared" ref="V65" si="29">((V63*V62)*7)/1000</f>
        <v>57.942500000000003</v>
      </c>
      <c r="W65" s="331">
        <f t="shared" si="28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110.20408163265304</v>
      </c>
      <c r="C66" s="27">
        <f t="shared" si="30"/>
        <v>110.57142857142857</v>
      </c>
      <c r="D66" s="27">
        <f t="shared" si="30"/>
        <v>110</v>
      </c>
      <c r="E66" s="27">
        <f t="shared" si="30"/>
        <v>112.85714285714286</v>
      </c>
      <c r="F66" s="27">
        <f t="shared" si="30"/>
        <v>109.71428571428572</v>
      </c>
      <c r="G66" s="27">
        <f t="shared" si="30"/>
        <v>109.03790087463557</v>
      </c>
      <c r="H66" s="28">
        <f t="shared" si="30"/>
        <v>109.9125364431487</v>
      </c>
      <c r="I66" s="26">
        <f t="shared" si="30"/>
        <v>108.40336134453783</v>
      </c>
      <c r="J66" s="27">
        <f t="shared" si="30"/>
        <v>108.16326530612244</v>
      </c>
      <c r="K66" s="27">
        <f t="shared" si="30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31">+(P61/P63)/7*1000</f>
        <v>108.35579514824799</v>
      </c>
      <c r="Q66" s="27">
        <f t="shared" si="31"/>
        <v>108.31168831168831</v>
      </c>
      <c r="R66" s="27">
        <f t="shared" si="31"/>
        <v>107.53246753246755</v>
      </c>
      <c r="S66" s="27">
        <f t="shared" si="31"/>
        <v>109.5238095238095</v>
      </c>
      <c r="T66" s="27">
        <f t="shared" si="31"/>
        <v>107.81671159029651</v>
      </c>
      <c r="U66" s="27">
        <f t="shared" si="31"/>
        <v>107.14285714285714</v>
      </c>
      <c r="V66" s="28">
        <f t="shared" ref="V66" si="32">+(V61/V63)/7*1000</f>
        <v>107.27272727272727</v>
      </c>
      <c r="W66" s="28">
        <f t="shared" si="31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33">C65-C61</f>
        <v>14.5</v>
      </c>
      <c r="D67" s="713">
        <f t="shared" si="33"/>
        <v>14.524999999999999</v>
      </c>
      <c r="E67" s="713">
        <f t="shared" si="33"/>
        <v>2.74</v>
      </c>
      <c r="F67" s="713">
        <f t="shared" si="33"/>
        <v>14.450000000000003</v>
      </c>
      <c r="G67" s="713">
        <f t="shared" si="33"/>
        <v>14.221499999999999</v>
      </c>
      <c r="H67" s="713">
        <f t="shared" si="33"/>
        <v>13.921499999999995</v>
      </c>
      <c r="I67" s="713">
        <f t="shared" si="33"/>
        <v>15.564</v>
      </c>
      <c r="J67" s="713">
        <f t="shared" si="33"/>
        <v>15.036000000000001</v>
      </c>
      <c r="K67" s="713">
        <f t="shared" si="33"/>
        <v>15.25</v>
      </c>
      <c r="L67" s="713">
        <f t="shared" si="33"/>
        <v>2.2480000000000011</v>
      </c>
      <c r="M67" s="713">
        <f t="shared" si="33"/>
        <v>15.406999999999996</v>
      </c>
      <c r="N67" s="713">
        <f t="shared" si="33"/>
        <v>14.778500000000001</v>
      </c>
      <c r="O67" s="713">
        <f t="shared" si="33"/>
        <v>15.618000000000002</v>
      </c>
      <c r="P67" s="713">
        <f t="shared" si="33"/>
        <v>16.192</v>
      </c>
      <c r="Q67" s="713">
        <f t="shared" si="33"/>
        <v>16.82</v>
      </c>
      <c r="R67" s="713">
        <f t="shared" si="33"/>
        <v>16.734999999999992</v>
      </c>
      <c r="S67" s="713">
        <f t="shared" si="33"/>
        <v>2.676000000000001</v>
      </c>
      <c r="T67" s="713">
        <f t="shared" si="33"/>
        <v>16.021000000000001</v>
      </c>
      <c r="U67" s="713">
        <f t="shared" si="33"/>
        <v>16.389000000000003</v>
      </c>
      <c r="V67" s="713">
        <f t="shared" ref="V67" si="34">V65-V61</f>
        <v>16.642500000000005</v>
      </c>
      <c r="W67" s="713">
        <f t="shared" si="33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738"/>
      <c r="E3" s="738"/>
      <c r="F3" s="738"/>
      <c r="G3" s="738"/>
      <c r="H3" s="738"/>
      <c r="I3" s="738"/>
      <c r="J3" s="738"/>
      <c r="K3" s="738"/>
      <c r="L3" s="738"/>
      <c r="M3" s="738"/>
      <c r="N3" s="738"/>
      <c r="O3" s="738"/>
      <c r="P3" s="738"/>
      <c r="Q3" s="738"/>
      <c r="R3" s="738"/>
      <c r="S3" s="738"/>
      <c r="T3" s="738"/>
      <c r="U3" s="738"/>
      <c r="V3" s="738"/>
      <c r="W3" s="738"/>
      <c r="X3" s="738"/>
      <c r="Y3" s="738"/>
      <c r="Z3" s="738"/>
      <c r="AA3" s="370"/>
      <c r="AB3" s="12"/>
      <c r="AC3" s="2"/>
      <c r="AD3" s="2"/>
      <c r="AE3" s="2"/>
      <c r="AF3" s="2"/>
      <c r="AG3" s="738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38" t="s">
        <v>1</v>
      </c>
      <c r="B9" s="738"/>
      <c r="C9" s="738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38"/>
      <c r="B10" s="738"/>
      <c r="C10" s="7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38" t="s">
        <v>4</v>
      </c>
      <c r="B11" s="738"/>
      <c r="C11" s="738"/>
      <c r="D11" s="1"/>
      <c r="E11" s="736">
        <v>3</v>
      </c>
      <c r="F11" s="1"/>
      <c r="G11" s="1"/>
      <c r="H11" s="1"/>
      <c r="I11" s="1"/>
      <c r="J11" s="1"/>
      <c r="K11" s="1"/>
      <c r="L11" s="1"/>
      <c r="M11" s="1063" t="s">
        <v>122</v>
      </c>
      <c r="N11" s="1063"/>
      <c r="O11" s="737"/>
      <c r="P11" s="737"/>
      <c r="Q11" s="1"/>
      <c r="R11" s="1"/>
      <c r="S11" s="1" t="s">
        <v>5</v>
      </c>
      <c r="T11" s="69">
        <v>45743</v>
      </c>
      <c r="U11" s="69">
        <f>T11+6</f>
        <v>45749</v>
      </c>
      <c r="V11" s="737"/>
      <c r="W11" s="737"/>
      <c r="X11" s="737"/>
      <c r="Y11" s="737"/>
      <c r="Z11" s="737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38"/>
      <c r="B12" s="738"/>
      <c r="C12" s="738"/>
      <c r="D12" s="1"/>
      <c r="E12" s="1"/>
      <c r="F12" s="1"/>
      <c r="G12" s="1"/>
      <c r="H12" s="1"/>
      <c r="I12" s="1"/>
      <c r="J12" s="1"/>
      <c r="K12" s="1"/>
      <c r="L12" s="1"/>
      <c r="M12" s="737"/>
      <c r="N12" s="737"/>
      <c r="O12" s="737"/>
      <c r="P12" s="737"/>
      <c r="Q12" s="1"/>
      <c r="R12" s="1"/>
      <c r="S12" s="1"/>
      <c r="T12" s="1"/>
      <c r="U12" s="1"/>
      <c r="V12" s="737"/>
      <c r="W12" s="737"/>
      <c r="X12" s="737"/>
      <c r="Y12" s="737"/>
      <c r="Z12" s="737"/>
      <c r="AA12" s="371"/>
      <c r="AB12" s="373"/>
      <c r="AC12" s="737"/>
      <c r="AD12" s="737"/>
      <c r="AE12" s="737"/>
      <c r="AF12" s="737"/>
      <c r="AG12" s="1"/>
    </row>
    <row r="13" spans="1:33" s="3" customFormat="1" ht="34.5" x14ac:dyDescent="0.25">
      <c r="A13" s="738"/>
      <c r="B13" s="738"/>
      <c r="C13" s="738"/>
      <c r="D13" s="738"/>
      <c r="E13" s="738"/>
      <c r="F13" s="738"/>
      <c r="G13" s="738"/>
      <c r="H13" s="738"/>
      <c r="I13" s="738"/>
      <c r="J13" s="738"/>
      <c r="K13" s="738"/>
      <c r="L13" s="738"/>
      <c r="M13" s="738"/>
      <c r="N13" s="737"/>
      <c r="O13" s="737"/>
      <c r="P13" s="737"/>
      <c r="Q13" s="737"/>
      <c r="R13" s="737"/>
      <c r="S13" s="737"/>
      <c r="T13" s="737"/>
      <c r="U13" s="737"/>
      <c r="V13" s="737"/>
      <c r="W13" s="737"/>
      <c r="X13" s="737"/>
      <c r="Y13" s="737"/>
      <c r="Z13" s="1"/>
      <c r="AA13" s="369"/>
      <c r="AB13" s="372"/>
    </row>
    <row r="14" spans="1:33" s="3" customFormat="1" ht="35.25" thickBot="1" x14ac:dyDescent="0.3">
      <c r="A14" s="738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37"/>
      <c r="N14" s="737"/>
      <c r="O14" s="737"/>
      <c r="P14" s="737"/>
      <c r="Q14" s="737"/>
      <c r="R14" s="737"/>
      <c r="S14" s="737"/>
      <c r="T14" s="737"/>
      <c r="U14" s="737"/>
      <c r="V14" s="737"/>
      <c r="W14" s="737"/>
      <c r="X14" s="737"/>
      <c r="Y14" s="737"/>
      <c r="Z14" s="737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43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724"/>
      <c r="V33" s="111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1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6">
        <v>4.5999999999999996</v>
      </c>
      <c r="V41" s="731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9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6">
        <v>4.5</v>
      </c>
      <c r="V42" s="731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 t="shared" ref="C46:G46" si="13">((((((C44*7)*C45)/1000)))/7)</f>
        <v>81.223499999999973</v>
      </c>
      <c r="D46" s="22">
        <f t="shared" si="13"/>
        <v>16.745499999999996</v>
      </c>
      <c r="E46" s="22">
        <f t="shared" si="13"/>
        <v>82.005999999999986</v>
      </c>
      <c r="F46" s="22">
        <f t="shared" si="13"/>
        <v>82.788499999999985</v>
      </c>
      <c r="G46" s="23">
        <f t="shared" si="13"/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4">(((((P44*7)*P45)/1000)))/7</f>
        <v>6.3209999999999997</v>
      </c>
      <c r="Q46" s="21">
        <f t="shared" si="14"/>
        <v>1.52</v>
      </c>
      <c r="R46" s="21">
        <f t="shared" si="14"/>
        <v>6.2370000000000001</v>
      </c>
      <c r="S46" s="21">
        <f t="shared" si="14"/>
        <v>6.1950000000000003</v>
      </c>
      <c r="T46" s="21">
        <f t="shared" si="14"/>
        <v>6.2995000000000001</v>
      </c>
      <c r="U46" s="21">
        <f t="shared" si="14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535.69949999999983</v>
      </c>
      <c r="C47" s="330">
        <f t="shared" si="15"/>
        <v>568.56449999999984</v>
      </c>
      <c r="D47" s="330">
        <f t="shared" si="15"/>
        <v>117.21849999999998</v>
      </c>
      <c r="E47" s="330">
        <f t="shared" si="15"/>
        <v>574.04199999999992</v>
      </c>
      <c r="F47" s="330">
        <f>((F45*F44)*7)/1000</f>
        <v>579.51949999999988</v>
      </c>
      <c r="G47" s="331">
        <f t="shared" si="15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6">((O45*O44)*7)/1000</f>
        <v>42.42</v>
      </c>
      <c r="P47" s="330">
        <f t="shared" si="16"/>
        <v>44.247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344">
        <f t="shared" si="16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156.47093193105462</v>
      </c>
      <c r="C48" s="27">
        <f t="shared" si="17"/>
        <v>156.42719515551886</v>
      </c>
      <c r="D48" s="27">
        <f t="shared" si="17"/>
        <v>156.34178905206937</v>
      </c>
      <c r="E48" s="27">
        <f t="shared" si="17"/>
        <v>156.48854961832063</v>
      </c>
      <c r="F48" s="27">
        <f>+(F43/F45)/7*1000</f>
        <v>156.46772886848501</v>
      </c>
      <c r="G48" s="28">
        <f t="shared" si="17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8">+(O43/O45)/7*1000</f>
        <v>151.42857142857144</v>
      </c>
      <c r="P48" s="27">
        <f t="shared" si="18"/>
        <v>150.34013605442172</v>
      </c>
      <c r="Q48" s="27">
        <f t="shared" si="18"/>
        <v>151.42857142857144</v>
      </c>
      <c r="R48" s="27">
        <f t="shared" si="18"/>
        <v>148.63945578231292</v>
      </c>
      <c r="S48" s="27">
        <f t="shared" si="18"/>
        <v>147.61904761904762</v>
      </c>
      <c r="T48" s="180">
        <f t="shared" si="18"/>
        <v>146.51162790697671</v>
      </c>
      <c r="U48" s="180">
        <f t="shared" si="18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>B47-B43</f>
        <v>9.9499999999807187E-2</v>
      </c>
      <c r="C49" s="713">
        <f t="shared" ref="C49:G49" si="19">C47-C43</f>
        <v>0.26449999999988449</v>
      </c>
      <c r="D49" s="713">
        <f t="shared" si="19"/>
        <v>0.11849999999999739</v>
      </c>
      <c r="E49" s="713">
        <f t="shared" si="19"/>
        <v>4.1999999999916326E-2</v>
      </c>
      <c r="F49" s="713">
        <f t="shared" si="19"/>
        <v>0.11949999999990268</v>
      </c>
      <c r="G49" s="713">
        <f t="shared" si="19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20">P47-P43</f>
        <v>4.700000000000415E-2</v>
      </c>
      <c r="Q49" s="713">
        <f t="shared" si="20"/>
        <v>4.0000000000000924E-2</v>
      </c>
      <c r="R49" s="713">
        <f t="shared" si="20"/>
        <v>-4.0999999999996817E-2</v>
      </c>
      <c r="S49" s="713">
        <f t="shared" si="20"/>
        <v>-3.5000000000003695E-2</v>
      </c>
      <c r="T49" s="713">
        <f t="shared" si="20"/>
        <v>-3.4999999999953957E-3</v>
      </c>
      <c r="U49" s="713">
        <f t="shared" si="20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739"/>
      <c r="X52" s="111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1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1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1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1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1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32">
        <f t="shared" si="21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1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2">SUM(B54:B60)</f>
        <v>52.8</v>
      </c>
      <c r="C61" s="623">
        <f t="shared" si="22"/>
        <v>53.900000000000006</v>
      </c>
      <c r="D61" s="623">
        <f t="shared" si="22"/>
        <v>53.7</v>
      </c>
      <c r="E61" s="623">
        <f t="shared" si="22"/>
        <v>10.9</v>
      </c>
      <c r="F61" s="623">
        <f t="shared" si="22"/>
        <v>53.6</v>
      </c>
      <c r="G61" s="623">
        <f t="shared" si="22"/>
        <v>52.199999999999996</v>
      </c>
      <c r="H61" s="624">
        <f t="shared" si="22"/>
        <v>52.5</v>
      </c>
      <c r="I61" s="622">
        <f t="shared" si="22"/>
        <v>50.7</v>
      </c>
      <c r="J61" s="623">
        <f t="shared" si="22"/>
        <v>49.70000000000001</v>
      </c>
      <c r="K61" s="623">
        <f t="shared" si="22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3">SUM(P54:P60)</f>
        <v>53.999999999999993</v>
      </c>
      <c r="Q61" s="623">
        <f t="shared" si="23"/>
        <v>55.7</v>
      </c>
      <c r="R61" s="623">
        <f t="shared" si="23"/>
        <v>55.5</v>
      </c>
      <c r="S61" s="623">
        <f t="shared" si="23"/>
        <v>9.8000000000000007</v>
      </c>
      <c r="T61" s="623">
        <f t="shared" si="23"/>
        <v>54.7</v>
      </c>
      <c r="U61" s="623">
        <f t="shared" si="23"/>
        <v>54.599999999999994</v>
      </c>
      <c r="V61" s="624">
        <f t="shared" si="23"/>
        <v>54.8</v>
      </c>
      <c r="W61" s="624">
        <f t="shared" si="23"/>
        <v>58.399999999999991</v>
      </c>
      <c r="X61" s="625">
        <f t="shared" si="21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4">((((C62*7)*C63-C54-C55)/1000))/7</f>
        <v>7.5977285714285712</v>
      </c>
      <c r="D64" s="21">
        <f t="shared" si="24"/>
        <v>7.5727571428571432</v>
      </c>
      <c r="E64" s="21">
        <f t="shared" si="24"/>
        <v>1.5195142857142856</v>
      </c>
      <c r="F64" s="21">
        <f t="shared" si="24"/>
        <v>7.5477428571428566</v>
      </c>
      <c r="G64" s="21">
        <f t="shared" si="24"/>
        <v>7.3723000000000001</v>
      </c>
      <c r="H64" s="21">
        <f t="shared" si="24"/>
        <v>7.3722571428571424</v>
      </c>
      <c r="I64" s="21">
        <f t="shared" si="24"/>
        <v>6.5338000000000003</v>
      </c>
      <c r="J64" s="21">
        <f t="shared" si="24"/>
        <v>6.6858857142857131</v>
      </c>
      <c r="K64" s="21">
        <f t="shared" si="24"/>
        <v>6.7928571428571427</v>
      </c>
      <c r="L64" s="21">
        <f t="shared" si="24"/>
        <v>1.6717</v>
      </c>
      <c r="M64" s="21">
        <f t="shared" si="24"/>
        <v>6.7703000000000007</v>
      </c>
      <c r="N64" s="21">
        <f t="shared" si="24"/>
        <v>6.5759142857142843</v>
      </c>
      <c r="O64" s="21">
        <f t="shared" si="24"/>
        <v>6.575800000000001</v>
      </c>
      <c r="P64" s="21">
        <f t="shared" si="24"/>
        <v>7.2937142857142856</v>
      </c>
      <c r="Q64" s="21">
        <f t="shared" si="24"/>
        <v>7.4456285714285704</v>
      </c>
      <c r="R64" s="21">
        <f t="shared" si="24"/>
        <v>7.4211428571428568</v>
      </c>
      <c r="S64" s="21">
        <f t="shared" si="24"/>
        <v>1.3675714285714287</v>
      </c>
      <c r="T64" s="21">
        <f t="shared" si="24"/>
        <v>7.547714285714286</v>
      </c>
      <c r="U64" s="21">
        <f t="shared" si="24"/>
        <v>7.3721857142857141</v>
      </c>
      <c r="V64" s="21">
        <f t="shared" si="24"/>
        <v>7.2216428571428564</v>
      </c>
      <c r="W64" s="21">
        <f t="shared" si="24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6">((P63*P62)*7)/1000</f>
        <v>51.072000000000003</v>
      </c>
      <c r="Q65" s="330">
        <f t="shared" si="26"/>
        <v>52.136000000000003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331">
        <f t="shared" si="26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153.93586005830903</v>
      </c>
      <c r="C66" s="27">
        <f t="shared" si="27"/>
        <v>154</v>
      </c>
      <c r="D66" s="27">
        <f t="shared" si="27"/>
        <v>153.42857142857144</v>
      </c>
      <c r="E66" s="27">
        <f t="shared" si="27"/>
        <v>155.71428571428572</v>
      </c>
      <c r="F66" s="27">
        <f t="shared" si="27"/>
        <v>153.14285714285717</v>
      </c>
      <c r="G66" s="27">
        <f t="shared" si="27"/>
        <v>152.18658892128278</v>
      </c>
      <c r="H66" s="28">
        <f t="shared" si="27"/>
        <v>153.06122448979593</v>
      </c>
      <c r="I66" s="26">
        <f t="shared" si="27"/>
        <v>168.43853820598005</v>
      </c>
      <c r="J66" s="27">
        <f t="shared" si="27"/>
        <v>161.3636363636364</v>
      </c>
      <c r="K66" s="27">
        <f t="shared" si="27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8">+(P61/P63)/7*1000</f>
        <v>160.71428571428567</v>
      </c>
      <c r="Q66" s="27">
        <f t="shared" si="28"/>
        <v>162.39067055393588</v>
      </c>
      <c r="R66" s="27">
        <f t="shared" si="28"/>
        <v>161.8075801749271</v>
      </c>
      <c r="S66" s="27">
        <f t="shared" si="28"/>
        <v>155.5555555555556</v>
      </c>
      <c r="T66" s="27">
        <f t="shared" si="28"/>
        <v>156.28571428571431</v>
      </c>
      <c r="U66" s="27">
        <f t="shared" si="28"/>
        <v>159.18367346938771</v>
      </c>
      <c r="V66" s="28">
        <f t="shared" si="28"/>
        <v>163.0952380952381</v>
      </c>
      <c r="W66" s="28">
        <f t="shared" si="28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9">C65-C61</f>
        <v>-0.70000000000000284</v>
      </c>
      <c r="D67" s="713">
        <f t="shared" si="29"/>
        <v>-0.67500000000000426</v>
      </c>
      <c r="E67" s="713">
        <f t="shared" si="29"/>
        <v>-0.25999999999999979</v>
      </c>
      <c r="F67" s="713">
        <f t="shared" si="29"/>
        <v>-0.75</v>
      </c>
      <c r="G67" s="713">
        <f t="shared" si="29"/>
        <v>-0.57849999999999824</v>
      </c>
      <c r="H67" s="713">
        <f t="shared" si="29"/>
        <v>-0.8785000000000025</v>
      </c>
      <c r="I67" s="713">
        <f t="shared" si="29"/>
        <v>-4.9480000000000004</v>
      </c>
      <c r="J67" s="713">
        <f t="shared" si="29"/>
        <v>-2.8840000000000074</v>
      </c>
      <c r="K67" s="713">
        <f t="shared" si="29"/>
        <v>-2.8349999999999937</v>
      </c>
      <c r="L67" s="713">
        <f t="shared" si="29"/>
        <v>2.5040000000000013</v>
      </c>
      <c r="M67" s="713">
        <f t="shared" si="29"/>
        <v>-3.7924999999999969</v>
      </c>
      <c r="N67" s="713">
        <f t="shared" si="29"/>
        <v>-2.9540000000000006</v>
      </c>
      <c r="O67" s="713">
        <f t="shared" si="29"/>
        <v>-4.7540000000000049</v>
      </c>
      <c r="P67" s="713">
        <f t="shared" si="29"/>
        <v>-2.9279999999999902</v>
      </c>
      <c r="Q67" s="713">
        <f t="shared" si="29"/>
        <v>-3.5640000000000001</v>
      </c>
      <c r="R67" s="713">
        <f t="shared" si="29"/>
        <v>-3.535499999999999</v>
      </c>
      <c r="S67" s="713">
        <f t="shared" si="29"/>
        <v>-0.2240000000000002</v>
      </c>
      <c r="T67" s="713">
        <f t="shared" si="29"/>
        <v>-1.8500000000000014</v>
      </c>
      <c r="U67" s="713">
        <f t="shared" si="29"/>
        <v>-2.9784999999999968</v>
      </c>
      <c r="V67" s="713">
        <f t="shared" si="29"/>
        <v>-4.2319999999999993</v>
      </c>
      <c r="W67" s="713">
        <f t="shared" si="29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A22" zoomScale="30" zoomScaleNormal="30" workbookViewId="0">
      <selection activeCell="X70" sqref="X7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740"/>
      <c r="E3" s="740"/>
      <c r="F3" s="740"/>
      <c r="G3" s="740"/>
      <c r="H3" s="740"/>
      <c r="I3" s="740"/>
      <c r="J3" s="740"/>
      <c r="K3" s="740"/>
      <c r="L3" s="740"/>
      <c r="M3" s="740"/>
      <c r="N3" s="740"/>
      <c r="O3" s="740"/>
      <c r="P3" s="740"/>
      <c r="Q3" s="740"/>
      <c r="R3" s="740"/>
      <c r="S3" s="740"/>
      <c r="T3" s="740"/>
      <c r="U3" s="740"/>
      <c r="V3" s="740"/>
      <c r="W3" s="740"/>
      <c r="X3" s="740"/>
      <c r="Y3" s="740"/>
      <c r="Z3" s="740"/>
      <c r="AA3" s="370"/>
      <c r="AB3" s="12"/>
      <c r="AC3" s="2"/>
      <c r="AD3" s="2"/>
      <c r="AE3" s="2"/>
      <c r="AF3" s="2"/>
      <c r="AG3" s="74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40" t="s">
        <v>1</v>
      </c>
      <c r="B9" s="740"/>
      <c r="C9" s="740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40"/>
      <c r="B10" s="740"/>
      <c r="C10" s="7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40" t="s">
        <v>4</v>
      </c>
      <c r="B11" s="740"/>
      <c r="C11" s="740"/>
      <c r="D11" s="1"/>
      <c r="E11" s="741">
        <v>3</v>
      </c>
      <c r="F11" s="1"/>
      <c r="G11" s="1"/>
      <c r="H11" s="1"/>
      <c r="I11" s="1"/>
      <c r="J11" s="1"/>
      <c r="K11" s="1"/>
      <c r="L11" s="1"/>
      <c r="M11" s="1063"/>
      <c r="N11" s="1063"/>
      <c r="O11" s="742"/>
      <c r="P11" s="742"/>
      <c r="Q11" s="1"/>
      <c r="R11" s="1"/>
      <c r="S11" s="1" t="s">
        <v>5</v>
      </c>
      <c r="T11" s="69">
        <v>45743</v>
      </c>
      <c r="U11" s="69">
        <f>T11+6</f>
        <v>45749</v>
      </c>
      <c r="V11" s="742"/>
      <c r="W11" s="742"/>
      <c r="X11" s="742"/>
      <c r="Y11" s="742"/>
      <c r="Z11" s="74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40"/>
      <c r="B12" s="740"/>
      <c r="C12" s="740"/>
      <c r="D12" s="1"/>
      <c r="E12" s="1"/>
      <c r="F12" s="1"/>
      <c r="G12" s="1"/>
      <c r="H12" s="1"/>
      <c r="I12" s="1"/>
      <c r="J12" s="1"/>
      <c r="K12" s="1"/>
      <c r="L12" s="1"/>
      <c r="M12" s="742"/>
      <c r="N12" s="742"/>
      <c r="O12" s="742"/>
      <c r="P12" s="742"/>
      <c r="Q12" s="1"/>
      <c r="R12" s="1"/>
      <c r="S12" s="1"/>
      <c r="T12" s="1"/>
      <c r="U12" s="1"/>
      <c r="V12" s="742"/>
      <c r="W12" s="742"/>
      <c r="X12" s="742"/>
      <c r="Y12" s="742"/>
      <c r="Z12" s="742"/>
      <c r="AA12" s="371"/>
      <c r="AB12" s="373"/>
      <c r="AC12" s="742"/>
      <c r="AD12" s="742"/>
      <c r="AE12" s="742"/>
      <c r="AF12" s="742"/>
      <c r="AG12" s="1"/>
    </row>
    <row r="13" spans="1:33" s="3" customFormat="1" ht="34.5" x14ac:dyDescent="0.25">
      <c r="A13" s="740"/>
      <c r="B13" s="740"/>
      <c r="C13" s="740"/>
      <c r="D13" s="740"/>
      <c r="E13" s="740"/>
      <c r="F13" s="740"/>
      <c r="G13" s="740"/>
      <c r="H13" s="740"/>
      <c r="I13" s="740"/>
      <c r="J13" s="740"/>
      <c r="K13" s="740"/>
      <c r="L13" s="740"/>
      <c r="M13" s="740"/>
      <c r="N13" s="742"/>
      <c r="O13" s="742"/>
      <c r="P13" s="742"/>
      <c r="Q13" s="742"/>
      <c r="R13" s="742"/>
      <c r="S13" s="742"/>
      <c r="T13" s="742"/>
      <c r="U13" s="742"/>
      <c r="V13" s="742"/>
      <c r="W13" s="742"/>
      <c r="X13" s="742"/>
      <c r="Y13" s="742"/>
      <c r="Z13" s="1"/>
      <c r="AA13" s="369"/>
      <c r="AB13" s="372"/>
    </row>
    <row r="14" spans="1:33" s="3" customFormat="1" ht="35.25" thickBot="1" x14ac:dyDescent="0.3">
      <c r="A14" s="74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42"/>
      <c r="N14" s="742"/>
      <c r="O14" s="742"/>
      <c r="P14" s="742"/>
      <c r="Q14" s="742"/>
      <c r="R14" s="742"/>
      <c r="S14" s="742"/>
      <c r="T14" s="742"/>
      <c r="U14" s="742"/>
      <c r="V14" s="742"/>
      <c r="W14" s="742"/>
      <c r="X14" s="742"/>
      <c r="Y14" s="742"/>
      <c r="Z14" s="742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1" ht="39.950000000000003" customHeight="1" x14ac:dyDescent="0.45">
      <c r="A17" s="147" t="s">
        <v>23</v>
      </c>
      <c r="B17" s="744">
        <v>92.7</v>
      </c>
      <c r="C17" s="745">
        <v>93.3</v>
      </c>
      <c r="D17" s="569">
        <v>92.5</v>
      </c>
      <c r="E17" s="757">
        <v>15.8</v>
      </c>
      <c r="F17" s="745">
        <v>92.4</v>
      </c>
      <c r="G17" s="745">
        <v>92.5</v>
      </c>
      <c r="H17" s="746">
        <v>91.8</v>
      </c>
      <c r="I17" s="568">
        <v>89.5</v>
      </c>
      <c r="J17" s="569">
        <v>89</v>
      </c>
      <c r="K17" s="745">
        <v>92.3</v>
      </c>
      <c r="L17" s="745">
        <v>21.2</v>
      </c>
      <c r="M17" s="745">
        <v>92.1</v>
      </c>
      <c r="N17" s="745">
        <v>90.7</v>
      </c>
      <c r="O17" s="746">
        <v>88.8</v>
      </c>
      <c r="P17" s="744">
        <v>91.8</v>
      </c>
      <c r="Q17" s="745">
        <v>94</v>
      </c>
      <c r="R17" s="745">
        <v>94.6</v>
      </c>
      <c r="S17" s="745">
        <v>8.1999999999999993</v>
      </c>
      <c r="T17" s="747">
        <v>94.4</v>
      </c>
      <c r="U17" s="745">
        <v>93.7</v>
      </c>
      <c r="V17" s="746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44">
        <v>92.7</v>
      </c>
      <c r="C18" s="745">
        <v>93.3</v>
      </c>
      <c r="D18" s="745">
        <v>93.2</v>
      </c>
      <c r="E18" s="745">
        <v>19</v>
      </c>
      <c r="F18" s="745">
        <v>92.4</v>
      </c>
      <c r="G18" s="745">
        <v>92.5</v>
      </c>
      <c r="H18" s="570">
        <v>92.2</v>
      </c>
      <c r="I18" s="744">
        <v>89.5</v>
      </c>
      <c r="J18" s="745">
        <v>90.6</v>
      </c>
      <c r="K18" s="745">
        <v>92.5</v>
      </c>
      <c r="L18" s="569">
        <v>22.5</v>
      </c>
      <c r="M18" s="745">
        <v>93.4</v>
      </c>
      <c r="N18" s="569">
        <v>91.1</v>
      </c>
      <c r="O18" s="746">
        <v>90.7</v>
      </c>
      <c r="P18" s="744">
        <v>91.8</v>
      </c>
      <c r="Q18" s="745">
        <v>92.2</v>
      </c>
      <c r="R18" s="745">
        <v>94</v>
      </c>
      <c r="S18" s="569">
        <v>17.5</v>
      </c>
      <c r="T18" s="766">
        <v>94.4</v>
      </c>
      <c r="U18" s="745">
        <v>93.2</v>
      </c>
      <c r="V18" s="746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44">
        <v>92.2</v>
      </c>
      <c r="C19" s="745">
        <v>92.8</v>
      </c>
      <c r="D19" s="569">
        <v>92.6</v>
      </c>
      <c r="E19" s="569">
        <v>17.8</v>
      </c>
      <c r="F19" s="569">
        <v>91.9</v>
      </c>
      <c r="G19" s="745">
        <v>92.1</v>
      </c>
      <c r="H19" s="746">
        <v>91.7</v>
      </c>
      <c r="I19" s="744">
        <v>90.2</v>
      </c>
      <c r="J19" s="743">
        <v>90.1</v>
      </c>
      <c r="K19" s="745">
        <v>92.1</v>
      </c>
      <c r="L19" s="745">
        <v>22.3</v>
      </c>
      <c r="M19" s="569">
        <v>92.9</v>
      </c>
      <c r="N19" s="745">
        <v>90.6</v>
      </c>
      <c r="O19" s="746">
        <v>90.3</v>
      </c>
      <c r="P19" s="744">
        <v>91.2</v>
      </c>
      <c r="Q19" s="745">
        <v>91.7</v>
      </c>
      <c r="R19" s="569">
        <v>93.3</v>
      </c>
      <c r="S19" s="569">
        <v>17.399999999999999</v>
      </c>
      <c r="T19" s="747">
        <v>93.9</v>
      </c>
      <c r="U19" s="745">
        <v>92.6</v>
      </c>
      <c r="V19" s="746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44">
        <v>92.2</v>
      </c>
      <c r="C20" s="745">
        <v>92.8</v>
      </c>
      <c r="D20" s="569">
        <v>92.5</v>
      </c>
      <c r="E20" s="767">
        <v>17.7</v>
      </c>
      <c r="F20" s="745">
        <v>91.8</v>
      </c>
      <c r="G20" s="745">
        <v>92.1</v>
      </c>
      <c r="H20" s="746">
        <v>91.7</v>
      </c>
      <c r="I20" s="744">
        <v>90.2</v>
      </c>
      <c r="J20" s="569">
        <v>89.8</v>
      </c>
      <c r="K20" s="745">
        <v>92.1</v>
      </c>
      <c r="L20" s="745">
        <v>22.3</v>
      </c>
      <c r="M20" s="569">
        <v>92.8</v>
      </c>
      <c r="N20" s="745">
        <v>90.6</v>
      </c>
      <c r="O20" s="746">
        <v>90.3</v>
      </c>
      <c r="P20" s="744">
        <v>91.2</v>
      </c>
      <c r="Q20" s="569">
        <v>91.6</v>
      </c>
      <c r="R20" s="745">
        <v>93.2</v>
      </c>
      <c r="S20" s="569">
        <v>17.3</v>
      </c>
      <c r="T20" s="766">
        <v>93.9</v>
      </c>
      <c r="U20" s="569">
        <v>92.6</v>
      </c>
      <c r="V20" s="746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745">
        <v>92.8</v>
      </c>
      <c r="D21" s="745">
        <v>92.4</v>
      </c>
      <c r="E21" s="743">
        <v>17.600000000000001</v>
      </c>
      <c r="F21" s="569">
        <v>91.8</v>
      </c>
      <c r="G21" s="745">
        <v>92.1</v>
      </c>
      <c r="H21" s="746">
        <v>91.7</v>
      </c>
      <c r="I21" s="769">
        <v>90.2</v>
      </c>
      <c r="J21" s="569">
        <v>89.7</v>
      </c>
      <c r="K21" s="743">
        <v>92.1</v>
      </c>
      <c r="L21" s="745">
        <v>22.3</v>
      </c>
      <c r="M21" s="745">
        <v>92.7</v>
      </c>
      <c r="N21" s="569">
        <v>90.6</v>
      </c>
      <c r="O21" s="570">
        <v>90.3</v>
      </c>
      <c r="P21" s="568">
        <v>91.2</v>
      </c>
      <c r="Q21" s="745">
        <v>91.5</v>
      </c>
      <c r="R21" s="745">
        <v>93.2</v>
      </c>
      <c r="S21" s="745">
        <v>17.2</v>
      </c>
      <c r="T21" s="747">
        <v>93.8</v>
      </c>
      <c r="U21" s="745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44">
        <v>92</v>
      </c>
      <c r="C22" s="745">
        <v>92.8</v>
      </c>
      <c r="D22" s="745">
        <v>92</v>
      </c>
      <c r="E22" s="743">
        <v>15</v>
      </c>
      <c r="F22" s="745">
        <v>91.2</v>
      </c>
      <c r="G22" s="745">
        <v>92.1</v>
      </c>
      <c r="H22" s="746">
        <v>91.7</v>
      </c>
      <c r="I22" s="744">
        <v>89.5</v>
      </c>
      <c r="J22" s="569">
        <v>88.6</v>
      </c>
      <c r="K22" s="569">
        <v>91.4</v>
      </c>
      <c r="L22" s="569">
        <v>22.3</v>
      </c>
      <c r="M22" s="745">
        <v>92.2</v>
      </c>
      <c r="N22" s="745">
        <v>90.2</v>
      </c>
      <c r="O22" s="570">
        <v>90.2</v>
      </c>
      <c r="P22" s="744">
        <v>91.1</v>
      </c>
      <c r="Q22" s="745">
        <v>91.5</v>
      </c>
      <c r="R22" s="745">
        <v>93.2</v>
      </c>
      <c r="S22" s="569">
        <v>16.5</v>
      </c>
      <c r="T22" s="766">
        <v>93.3</v>
      </c>
      <c r="U22" s="745">
        <v>92.5</v>
      </c>
      <c r="V22" s="746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44">
        <v>91.4</v>
      </c>
      <c r="C23" s="745">
        <v>93.1</v>
      </c>
      <c r="D23" s="745">
        <v>91.3</v>
      </c>
      <c r="E23" s="745">
        <v>12.3</v>
      </c>
      <c r="F23" s="745">
        <v>90.6</v>
      </c>
      <c r="G23" s="745">
        <v>92</v>
      </c>
      <c r="H23" s="746">
        <v>91.3</v>
      </c>
      <c r="I23" s="568">
        <v>88.7</v>
      </c>
      <c r="J23" s="569">
        <v>86.7</v>
      </c>
      <c r="K23" s="745">
        <v>89.6</v>
      </c>
      <c r="L23" s="745">
        <v>20.8</v>
      </c>
      <c r="M23" s="745">
        <v>91.5</v>
      </c>
      <c r="N23" s="745">
        <v>89.5</v>
      </c>
      <c r="O23" s="746">
        <v>88.3</v>
      </c>
      <c r="P23" s="744">
        <v>90.5</v>
      </c>
      <c r="Q23" s="745">
        <v>90.7</v>
      </c>
      <c r="R23" s="569">
        <v>92.7</v>
      </c>
      <c r="S23" s="683">
        <v>14.6</v>
      </c>
      <c r="T23" s="747">
        <v>91.6</v>
      </c>
      <c r="U23" s="745">
        <v>91.6</v>
      </c>
      <c r="V23" s="746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724"/>
      <c r="V33" s="111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1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56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748">
        <v>6.1</v>
      </c>
      <c r="P36" s="750">
        <v>6.3</v>
      </c>
      <c r="Q36" s="750">
        <v>1.6</v>
      </c>
      <c r="R36" s="750">
        <v>6.3</v>
      </c>
      <c r="S36" s="750">
        <v>6.2</v>
      </c>
      <c r="T36" s="752">
        <v>6.3</v>
      </c>
      <c r="U36" s="753">
        <v>4.5</v>
      </c>
      <c r="V36" s="754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65">
        <v>81.2</v>
      </c>
      <c r="D37" s="334">
        <v>16.7</v>
      </c>
      <c r="E37" s="750">
        <v>82</v>
      </c>
      <c r="F37" s="750">
        <v>82.7</v>
      </c>
      <c r="G37" s="75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748">
        <v>6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75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748">
        <v>75.900000000000006</v>
      </c>
      <c r="C38" s="749">
        <v>80.5</v>
      </c>
      <c r="D38" s="750">
        <v>16.5</v>
      </c>
      <c r="E38" s="768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748">
        <v>6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75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748">
        <v>75.900000000000006</v>
      </c>
      <c r="C39" s="749">
        <v>80.5</v>
      </c>
      <c r="D39" s="750">
        <v>16.5</v>
      </c>
      <c r="E39" s="750">
        <v>80.900000000000006</v>
      </c>
      <c r="F39" s="75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748">
        <v>6</v>
      </c>
      <c r="P39" s="750">
        <v>6.1</v>
      </c>
      <c r="Q39" s="750">
        <v>1.5</v>
      </c>
      <c r="R39" s="750">
        <v>6.2</v>
      </c>
      <c r="S39" s="750">
        <v>6.2</v>
      </c>
      <c r="T39" s="752">
        <v>6.3</v>
      </c>
      <c r="U39" s="75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748">
        <v>75.900000000000006</v>
      </c>
      <c r="C40" s="749">
        <v>80.5</v>
      </c>
      <c r="D40" s="750">
        <v>16.5</v>
      </c>
      <c r="E40" s="75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748">
        <v>6.1</v>
      </c>
      <c r="P40" s="750">
        <v>6.2</v>
      </c>
      <c r="Q40" s="750">
        <v>1.5</v>
      </c>
      <c r="R40" s="750">
        <v>6.2</v>
      </c>
      <c r="S40" s="750">
        <v>6.2</v>
      </c>
      <c r="T40" s="752">
        <v>6.3</v>
      </c>
      <c r="U40" s="75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748">
        <v>75.900000000000006</v>
      </c>
      <c r="C41" s="749">
        <v>80.5</v>
      </c>
      <c r="D41" s="334">
        <v>16.5</v>
      </c>
      <c r="E41" s="750">
        <v>80.3</v>
      </c>
      <c r="F41" s="750">
        <v>82.2</v>
      </c>
      <c r="G41" s="75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748">
        <v>6.1</v>
      </c>
      <c r="P41" s="750">
        <v>6.2</v>
      </c>
      <c r="Q41" s="750">
        <v>1.5</v>
      </c>
      <c r="R41" s="750">
        <v>6.3</v>
      </c>
      <c r="S41" s="750">
        <v>6.2</v>
      </c>
      <c r="T41" s="752">
        <v>6.3</v>
      </c>
      <c r="U41" s="75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748">
        <v>75.2</v>
      </c>
      <c r="C42" s="765">
        <v>80</v>
      </c>
      <c r="D42" s="690">
        <v>14.9</v>
      </c>
      <c r="E42" s="750">
        <v>79.7</v>
      </c>
      <c r="F42" s="750">
        <v>80.7</v>
      </c>
      <c r="G42" s="75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748">
        <v>6.1</v>
      </c>
      <c r="P42" s="750">
        <v>6.2</v>
      </c>
      <c r="Q42" s="750">
        <v>1.5</v>
      </c>
      <c r="R42" s="750">
        <v>6.3</v>
      </c>
      <c r="S42" s="750">
        <v>6.2</v>
      </c>
      <c r="T42" s="752">
        <v>6.3</v>
      </c>
      <c r="U42" s="75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60">
        <f t="shared" ref="O43:T43" si="12">SUM(O36:O42)</f>
        <v>42.400000000000006</v>
      </c>
      <c r="P43" s="761">
        <f t="shared" si="12"/>
        <v>43.2</v>
      </c>
      <c r="Q43" s="761">
        <f t="shared" si="12"/>
        <v>10.6</v>
      </c>
      <c r="R43" s="761">
        <f t="shared" si="12"/>
        <v>43.699999999999996</v>
      </c>
      <c r="S43" s="761">
        <f t="shared" si="12"/>
        <v>43.400000000000006</v>
      </c>
      <c r="T43" s="762">
        <f t="shared" si="12"/>
        <v>44.099999999999994</v>
      </c>
      <c r="U43" s="763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64"/>
      <c r="V44" s="759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 t="shared" ref="C46:G46" si="13">((((((C44*7)*C45)/1000)))/7)</f>
        <v>80.442999999999969</v>
      </c>
      <c r="D46" s="22">
        <f t="shared" si="13"/>
        <v>15.463799999999994</v>
      </c>
      <c r="E46" s="22">
        <f t="shared" si="13"/>
        <v>80.911599999999979</v>
      </c>
      <c r="F46" s="22">
        <f t="shared" si="13"/>
        <v>82.16119999999998</v>
      </c>
      <c r="G46" s="23">
        <f t="shared" si="13"/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2">
        <f t="shared" ref="P46:T46" si="14">(((((P44*7)*P45)/1000)))/7</f>
        <v>6.1704999999999997</v>
      </c>
      <c r="Q46" s="22">
        <f t="shared" si="14"/>
        <v>1.52</v>
      </c>
      <c r="R46" s="22">
        <f t="shared" si="14"/>
        <v>6.2370000000000001</v>
      </c>
      <c r="S46" s="22">
        <f t="shared" si="14"/>
        <v>6.1950000000000003</v>
      </c>
      <c r="T46" s="135">
        <f t="shared" si="14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530.29899999999986</v>
      </c>
      <c r="C47" s="330">
        <f t="shared" si="15"/>
        <v>563.10099999999989</v>
      </c>
      <c r="D47" s="330">
        <f t="shared" si="15"/>
        <v>108.24659999999997</v>
      </c>
      <c r="E47" s="330">
        <f t="shared" si="15"/>
        <v>566.38119999999981</v>
      </c>
      <c r="F47" s="330">
        <f>((F45*F44)*7)/1000</f>
        <v>575.12839999999994</v>
      </c>
      <c r="G47" s="331">
        <f t="shared" si="15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42.42</v>
      </c>
      <c r="P47" s="330">
        <f t="shared" si="16"/>
        <v>43.1935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156.20029455081004</v>
      </c>
      <c r="C48" s="27">
        <f t="shared" si="17"/>
        <v>156.50485436893206</v>
      </c>
      <c r="D48" s="27">
        <f t="shared" si="17"/>
        <v>162.48196248196248</v>
      </c>
      <c r="E48" s="27">
        <f t="shared" si="17"/>
        <v>156.20518477661332</v>
      </c>
      <c r="F48" s="27">
        <f>+(F43/F45)/7*1000</f>
        <v>156.1922868006518</v>
      </c>
      <c r="G48" s="28">
        <f t="shared" si="17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151.42857142857144</v>
      </c>
      <c r="P48" s="27">
        <f t="shared" si="18"/>
        <v>150.52264808362369</v>
      </c>
      <c r="Q48" s="27">
        <f t="shared" si="18"/>
        <v>151.42857142857144</v>
      </c>
      <c r="R48" s="27">
        <f t="shared" si="18"/>
        <v>148.63945578231292</v>
      </c>
      <c r="S48" s="27">
        <f t="shared" si="18"/>
        <v>147.61904761904762</v>
      </c>
      <c r="T48" s="180">
        <f t="shared" si="18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>B47-B43</f>
        <v>-1.0000000002037268E-3</v>
      </c>
      <c r="C49" s="713">
        <f t="shared" ref="C49:G49" si="19">C47-C43</f>
        <v>-1.0990000000001601</v>
      </c>
      <c r="D49" s="713">
        <f t="shared" si="19"/>
        <v>-4.3534000000000361</v>
      </c>
      <c r="E49" s="713">
        <f t="shared" si="19"/>
        <v>-1.8800000000169348E-2</v>
      </c>
      <c r="F49" s="713">
        <f t="shared" si="19"/>
        <v>2.8399999999919601E-2</v>
      </c>
      <c r="G49" s="713">
        <f t="shared" si="19"/>
        <v>-1.0980000000001837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T49" si="20">P47-P43</f>
        <v>-6.5000000000026148E-3</v>
      </c>
      <c r="Q49" s="713">
        <f t="shared" si="20"/>
        <v>4.0000000000000924E-2</v>
      </c>
      <c r="R49" s="713">
        <f t="shared" si="20"/>
        <v>-4.0999999999996817E-2</v>
      </c>
      <c r="S49" s="713">
        <f t="shared" si="20"/>
        <v>-3.5000000000003695E-2</v>
      </c>
      <c r="T49" s="713">
        <f t="shared" si="20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739"/>
      <c r="X52" s="111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755">
        <f t="shared" ref="X54:X61" si="21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1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1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1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1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1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1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2">SUM(B54:B60)</f>
        <v>52.1</v>
      </c>
      <c r="C61" s="623">
        <f t="shared" si="22"/>
        <v>53.2</v>
      </c>
      <c r="D61" s="623">
        <f t="shared" si="22"/>
        <v>53.000000000000007</v>
      </c>
      <c r="E61" s="623">
        <f t="shared" si="22"/>
        <v>10.6</v>
      </c>
      <c r="F61" s="623">
        <f t="shared" si="22"/>
        <v>52.800000000000004</v>
      </c>
      <c r="G61" s="623">
        <f t="shared" si="22"/>
        <v>51.599999999999994</v>
      </c>
      <c r="H61" s="624">
        <f t="shared" si="22"/>
        <v>51.599999999999994</v>
      </c>
      <c r="I61" s="622">
        <f t="shared" si="22"/>
        <v>45.800000000000004</v>
      </c>
      <c r="J61" s="623">
        <f t="shared" si="22"/>
        <v>46.800000000000004</v>
      </c>
      <c r="K61" s="623">
        <f t="shared" si="22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3">SUM(P54:P60)</f>
        <v>51.099999999999994</v>
      </c>
      <c r="Q61" s="623">
        <f t="shared" si="23"/>
        <v>52.1</v>
      </c>
      <c r="R61" s="623">
        <f t="shared" si="23"/>
        <v>52</v>
      </c>
      <c r="S61" s="623">
        <f t="shared" si="23"/>
        <v>9.6000000000000014</v>
      </c>
      <c r="T61" s="623">
        <f t="shared" si="23"/>
        <v>52.800000000000004</v>
      </c>
      <c r="U61" s="623">
        <f t="shared" si="23"/>
        <v>51.599999999999994</v>
      </c>
      <c r="V61" s="624">
        <f t="shared" si="23"/>
        <v>50.6</v>
      </c>
      <c r="W61" s="624"/>
      <c r="X61" s="625">
        <f t="shared" si="21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58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4">((((C62*7)*C63-C54-C55)/1000))/7</f>
        <v>7.5978285714285718</v>
      </c>
      <c r="D64" s="21">
        <f t="shared" si="24"/>
        <v>7.5728428571428577</v>
      </c>
      <c r="E64" s="21">
        <f t="shared" si="24"/>
        <v>1.5195714285714286</v>
      </c>
      <c r="F64" s="21">
        <f t="shared" si="24"/>
        <v>7.5478428571428582</v>
      </c>
      <c r="G64" s="21">
        <f t="shared" si="24"/>
        <v>7.372399999999999</v>
      </c>
      <c r="H64" s="21">
        <f t="shared" si="24"/>
        <v>7.372399999999999</v>
      </c>
      <c r="I64" s="21">
        <f t="shared" si="24"/>
        <v>6.534128571428572</v>
      </c>
      <c r="J64" s="21">
        <f t="shared" si="24"/>
        <v>6.6861000000000006</v>
      </c>
      <c r="K64" s="21">
        <f t="shared" si="24"/>
        <v>6.7930571428571422</v>
      </c>
      <c r="L64" s="21">
        <f t="shared" si="24"/>
        <v>1.6715285714285713</v>
      </c>
      <c r="M64" s="21">
        <f t="shared" si="24"/>
        <v>6.7705714285714285</v>
      </c>
      <c r="N64" s="21">
        <f t="shared" si="24"/>
        <v>6.5761285714285709</v>
      </c>
      <c r="O64" s="21">
        <f t="shared" si="24"/>
        <v>6.5761285714285709</v>
      </c>
      <c r="P64" s="21">
        <f t="shared" si="24"/>
        <v>7.2939142857142851</v>
      </c>
      <c r="Q64" s="21">
        <f t="shared" si="24"/>
        <v>7.4458714285714285</v>
      </c>
      <c r="R64" s="21">
        <f t="shared" si="24"/>
        <v>7.4213714285714278</v>
      </c>
      <c r="S64" s="21">
        <f t="shared" si="24"/>
        <v>1.3676142857142859</v>
      </c>
      <c r="T64" s="21">
        <f t="shared" si="24"/>
        <v>7.5478428571428582</v>
      </c>
      <c r="U64" s="21">
        <f t="shared" si="24"/>
        <v>7.372399999999999</v>
      </c>
      <c r="V64" s="21">
        <f t="shared" si="24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6">((P63*P62)*7)/1000</f>
        <v>51.072000000000003</v>
      </c>
      <c r="Q65" s="330">
        <f t="shared" si="26"/>
        <v>52.136000000000003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151.89504373177846</v>
      </c>
      <c r="C66" s="27">
        <f t="shared" si="27"/>
        <v>152</v>
      </c>
      <c r="D66" s="27">
        <f t="shared" si="27"/>
        <v>151.42857142857144</v>
      </c>
      <c r="E66" s="27">
        <f t="shared" si="27"/>
        <v>151.42857142857144</v>
      </c>
      <c r="F66" s="27">
        <f t="shared" si="27"/>
        <v>150.85714285714286</v>
      </c>
      <c r="G66" s="27">
        <f t="shared" si="27"/>
        <v>150.43731778425655</v>
      </c>
      <c r="H66" s="28">
        <f t="shared" si="27"/>
        <v>150.43731778425655</v>
      </c>
      <c r="I66" s="26">
        <f t="shared" si="27"/>
        <v>152.1594684385382</v>
      </c>
      <c r="J66" s="27">
        <f t="shared" si="27"/>
        <v>151.94805194805198</v>
      </c>
      <c r="K66" s="27">
        <f t="shared" si="27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8">+(P61/P63)/7*1000</f>
        <v>152.08333333333331</v>
      </c>
      <c r="Q66" s="27">
        <f t="shared" si="28"/>
        <v>151.89504373177846</v>
      </c>
      <c r="R66" s="27">
        <f t="shared" si="28"/>
        <v>151.60349854227405</v>
      </c>
      <c r="S66" s="27">
        <f t="shared" si="28"/>
        <v>152.38095238095244</v>
      </c>
      <c r="T66" s="27">
        <f t="shared" si="28"/>
        <v>150.85714285714286</v>
      </c>
      <c r="U66" s="27">
        <f t="shared" si="28"/>
        <v>150.43731778425655</v>
      </c>
      <c r="V66" s="28">
        <f t="shared" si="28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9">C65-C61</f>
        <v>0</v>
      </c>
      <c r="D67" s="713">
        <f t="shared" si="29"/>
        <v>2.4999999999991473E-2</v>
      </c>
      <c r="E67" s="713">
        <f t="shared" si="29"/>
        <v>4.0000000000000924E-2</v>
      </c>
      <c r="F67" s="713">
        <f t="shared" si="29"/>
        <v>4.9999999999997158E-2</v>
      </c>
      <c r="G67" s="713">
        <f t="shared" si="29"/>
        <v>2.1500000000003183E-2</v>
      </c>
      <c r="H67" s="713">
        <f t="shared" si="29"/>
        <v>2.1500000000003183E-2</v>
      </c>
      <c r="I67" s="713">
        <f t="shared" si="29"/>
        <v>-4.8000000000001819E-2</v>
      </c>
      <c r="J67" s="713">
        <f t="shared" si="29"/>
        <v>1.5999999999998238E-2</v>
      </c>
      <c r="K67" s="713">
        <f t="shared" si="29"/>
        <v>-3.4999999999996589E-2</v>
      </c>
      <c r="L67" s="713">
        <f t="shared" si="29"/>
        <v>4.0000000000013358E-3</v>
      </c>
      <c r="M67" s="713">
        <f t="shared" si="29"/>
        <v>7.5000000000073896E-3</v>
      </c>
      <c r="N67" s="713">
        <f t="shared" si="29"/>
        <v>4.5999999999992269E-2</v>
      </c>
      <c r="O67" s="713">
        <f t="shared" si="29"/>
        <v>4.5999999999992269E-2</v>
      </c>
      <c r="P67" s="713">
        <f t="shared" si="29"/>
        <v>-2.7999999999991587E-2</v>
      </c>
      <c r="Q67" s="713">
        <f t="shared" si="29"/>
        <v>3.6000000000001364E-2</v>
      </c>
      <c r="R67" s="713">
        <f t="shared" si="29"/>
        <v>-3.5499999999998977E-2</v>
      </c>
      <c r="S67" s="713">
        <f t="shared" si="29"/>
        <v>-2.4000000000000909E-2</v>
      </c>
      <c r="T67" s="713">
        <f t="shared" si="29"/>
        <v>4.9999999999997158E-2</v>
      </c>
      <c r="U67" s="713">
        <f t="shared" si="29"/>
        <v>2.1500000000003183E-2</v>
      </c>
      <c r="V67" s="713">
        <f t="shared" si="29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370"/>
      <c r="AB3" s="12"/>
      <c r="AC3" s="2"/>
      <c r="AD3" s="2"/>
      <c r="AE3" s="2"/>
      <c r="AF3" s="2"/>
      <c r="AG3" s="77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70" t="s">
        <v>1</v>
      </c>
      <c r="B9" s="770"/>
      <c r="C9" s="770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70"/>
      <c r="B10" s="770"/>
      <c r="C10" s="7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70" t="s">
        <v>4</v>
      </c>
      <c r="B11" s="770"/>
      <c r="C11" s="770"/>
      <c r="D11" s="1"/>
      <c r="E11" s="771">
        <v>3</v>
      </c>
      <c r="F11" s="1"/>
      <c r="G11" s="1"/>
      <c r="H11" s="1"/>
      <c r="I11" s="1"/>
      <c r="J11" s="1"/>
      <c r="K11" s="1"/>
      <c r="L11" s="1"/>
      <c r="M11" s="1063"/>
      <c r="N11" s="1063"/>
      <c r="O11" s="772"/>
      <c r="P11" s="772"/>
      <c r="Q11" s="1"/>
      <c r="R11" s="1"/>
      <c r="S11" s="1" t="s">
        <v>5</v>
      </c>
      <c r="T11" s="69">
        <v>45743</v>
      </c>
      <c r="U11" s="69">
        <f>T11+6</f>
        <v>45749</v>
      </c>
      <c r="V11" s="772"/>
      <c r="W11" s="772"/>
      <c r="X11" s="772"/>
      <c r="Y11" s="772"/>
      <c r="Z11" s="77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70"/>
      <c r="B12" s="770"/>
      <c r="C12" s="770"/>
      <c r="D12" s="1"/>
      <c r="E12" s="1"/>
      <c r="F12" s="1"/>
      <c r="G12" s="1"/>
      <c r="H12" s="1"/>
      <c r="I12" s="1"/>
      <c r="J12" s="1"/>
      <c r="K12" s="1"/>
      <c r="L12" s="1"/>
      <c r="M12" s="772"/>
      <c r="N12" s="772"/>
      <c r="O12" s="772"/>
      <c r="P12" s="772"/>
      <c r="Q12" s="1"/>
      <c r="R12" s="1"/>
      <c r="S12" s="1"/>
      <c r="T12" s="1"/>
      <c r="U12" s="1"/>
      <c r="V12" s="772"/>
      <c r="W12" s="772"/>
      <c r="X12" s="772"/>
      <c r="Y12" s="772"/>
      <c r="Z12" s="772"/>
      <c r="AA12" s="371"/>
      <c r="AB12" s="373"/>
      <c r="AC12" s="772"/>
      <c r="AD12" s="772"/>
      <c r="AE12" s="772"/>
      <c r="AF12" s="772"/>
      <c r="AG12" s="1"/>
    </row>
    <row r="13" spans="1:33" s="3" customFormat="1" ht="34.5" x14ac:dyDescent="0.25">
      <c r="A13" s="770"/>
      <c r="B13" s="770"/>
      <c r="C13" s="770"/>
      <c r="D13" s="770"/>
      <c r="E13" s="770"/>
      <c r="F13" s="770"/>
      <c r="G13" s="770"/>
      <c r="H13" s="770"/>
      <c r="I13" s="770"/>
      <c r="J13" s="770"/>
      <c r="K13" s="770"/>
      <c r="L13" s="770"/>
      <c r="M13" s="770"/>
      <c r="N13" s="772"/>
      <c r="O13" s="772"/>
      <c r="P13" s="772"/>
      <c r="Q13" s="772"/>
      <c r="R13" s="772"/>
      <c r="S13" s="772"/>
      <c r="T13" s="772"/>
      <c r="U13" s="772"/>
      <c r="V13" s="772"/>
      <c r="W13" s="772"/>
      <c r="X13" s="772"/>
      <c r="Y13" s="772"/>
      <c r="Z13" s="1"/>
      <c r="AA13" s="369"/>
      <c r="AB13" s="372"/>
    </row>
    <row r="14" spans="1:33" s="3" customFormat="1" ht="35.25" thickBot="1" x14ac:dyDescent="0.3">
      <c r="A14" s="77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72"/>
      <c r="N14" s="772"/>
      <c r="O14" s="772"/>
      <c r="P14" s="772"/>
      <c r="Q14" s="772"/>
      <c r="R14" s="772"/>
      <c r="S14" s="772"/>
      <c r="T14" s="772"/>
      <c r="U14" s="772"/>
      <c r="V14" s="772"/>
      <c r="W14" s="772"/>
      <c r="X14" s="772"/>
      <c r="Y14" s="772"/>
      <c r="Z14" s="772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91.4</v>
      </c>
      <c r="C17" s="745">
        <v>93.1</v>
      </c>
      <c r="D17" s="745">
        <v>91.3</v>
      </c>
      <c r="E17" s="569">
        <v>12.3</v>
      </c>
      <c r="F17" s="745">
        <v>90.6</v>
      </c>
      <c r="G17" s="745">
        <v>92</v>
      </c>
      <c r="H17" s="746">
        <v>91.3</v>
      </c>
      <c r="I17" s="568">
        <v>88.6</v>
      </c>
      <c r="J17" s="745">
        <v>86.6</v>
      </c>
      <c r="K17" s="569">
        <v>89.6</v>
      </c>
      <c r="L17" s="683">
        <v>20.8</v>
      </c>
      <c r="M17" s="745">
        <v>91.5</v>
      </c>
      <c r="N17" s="745">
        <v>89.5</v>
      </c>
      <c r="O17" s="746">
        <v>88.3</v>
      </c>
      <c r="P17" s="744">
        <v>90.5</v>
      </c>
      <c r="Q17" s="745">
        <v>90.7</v>
      </c>
      <c r="R17" s="569">
        <v>92.6</v>
      </c>
      <c r="S17" s="745">
        <v>14.3</v>
      </c>
      <c r="T17" s="747">
        <v>91.6</v>
      </c>
      <c r="U17" s="745">
        <v>91.6</v>
      </c>
      <c r="V17" s="746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91.4</v>
      </c>
      <c r="C18" s="745">
        <v>93.1</v>
      </c>
      <c r="D18" s="569">
        <v>91.3</v>
      </c>
      <c r="E18" s="569">
        <v>12.2</v>
      </c>
      <c r="F18" s="745">
        <v>90.6</v>
      </c>
      <c r="G18" s="745">
        <v>92</v>
      </c>
      <c r="H18" s="746">
        <v>91.3</v>
      </c>
      <c r="I18" s="568">
        <v>88.5</v>
      </c>
      <c r="J18" s="745">
        <v>86.6</v>
      </c>
      <c r="K18" s="745">
        <v>89.5</v>
      </c>
      <c r="L18" s="745">
        <v>20.5</v>
      </c>
      <c r="M18" s="745">
        <v>91.5</v>
      </c>
      <c r="N18" s="745">
        <v>89.5</v>
      </c>
      <c r="O18" s="570">
        <v>88.3</v>
      </c>
      <c r="P18" s="744">
        <v>90.5</v>
      </c>
      <c r="Q18" s="569">
        <v>90.7</v>
      </c>
      <c r="R18" s="745">
        <v>92.5</v>
      </c>
      <c r="S18" s="745">
        <v>14.3</v>
      </c>
      <c r="T18" s="766">
        <v>91.6</v>
      </c>
      <c r="U18" s="745">
        <v>91.6</v>
      </c>
      <c r="V18" s="746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44">
        <v>91.4</v>
      </c>
      <c r="C19" s="569">
        <v>93.1</v>
      </c>
      <c r="D19" s="745">
        <v>91.2</v>
      </c>
      <c r="E19" s="569">
        <v>12.1</v>
      </c>
      <c r="F19" s="745">
        <v>90.6</v>
      </c>
      <c r="G19" s="745">
        <v>92</v>
      </c>
      <c r="H19" s="746">
        <v>91.3</v>
      </c>
      <c r="I19" s="568">
        <v>88.5</v>
      </c>
      <c r="J19" s="745">
        <v>86.7</v>
      </c>
      <c r="K19" s="745">
        <v>89.5</v>
      </c>
      <c r="L19" s="683">
        <v>20.5</v>
      </c>
      <c r="M19" s="745">
        <v>91.5</v>
      </c>
      <c r="N19" s="745">
        <v>89.5</v>
      </c>
      <c r="O19" s="570">
        <v>88.2</v>
      </c>
      <c r="P19" s="744">
        <v>90.5</v>
      </c>
      <c r="Q19" s="745">
        <v>90.6</v>
      </c>
      <c r="R19" s="569">
        <v>92.6</v>
      </c>
      <c r="S19" s="745">
        <v>14.6</v>
      </c>
      <c r="T19" s="766">
        <v>91.5</v>
      </c>
      <c r="U19" s="745">
        <v>91.6</v>
      </c>
      <c r="V19" s="746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44">
        <v>92.2</v>
      </c>
      <c r="C20" s="745">
        <v>92.1</v>
      </c>
      <c r="D20" s="745">
        <v>92.5</v>
      </c>
      <c r="E20" s="745">
        <v>18.899999999999999</v>
      </c>
      <c r="F20" s="745">
        <v>92</v>
      </c>
      <c r="G20" s="745">
        <v>91.7</v>
      </c>
      <c r="H20" s="746">
        <v>91.4</v>
      </c>
      <c r="I20" s="744">
        <v>89.2</v>
      </c>
      <c r="J20" s="745">
        <v>90.5</v>
      </c>
      <c r="K20" s="745">
        <v>92.5</v>
      </c>
      <c r="L20" s="745">
        <v>22</v>
      </c>
      <c r="M20" s="745">
        <v>92.6</v>
      </c>
      <c r="N20" s="745">
        <v>90.6</v>
      </c>
      <c r="O20" s="746">
        <v>90</v>
      </c>
      <c r="P20" s="744">
        <v>91.2</v>
      </c>
      <c r="Q20" s="745">
        <v>91.9</v>
      </c>
      <c r="R20" s="745">
        <v>92.8</v>
      </c>
      <c r="S20" s="745">
        <v>15.6</v>
      </c>
      <c r="T20" s="747">
        <v>94.1</v>
      </c>
      <c r="U20" s="745">
        <v>92.8</v>
      </c>
      <c r="V20" s="746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>
        <v>92.2</v>
      </c>
      <c r="C21" s="745">
        <v>92.1</v>
      </c>
      <c r="D21" s="745">
        <v>92.5</v>
      </c>
      <c r="E21" s="745">
        <v>18.600000000000001</v>
      </c>
      <c r="F21" s="745">
        <v>92</v>
      </c>
      <c r="G21" s="745">
        <v>91.6</v>
      </c>
      <c r="H21" s="746">
        <v>91.4</v>
      </c>
      <c r="I21" s="744">
        <v>89.2</v>
      </c>
      <c r="J21" s="745">
        <v>90.5</v>
      </c>
      <c r="K21" s="745">
        <v>92.4</v>
      </c>
      <c r="L21" s="745">
        <v>21.9</v>
      </c>
      <c r="M21" s="745">
        <v>92.5</v>
      </c>
      <c r="N21" s="745">
        <v>90.6</v>
      </c>
      <c r="O21" s="746">
        <v>90</v>
      </c>
      <c r="P21" s="744">
        <v>91.1</v>
      </c>
      <c r="Q21" s="745">
        <v>91.9</v>
      </c>
      <c r="R21" s="745">
        <v>92.8</v>
      </c>
      <c r="S21" s="745">
        <v>15.6</v>
      </c>
      <c r="T21" s="747">
        <v>94.1</v>
      </c>
      <c r="U21" s="745">
        <v>92.8</v>
      </c>
      <c r="V21" s="746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>
        <v>92.2</v>
      </c>
      <c r="C22" s="745">
        <v>92.1</v>
      </c>
      <c r="D22" s="745">
        <v>92.4</v>
      </c>
      <c r="E22" s="745">
        <v>18.600000000000001</v>
      </c>
      <c r="F22" s="745">
        <v>92</v>
      </c>
      <c r="G22" s="745">
        <v>91.5</v>
      </c>
      <c r="H22" s="746">
        <v>91.4</v>
      </c>
      <c r="I22" s="744">
        <v>88.9</v>
      </c>
      <c r="J22" s="745">
        <v>90.4</v>
      </c>
      <c r="K22" s="745">
        <v>92.3</v>
      </c>
      <c r="L22" s="683">
        <v>21.9</v>
      </c>
      <c r="M22" s="745">
        <v>92.4</v>
      </c>
      <c r="N22" s="745">
        <v>90.6</v>
      </c>
      <c r="O22" s="746">
        <v>90</v>
      </c>
      <c r="P22" s="744">
        <v>91.1</v>
      </c>
      <c r="Q22" s="569">
        <v>91.9</v>
      </c>
      <c r="R22" s="569">
        <v>92.8</v>
      </c>
      <c r="S22" s="683">
        <v>15.6</v>
      </c>
      <c r="T22" s="747">
        <v>94.1</v>
      </c>
      <c r="U22" s="745">
        <v>92.7</v>
      </c>
      <c r="V22" s="746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>
        <v>92.1</v>
      </c>
      <c r="C23" s="745">
        <v>91.7</v>
      </c>
      <c r="D23" s="745">
        <v>91.7</v>
      </c>
      <c r="E23" s="745">
        <v>16.600000000000001</v>
      </c>
      <c r="F23" s="745">
        <v>91.8</v>
      </c>
      <c r="G23" s="745">
        <v>89.9</v>
      </c>
      <c r="H23" s="746">
        <v>91.4</v>
      </c>
      <c r="I23" s="744">
        <v>87.1</v>
      </c>
      <c r="J23" s="745">
        <v>89.8</v>
      </c>
      <c r="K23" s="745">
        <v>90.6</v>
      </c>
      <c r="L23" s="745">
        <v>19.7</v>
      </c>
      <c r="M23" s="745">
        <v>90.9</v>
      </c>
      <c r="N23" s="745">
        <v>90.6</v>
      </c>
      <c r="O23" s="746">
        <v>89.5</v>
      </c>
      <c r="P23" s="744">
        <v>90.4</v>
      </c>
      <c r="Q23" s="745">
        <v>91.8</v>
      </c>
      <c r="R23" s="745">
        <v>92.2</v>
      </c>
      <c r="S23" s="745">
        <v>15.5</v>
      </c>
      <c r="T23" s="747">
        <v>93.6</v>
      </c>
      <c r="U23" s="745">
        <v>92</v>
      </c>
      <c r="V23" s="746">
        <v>91.7</v>
      </c>
      <c r="W23" s="77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48">
        <v>75.2</v>
      </c>
      <c r="C36" s="749">
        <v>79.900000000000006</v>
      </c>
      <c r="D36" s="690">
        <v>14.6</v>
      </c>
      <c r="E36" s="750">
        <v>79.7</v>
      </c>
      <c r="F36" s="75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748">
        <v>6.1</v>
      </c>
      <c r="P36" s="750">
        <v>6.2</v>
      </c>
      <c r="Q36" s="750">
        <v>1.5</v>
      </c>
      <c r="R36" s="750">
        <v>6.3</v>
      </c>
      <c r="S36" s="750">
        <v>6.2</v>
      </c>
      <c r="T36" s="752">
        <v>6.3</v>
      </c>
      <c r="U36" s="679">
        <f t="shared" ref="U36:U43" si="10">SUM(O36:T36)</f>
        <v>32.6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750">
        <v>14.3</v>
      </c>
      <c r="E37" s="334">
        <v>79.7</v>
      </c>
      <c r="F37" s="334">
        <v>80.7</v>
      </c>
      <c r="G37" s="75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750">
        <v>6.2</v>
      </c>
      <c r="Q37" s="750">
        <v>1.5</v>
      </c>
      <c r="R37" s="750">
        <v>6.3</v>
      </c>
      <c r="S37" s="750">
        <v>6.2</v>
      </c>
      <c r="T37" s="752">
        <v>6.3</v>
      </c>
      <c r="U37" s="680">
        <f t="shared" si="10"/>
        <v>32.6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48">
        <v>74.900000000000006</v>
      </c>
      <c r="C38" s="749">
        <v>79.7</v>
      </c>
      <c r="D38" s="750">
        <v>14.6</v>
      </c>
      <c r="E38" s="750">
        <v>79.599999999999994</v>
      </c>
      <c r="F38" s="334">
        <v>80.599999999999994</v>
      </c>
      <c r="G38" s="75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748">
        <v>6</v>
      </c>
      <c r="P38" s="750">
        <v>6.2</v>
      </c>
      <c r="Q38" s="750">
        <v>1.5</v>
      </c>
      <c r="R38" s="750">
        <v>6.3</v>
      </c>
      <c r="S38" s="750">
        <v>6.2</v>
      </c>
      <c r="T38" s="752">
        <v>6.3</v>
      </c>
      <c r="U38" s="680">
        <f t="shared" si="10"/>
        <v>32.5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48">
        <v>75.400000000000006</v>
      </c>
      <c r="C39" s="749">
        <v>80</v>
      </c>
      <c r="D39" s="750">
        <v>15.9</v>
      </c>
      <c r="E39" s="750">
        <v>80.8</v>
      </c>
      <c r="F39" s="750">
        <v>82.6</v>
      </c>
      <c r="G39" s="75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748">
        <v>5.8</v>
      </c>
      <c r="P39" s="750">
        <v>6.1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32.099999999999994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748">
        <v>75.3</v>
      </c>
      <c r="C40" s="749">
        <v>79.900000000000006</v>
      </c>
      <c r="D40" s="750">
        <v>15.9</v>
      </c>
      <c r="E40" s="750">
        <v>80.7</v>
      </c>
      <c r="F40" s="750">
        <v>82.6</v>
      </c>
      <c r="G40" s="75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748">
        <v>5.8</v>
      </c>
      <c r="P40" s="750">
        <v>6.1</v>
      </c>
      <c r="Q40" s="750">
        <v>1.5</v>
      </c>
      <c r="R40" s="750">
        <v>6.2</v>
      </c>
      <c r="S40" s="750">
        <v>6.2</v>
      </c>
      <c r="T40" s="752">
        <v>6.3</v>
      </c>
      <c r="U40" s="680">
        <f t="shared" si="10"/>
        <v>32.099999999999994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>
        <v>74.8</v>
      </c>
      <c r="C41" s="749">
        <v>79.8</v>
      </c>
      <c r="D41" s="750">
        <v>15.8</v>
      </c>
      <c r="E41" s="690">
        <v>80.599999999999994</v>
      </c>
      <c r="F41" s="334">
        <v>82.6</v>
      </c>
      <c r="G41" s="75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748">
        <v>5.8</v>
      </c>
      <c r="P41" s="750">
        <v>6.2</v>
      </c>
      <c r="Q41" s="750">
        <v>1.5</v>
      </c>
      <c r="R41" s="750">
        <v>6.2</v>
      </c>
      <c r="S41" s="750">
        <v>6.2</v>
      </c>
      <c r="T41" s="752">
        <v>6.3</v>
      </c>
      <c r="U41" s="680">
        <f t="shared" si="10"/>
        <v>32.199999999999996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48">
        <v>71.900000000000006</v>
      </c>
      <c r="C42" s="749">
        <v>78.5</v>
      </c>
      <c r="D42" s="750">
        <v>15.8</v>
      </c>
      <c r="E42" s="750">
        <v>80.599999999999994</v>
      </c>
      <c r="F42" s="750">
        <v>81.900000000000006</v>
      </c>
      <c r="G42" s="751">
        <v>82.4</v>
      </c>
      <c r="H42" s="777">
        <f>SUM(B42:G42)</f>
        <v>411.1</v>
      </c>
      <c r="I42" s="555"/>
      <c r="J42" s="556"/>
      <c r="K42" s="556"/>
      <c r="L42" s="556"/>
      <c r="M42" s="557"/>
      <c r="N42" s="196" t="s">
        <v>30</v>
      </c>
      <c r="O42" s="748">
        <v>5.8</v>
      </c>
      <c r="P42" s="750">
        <v>6.2</v>
      </c>
      <c r="Q42" s="750">
        <v>1.6</v>
      </c>
      <c r="R42" s="750">
        <v>6.2</v>
      </c>
      <c r="S42" s="750">
        <v>6.2</v>
      </c>
      <c r="T42" s="752">
        <v>6.3</v>
      </c>
      <c r="U42" s="775">
        <f t="shared" si="10"/>
        <v>32.299999999999997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41.4</v>
      </c>
      <c r="P43" s="761">
        <f t="shared" si="12"/>
        <v>43.20000000000001</v>
      </c>
      <c r="Q43" s="761">
        <f t="shared" si="12"/>
        <v>10.6</v>
      </c>
      <c r="R43" s="761">
        <f t="shared" si="12"/>
        <v>43.7</v>
      </c>
      <c r="S43" s="761">
        <f t="shared" si="12"/>
        <v>43.400000000000006</v>
      </c>
      <c r="T43" s="762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59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 t="shared" ref="C46:G46" si="13">((((((C44*7)*C45)/1000)))/7)</f>
        <v>79.508999999999986</v>
      </c>
      <c r="D46" s="22">
        <f t="shared" si="13"/>
        <v>15.122299999999997</v>
      </c>
      <c r="E46" s="22">
        <f t="shared" si="13"/>
        <v>79.353099999999969</v>
      </c>
      <c r="F46" s="22">
        <f t="shared" si="13"/>
        <v>81.223899999999972</v>
      </c>
      <c r="G46" s="23">
        <f t="shared" si="13"/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>(((((O44*7)*O45)/1000)))/7</f>
        <v>5.9084999999999992</v>
      </c>
      <c r="P46" s="22">
        <f t="shared" ref="P46:T46" si="14">(((((P44*7)*P45)/1000)))/7</f>
        <v>6.1704999999999997</v>
      </c>
      <c r="Q46" s="22">
        <f t="shared" si="14"/>
        <v>1.52</v>
      </c>
      <c r="R46" s="22">
        <f t="shared" si="14"/>
        <v>6.2370000000000001</v>
      </c>
      <c r="S46" s="22">
        <f t="shared" si="14"/>
        <v>6.1950000000000003</v>
      </c>
      <c r="T46" s="135">
        <f t="shared" si="14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520.55009999999982</v>
      </c>
      <c r="C47" s="330">
        <f t="shared" si="15"/>
        <v>556.56299999999976</v>
      </c>
      <c r="D47" s="330">
        <f t="shared" si="15"/>
        <v>105.85609999999998</v>
      </c>
      <c r="E47" s="330">
        <f t="shared" si="15"/>
        <v>555.47169999999983</v>
      </c>
      <c r="F47" s="330">
        <f>((F45*F44)*7)/1000</f>
        <v>568.56729999999982</v>
      </c>
      <c r="G47" s="331">
        <f t="shared" si="15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41.359499999999997</v>
      </c>
      <c r="P47" s="330">
        <f t="shared" si="16"/>
        <v>43.1935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156.54387541179995</v>
      </c>
      <c r="C48" s="27">
        <f t="shared" si="17"/>
        <v>156.21848739495798</v>
      </c>
      <c r="D48" s="27">
        <f t="shared" si="17"/>
        <v>157.43740795287184</v>
      </c>
      <c r="E48" s="27">
        <f t="shared" si="17"/>
        <v>157.64804939657591</v>
      </c>
      <c r="F48" s="27">
        <f>+(F43/F45)/7*1000</f>
        <v>156.75897998354813</v>
      </c>
      <c r="G48" s="28">
        <f t="shared" si="17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151.64835164835165</v>
      </c>
      <c r="P48" s="27">
        <f t="shared" si="18"/>
        <v>150.52264808362372</v>
      </c>
      <c r="Q48" s="27">
        <f t="shared" si="18"/>
        <v>151.42857142857144</v>
      </c>
      <c r="R48" s="27">
        <f t="shared" si="18"/>
        <v>148.63945578231295</v>
      </c>
      <c r="S48" s="27">
        <f t="shared" si="18"/>
        <v>147.61904761904762</v>
      </c>
      <c r="T48" s="180">
        <f t="shared" si="18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>B47-B43</f>
        <v>-2.1499000000002297</v>
      </c>
      <c r="C49" s="713">
        <f t="shared" ref="C49:G49" si="19">C47-C43</f>
        <v>-1.1370000000002847</v>
      </c>
      <c r="D49" s="713">
        <f t="shared" si="19"/>
        <v>-1.0439000000000078</v>
      </c>
      <c r="E49" s="713">
        <f t="shared" si="19"/>
        <v>-6.2283000000002176</v>
      </c>
      <c r="F49" s="713">
        <f t="shared" si="19"/>
        <v>-3.1327000000002272</v>
      </c>
      <c r="G49" s="713">
        <f t="shared" si="19"/>
        <v>-2.1849000000001979</v>
      </c>
      <c r="H49" s="29"/>
      <c r="I49" s="29"/>
      <c r="J49" s="29"/>
      <c r="K49" s="29"/>
      <c r="L49" s="30"/>
      <c r="N49" s="29"/>
      <c r="O49" s="713">
        <f>O47-O43</f>
        <v>-4.0500000000001535E-2</v>
      </c>
      <c r="P49" s="713">
        <f t="shared" ref="P49:T49" si="20">P47-P43</f>
        <v>-6.5000000000097202E-3</v>
      </c>
      <c r="Q49" s="713">
        <f t="shared" si="20"/>
        <v>4.0000000000000924E-2</v>
      </c>
      <c r="R49" s="713">
        <f t="shared" si="20"/>
        <v>-4.1000000000003922E-2</v>
      </c>
      <c r="S49" s="713">
        <f t="shared" si="20"/>
        <v>-3.5000000000003695E-2</v>
      </c>
      <c r="T49" s="713">
        <f t="shared" si="20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7.5</v>
      </c>
      <c r="C54" s="750">
        <v>7.6</v>
      </c>
      <c r="D54" s="750">
        <v>7.6</v>
      </c>
      <c r="E54" s="750">
        <v>1.6</v>
      </c>
      <c r="F54" s="750">
        <v>7.6</v>
      </c>
      <c r="G54" s="749">
        <v>7.4</v>
      </c>
      <c r="H54" s="751">
        <v>7.4</v>
      </c>
      <c r="I54" s="748">
        <v>6.6</v>
      </c>
      <c r="J54" s="749">
        <v>6.7</v>
      </c>
      <c r="K54" s="749">
        <v>6.8</v>
      </c>
      <c r="L54" s="750">
        <v>1.7</v>
      </c>
      <c r="M54" s="750">
        <v>6.8</v>
      </c>
      <c r="N54" s="776">
        <v>6.6</v>
      </c>
      <c r="O54" s="751">
        <v>6.6</v>
      </c>
      <c r="P54" s="748">
        <v>7.3</v>
      </c>
      <c r="Q54" s="750">
        <v>7.5</v>
      </c>
      <c r="R54" s="750">
        <v>7.5</v>
      </c>
      <c r="S54" s="750">
        <v>1.4</v>
      </c>
      <c r="T54" s="750">
        <v>7.6</v>
      </c>
      <c r="U54" s="750">
        <v>7.4</v>
      </c>
      <c r="V54" s="751">
        <v>7.3</v>
      </c>
      <c r="W54" s="380">
        <f t="shared" ref="W54:W61" si="21">SUM(B54:V54)</f>
        <v>134.5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7.5</v>
      </c>
      <c r="C55" s="750">
        <v>7.6</v>
      </c>
      <c r="D55" s="750">
        <v>7.6</v>
      </c>
      <c r="E55" s="750">
        <v>1.6</v>
      </c>
      <c r="F55" s="750">
        <v>7.6</v>
      </c>
      <c r="G55" s="749">
        <v>7.4</v>
      </c>
      <c r="H55" s="751">
        <v>7.4</v>
      </c>
      <c r="I55" s="748">
        <v>6.6</v>
      </c>
      <c r="J55" s="749">
        <v>6.7</v>
      </c>
      <c r="K55" s="749">
        <v>6.8</v>
      </c>
      <c r="L55" s="750">
        <v>1.7</v>
      </c>
      <c r="M55" s="750">
        <v>6.8</v>
      </c>
      <c r="N55" s="776">
        <v>6.6</v>
      </c>
      <c r="O55" s="751">
        <v>6.6</v>
      </c>
      <c r="P55" s="748">
        <v>7.3</v>
      </c>
      <c r="Q55" s="750">
        <v>7.5</v>
      </c>
      <c r="R55" s="750">
        <v>7.5</v>
      </c>
      <c r="S55" s="750">
        <v>1.4</v>
      </c>
      <c r="T55" s="750">
        <v>7.6</v>
      </c>
      <c r="U55" s="750">
        <v>7.4</v>
      </c>
      <c r="V55" s="751">
        <v>7.3</v>
      </c>
      <c r="W55" s="380">
        <f t="shared" si="21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7.5</v>
      </c>
      <c r="C56" s="750">
        <v>7.6</v>
      </c>
      <c r="D56" s="750">
        <v>7.6</v>
      </c>
      <c r="E56" s="750">
        <v>1.6</v>
      </c>
      <c r="F56" s="750">
        <v>7.6</v>
      </c>
      <c r="G56" s="749">
        <v>7.4</v>
      </c>
      <c r="H56" s="751">
        <v>7.4</v>
      </c>
      <c r="I56" s="748">
        <v>6.6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7.5</v>
      </c>
      <c r="R56" s="750">
        <v>7.5</v>
      </c>
      <c r="S56" s="750">
        <v>1.4</v>
      </c>
      <c r="T56" s="750">
        <v>7.6</v>
      </c>
      <c r="U56" s="750">
        <v>7.4</v>
      </c>
      <c r="V56" s="751">
        <v>7.3</v>
      </c>
      <c r="W56" s="380">
        <f t="shared" si="21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7.5</v>
      </c>
      <c r="E57" s="750">
        <v>1.4</v>
      </c>
      <c r="F57" s="750">
        <v>7.6</v>
      </c>
      <c r="G57" s="749">
        <v>7.4</v>
      </c>
      <c r="H57" s="751">
        <v>7.4</v>
      </c>
      <c r="I57" s="748">
        <v>6.5</v>
      </c>
      <c r="J57" s="749">
        <v>6.6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7.4</v>
      </c>
      <c r="R57" s="750">
        <v>7.3</v>
      </c>
      <c r="S57" s="750">
        <v>1.4</v>
      </c>
      <c r="T57" s="750">
        <v>7.5</v>
      </c>
      <c r="U57" s="750">
        <v>7.4</v>
      </c>
      <c r="V57" s="751">
        <v>7.1</v>
      </c>
      <c r="W57" s="380">
        <f t="shared" si="21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7.4</v>
      </c>
      <c r="C58" s="750">
        <v>7.6</v>
      </c>
      <c r="D58" s="750">
        <v>7.5</v>
      </c>
      <c r="E58" s="750">
        <v>1.4</v>
      </c>
      <c r="F58" s="750">
        <v>7.5</v>
      </c>
      <c r="G58" s="749">
        <v>7.4</v>
      </c>
      <c r="H58" s="751">
        <v>7.4</v>
      </c>
      <c r="I58" s="748">
        <v>6.5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7.4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1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7.4</v>
      </c>
      <c r="C59" s="750">
        <v>7.6</v>
      </c>
      <c r="D59" s="750">
        <v>7.6</v>
      </c>
      <c r="E59" s="750">
        <v>1.5</v>
      </c>
      <c r="F59" s="750">
        <v>7.5</v>
      </c>
      <c r="G59" s="749">
        <v>7.3</v>
      </c>
      <c r="H59" s="749">
        <v>7.3</v>
      </c>
      <c r="I59" s="748">
        <v>6.5</v>
      </c>
      <c r="J59" s="749">
        <v>6.7</v>
      </c>
      <c r="K59" s="749">
        <v>6.8</v>
      </c>
      <c r="L59" s="750">
        <v>1.6</v>
      </c>
      <c r="M59" s="750">
        <v>6.7</v>
      </c>
      <c r="N59" s="776">
        <v>6.5</v>
      </c>
      <c r="O59" s="751">
        <v>6.5</v>
      </c>
      <c r="P59" s="748">
        <v>7.3</v>
      </c>
      <c r="Q59" s="334">
        <v>7.4</v>
      </c>
      <c r="R59" s="750">
        <v>7.4</v>
      </c>
      <c r="S59" s="750">
        <v>1.3</v>
      </c>
      <c r="T59" s="750">
        <v>7.5</v>
      </c>
      <c r="U59" s="750">
        <v>7.3</v>
      </c>
      <c r="V59" s="751">
        <v>7.2</v>
      </c>
      <c r="W59" s="380">
        <f t="shared" si="21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7.4</v>
      </c>
      <c r="C60" s="750">
        <v>7.6</v>
      </c>
      <c r="D60" s="750">
        <v>7.6</v>
      </c>
      <c r="E60" s="750">
        <v>1.5</v>
      </c>
      <c r="F60" s="750">
        <v>7.5</v>
      </c>
      <c r="G60" s="749">
        <v>7.3</v>
      </c>
      <c r="H60" s="749">
        <v>7.3</v>
      </c>
      <c r="I60" s="748">
        <v>6.5</v>
      </c>
      <c r="J60" s="749">
        <v>6.7</v>
      </c>
      <c r="K60" s="749">
        <v>6.8</v>
      </c>
      <c r="L60" s="750">
        <v>1.6</v>
      </c>
      <c r="M60" s="750">
        <v>6.7</v>
      </c>
      <c r="N60" s="776">
        <v>6.5</v>
      </c>
      <c r="O60" s="751">
        <v>6.5</v>
      </c>
      <c r="P60" s="748">
        <v>7.3</v>
      </c>
      <c r="Q60" s="750">
        <v>7.3</v>
      </c>
      <c r="R60" s="750">
        <v>7.4</v>
      </c>
      <c r="S60" s="750">
        <v>1.3</v>
      </c>
      <c r="T60" s="750">
        <v>7.6</v>
      </c>
      <c r="U60" s="750">
        <v>7.3</v>
      </c>
      <c r="V60" s="751">
        <v>7.2</v>
      </c>
      <c r="W60" s="775">
        <f t="shared" si="21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52.099999999999994</v>
      </c>
      <c r="C61" s="623">
        <f t="shared" si="22"/>
        <v>53.2</v>
      </c>
      <c r="D61" s="623">
        <f t="shared" si="22"/>
        <v>53</v>
      </c>
      <c r="E61" s="623">
        <f t="shared" si="22"/>
        <v>10.600000000000001</v>
      </c>
      <c r="F61" s="623">
        <f t="shared" si="22"/>
        <v>52.9</v>
      </c>
      <c r="G61" s="623">
        <f t="shared" si="22"/>
        <v>51.599999999999994</v>
      </c>
      <c r="H61" s="624">
        <f t="shared" si="22"/>
        <v>51.599999999999994</v>
      </c>
      <c r="I61" s="622">
        <f t="shared" si="22"/>
        <v>45.8</v>
      </c>
      <c r="J61" s="623">
        <f t="shared" si="22"/>
        <v>46.800000000000011</v>
      </c>
      <c r="K61" s="623">
        <f t="shared" si="22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3">SUM(P54:P60)</f>
        <v>51.099999999999994</v>
      </c>
      <c r="Q61" s="623">
        <f t="shared" si="23"/>
        <v>51.999999999999993</v>
      </c>
      <c r="R61" s="623">
        <f t="shared" si="23"/>
        <v>52</v>
      </c>
      <c r="S61" s="623">
        <f t="shared" si="23"/>
        <v>9.6000000000000014</v>
      </c>
      <c r="T61" s="623">
        <f t="shared" si="23"/>
        <v>52.9</v>
      </c>
      <c r="U61" s="623">
        <f t="shared" si="23"/>
        <v>51.599999999999994</v>
      </c>
      <c r="V61" s="624">
        <f t="shared" si="23"/>
        <v>50.600000000000009</v>
      </c>
      <c r="W61" s="625">
        <f t="shared" si="21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4">((((C62*7)*C63-C54-C55)/1000))/7</f>
        <v>7.5978285714285718</v>
      </c>
      <c r="D64" s="21">
        <f t="shared" si="24"/>
        <v>7.5728285714285724</v>
      </c>
      <c r="E64" s="21">
        <f t="shared" si="24"/>
        <v>1.5195428571428571</v>
      </c>
      <c r="F64" s="21">
        <f t="shared" si="24"/>
        <v>7.547828571428572</v>
      </c>
      <c r="G64" s="21">
        <f t="shared" si="24"/>
        <v>7.3723857142857137</v>
      </c>
      <c r="H64" s="21">
        <f t="shared" si="24"/>
        <v>7.3723857142857137</v>
      </c>
      <c r="I64" s="21">
        <f t="shared" si="24"/>
        <v>6.5341142857142867</v>
      </c>
      <c r="J64" s="21">
        <f t="shared" si="24"/>
        <v>6.6860857142857153</v>
      </c>
      <c r="K64" s="21">
        <f t="shared" si="24"/>
        <v>6.7930571428571422</v>
      </c>
      <c r="L64" s="21">
        <f t="shared" si="24"/>
        <v>1.6715142857142855</v>
      </c>
      <c r="M64" s="21">
        <f t="shared" si="24"/>
        <v>6.7705571428571423</v>
      </c>
      <c r="N64" s="21">
        <f t="shared" si="24"/>
        <v>6.5761142857142856</v>
      </c>
      <c r="O64" s="21">
        <f t="shared" si="24"/>
        <v>6.5761142857142856</v>
      </c>
      <c r="P64" s="21">
        <f t="shared" si="24"/>
        <v>7.2939142857142851</v>
      </c>
      <c r="Q64" s="21">
        <f t="shared" si="24"/>
        <v>7.293857142857143</v>
      </c>
      <c r="R64" s="21">
        <f t="shared" si="24"/>
        <v>7.4213571428571425</v>
      </c>
      <c r="S64" s="21">
        <f t="shared" si="24"/>
        <v>1.3675999999999999</v>
      </c>
      <c r="T64" s="21">
        <f t="shared" si="24"/>
        <v>7.547828571428572</v>
      </c>
      <c r="U64" s="21">
        <f t="shared" si="24"/>
        <v>7.3723857142857137</v>
      </c>
      <c r="V64" s="21">
        <f t="shared" si="24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6">((P63*P62)*7)/1000</f>
        <v>51.072000000000003</v>
      </c>
      <c r="Q65" s="330">
        <f t="shared" si="26"/>
        <v>51.072000000000003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151.8950437317784</v>
      </c>
      <c r="C66" s="27">
        <f t="shared" si="27"/>
        <v>152</v>
      </c>
      <c r="D66" s="27">
        <f t="shared" si="27"/>
        <v>151.42857142857144</v>
      </c>
      <c r="E66" s="27">
        <f t="shared" si="27"/>
        <v>151.42857142857144</v>
      </c>
      <c r="F66" s="27">
        <f t="shared" si="27"/>
        <v>151.14285714285717</v>
      </c>
      <c r="G66" s="27">
        <f t="shared" si="27"/>
        <v>150.43731778425655</v>
      </c>
      <c r="H66" s="28">
        <f t="shared" si="27"/>
        <v>150.43731778425655</v>
      </c>
      <c r="I66" s="26">
        <f t="shared" si="27"/>
        <v>152.1594684385382</v>
      </c>
      <c r="J66" s="27">
        <f t="shared" si="27"/>
        <v>151.94805194805201</v>
      </c>
      <c r="K66" s="27">
        <f t="shared" si="27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8">+(P61/P63)/7*1000</f>
        <v>152.08333333333331</v>
      </c>
      <c r="Q66" s="27">
        <f t="shared" si="28"/>
        <v>154.76190476190473</v>
      </c>
      <c r="R66" s="27">
        <f t="shared" si="28"/>
        <v>151.60349854227405</v>
      </c>
      <c r="S66" s="27">
        <f t="shared" si="28"/>
        <v>152.38095238095244</v>
      </c>
      <c r="T66" s="27">
        <f t="shared" si="28"/>
        <v>151.14285714285717</v>
      </c>
      <c r="U66" s="27">
        <f t="shared" si="28"/>
        <v>150.43731778425655</v>
      </c>
      <c r="V66" s="28">
        <f t="shared" si="28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9">C65-C61</f>
        <v>0</v>
      </c>
      <c r="D67" s="713">
        <f t="shared" si="29"/>
        <v>2.4999999999998579E-2</v>
      </c>
      <c r="E67" s="713">
        <f t="shared" si="29"/>
        <v>3.9999999999999147E-2</v>
      </c>
      <c r="F67" s="713">
        <f t="shared" si="29"/>
        <v>-4.9999999999997158E-2</v>
      </c>
      <c r="G67" s="713">
        <f t="shared" si="29"/>
        <v>2.1500000000003183E-2</v>
      </c>
      <c r="H67" s="713">
        <f t="shared" si="29"/>
        <v>2.1500000000003183E-2</v>
      </c>
      <c r="I67" s="713">
        <f t="shared" si="29"/>
        <v>-4.7999999999994714E-2</v>
      </c>
      <c r="J67" s="713">
        <f t="shared" si="29"/>
        <v>1.5999999999991132E-2</v>
      </c>
      <c r="K67" s="713">
        <f t="shared" si="29"/>
        <v>-3.4999999999996589E-2</v>
      </c>
      <c r="L67" s="713">
        <f t="shared" si="29"/>
        <v>4.0000000000013358E-3</v>
      </c>
      <c r="M67" s="713">
        <f t="shared" si="29"/>
        <v>7.4999999999931788E-3</v>
      </c>
      <c r="N67" s="713">
        <f t="shared" si="29"/>
        <v>4.5999999999999375E-2</v>
      </c>
      <c r="O67" s="713">
        <f t="shared" si="29"/>
        <v>4.5999999999999375E-2</v>
      </c>
      <c r="P67" s="713">
        <f t="shared" si="29"/>
        <v>-2.7999999999991587E-2</v>
      </c>
      <c r="Q67" s="713">
        <f t="shared" si="29"/>
        <v>-0.92799999999999017</v>
      </c>
      <c r="R67" s="713">
        <f t="shared" si="29"/>
        <v>-3.5499999999998977E-2</v>
      </c>
      <c r="S67" s="713">
        <f t="shared" si="29"/>
        <v>-2.4000000000000909E-2</v>
      </c>
      <c r="T67" s="713">
        <f t="shared" si="29"/>
        <v>-4.9999999999997158E-2</v>
      </c>
      <c r="U67" s="713">
        <f t="shared" si="29"/>
        <v>2.1500000000003183E-2</v>
      </c>
      <c r="V67" s="713">
        <f t="shared" si="29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370"/>
      <c r="AB3" s="12"/>
      <c r="AC3" s="2"/>
      <c r="AD3" s="2"/>
      <c r="AE3" s="2"/>
      <c r="AF3" s="2"/>
      <c r="AG3" s="78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80" t="s">
        <v>1</v>
      </c>
      <c r="B9" s="780"/>
      <c r="C9" s="780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80"/>
      <c r="B10" s="780"/>
      <c r="C10" s="7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80" t="s">
        <v>4</v>
      </c>
      <c r="B11" s="780"/>
      <c r="C11" s="780"/>
      <c r="D11" s="1"/>
      <c r="E11" s="778">
        <v>3</v>
      </c>
      <c r="F11" s="1"/>
      <c r="G11" s="1"/>
      <c r="H11" s="1"/>
      <c r="I11" s="1"/>
      <c r="J11" s="1"/>
      <c r="K11" s="1"/>
      <c r="L11" s="1"/>
      <c r="M11" s="1063"/>
      <c r="N11" s="1063"/>
      <c r="O11" s="779"/>
      <c r="P11" s="779"/>
      <c r="Q11" s="1"/>
      <c r="R11" s="1"/>
      <c r="S11" s="1" t="s">
        <v>5</v>
      </c>
      <c r="T11" s="69">
        <v>45764</v>
      </c>
      <c r="U11" s="69">
        <f>T11+6</f>
        <v>45770</v>
      </c>
      <c r="V11" s="779"/>
      <c r="W11" s="779"/>
      <c r="X11" s="779"/>
      <c r="Y11" s="779"/>
      <c r="Z11" s="779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80"/>
      <c r="B12" s="780"/>
      <c r="C12" s="780"/>
      <c r="D12" s="1"/>
      <c r="E12" s="1"/>
      <c r="F12" s="1"/>
      <c r="G12" s="1"/>
      <c r="H12" s="1"/>
      <c r="I12" s="1"/>
      <c r="J12" s="1"/>
      <c r="K12" s="1"/>
      <c r="L12" s="1"/>
      <c r="M12" s="779"/>
      <c r="N12" s="779"/>
      <c r="O12" s="779"/>
      <c r="P12" s="779"/>
      <c r="Q12" s="1"/>
      <c r="R12" s="1"/>
      <c r="S12" s="1"/>
      <c r="T12" s="1"/>
      <c r="U12" s="1"/>
      <c r="V12" s="779"/>
      <c r="W12" s="779"/>
      <c r="X12" s="779"/>
      <c r="Y12" s="779"/>
      <c r="Z12" s="779"/>
      <c r="AA12" s="371"/>
      <c r="AB12" s="373"/>
      <c r="AC12" s="779"/>
      <c r="AD12" s="779"/>
      <c r="AE12" s="779"/>
      <c r="AF12" s="779"/>
      <c r="AG12" s="1"/>
    </row>
    <row r="13" spans="1:33" s="3" customFormat="1" ht="34.5" x14ac:dyDescent="0.25">
      <c r="A13" s="780"/>
      <c r="B13" s="780"/>
      <c r="C13" s="780"/>
      <c r="D13" s="780"/>
      <c r="E13" s="780"/>
      <c r="F13" s="780"/>
      <c r="G13" s="780"/>
      <c r="H13" s="780"/>
      <c r="I13" s="780"/>
      <c r="J13" s="780"/>
      <c r="K13" s="780"/>
      <c r="L13" s="780"/>
      <c r="M13" s="780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Z13" s="1"/>
      <c r="AA13" s="369"/>
      <c r="AB13" s="372"/>
    </row>
    <row r="14" spans="1:33" s="3" customFormat="1" ht="35.25" thickBot="1" x14ac:dyDescent="0.3">
      <c r="A14" s="78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Z14" s="779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92.1</v>
      </c>
      <c r="C17" s="745">
        <v>91.5</v>
      </c>
      <c r="D17" s="745">
        <v>91.7</v>
      </c>
      <c r="E17" s="745">
        <v>16.5</v>
      </c>
      <c r="F17" s="745">
        <v>91.7</v>
      </c>
      <c r="G17" s="745">
        <v>89.9</v>
      </c>
      <c r="H17" s="746">
        <v>91.3</v>
      </c>
      <c r="I17" s="744">
        <v>87.1</v>
      </c>
      <c r="J17" s="745">
        <v>89.8</v>
      </c>
      <c r="K17" s="745">
        <v>90.5</v>
      </c>
      <c r="L17" s="745">
        <v>19.7</v>
      </c>
      <c r="M17" s="745">
        <v>90.8</v>
      </c>
      <c r="N17" s="745">
        <v>90.5</v>
      </c>
      <c r="O17" s="746">
        <v>89.4</v>
      </c>
      <c r="P17" s="744">
        <v>90.1</v>
      </c>
      <c r="Q17" s="745">
        <v>91.8</v>
      </c>
      <c r="R17" s="745">
        <v>92.2</v>
      </c>
      <c r="S17" s="745">
        <v>15.4</v>
      </c>
      <c r="T17" s="747">
        <v>93.6</v>
      </c>
      <c r="U17" s="745">
        <v>92</v>
      </c>
      <c r="V17" s="746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91.8</v>
      </c>
      <c r="C18" s="745">
        <v>92</v>
      </c>
      <c r="D18" s="745">
        <v>91.7</v>
      </c>
      <c r="E18" s="745">
        <v>15.2</v>
      </c>
      <c r="F18" s="745">
        <v>91.1</v>
      </c>
      <c r="G18" s="745">
        <v>91.5</v>
      </c>
      <c r="H18" s="746">
        <v>91.2</v>
      </c>
      <c r="I18" s="744">
        <v>88.5</v>
      </c>
      <c r="J18" s="745">
        <v>88.5</v>
      </c>
      <c r="K18" s="745">
        <v>90.5</v>
      </c>
      <c r="L18" s="745">
        <v>20.7</v>
      </c>
      <c r="M18" s="745">
        <v>91.5</v>
      </c>
      <c r="N18" s="745">
        <v>89.8</v>
      </c>
      <c r="O18" s="746">
        <v>88.8</v>
      </c>
      <c r="P18" s="744">
        <v>90.2</v>
      </c>
      <c r="Q18" s="745">
        <v>91</v>
      </c>
      <c r="R18" s="745">
        <v>92.2</v>
      </c>
      <c r="S18" s="745">
        <v>14.5</v>
      </c>
      <c r="T18" s="747">
        <v>92.6</v>
      </c>
      <c r="U18" s="745">
        <v>92</v>
      </c>
      <c r="V18" s="746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44"/>
      <c r="C19" s="745"/>
      <c r="D19" s="745"/>
      <c r="E19" s="745"/>
      <c r="F19" s="745"/>
      <c r="G19" s="745"/>
      <c r="H19" s="746"/>
      <c r="I19" s="744"/>
      <c r="J19" s="745"/>
      <c r="K19" s="745"/>
      <c r="L19" s="745"/>
      <c r="M19" s="745"/>
      <c r="N19" s="745"/>
      <c r="O19" s="746"/>
      <c r="P19" s="744"/>
      <c r="Q19" s="745"/>
      <c r="R19" s="745"/>
      <c r="S19" s="745"/>
      <c r="T19" s="747"/>
      <c r="U19" s="745"/>
      <c r="V19" s="746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44"/>
      <c r="C20" s="745"/>
      <c r="D20" s="745"/>
      <c r="E20" s="745"/>
      <c r="F20" s="745"/>
      <c r="G20" s="745"/>
      <c r="H20" s="746"/>
      <c r="I20" s="744"/>
      <c r="J20" s="745"/>
      <c r="K20" s="745"/>
      <c r="L20" s="745"/>
      <c r="M20" s="745"/>
      <c r="N20" s="745"/>
      <c r="O20" s="746"/>
      <c r="P20" s="744"/>
      <c r="Q20" s="745"/>
      <c r="R20" s="745"/>
      <c r="S20" s="745"/>
      <c r="T20" s="747"/>
      <c r="U20" s="745"/>
      <c r="V20" s="746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/>
      <c r="C21" s="745"/>
      <c r="D21" s="745"/>
      <c r="E21" s="745"/>
      <c r="F21" s="745"/>
      <c r="G21" s="745"/>
      <c r="H21" s="746"/>
      <c r="I21" s="744"/>
      <c r="J21" s="745"/>
      <c r="K21" s="745"/>
      <c r="L21" s="745"/>
      <c r="M21" s="745"/>
      <c r="N21" s="745"/>
      <c r="O21" s="746"/>
      <c r="P21" s="744"/>
      <c r="Q21" s="745"/>
      <c r="R21" s="745"/>
      <c r="S21" s="745"/>
      <c r="T21" s="747"/>
      <c r="U21" s="745"/>
      <c r="V21" s="746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/>
      <c r="C22" s="745"/>
      <c r="D22" s="745"/>
      <c r="E22" s="745"/>
      <c r="F22" s="745"/>
      <c r="G22" s="745"/>
      <c r="H22" s="746"/>
      <c r="I22" s="744"/>
      <c r="J22" s="745"/>
      <c r="K22" s="745"/>
      <c r="L22" s="745"/>
      <c r="M22" s="745"/>
      <c r="N22" s="745"/>
      <c r="O22" s="746"/>
      <c r="P22" s="744"/>
      <c r="Q22" s="745"/>
      <c r="R22" s="745"/>
      <c r="S22" s="745"/>
      <c r="T22" s="747"/>
      <c r="U22" s="745"/>
      <c r="V22" s="746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/>
      <c r="C23" s="745"/>
      <c r="D23" s="745"/>
      <c r="E23" s="745"/>
      <c r="F23" s="745"/>
      <c r="G23" s="745"/>
      <c r="H23" s="746"/>
      <c r="I23" s="744"/>
      <c r="J23" s="745"/>
      <c r="K23" s="745"/>
      <c r="L23" s="745"/>
      <c r="M23" s="745"/>
      <c r="N23" s="745"/>
      <c r="O23" s="746"/>
      <c r="P23" s="744"/>
      <c r="Q23" s="745"/>
      <c r="R23" s="745"/>
      <c r="S23" s="745"/>
      <c r="T23" s="747"/>
      <c r="U23" s="745"/>
      <c r="V23" s="746"/>
      <c r="W23" s="77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749">
        <v>78.400000000000006</v>
      </c>
      <c r="D36" s="784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748">
        <v>5.8</v>
      </c>
      <c r="P36" s="750">
        <v>6.2</v>
      </c>
      <c r="Q36" s="750">
        <v>1.6</v>
      </c>
      <c r="R36" s="750">
        <v>6.2</v>
      </c>
      <c r="S36" s="750">
        <v>6.2</v>
      </c>
      <c r="T36" s="752">
        <v>6.3</v>
      </c>
      <c r="U36" s="679">
        <f t="shared" ref="U36:U43" si="10">SUM(O36:T36)</f>
        <v>32.299999999999997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749">
        <v>78.400000000000006</v>
      </c>
      <c r="D37" s="750">
        <v>14.2</v>
      </c>
      <c r="E37" s="75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748">
        <v>5.9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680">
        <f t="shared" si="10"/>
        <v>32.199999999999996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749">
        <v>78.400000000000006</v>
      </c>
      <c r="D38" s="750">
        <v>14.2</v>
      </c>
      <c r="E38" s="750">
        <v>78.900000000000006</v>
      </c>
      <c r="F38" s="75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748">
        <v>5.9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680">
        <f t="shared" si="10"/>
        <v>32.199999999999996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48"/>
      <c r="C39" s="749"/>
      <c r="D39" s="750"/>
      <c r="E39" s="750"/>
      <c r="F39" s="750"/>
      <c r="G39" s="75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748">
        <v>5.9</v>
      </c>
      <c r="P39" s="750">
        <v>6.2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748"/>
      <c r="C40" s="749"/>
      <c r="D40" s="750"/>
      <c r="E40" s="750"/>
      <c r="F40" s="750"/>
      <c r="G40" s="751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748">
        <v>5.9</v>
      </c>
      <c r="P40" s="750">
        <v>6.2</v>
      </c>
      <c r="Q40" s="750">
        <v>1.5</v>
      </c>
      <c r="R40" s="750">
        <v>6.3</v>
      </c>
      <c r="S40" s="750">
        <v>6.2</v>
      </c>
      <c r="T40" s="752">
        <v>6.3</v>
      </c>
      <c r="U40" s="680">
        <f t="shared" si="10"/>
        <v>32.4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/>
      <c r="C41" s="749"/>
      <c r="D41" s="750"/>
      <c r="E41" s="750"/>
      <c r="F41" s="750"/>
      <c r="G41" s="75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748">
        <v>6</v>
      </c>
      <c r="P41" s="750">
        <v>6.2</v>
      </c>
      <c r="Q41" s="750">
        <v>1.5</v>
      </c>
      <c r="R41" s="750">
        <v>6.3</v>
      </c>
      <c r="S41" s="750">
        <v>6.2</v>
      </c>
      <c r="T41" s="752">
        <v>6.3</v>
      </c>
      <c r="U41" s="680">
        <f t="shared" si="10"/>
        <v>32.5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48"/>
      <c r="C42" s="749"/>
      <c r="D42" s="750"/>
      <c r="E42" s="750"/>
      <c r="F42" s="750"/>
      <c r="G42" s="751"/>
      <c r="H42" s="777">
        <f>SUM(B42:G42)</f>
        <v>0</v>
      </c>
      <c r="I42" s="555"/>
      <c r="J42" s="556"/>
      <c r="K42" s="556"/>
      <c r="L42" s="556"/>
      <c r="M42" s="557"/>
      <c r="N42" s="196" t="s">
        <v>30</v>
      </c>
      <c r="O42" s="748">
        <v>6</v>
      </c>
      <c r="P42" s="750">
        <v>6.2</v>
      </c>
      <c r="Q42" s="750">
        <v>1.5</v>
      </c>
      <c r="R42" s="750">
        <v>6.3</v>
      </c>
      <c r="S42" s="750">
        <v>6.2</v>
      </c>
      <c r="T42" s="752">
        <v>6.3</v>
      </c>
      <c r="U42" s="775">
        <f t="shared" si="10"/>
        <v>32.5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41.4</v>
      </c>
      <c r="P43" s="761">
        <f t="shared" si="12"/>
        <v>43.2</v>
      </c>
      <c r="Q43" s="761">
        <f t="shared" si="12"/>
        <v>10.6</v>
      </c>
      <c r="R43" s="761">
        <f t="shared" si="12"/>
        <v>43.699999999999996</v>
      </c>
      <c r="S43" s="761">
        <f t="shared" si="12"/>
        <v>43.400000000000006</v>
      </c>
      <c r="T43" s="762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59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 t="shared" ref="C46:G46" si="13">((((((C44*7)*C45)/1000)))/7)</f>
        <v>79.508999999999986</v>
      </c>
      <c r="D46" s="22">
        <f t="shared" si="13"/>
        <v>15.122299999999997</v>
      </c>
      <c r="E46" s="22">
        <f t="shared" si="13"/>
        <v>79.353099999999969</v>
      </c>
      <c r="F46" s="22">
        <f t="shared" si="13"/>
        <v>81.223899999999972</v>
      </c>
      <c r="G46" s="23">
        <f t="shared" si="13"/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>(((((O44*7)*O45)/1000)))/7</f>
        <v>5.9084999999999992</v>
      </c>
      <c r="P46" s="22">
        <f t="shared" ref="P46:T46" si="14">(((((P44*7)*P45)/1000)))/7</f>
        <v>6.1704999999999997</v>
      </c>
      <c r="Q46" s="22">
        <f t="shared" si="14"/>
        <v>1.52</v>
      </c>
      <c r="R46" s="22">
        <f t="shared" si="14"/>
        <v>6.2370000000000001</v>
      </c>
      <c r="S46" s="22">
        <f t="shared" si="14"/>
        <v>6.1950000000000003</v>
      </c>
      <c r="T46" s="135">
        <f t="shared" si="14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520.55009999999982</v>
      </c>
      <c r="C47" s="330">
        <f t="shared" si="15"/>
        <v>556.56299999999976</v>
      </c>
      <c r="D47" s="330">
        <f t="shared" si="15"/>
        <v>105.85609999999998</v>
      </c>
      <c r="E47" s="330">
        <f t="shared" si="15"/>
        <v>555.47169999999983</v>
      </c>
      <c r="F47" s="330">
        <f>((F45*F44)*7)/1000</f>
        <v>568.56729999999982</v>
      </c>
      <c r="G47" s="331">
        <f t="shared" si="15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41.359499999999997</v>
      </c>
      <c r="P47" s="330">
        <f t="shared" si="16"/>
        <v>43.1935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65.738244983528006</v>
      </c>
      <c r="C48" s="27">
        <f t="shared" si="17"/>
        <v>65.882352941176478</v>
      </c>
      <c r="D48" s="27">
        <f t="shared" si="17"/>
        <v>64.948453608247419</v>
      </c>
      <c r="E48" s="27">
        <f t="shared" si="17"/>
        <v>66.741509963513892</v>
      </c>
      <c r="F48" s="27">
        <f>+(F43/F45)/7*1000</f>
        <v>66.712366328489182</v>
      </c>
      <c r="G48" s="28">
        <f t="shared" si="17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151.64835164835165</v>
      </c>
      <c r="P48" s="27">
        <f t="shared" si="18"/>
        <v>150.52264808362369</v>
      </c>
      <c r="Q48" s="27">
        <f t="shared" si="18"/>
        <v>151.42857142857144</v>
      </c>
      <c r="R48" s="27">
        <f t="shared" si="18"/>
        <v>148.63945578231292</v>
      </c>
      <c r="S48" s="27">
        <f t="shared" si="18"/>
        <v>147.61904761904762</v>
      </c>
      <c r="T48" s="180">
        <f t="shared" si="18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>B47-B43</f>
        <v>301.05009999999982</v>
      </c>
      <c r="C49" s="713">
        <f t="shared" ref="C49:G49" si="19">C47-C43</f>
        <v>321.36299999999972</v>
      </c>
      <c r="D49" s="713">
        <f t="shared" si="19"/>
        <v>61.756099999999989</v>
      </c>
      <c r="E49" s="713">
        <f t="shared" si="19"/>
        <v>317.67169999999982</v>
      </c>
      <c r="F49" s="713">
        <f t="shared" si="19"/>
        <v>325.26729999999981</v>
      </c>
      <c r="G49" s="713">
        <f t="shared" si="19"/>
        <v>329.5150999999999</v>
      </c>
      <c r="H49" s="29"/>
      <c r="I49" s="29"/>
      <c r="J49" s="29"/>
      <c r="K49" s="29"/>
      <c r="L49" s="30"/>
      <c r="N49" s="29"/>
      <c r="O49" s="713">
        <f>O47-O43</f>
        <v>-4.0500000000001535E-2</v>
      </c>
      <c r="P49" s="713">
        <f t="shared" ref="P49:T49" si="20">P47-P43</f>
        <v>-6.5000000000026148E-3</v>
      </c>
      <c r="Q49" s="713">
        <f t="shared" si="20"/>
        <v>4.0000000000000924E-2</v>
      </c>
      <c r="R49" s="713">
        <f t="shared" si="20"/>
        <v>-4.0999999999996817E-2</v>
      </c>
      <c r="S49" s="713">
        <f t="shared" si="20"/>
        <v>-3.5000000000003695E-2</v>
      </c>
      <c r="T49" s="713">
        <f t="shared" si="20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7.4</v>
      </c>
      <c r="C54" s="750">
        <v>7.6</v>
      </c>
      <c r="D54" s="750">
        <v>7.6</v>
      </c>
      <c r="E54" s="750">
        <v>1.5</v>
      </c>
      <c r="F54" s="750">
        <v>7.5</v>
      </c>
      <c r="G54" s="749">
        <v>7.3</v>
      </c>
      <c r="H54" s="749">
        <v>7.3</v>
      </c>
      <c r="I54" s="748">
        <v>6.5</v>
      </c>
      <c r="J54" s="749">
        <v>6.7</v>
      </c>
      <c r="K54" s="749">
        <v>6.8</v>
      </c>
      <c r="L54" s="750">
        <v>1.6</v>
      </c>
      <c r="M54" s="750">
        <v>6.7</v>
      </c>
      <c r="N54" s="776">
        <v>6.5</v>
      </c>
      <c r="O54" s="751">
        <v>6.5</v>
      </c>
      <c r="P54" s="748">
        <v>7.3</v>
      </c>
      <c r="Q54" s="750">
        <v>7.3</v>
      </c>
      <c r="R54" s="750">
        <v>7.4</v>
      </c>
      <c r="S54" s="750">
        <v>1.3</v>
      </c>
      <c r="T54" s="750">
        <v>7.6</v>
      </c>
      <c r="U54" s="750">
        <v>7.3</v>
      </c>
      <c r="V54" s="751">
        <v>7.2</v>
      </c>
      <c r="W54" s="380">
        <f t="shared" ref="W54:W61" si="21">SUM(B54:V54)</f>
        <v>132.89999999999998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7.4</v>
      </c>
      <c r="C55" s="750">
        <v>7.6</v>
      </c>
      <c r="D55" s="750">
        <v>7.5</v>
      </c>
      <c r="E55" s="750">
        <v>1.5</v>
      </c>
      <c r="F55" s="750">
        <v>7.5</v>
      </c>
      <c r="G55" s="749">
        <v>7.3</v>
      </c>
      <c r="H55" s="749">
        <v>7.3</v>
      </c>
      <c r="I55" s="748">
        <v>6.5</v>
      </c>
      <c r="J55" s="749">
        <v>6.6</v>
      </c>
      <c r="K55" s="749">
        <v>6.8</v>
      </c>
      <c r="L55" s="750">
        <v>1.6</v>
      </c>
      <c r="M55" s="750">
        <v>6.7</v>
      </c>
      <c r="N55" s="776">
        <v>6.5</v>
      </c>
      <c r="O55" s="751">
        <v>6.5</v>
      </c>
      <c r="P55" s="748">
        <v>7.3</v>
      </c>
      <c r="Q55" s="750">
        <v>7.3</v>
      </c>
      <c r="R55" s="750">
        <v>7.4</v>
      </c>
      <c r="S55" s="750">
        <v>1.3</v>
      </c>
      <c r="T55" s="750">
        <v>7.6</v>
      </c>
      <c r="U55" s="750">
        <v>7.3</v>
      </c>
      <c r="V55" s="751">
        <v>7.2</v>
      </c>
      <c r="W55" s="380">
        <f t="shared" si="21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7.4</v>
      </c>
      <c r="C56" s="750">
        <v>7.6</v>
      </c>
      <c r="D56" s="750">
        <v>7.5</v>
      </c>
      <c r="E56" s="750">
        <v>1.5</v>
      </c>
      <c r="F56" s="750">
        <v>7.5</v>
      </c>
      <c r="G56" s="749">
        <v>7.4</v>
      </c>
      <c r="H56" s="749">
        <v>7.4</v>
      </c>
      <c r="I56" s="748">
        <v>6.5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7.3</v>
      </c>
      <c r="R56" s="750">
        <v>7.4</v>
      </c>
      <c r="S56" s="750">
        <v>1.4</v>
      </c>
      <c r="T56" s="750">
        <v>7.6</v>
      </c>
      <c r="U56" s="750">
        <v>7.4</v>
      </c>
      <c r="V56" s="75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7.6</v>
      </c>
      <c r="E57" s="750">
        <v>1.5</v>
      </c>
      <c r="F57" s="750">
        <v>7.5</v>
      </c>
      <c r="G57" s="749">
        <v>7.4</v>
      </c>
      <c r="H57" s="749">
        <v>7.4</v>
      </c>
      <c r="I57" s="748">
        <v>6.5</v>
      </c>
      <c r="J57" s="749">
        <v>6.7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7.3</v>
      </c>
      <c r="R57" s="750">
        <v>7.4</v>
      </c>
      <c r="S57" s="750">
        <v>1.4</v>
      </c>
      <c r="T57" s="750">
        <v>7.6</v>
      </c>
      <c r="U57" s="750">
        <v>7.4</v>
      </c>
      <c r="V57" s="751">
        <v>7.2</v>
      </c>
      <c r="W57" s="380">
        <f t="shared" si="21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7.5</v>
      </c>
      <c r="C58" s="750">
        <v>7.6</v>
      </c>
      <c r="D58" s="750">
        <v>7.6</v>
      </c>
      <c r="E58" s="750">
        <v>1.5</v>
      </c>
      <c r="F58" s="750">
        <v>7.6</v>
      </c>
      <c r="G58" s="749">
        <v>7.4</v>
      </c>
      <c r="H58" s="749">
        <v>7.4</v>
      </c>
      <c r="I58" s="748">
        <v>6.6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7.3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1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7.5</v>
      </c>
      <c r="C59" s="750">
        <v>7.6</v>
      </c>
      <c r="D59" s="750">
        <v>7.6</v>
      </c>
      <c r="E59" s="750">
        <v>1.5</v>
      </c>
      <c r="F59" s="750">
        <v>7.6</v>
      </c>
      <c r="G59" s="749">
        <v>7.4</v>
      </c>
      <c r="H59" s="749">
        <v>7.4</v>
      </c>
      <c r="I59" s="748">
        <v>6.6</v>
      </c>
      <c r="J59" s="749">
        <v>6.7</v>
      </c>
      <c r="K59" s="749">
        <v>6.8</v>
      </c>
      <c r="L59" s="750">
        <v>1.7</v>
      </c>
      <c r="M59" s="750">
        <v>6.8</v>
      </c>
      <c r="N59" s="776">
        <v>6.6</v>
      </c>
      <c r="O59" s="751">
        <v>6.6</v>
      </c>
      <c r="P59" s="748">
        <v>7.3</v>
      </c>
      <c r="Q59" s="750">
        <v>7.3</v>
      </c>
      <c r="R59" s="750">
        <v>7.5</v>
      </c>
      <c r="S59" s="750">
        <v>1.4</v>
      </c>
      <c r="T59" s="750">
        <v>7.5</v>
      </c>
      <c r="U59" s="750">
        <v>7.4</v>
      </c>
      <c r="V59" s="751">
        <v>7.3</v>
      </c>
      <c r="W59" s="380">
        <f t="shared" si="21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7.5</v>
      </c>
      <c r="C60" s="750">
        <v>7.6</v>
      </c>
      <c r="D60" s="750">
        <v>7.6</v>
      </c>
      <c r="E60" s="750">
        <v>1.6</v>
      </c>
      <c r="F60" s="750">
        <v>7.6</v>
      </c>
      <c r="G60" s="749">
        <v>7.4</v>
      </c>
      <c r="H60" s="749">
        <v>7.4</v>
      </c>
      <c r="I60" s="748">
        <v>6.6</v>
      </c>
      <c r="J60" s="749">
        <v>6.7</v>
      </c>
      <c r="K60" s="749">
        <v>6.8</v>
      </c>
      <c r="L60" s="750">
        <v>1.7</v>
      </c>
      <c r="M60" s="750">
        <v>6.8</v>
      </c>
      <c r="N60" s="776">
        <v>6.6</v>
      </c>
      <c r="O60" s="751">
        <v>6.6</v>
      </c>
      <c r="P60" s="748">
        <v>7.3</v>
      </c>
      <c r="Q60" s="750">
        <v>7.3</v>
      </c>
      <c r="R60" s="750">
        <v>7.5</v>
      </c>
      <c r="S60" s="750">
        <v>1.4</v>
      </c>
      <c r="T60" s="750">
        <v>7.5</v>
      </c>
      <c r="U60" s="750">
        <v>7.4</v>
      </c>
      <c r="V60" s="751">
        <v>7.3</v>
      </c>
      <c r="W60" s="775">
        <f t="shared" si="21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52.1</v>
      </c>
      <c r="C61" s="623">
        <f t="shared" si="22"/>
        <v>53.2</v>
      </c>
      <c r="D61" s="623">
        <f t="shared" si="22"/>
        <v>53.000000000000007</v>
      </c>
      <c r="E61" s="623">
        <f t="shared" si="22"/>
        <v>10.6</v>
      </c>
      <c r="F61" s="623">
        <f t="shared" si="22"/>
        <v>52.800000000000004</v>
      </c>
      <c r="G61" s="623">
        <f t="shared" si="22"/>
        <v>51.599999999999994</v>
      </c>
      <c r="H61" s="624">
        <f t="shared" si="22"/>
        <v>51.599999999999994</v>
      </c>
      <c r="I61" s="622">
        <f t="shared" si="22"/>
        <v>45.800000000000004</v>
      </c>
      <c r="J61" s="623">
        <f t="shared" si="22"/>
        <v>46.800000000000004</v>
      </c>
      <c r="K61" s="623">
        <f t="shared" si="22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3">SUM(P54:P60)</f>
        <v>51.099999999999994</v>
      </c>
      <c r="Q61" s="623">
        <f t="shared" si="23"/>
        <v>51.099999999999994</v>
      </c>
      <c r="R61" s="623">
        <f t="shared" si="23"/>
        <v>52</v>
      </c>
      <c r="S61" s="623">
        <f t="shared" si="23"/>
        <v>9.6000000000000014</v>
      </c>
      <c r="T61" s="623">
        <f t="shared" si="23"/>
        <v>52.9</v>
      </c>
      <c r="U61" s="623">
        <f t="shared" si="23"/>
        <v>51.599999999999994</v>
      </c>
      <c r="V61" s="624">
        <f t="shared" si="23"/>
        <v>50.599999999999994</v>
      </c>
      <c r="W61" s="625">
        <f t="shared" si="21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4">((((C62*7)*C63-C54-C55)/1000))/7</f>
        <v>7.5978285714285718</v>
      </c>
      <c r="D64" s="21">
        <f t="shared" si="24"/>
        <v>7.5728428571428577</v>
      </c>
      <c r="E64" s="21">
        <f t="shared" si="24"/>
        <v>1.5195714285714286</v>
      </c>
      <c r="F64" s="21">
        <f t="shared" si="24"/>
        <v>7.5478571428571426</v>
      </c>
      <c r="G64" s="21">
        <f t="shared" si="24"/>
        <v>7.3724142857142851</v>
      </c>
      <c r="H64" s="21">
        <f t="shared" si="24"/>
        <v>7.3724142857142851</v>
      </c>
      <c r="I64" s="21">
        <f t="shared" si="24"/>
        <v>6.5341428571428564</v>
      </c>
      <c r="J64" s="21">
        <f t="shared" si="24"/>
        <v>6.6861000000000006</v>
      </c>
      <c r="K64" s="21">
        <f t="shared" si="24"/>
        <v>6.7930571428571422</v>
      </c>
      <c r="L64" s="21">
        <f t="shared" si="24"/>
        <v>1.671542857142857</v>
      </c>
      <c r="M64" s="21">
        <f t="shared" si="24"/>
        <v>6.7705857142857155</v>
      </c>
      <c r="N64" s="21">
        <f t="shared" si="24"/>
        <v>6.5761428571428571</v>
      </c>
      <c r="O64" s="21">
        <f t="shared" si="24"/>
        <v>6.5761428571428571</v>
      </c>
      <c r="P64" s="21">
        <f t="shared" si="24"/>
        <v>7.2939142857142851</v>
      </c>
      <c r="Q64" s="21">
        <f t="shared" si="24"/>
        <v>7.2939142857142851</v>
      </c>
      <c r="R64" s="21">
        <f t="shared" si="24"/>
        <v>7.421385714285714</v>
      </c>
      <c r="S64" s="21">
        <f t="shared" si="24"/>
        <v>1.3676285714285716</v>
      </c>
      <c r="T64" s="21">
        <f t="shared" si="24"/>
        <v>7.547828571428572</v>
      </c>
      <c r="U64" s="21">
        <f t="shared" si="24"/>
        <v>7.3724142857142851</v>
      </c>
      <c r="V64" s="21">
        <f t="shared" si="24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6">((P63*P62)*7)/1000</f>
        <v>51.072000000000003</v>
      </c>
      <c r="Q65" s="330">
        <f t="shared" si="26"/>
        <v>51.072000000000003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151.89504373177846</v>
      </c>
      <c r="C66" s="27">
        <f t="shared" si="27"/>
        <v>152</v>
      </c>
      <c r="D66" s="27">
        <f t="shared" si="27"/>
        <v>151.42857142857144</v>
      </c>
      <c r="E66" s="27">
        <f t="shared" si="27"/>
        <v>151.42857142857144</v>
      </c>
      <c r="F66" s="27">
        <f t="shared" si="27"/>
        <v>150.85714285714286</v>
      </c>
      <c r="G66" s="27">
        <f t="shared" si="27"/>
        <v>150.43731778425655</v>
      </c>
      <c r="H66" s="28">
        <f t="shared" si="27"/>
        <v>150.43731778425655</v>
      </c>
      <c r="I66" s="26">
        <f t="shared" si="27"/>
        <v>152.1594684385382</v>
      </c>
      <c r="J66" s="27">
        <f t="shared" si="27"/>
        <v>151.94805194805198</v>
      </c>
      <c r="K66" s="27">
        <f t="shared" si="27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8">+(P61/P63)/7*1000</f>
        <v>152.08333333333331</v>
      </c>
      <c r="Q66" s="27">
        <f t="shared" si="28"/>
        <v>152.08333333333331</v>
      </c>
      <c r="R66" s="27">
        <f t="shared" si="28"/>
        <v>151.60349854227405</v>
      </c>
      <c r="S66" s="27">
        <f t="shared" si="28"/>
        <v>152.38095238095244</v>
      </c>
      <c r="T66" s="27">
        <f t="shared" si="28"/>
        <v>151.14285714285717</v>
      </c>
      <c r="U66" s="27">
        <f t="shared" si="28"/>
        <v>150.43731778425655</v>
      </c>
      <c r="V66" s="28">
        <f t="shared" si="28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9">C65-C61</f>
        <v>0</v>
      </c>
      <c r="D67" s="713">
        <f t="shared" si="29"/>
        <v>2.4999999999991473E-2</v>
      </c>
      <c r="E67" s="713">
        <f t="shared" si="29"/>
        <v>4.0000000000000924E-2</v>
      </c>
      <c r="F67" s="713">
        <f t="shared" si="29"/>
        <v>4.9999999999997158E-2</v>
      </c>
      <c r="G67" s="713">
        <f t="shared" si="29"/>
        <v>2.1500000000003183E-2</v>
      </c>
      <c r="H67" s="713">
        <f t="shared" si="29"/>
        <v>2.1500000000003183E-2</v>
      </c>
      <c r="I67" s="713">
        <f t="shared" si="29"/>
        <v>-4.8000000000001819E-2</v>
      </c>
      <c r="J67" s="713">
        <f t="shared" si="29"/>
        <v>1.5999999999998238E-2</v>
      </c>
      <c r="K67" s="713">
        <f t="shared" si="29"/>
        <v>-3.4999999999996589E-2</v>
      </c>
      <c r="L67" s="713">
        <f t="shared" si="29"/>
        <v>4.0000000000013358E-3</v>
      </c>
      <c r="M67" s="713">
        <f t="shared" si="29"/>
        <v>7.5000000000073896E-3</v>
      </c>
      <c r="N67" s="713">
        <f t="shared" si="29"/>
        <v>4.5999999999992269E-2</v>
      </c>
      <c r="O67" s="713">
        <f t="shared" si="29"/>
        <v>4.5999999999992269E-2</v>
      </c>
      <c r="P67" s="713">
        <f t="shared" si="29"/>
        <v>-2.7999999999991587E-2</v>
      </c>
      <c r="Q67" s="713">
        <f t="shared" si="29"/>
        <v>-2.7999999999991587E-2</v>
      </c>
      <c r="R67" s="713">
        <f t="shared" si="29"/>
        <v>-3.5499999999998977E-2</v>
      </c>
      <c r="S67" s="713">
        <f t="shared" si="29"/>
        <v>-2.4000000000000909E-2</v>
      </c>
      <c r="T67" s="713">
        <f t="shared" si="29"/>
        <v>-4.9999999999997158E-2</v>
      </c>
      <c r="U67" s="713">
        <f t="shared" si="29"/>
        <v>2.1500000000003183E-2</v>
      </c>
      <c r="V67" s="713">
        <f t="shared" si="29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4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783"/>
      <c r="E3" s="783"/>
      <c r="F3" s="783"/>
      <c r="G3" s="783"/>
      <c r="H3" s="783"/>
      <c r="I3" s="783"/>
      <c r="J3" s="783"/>
      <c r="K3" s="783"/>
      <c r="L3" s="783"/>
      <c r="M3" s="783"/>
      <c r="N3" s="783"/>
      <c r="O3" s="783"/>
      <c r="P3" s="783"/>
      <c r="Q3" s="783"/>
      <c r="R3" s="783"/>
      <c r="S3" s="783"/>
      <c r="T3" s="783"/>
      <c r="U3" s="783"/>
      <c r="V3" s="783"/>
      <c r="W3" s="783"/>
      <c r="X3" s="783"/>
      <c r="Y3" s="783"/>
      <c r="Z3" s="783"/>
      <c r="AA3" s="370"/>
      <c r="AB3" s="12"/>
      <c r="AC3" s="2"/>
      <c r="AD3" s="2"/>
      <c r="AE3" s="2"/>
      <c r="AF3" s="2"/>
      <c r="AG3" s="78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83" t="s">
        <v>1</v>
      </c>
      <c r="B9" s="783"/>
      <c r="C9" s="783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83"/>
      <c r="B10" s="783"/>
      <c r="C10" s="7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83" t="s">
        <v>4</v>
      </c>
      <c r="B11" s="783"/>
      <c r="C11" s="783"/>
      <c r="D11" s="1"/>
      <c r="E11" s="781">
        <v>3</v>
      </c>
      <c r="F11" s="1"/>
      <c r="G11" s="1"/>
      <c r="H11" s="1"/>
      <c r="I11" s="1"/>
      <c r="J11" s="1"/>
      <c r="K11" s="1"/>
      <c r="L11" s="1"/>
      <c r="M11" s="1063"/>
      <c r="N11" s="1063"/>
      <c r="O11" s="782"/>
      <c r="P11" s="782"/>
      <c r="Q11" s="1"/>
      <c r="R11" s="1"/>
      <c r="S11" s="1" t="s">
        <v>5</v>
      </c>
      <c r="T11" s="69">
        <v>45764</v>
      </c>
      <c r="U11" s="69">
        <f>T11+6</f>
        <v>45770</v>
      </c>
      <c r="V11" s="782"/>
      <c r="W11" s="782"/>
      <c r="X11" s="782"/>
      <c r="Y11" s="782"/>
      <c r="Z11" s="78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83"/>
      <c r="B12" s="783"/>
      <c r="C12" s="783"/>
      <c r="D12" s="1"/>
      <c r="E12" s="1"/>
      <c r="F12" s="1"/>
      <c r="G12" s="1"/>
      <c r="H12" s="1"/>
      <c r="I12" s="1"/>
      <c r="J12" s="1"/>
      <c r="K12" s="1"/>
      <c r="L12" s="1"/>
      <c r="M12" s="782"/>
      <c r="N12" s="782"/>
      <c r="O12" s="782"/>
      <c r="P12" s="782"/>
      <c r="Q12" s="1"/>
      <c r="R12" s="1"/>
      <c r="S12" s="1"/>
      <c r="T12" s="1"/>
      <c r="U12" s="1"/>
      <c r="V12" s="782"/>
      <c r="W12" s="782"/>
      <c r="X12" s="782"/>
      <c r="Y12" s="782"/>
      <c r="Z12" s="782"/>
      <c r="AA12" s="371"/>
      <c r="AB12" s="373"/>
      <c r="AC12" s="782"/>
      <c r="AD12" s="782"/>
      <c r="AE12" s="782"/>
      <c r="AF12" s="782"/>
      <c r="AG12" s="1"/>
    </row>
    <row r="13" spans="1:33" s="3" customFormat="1" ht="34.5" x14ac:dyDescent="0.25">
      <c r="A13" s="783"/>
      <c r="B13" s="783"/>
      <c r="C13" s="783"/>
      <c r="D13" s="783"/>
      <c r="E13" s="783"/>
      <c r="F13" s="783"/>
      <c r="G13" s="783"/>
      <c r="H13" s="783"/>
      <c r="I13" s="783"/>
      <c r="J13" s="783"/>
      <c r="K13" s="783"/>
      <c r="L13" s="783"/>
      <c r="M13" s="783"/>
      <c r="N13" s="782"/>
      <c r="O13" s="782"/>
      <c r="P13" s="782"/>
      <c r="Q13" s="782"/>
      <c r="R13" s="782"/>
      <c r="S13" s="782"/>
      <c r="T13" s="782"/>
      <c r="U13" s="782"/>
      <c r="V13" s="782"/>
      <c r="W13" s="782"/>
      <c r="X13" s="782"/>
      <c r="Y13" s="782"/>
      <c r="Z13" s="1"/>
      <c r="AA13" s="369"/>
      <c r="AB13" s="372"/>
    </row>
    <row r="14" spans="1:33" s="3" customFormat="1" ht="35.25" thickBot="1" x14ac:dyDescent="0.3">
      <c r="A14" s="78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82"/>
      <c r="N14" s="782"/>
      <c r="O14" s="782"/>
      <c r="P14" s="782"/>
      <c r="Q14" s="782"/>
      <c r="R14" s="782"/>
      <c r="S14" s="782"/>
      <c r="T14" s="782"/>
      <c r="U14" s="782"/>
      <c r="V14" s="782"/>
      <c r="W14" s="782"/>
      <c r="X14" s="782"/>
      <c r="Y14" s="782"/>
      <c r="Z14" s="782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745">
        <v>89.9</v>
      </c>
      <c r="H17" s="746">
        <v>91.3</v>
      </c>
      <c r="I17" s="568">
        <v>87.1</v>
      </c>
      <c r="J17" s="569">
        <v>89.8</v>
      </c>
      <c r="K17" s="745">
        <v>90.5</v>
      </c>
      <c r="L17" s="745">
        <v>19.7</v>
      </c>
      <c r="M17" s="745">
        <v>90.8</v>
      </c>
      <c r="N17" s="569">
        <v>90.5</v>
      </c>
      <c r="O17" s="746">
        <v>89.4</v>
      </c>
      <c r="P17" s="568">
        <v>90.1</v>
      </c>
      <c r="Q17" s="569">
        <v>91.8</v>
      </c>
      <c r="R17" s="745">
        <v>92.2</v>
      </c>
      <c r="S17" s="683">
        <v>15.4</v>
      </c>
      <c r="T17" s="747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91.8</v>
      </c>
      <c r="C18" s="745">
        <v>92</v>
      </c>
      <c r="D18" s="569">
        <v>91.7</v>
      </c>
      <c r="E18" s="683">
        <v>15.2</v>
      </c>
      <c r="F18" s="745">
        <v>91.1</v>
      </c>
      <c r="G18" s="745">
        <v>91.5</v>
      </c>
      <c r="H18" s="746">
        <v>91.2</v>
      </c>
      <c r="I18" s="744">
        <v>88.5</v>
      </c>
      <c r="J18" s="745">
        <v>88.5</v>
      </c>
      <c r="K18" s="745">
        <v>90.5</v>
      </c>
      <c r="L18" s="745">
        <v>20.7</v>
      </c>
      <c r="M18" s="745">
        <v>91.5</v>
      </c>
      <c r="N18" s="683">
        <v>89.8</v>
      </c>
      <c r="O18" s="570">
        <v>88.8</v>
      </c>
      <c r="P18" s="568">
        <v>90.2</v>
      </c>
      <c r="Q18" s="745">
        <v>91</v>
      </c>
      <c r="R18" s="745">
        <v>92.2</v>
      </c>
      <c r="S18" s="569">
        <v>14.5</v>
      </c>
      <c r="T18" s="747">
        <v>92.6</v>
      </c>
      <c r="U18" s="745">
        <v>92</v>
      </c>
      <c r="V18" s="746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745">
        <v>92</v>
      </c>
      <c r="D19" s="745">
        <v>91.6</v>
      </c>
      <c r="E19" s="569">
        <v>14.9</v>
      </c>
      <c r="F19" s="745">
        <v>91.1</v>
      </c>
      <c r="G19" s="745">
        <v>91.5</v>
      </c>
      <c r="H19" s="746">
        <v>91.2</v>
      </c>
      <c r="I19" s="568">
        <v>88.5</v>
      </c>
      <c r="J19" s="569">
        <v>88.5</v>
      </c>
      <c r="K19" s="745">
        <v>90.5</v>
      </c>
      <c r="L19" s="745">
        <v>20.7</v>
      </c>
      <c r="M19" s="745">
        <v>91.5</v>
      </c>
      <c r="N19" s="745">
        <v>89.5</v>
      </c>
      <c r="O19" s="746">
        <v>88.7</v>
      </c>
      <c r="P19" s="682">
        <v>90.1</v>
      </c>
      <c r="Q19" s="745">
        <v>91</v>
      </c>
      <c r="R19" s="745">
        <v>92.2</v>
      </c>
      <c r="S19" s="569">
        <v>14.4</v>
      </c>
      <c r="T19" s="747">
        <v>92.6</v>
      </c>
      <c r="U19" s="745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745">
        <v>92</v>
      </c>
      <c r="D20" s="745">
        <v>91.6</v>
      </c>
      <c r="E20" s="569">
        <v>14.8</v>
      </c>
      <c r="F20" s="745">
        <v>91.1</v>
      </c>
      <c r="G20" s="745">
        <v>91.5</v>
      </c>
      <c r="H20" s="746">
        <v>91.2</v>
      </c>
      <c r="I20" s="744">
        <v>88.4</v>
      </c>
      <c r="J20" s="745">
        <v>88.4</v>
      </c>
      <c r="K20" s="745">
        <v>90.5</v>
      </c>
      <c r="L20" s="569">
        <v>20.7</v>
      </c>
      <c r="M20" s="569">
        <v>91.5</v>
      </c>
      <c r="N20" s="745">
        <v>89.5</v>
      </c>
      <c r="O20" s="746">
        <v>88.7</v>
      </c>
      <c r="P20" s="744">
        <v>89.8</v>
      </c>
      <c r="Q20" s="745">
        <v>91</v>
      </c>
      <c r="R20" s="745">
        <v>92.2</v>
      </c>
      <c r="S20" s="569">
        <v>14.3</v>
      </c>
      <c r="T20" s="766">
        <v>92.6</v>
      </c>
      <c r="U20" s="745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>
        <v>91.6</v>
      </c>
      <c r="C21" s="569">
        <v>92</v>
      </c>
      <c r="D21" s="745">
        <v>91.6</v>
      </c>
      <c r="E21" s="745">
        <v>14.7</v>
      </c>
      <c r="F21" s="569">
        <v>91.1</v>
      </c>
      <c r="G21" s="745">
        <v>91.5</v>
      </c>
      <c r="H21" s="746">
        <v>91.2</v>
      </c>
      <c r="I21" s="744">
        <v>88.4</v>
      </c>
      <c r="J21" s="745">
        <v>88.4</v>
      </c>
      <c r="K21" s="745">
        <v>90.5</v>
      </c>
      <c r="L21" s="745">
        <v>20.6</v>
      </c>
      <c r="M21" s="745">
        <v>91.4</v>
      </c>
      <c r="N21" s="745">
        <v>89.5</v>
      </c>
      <c r="O21" s="746">
        <v>88.7</v>
      </c>
      <c r="P21" s="744">
        <v>89.8</v>
      </c>
      <c r="Q21" s="745">
        <v>91</v>
      </c>
      <c r="R21" s="745">
        <v>92.2</v>
      </c>
      <c r="S21" s="745">
        <v>14.2</v>
      </c>
      <c r="T21" s="747">
        <v>92.5</v>
      </c>
      <c r="U21" s="745">
        <v>92</v>
      </c>
      <c r="V21" s="746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>
        <v>91.6</v>
      </c>
      <c r="C22" s="569">
        <v>91.9</v>
      </c>
      <c r="D22" s="745">
        <v>91.6</v>
      </c>
      <c r="E22" s="569">
        <v>14.7</v>
      </c>
      <c r="F22" s="569">
        <v>91</v>
      </c>
      <c r="G22" s="745">
        <v>91.5</v>
      </c>
      <c r="H22" s="746">
        <v>91.2</v>
      </c>
      <c r="I22" s="744">
        <v>88.4</v>
      </c>
      <c r="J22" s="569">
        <v>88.4</v>
      </c>
      <c r="K22" s="745">
        <v>90.5</v>
      </c>
      <c r="L22" s="745">
        <v>20.6</v>
      </c>
      <c r="M22" s="745">
        <v>91.4</v>
      </c>
      <c r="N22" s="745">
        <v>89.5</v>
      </c>
      <c r="O22" s="570">
        <v>88.7</v>
      </c>
      <c r="P22" s="568">
        <v>89.8</v>
      </c>
      <c r="Q22" s="745">
        <v>91</v>
      </c>
      <c r="R22" s="745">
        <v>92.2</v>
      </c>
      <c r="S22" s="569">
        <v>14.2</v>
      </c>
      <c r="T22" s="747">
        <v>92.5</v>
      </c>
      <c r="U22" s="745">
        <v>92</v>
      </c>
      <c r="V22" s="746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>
        <v>89.4</v>
      </c>
      <c r="C23" s="745">
        <v>90.9</v>
      </c>
      <c r="D23" s="745">
        <v>90.5</v>
      </c>
      <c r="E23" s="745">
        <v>13.8</v>
      </c>
      <c r="F23" s="569">
        <v>89.7</v>
      </c>
      <c r="G23" s="745">
        <v>90.9</v>
      </c>
      <c r="H23" s="746">
        <v>90.2</v>
      </c>
      <c r="I23" s="568">
        <v>87.5</v>
      </c>
      <c r="J23" s="569">
        <v>87.4</v>
      </c>
      <c r="K23" s="745">
        <v>89.8</v>
      </c>
      <c r="L23" s="745">
        <v>20.5</v>
      </c>
      <c r="M23" s="745">
        <v>89.9</v>
      </c>
      <c r="N23" s="745">
        <v>88</v>
      </c>
      <c r="O23" s="746">
        <v>87.7</v>
      </c>
      <c r="P23" s="744">
        <v>88.4</v>
      </c>
      <c r="Q23" s="745">
        <v>90</v>
      </c>
      <c r="R23" s="745">
        <v>91.6</v>
      </c>
      <c r="S23" s="745">
        <v>13.3</v>
      </c>
      <c r="T23" s="747">
        <v>91.9</v>
      </c>
      <c r="U23" s="745">
        <v>91.2</v>
      </c>
      <c r="V23" s="746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786">
        <v>78.400000000000006</v>
      </c>
      <c r="D36" s="784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748">
        <v>5.8</v>
      </c>
      <c r="P36" s="750">
        <v>6.2</v>
      </c>
      <c r="Q36" s="750">
        <v>1.6</v>
      </c>
      <c r="R36" s="750">
        <v>6.2</v>
      </c>
      <c r="S36" s="750">
        <v>6.2</v>
      </c>
      <c r="T36" s="752">
        <v>6.3</v>
      </c>
      <c r="U36" s="679">
        <f t="shared" ref="U36:U43" si="10">SUM(O36:T36)</f>
        <v>32.299999999999997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785">
        <v>74</v>
      </c>
      <c r="C37" s="786">
        <v>78.400000000000006</v>
      </c>
      <c r="D37" s="787">
        <v>14.2</v>
      </c>
      <c r="E37" s="792">
        <v>78.900000000000006</v>
      </c>
      <c r="F37" s="787">
        <v>81</v>
      </c>
      <c r="G37" s="788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748">
        <v>5.9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680">
        <f t="shared" si="10"/>
        <v>32.199999999999996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85">
        <v>73.900000000000006</v>
      </c>
      <c r="C38" s="786">
        <v>78.400000000000006</v>
      </c>
      <c r="D38" s="787">
        <v>14.2</v>
      </c>
      <c r="E38" s="792">
        <v>78.900000000000006</v>
      </c>
      <c r="F38" s="787">
        <v>80.7</v>
      </c>
      <c r="G38" s="788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748">
        <v>5.9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680">
        <f t="shared" si="10"/>
        <v>32.199999999999996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85">
        <v>74</v>
      </c>
      <c r="C39" s="786">
        <v>78.7</v>
      </c>
      <c r="D39" s="787">
        <v>23.2</v>
      </c>
      <c r="E39" s="792">
        <v>78</v>
      </c>
      <c r="F39" s="787">
        <v>77.599999999999994</v>
      </c>
      <c r="G39" s="788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748">
        <v>5.9</v>
      </c>
      <c r="P39" s="750">
        <v>6.2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65">
        <v>78.7</v>
      </c>
      <c r="D40" s="334">
        <v>23.2</v>
      </c>
      <c r="E40" s="750">
        <v>77.900000000000006</v>
      </c>
      <c r="F40" s="787">
        <v>77.599999999999994</v>
      </c>
      <c r="G40" s="75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748">
        <v>5.9</v>
      </c>
      <c r="P40" s="750">
        <v>6.2</v>
      </c>
      <c r="Q40" s="750">
        <v>1.5</v>
      </c>
      <c r="R40" s="750">
        <v>6.3</v>
      </c>
      <c r="S40" s="750">
        <v>6.2</v>
      </c>
      <c r="T40" s="752">
        <v>6.3</v>
      </c>
      <c r="U40" s="680">
        <f t="shared" si="10"/>
        <v>32.4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>
        <v>73.7</v>
      </c>
      <c r="C41" s="749">
        <v>78.599999999999994</v>
      </c>
      <c r="D41" s="334">
        <v>23.1</v>
      </c>
      <c r="E41" s="690">
        <v>77.900000000000006</v>
      </c>
      <c r="F41" s="787">
        <v>77.599999999999994</v>
      </c>
      <c r="G41" s="75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748">
        <v>6.1</v>
      </c>
      <c r="P41" s="750">
        <v>6.3</v>
      </c>
      <c r="Q41" s="750">
        <v>1.5</v>
      </c>
      <c r="R41" s="750">
        <v>6.4</v>
      </c>
      <c r="S41" s="750">
        <v>6.3</v>
      </c>
      <c r="T41" s="752">
        <v>6.4</v>
      </c>
      <c r="U41" s="680">
        <f t="shared" si="10"/>
        <v>33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65">
        <v>76.900000000000006</v>
      </c>
      <c r="D42" s="750">
        <v>22</v>
      </c>
      <c r="E42" s="750">
        <v>75.400000000000006</v>
      </c>
      <c r="F42" s="334">
        <v>76.8</v>
      </c>
      <c r="G42" s="75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748">
        <v>6.1</v>
      </c>
      <c r="P42" s="750">
        <v>6.4</v>
      </c>
      <c r="Q42" s="334">
        <v>1.6</v>
      </c>
      <c r="R42" s="750">
        <v>6.5</v>
      </c>
      <c r="S42" s="750">
        <v>6.4</v>
      </c>
      <c r="T42" s="752">
        <v>6.5</v>
      </c>
      <c r="U42" s="680">
        <f t="shared" si="10"/>
        <v>33.5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41.6</v>
      </c>
      <c r="P43" s="761">
        <f t="shared" si="12"/>
        <v>43.499999999999993</v>
      </c>
      <c r="Q43" s="761">
        <f t="shared" si="12"/>
        <v>10.7</v>
      </c>
      <c r="R43" s="761">
        <f t="shared" si="12"/>
        <v>44</v>
      </c>
      <c r="S43" s="761">
        <f t="shared" si="12"/>
        <v>43.699999999999996</v>
      </c>
      <c r="T43" s="762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 t="shared" ref="C46:G46" si="13">((((((C44*7)*C45)/1000)))/7)</f>
        <v>78.266799999999961</v>
      </c>
      <c r="D46" s="22">
        <f t="shared" si="13"/>
        <v>22.87319999999999</v>
      </c>
      <c r="E46" s="22">
        <f t="shared" si="13"/>
        <v>77.333199999999962</v>
      </c>
      <c r="F46" s="22">
        <f t="shared" si="13"/>
        <v>77.333199999999962</v>
      </c>
      <c r="G46" s="23">
        <f t="shared" si="13"/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>(((((O44*7)*O45)/1000)))/7</f>
        <v>5.9474999999999998</v>
      </c>
      <c r="P46" s="22">
        <f t="shared" ref="P46:T46" si="14">(((((P44*7)*P45)/1000)))/7</f>
        <v>6.2115</v>
      </c>
      <c r="Q46" s="22">
        <f t="shared" si="14"/>
        <v>1.377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514.10239999999976</v>
      </c>
      <c r="C47" s="330">
        <f t="shared" si="15"/>
        <v>547.86759999999981</v>
      </c>
      <c r="D47" s="330">
        <f t="shared" si="15"/>
        <v>160.11239999999992</v>
      </c>
      <c r="E47" s="330">
        <f t="shared" si="15"/>
        <v>541.33239999999978</v>
      </c>
      <c r="F47" s="330">
        <f>((F45*F44)*7)/1000</f>
        <v>541.33239999999978</v>
      </c>
      <c r="G47" s="331">
        <f t="shared" si="15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9.6389999999999993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154.84261501210653</v>
      </c>
      <c r="C48" s="27">
        <f t="shared" si="17"/>
        <v>155.66600397614314</v>
      </c>
      <c r="D48" s="27">
        <f t="shared" si="17"/>
        <v>131.77842565597666</v>
      </c>
      <c r="E48" s="27">
        <f t="shared" si="17"/>
        <v>157.22908881862605</v>
      </c>
      <c r="F48" s="27">
        <f>+(F43/F45)/7*1000</f>
        <v>158.92497844208103</v>
      </c>
      <c r="G48" s="28">
        <f t="shared" si="17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151.56794425087105</v>
      </c>
      <c r="Q48" s="27">
        <f t="shared" si="18"/>
        <v>169.84126984126985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>B47-B43</f>
        <v>2.5023999999997386</v>
      </c>
      <c r="C49" s="713">
        <f t="shared" ref="C49:G49" si="19">C47-C43</f>
        <v>-0.23240000000021155</v>
      </c>
      <c r="D49" s="713">
        <f t="shared" si="19"/>
        <v>24.512399999999928</v>
      </c>
      <c r="E49" s="713">
        <f t="shared" si="19"/>
        <v>-5.6676000000002205</v>
      </c>
      <c r="F49" s="713">
        <f t="shared" si="19"/>
        <v>-11.567600000000198</v>
      </c>
      <c r="G49" s="713">
        <f t="shared" si="19"/>
        <v>-11.689200000000142</v>
      </c>
      <c r="H49" s="29"/>
      <c r="I49" s="29"/>
      <c r="J49" s="29"/>
      <c r="K49" s="29"/>
      <c r="L49" s="30"/>
      <c r="N49" s="29"/>
      <c r="O49" s="713">
        <f>O47-O43</f>
        <v>3.2499999999998863E-2</v>
      </c>
      <c r="P49" s="713">
        <f t="shared" ref="P49:T49" si="20">P47-P43</f>
        <v>-1.9499999999993634E-2</v>
      </c>
      <c r="Q49" s="713">
        <f t="shared" si="20"/>
        <v>-1.0609999999999999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7.4</v>
      </c>
      <c r="C54" s="750">
        <v>7.6</v>
      </c>
      <c r="D54" s="750">
        <v>7.6</v>
      </c>
      <c r="E54" s="750">
        <v>1.5</v>
      </c>
      <c r="F54" s="750">
        <v>7.5</v>
      </c>
      <c r="G54" s="749">
        <v>7.3</v>
      </c>
      <c r="H54" s="749">
        <v>7.3</v>
      </c>
      <c r="I54" s="748">
        <v>6.5</v>
      </c>
      <c r="J54" s="749">
        <v>6.7</v>
      </c>
      <c r="K54" s="749">
        <v>6.8</v>
      </c>
      <c r="L54" s="750">
        <v>1.6</v>
      </c>
      <c r="M54" s="750">
        <v>6.7</v>
      </c>
      <c r="N54" s="776">
        <v>6.5</v>
      </c>
      <c r="O54" s="751">
        <v>6.5</v>
      </c>
      <c r="P54" s="748">
        <v>7.3</v>
      </c>
      <c r="Q54" s="750">
        <v>7.3</v>
      </c>
      <c r="R54" s="750">
        <v>7.4</v>
      </c>
      <c r="S54" s="750">
        <v>1.3</v>
      </c>
      <c r="T54" s="750">
        <v>7.6</v>
      </c>
      <c r="U54" s="750">
        <v>7.3</v>
      </c>
      <c r="V54" s="751">
        <v>7.2</v>
      </c>
      <c r="W54" s="380">
        <f t="shared" ref="W54:W61" si="21">SUM(B54:V54)</f>
        <v>132.89999999999998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7.4</v>
      </c>
      <c r="C55" s="750">
        <v>7.6</v>
      </c>
      <c r="D55" s="750">
        <v>7.5</v>
      </c>
      <c r="E55" s="750">
        <v>1.5</v>
      </c>
      <c r="F55" s="750">
        <v>7.5</v>
      </c>
      <c r="G55" s="749">
        <v>7.3</v>
      </c>
      <c r="H55" s="749">
        <v>7.3</v>
      </c>
      <c r="I55" s="748">
        <v>6.5</v>
      </c>
      <c r="J55" s="749">
        <v>6.6</v>
      </c>
      <c r="K55" s="749">
        <v>6.8</v>
      </c>
      <c r="L55" s="750">
        <v>1.6</v>
      </c>
      <c r="M55" s="750">
        <v>6.7</v>
      </c>
      <c r="N55" s="776">
        <v>6.5</v>
      </c>
      <c r="O55" s="751">
        <v>6.5</v>
      </c>
      <c r="P55" s="748">
        <v>7.3</v>
      </c>
      <c r="Q55" s="750">
        <v>7.3</v>
      </c>
      <c r="R55" s="750">
        <v>7.4</v>
      </c>
      <c r="S55" s="750">
        <v>1.3</v>
      </c>
      <c r="T55" s="750">
        <v>7.6</v>
      </c>
      <c r="U55" s="750">
        <v>7.3</v>
      </c>
      <c r="V55" s="751">
        <v>7.2</v>
      </c>
      <c r="W55" s="380">
        <f t="shared" si="21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7.4</v>
      </c>
      <c r="C56" s="750">
        <v>7.6</v>
      </c>
      <c r="D56" s="750">
        <v>7.5</v>
      </c>
      <c r="E56" s="750">
        <v>1.5</v>
      </c>
      <c r="F56" s="750">
        <v>7.5</v>
      </c>
      <c r="G56" s="749">
        <v>7.4</v>
      </c>
      <c r="H56" s="749">
        <v>7.4</v>
      </c>
      <c r="I56" s="748">
        <v>6.5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7.3</v>
      </c>
      <c r="R56" s="750">
        <v>7.4</v>
      </c>
      <c r="S56" s="750">
        <v>1.4</v>
      </c>
      <c r="T56" s="750">
        <v>7.6</v>
      </c>
      <c r="U56" s="750">
        <v>7.4</v>
      </c>
      <c r="V56" s="75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7.6</v>
      </c>
      <c r="E57" s="750">
        <v>1.5</v>
      </c>
      <c r="F57" s="750">
        <v>7.5</v>
      </c>
      <c r="G57" s="749">
        <v>7.4</v>
      </c>
      <c r="H57" s="749">
        <v>7.4</v>
      </c>
      <c r="I57" s="748">
        <v>6.5</v>
      </c>
      <c r="J57" s="749">
        <v>6.7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7.3</v>
      </c>
      <c r="R57" s="750">
        <v>7.4</v>
      </c>
      <c r="S57" s="750">
        <v>1.4</v>
      </c>
      <c r="T57" s="750">
        <v>7.6</v>
      </c>
      <c r="U57" s="750">
        <v>7.4</v>
      </c>
      <c r="V57" s="751">
        <v>7.2</v>
      </c>
      <c r="W57" s="380">
        <f t="shared" si="21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7.5</v>
      </c>
      <c r="C58" s="750">
        <v>7.6</v>
      </c>
      <c r="D58" s="750">
        <v>7.6</v>
      </c>
      <c r="E58" s="750">
        <v>1.5</v>
      </c>
      <c r="F58" s="750">
        <v>7.6</v>
      </c>
      <c r="G58" s="749">
        <v>7.4</v>
      </c>
      <c r="H58" s="749">
        <v>7.4</v>
      </c>
      <c r="I58" s="748">
        <v>6.6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7.3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1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7.7</v>
      </c>
      <c r="C59" s="750">
        <v>7.7</v>
      </c>
      <c r="D59" s="750">
        <v>7.8</v>
      </c>
      <c r="E59" s="750">
        <v>1.5</v>
      </c>
      <c r="F59" s="750">
        <v>7.8</v>
      </c>
      <c r="G59" s="749">
        <v>7.6</v>
      </c>
      <c r="H59" s="749">
        <v>7.6</v>
      </c>
      <c r="I59" s="748">
        <v>6.7</v>
      </c>
      <c r="J59" s="749">
        <v>6.8</v>
      </c>
      <c r="K59" s="749">
        <v>6.9</v>
      </c>
      <c r="L59" s="750">
        <v>1.7</v>
      </c>
      <c r="M59" s="750">
        <v>6.9</v>
      </c>
      <c r="N59" s="776">
        <v>6.8</v>
      </c>
      <c r="O59" s="751">
        <v>6.8</v>
      </c>
      <c r="P59" s="748">
        <v>7.4</v>
      </c>
      <c r="Q59" s="750">
        <v>7.4</v>
      </c>
      <c r="R59" s="750">
        <v>7.6</v>
      </c>
      <c r="S59" s="750">
        <v>1.4</v>
      </c>
      <c r="T59" s="750">
        <v>7.6</v>
      </c>
      <c r="U59" s="750">
        <v>7.6</v>
      </c>
      <c r="V59" s="751">
        <v>7.4</v>
      </c>
      <c r="W59" s="380">
        <f t="shared" si="21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7.7</v>
      </c>
      <c r="C60" s="750">
        <v>7.8</v>
      </c>
      <c r="D60" s="750">
        <v>7.8</v>
      </c>
      <c r="E60" s="750">
        <v>1.7</v>
      </c>
      <c r="F60" s="750">
        <v>7.8</v>
      </c>
      <c r="G60" s="749">
        <v>7.6</v>
      </c>
      <c r="H60" s="749">
        <v>7.6</v>
      </c>
      <c r="I60" s="748">
        <v>6.8</v>
      </c>
      <c r="J60" s="749">
        <v>6.9</v>
      </c>
      <c r="K60" s="749">
        <v>7</v>
      </c>
      <c r="L60" s="750">
        <v>1.8</v>
      </c>
      <c r="M60" s="750">
        <v>7</v>
      </c>
      <c r="N60" s="776">
        <v>6.8</v>
      </c>
      <c r="O60" s="751">
        <v>6.8</v>
      </c>
      <c r="P60" s="748">
        <v>7.5</v>
      </c>
      <c r="Q60" s="750">
        <v>7.5</v>
      </c>
      <c r="R60" s="750">
        <v>7.7</v>
      </c>
      <c r="S60" s="750">
        <v>1.4</v>
      </c>
      <c r="T60" s="750">
        <v>7.7</v>
      </c>
      <c r="U60" s="750">
        <v>7.6</v>
      </c>
      <c r="V60" s="751">
        <v>7.5</v>
      </c>
      <c r="W60" s="680">
        <f t="shared" si="21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52.500000000000007</v>
      </c>
      <c r="C61" s="623">
        <f t="shared" si="22"/>
        <v>53.5</v>
      </c>
      <c r="D61" s="623">
        <f t="shared" si="22"/>
        <v>53.4</v>
      </c>
      <c r="E61" s="623">
        <f t="shared" si="22"/>
        <v>10.7</v>
      </c>
      <c r="F61" s="623">
        <f t="shared" si="22"/>
        <v>53.199999999999996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47.099999999999994</v>
      </c>
      <c r="K61" s="623">
        <f t="shared" si="22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52.300000000000004</v>
      </c>
      <c r="S61" s="623">
        <f t="shared" si="23"/>
        <v>9.6000000000000014</v>
      </c>
      <c r="T61" s="623">
        <f t="shared" si="23"/>
        <v>53.2</v>
      </c>
      <c r="U61" s="623">
        <f t="shared" si="23"/>
        <v>52</v>
      </c>
      <c r="V61" s="624">
        <f t="shared" si="23"/>
        <v>50.9</v>
      </c>
      <c r="W61" s="625">
        <f t="shared" si="21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4">((((C62*7)*C63-C54-C55)/1000))/7</f>
        <v>7.6478285714285716</v>
      </c>
      <c r="D64" s="21">
        <f t="shared" si="24"/>
        <v>7.6228428571428575</v>
      </c>
      <c r="E64" s="21">
        <f t="shared" si="24"/>
        <v>1.5295714285714286</v>
      </c>
      <c r="F64" s="21">
        <f t="shared" si="24"/>
        <v>7.5978571428571433</v>
      </c>
      <c r="G64" s="21">
        <f t="shared" si="24"/>
        <v>7.4214142857142846</v>
      </c>
      <c r="H64" s="21">
        <f t="shared" si="24"/>
        <v>7.4214142857142846</v>
      </c>
      <c r="I64" s="21">
        <f t="shared" si="24"/>
        <v>6.5771428571428574</v>
      </c>
      <c r="J64" s="21">
        <f t="shared" si="24"/>
        <v>6.7301000000000002</v>
      </c>
      <c r="K64" s="21">
        <f t="shared" si="24"/>
        <v>6.8380571428571413</v>
      </c>
      <c r="L64" s="21">
        <f t="shared" si="24"/>
        <v>1.6825428571428571</v>
      </c>
      <c r="M64" s="21">
        <f t="shared" si="24"/>
        <v>6.8155857142857155</v>
      </c>
      <c r="N64" s="21">
        <f t="shared" si="24"/>
        <v>6.6201428571428576</v>
      </c>
      <c r="O64" s="21">
        <f t="shared" si="24"/>
        <v>6.6201428571428576</v>
      </c>
      <c r="P64" s="21">
        <f t="shared" si="24"/>
        <v>7.3419142857142843</v>
      </c>
      <c r="Q64" s="21">
        <f t="shared" si="24"/>
        <v>7.3419142857142843</v>
      </c>
      <c r="R64" s="21">
        <f t="shared" si="24"/>
        <v>7.4703857142857135</v>
      </c>
      <c r="S64" s="21">
        <f t="shared" si="24"/>
        <v>1.3766285714285718</v>
      </c>
      <c r="T64" s="21">
        <f t="shared" si="24"/>
        <v>7.5978285714285718</v>
      </c>
      <c r="U64" s="21">
        <f t="shared" si="24"/>
        <v>7.4214142857142846</v>
      </c>
      <c r="V64" s="21">
        <f t="shared" si="24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10.71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9.6389999999999993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153.06122448979596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152.85714285714283</v>
      </c>
      <c r="F66" s="27">
        <f t="shared" si="27"/>
        <v>151.99999999999997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</v>
      </c>
      <c r="K66" s="27">
        <f t="shared" si="27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152.47813411078721</v>
      </c>
      <c r="S66" s="27">
        <f t="shared" si="28"/>
        <v>152.38095238095244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9">C65-C61</f>
        <v>4.9999999999997158E-2</v>
      </c>
      <c r="D67" s="713">
        <f t="shared" si="29"/>
        <v>-2.4999999999998579E-2</v>
      </c>
      <c r="E67" s="713">
        <f t="shared" si="29"/>
        <v>1.0000000000001563E-2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2.4000000000008015E-2</v>
      </c>
      <c r="K67" s="713">
        <f t="shared" si="29"/>
        <v>-1.9999999999996021E-2</v>
      </c>
      <c r="L67" s="713">
        <f t="shared" si="29"/>
        <v>-1.9000000000000128E-2</v>
      </c>
      <c r="M67" s="713">
        <f t="shared" si="29"/>
        <v>2.2500000000000853E-2</v>
      </c>
      <c r="N67" s="713">
        <f t="shared" si="29"/>
        <v>-4.5999999999999375E-2</v>
      </c>
      <c r="O67" s="713">
        <f t="shared" si="29"/>
        <v>-4.5999999999999375E-2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7.4999999999931788E-3</v>
      </c>
      <c r="S67" s="713">
        <f t="shared" si="29"/>
        <v>3.8999999999997925E-2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791"/>
      <c r="E3" s="791"/>
      <c r="F3" s="791"/>
      <c r="G3" s="791"/>
      <c r="H3" s="791"/>
      <c r="I3" s="791"/>
      <c r="J3" s="791"/>
      <c r="K3" s="791"/>
      <c r="L3" s="791"/>
      <c r="M3" s="791"/>
      <c r="N3" s="791"/>
      <c r="O3" s="791"/>
      <c r="P3" s="791"/>
      <c r="Q3" s="791"/>
      <c r="R3" s="791"/>
      <c r="S3" s="791"/>
      <c r="T3" s="791"/>
      <c r="U3" s="791"/>
      <c r="V3" s="791"/>
      <c r="W3" s="791"/>
      <c r="X3" s="791"/>
      <c r="Y3" s="791"/>
      <c r="Z3" s="791"/>
      <c r="AA3" s="370"/>
      <c r="AB3" s="12"/>
      <c r="AC3" s="2"/>
      <c r="AD3" s="2"/>
      <c r="AE3" s="2"/>
      <c r="AF3" s="2"/>
      <c r="AG3" s="791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91" t="s">
        <v>1</v>
      </c>
      <c r="B9" s="791"/>
      <c r="C9" s="791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91"/>
      <c r="B10" s="791"/>
      <c r="C10" s="7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91" t="s">
        <v>4</v>
      </c>
      <c r="B11" s="791"/>
      <c r="C11" s="791"/>
      <c r="D11" s="1"/>
      <c r="E11" s="789">
        <v>3</v>
      </c>
      <c r="F11" s="1"/>
      <c r="G11" s="1"/>
      <c r="H11" s="1"/>
      <c r="I11" s="1"/>
      <c r="J11" s="1"/>
      <c r="K11" s="1"/>
      <c r="L11" s="1"/>
      <c r="M11" s="1063"/>
      <c r="N11" s="1063"/>
      <c r="O11" s="790"/>
      <c r="P11" s="790"/>
      <c r="Q11" s="1"/>
      <c r="R11" s="1"/>
      <c r="S11" s="1" t="s">
        <v>5</v>
      </c>
      <c r="T11" s="69">
        <v>45764</v>
      </c>
      <c r="U11" s="69">
        <f>T11+6</f>
        <v>45770</v>
      </c>
      <c r="V11" s="790"/>
      <c r="W11" s="790"/>
      <c r="X11" s="790"/>
      <c r="Y11" s="790"/>
      <c r="Z11" s="790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91"/>
      <c r="B12" s="791"/>
      <c r="C12" s="791"/>
      <c r="D12" s="1"/>
      <c r="E12" s="1"/>
      <c r="F12" s="1"/>
      <c r="G12" s="1"/>
      <c r="H12" s="1"/>
      <c r="I12" s="1"/>
      <c r="J12" s="1"/>
      <c r="K12" s="1"/>
      <c r="L12" s="1"/>
      <c r="M12" s="790"/>
      <c r="N12" s="790"/>
      <c r="O12" s="790"/>
      <c r="P12" s="790"/>
      <c r="Q12" s="1"/>
      <c r="R12" s="1"/>
      <c r="S12" s="1"/>
      <c r="T12" s="1"/>
      <c r="U12" s="1"/>
      <c r="V12" s="790"/>
      <c r="W12" s="790"/>
      <c r="X12" s="790"/>
      <c r="Y12" s="790"/>
      <c r="Z12" s="790"/>
      <c r="AA12" s="371"/>
      <c r="AB12" s="373"/>
      <c r="AC12" s="790"/>
      <c r="AD12" s="790"/>
      <c r="AE12" s="790"/>
      <c r="AF12" s="790"/>
      <c r="AG12" s="1"/>
    </row>
    <row r="13" spans="1:33" s="3" customFormat="1" ht="34.5" x14ac:dyDescent="0.25">
      <c r="A13" s="791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0"/>
      <c r="O13" s="790"/>
      <c r="P13" s="790"/>
      <c r="Q13" s="790"/>
      <c r="R13" s="790"/>
      <c r="S13" s="790"/>
      <c r="T13" s="790"/>
      <c r="U13" s="790"/>
      <c r="V13" s="790"/>
      <c r="W13" s="790"/>
      <c r="X13" s="790"/>
      <c r="Y13" s="790"/>
      <c r="Z13" s="1"/>
      <c r="AA13" s="369"/>
      <c r="AB13" s="372"/>
    </row>
    <row r="14" spans="1:33" s="3" customFormat="1" ht="35.25" thickBot="1" x14ac:dyDescent="0.3">
      <c r="A14" s="791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90"/>
      <c r="N14" s="790"/>
      <c r="O14" s="790"/>
      <c r="P14" s="790"/>
      <c r="Q14" s="790"/>
      <c r="R14" s="790"/>
      <c r="S14" s="790"/>
      <c r="T14" s="790"/>
      <c r="U14" s="790"/>
      <c r="V14" s="790"/>
      <c r="W14" s="790"/>
      <c r="X14" s="790"/>
      <c r="Y14" s="790"/>
      <c r="Z14" s="790"/>
      <c r="AA14" s="369"/>
      <c r="AB14" s="372"/>
      <c r="AC14" s="1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90.8</v>
      </c>
      <c r="C17" s="745">
        <v>91.1</v>
      </c>
      <c r="D17" s="745">
        <v>90.8</v>
      </c>
      <c r="E17" s="745">
        <v>14.4</v>
      </c>
      <c r="F17" s="745">
        <v>89.9</v>
      </c>
      <c r="G17" s="569">
        <v>90.8</v>
      </c>
      <c r="H17" s="746">
        <v>90.3</v>
      </c>
      <c r="I17" s="744">
        <v>87.4</v>
      </c>
      <c r="J17" s="745">
        <v>87.4</v>
      </c>
      <c r="K17" s="745">
        <v>90</v>
      </c>
      <c r="L17" s="569">
        <v>20.399999999999999</v>
      </c>
      <c r="M17" s="745">
        <v>90.7</v>
      </c>
      <c r="N17" s="745">
        <v>88.7</v>
      </c>
      <c r="O17" s="746">
        <v>88</v>
      </c>
      <c r="P17" s="744">
        <v>88.9</v>
      </c>
      <c r="Q17" s="745">
        <v>90.3</v>
      </c>
      <c r="R17" s="569">
        <v>91.7</v>
      </c>
      <c r="S17" s="745">
        <v>13.6</v>
      </c>
      <c r="T17" s="747">
        <v>92</v>
      </c>
      <c r="U17" s="745">
        <v>91.2</v>
      </c>
      <c r="V17" s="746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745">
        <v>91.1</v>
      </c>
      <c r="D18" s="745">
        <v>90.8</v>
      </c>
      <c r="E18" s="569">
        <v>14.1</v>
      </c>
      <c r="F18" s="745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745">
        <v>13.6</v>
      </c>
      <c r="T18" s="747">
        <v>92</v>
      </c>
      <c r="U18" s="569">
        <v>91.2</v>
      </c>
      <c r="V18" s="746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95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66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745">
        <v>91.1</v>
      </c>
      <c r="D23" s="569">
        <v>90.6</v>
      </c>
      <c r="E23" s="569">
        <v>13.6</v>
      </c>
      <c r="F23" s="745">
        <v>89.9</v>
      </c>
      <c r="G23" s="745">
        <v>90.5</v>
      </c>
      <c r="H23" s="746">
        <v>90.5</v>
      </c>
      <c r="I23" s="744">
        <v>86.9</v>
      </c>
      <c r="J23" s="745">
        <v>87.2</v>
      </c>
      <c r="K23" s="569">
        <v>89.6</v>
      </c>
      <c r="L23" s="745">
        <v>20.3</v>
      </c>
      <c r="M23" s="745">
        <v>90.6</v>
      </c>
      <c r="N23" s="745">
        <v>88.7</v>
      </c>
      <c r="O23" s="746">
        <v>87.7</v>
      </c>
      <c r="P23" s="744">
        <v>88.7</v>
      </c>
      <c r="Q23" s="569">
        <v>90.3</v>
      </c>
      <c r="R23" s="683">
        <v>91.6</v>
      </c>
      <c r="S23" s="569">
        <v>13.5</v>
      </c>
      <c r="T23" s="747">
        <v>91.9</v>
      </c>
      <c r="U23" s="745">
        <v>91.2</v>
      </c>
      <c r="V23" s="746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85">
        <v>73</v>
      </c>
      <c r="C36" s="786">
        <v>77.900000000000006</v>
      </c>
      <c r="D36" s="787">
        <v>22.8</v>
      </c>
      <c r="E36" s="787">
        <v>77.099999999999994</v>
      </c>
      <c r="F36" s="787">
        <v>77.099999999999994</v>
      </c>
      <c r="G36" s="788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785">
        <v>5.9</v>
      </c>
      <c r="P36" s="787">
        <v>6.2</v>
      </c>
      <c r="Q36" s="787">
        <v>1.4</v>
      </c>
      <c r="R36" s="787">
        <v>6.2</v>
      </c>
      <c r="S36" s="787">
        <v>6.2</v>
      </c>
      <c r="T36" s="752">
        <v>6.3</v>
      </c>
      <c r="U36" s="679">
        <f t="shared" ref="U36:U43" si="10">SUM(O36:T36)</f>
        <v>32.200000000000003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785">
        <v>73</v>
      </c>
      <c r="C37" s="786">
        <v>77.900000000000006</v>
      </c>
      <c r="D37" s="794">
        <v>22.5</v>
      </c>
      <c r="E37" s="787">
        <v>77.099999999999994</v>
      </c>
      <c r="F37" s="787">
        <v>77.099999999999994</v>
      </c>
      <c r="G37" s="788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785">
        <v>5.9</v>
      </c>
      <c r="P37" s="787">
        <v>6.2</v>
      </c>
      <c r="Q37" s="787">
        <v>1.4</v>
      </c>
      <c r="R37" s="787">
        <v>6.3</v>
      </c>
      <c r="S37" s="787">
        <v>6.2</v>
      </c>
      <c r="T37" s="752">
        <v>6.3</v>
      </c>
      <c r="U37" s="680">
        <f t="shared" si="10"/>
        <v>32.299999999999997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85">
        <v>73</v>
      </c>
      <c r="C38" s="765">
        <v>77.900000000000006</v>
      </c>
      <c r="D38" s="334">
        <v>22.2</v>
      </c>
      <c r="E38" s="787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785">
        <v>5.9</v>
      </c>
      <c r="P38" s="787">
        <v>6.2</v>
      </c>
      <c r="Q38" s="787">
        <v>1.4</v>
      </c>
      <c r="R38" s="787">
        <v>6.3</v>
      </c>
      <c r="S38" s="787">
        <v>6.2</v>
      </c>
      <c r="T38" s="752">
        <v>6.3</v>
      </c>
      <c r="U38" s="680">
        <f t="shared" si="10"/>
        <v>32.299999999999997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785">
        <v>5.9</v>
      </c>
      <c r="P39" s="787">
        <v>6.2</v>
      </c>
      <c r="Q39" s="787">
        <v>1.4</v>
      </c>
      <c r="R39" s="787">
        <v>6.3</v>
      </c>
      <c r="S39" s="787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785">
        <v>6</v>
      </c>
      <c r="P40" s="787">
        <v>6.2</v>
      </c>
      <c r="Q40" s="787">
        <v>1.4</v>
      </c>
      <c r="R40" s="787">
        <v>6.3</v>
      </c>
      <c r="S40" s="787">
        <v>6.3</v>
      </c>
      <c r="T40" s="752">
        <v>6.4</v>
      </c>
      <c r="U40" s="680">
        <f t="shared" si="10"/>
        <v>32.6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785">
        <v>6</v>
      </c>
      <c r="P41" s="787">
        <v>6.2</v>
      </c>
      <c r="Q41" s="787">
        <v>1.5</v>
      </c>
      <c r="R41" s="787">
        <v>6.3</v>
      </c>
      <c r="S41" s="787">
        <v>6.3</v>
      </c>
      <c r="T41" s="752">
        <v>6.4</v>
      </c>
      <c r="U41" s="680">
        <f t="shared" si="10"/>
        <v>32.700000000000003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785">
        <v>6</v>
      </c>
      <c r="P42" s="787">
        <v>6.3</v>
      </c>
      <c r="Q42" s="787">
        <v>1.5</v>
      </c>
      <c r="R42" s="787">
        <v>6.3</v>
      </c>
      <c r="S42" s="787">
        <v>6.3</v>
      </c>
      <c r="T42" s="752">
        <v>6.4</v>
      </c>
      <c r="U42" s="680">
        <f t="shared" si="10"/>
        <v>32.800000000000004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41.6</v>
      </c>
      <c r="P43" s="761">
        <f t="shared" si="12"/>
        <v>43.5</v>
      </c>
      <c r="Q43" s="761">
        <f t="shared" si="12"/>
        <v>10</v>
      </c>
      <c r="R43" s="761">
        <f t="shared" si="12"/>
        <v>44</v>
      </c>
      <c r="S43" s="761">
        <f t="shared" si="12"/>
        <v>43.699999999999996</v>
      </c>
      <c r="T43" s="762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 t="shared" ref="C46:G46" si="13">((((((C44*7)*C45)/1000)))/7)</f>
        <v>77.960599999999971</v>
      </c>
      <c r="D46" s="22">
        <f t="shared" si="13"/>
        <v>21.741999999999987</v>
      </c>
      <c r="E46" s="22">
        <f t="shared" si="13"/>
        <v>77.028799999999961</v>
      </c>
      <c r="F46" s="22">
        <f t="shared" si="13"/>
        <v>76.873499999999964</v>
      </c>
      <c r="G46" s="23">
        <f t="shared" si="13"/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>(((((O44*7)*O45)/1000)))/7</f>
        <v>5.9474999999999998</v>
      </c>
      <c r="P46" s="22">
        <f t="shared" ref="P46:T46" si="14">(((((P44*7)*P45)/1000)))/7</f>
        <v>6.2115</v>
      </c>
      <c r="Q46" s="22">
        <f t="shared" si="14"/>
        <v>1.377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512.02409999999975</v>
      </c>
      <c r="C47" s="330">
        <f t="shared" si="15"/>
        <v>545.72419999999977</v>
      </c>
      <c r="D47" s="330">
        <f t="shared" si="15"/>
        <v>152.1939999999999</v>
      </c>
      <c r="E47" s="330">
        <f t="shared" si="15"/>
        <v>539.20159999999976</v>
      </c>
      <c r="F47" s="330">
        <f>((F45*F44)*7)/1000</f>
        <v>538.11449999999968</v>
      </c>
      <c r="G47" s="331">
        <f t="shared" si="15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9.6389999999999993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155.35335153169552</v>
      </c>
      <c r="C48" s="27">
        <f t="shared" si="17"/>
        <v>155.29311326124076</v>
      </c>
      <c r="D48" s="27">
        <f t="shared" si="17"/>
        <v>160.40816326530614</v>
      </c>
      <c r="E48" s="27">
        <f t="shared" si="17"/>
        <v>155.35714285714283</v>
      </c>
      <c r="F48" s="27">
        <f>+(F43/F45)/7*1000</f>
        <v>155.55555555555551</v>
      </c>
      <c r="G48" s="28">
        <f t="shared" si="17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158.73015873015876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>B47-B43</f>
        <v>-0.17590000000029704</v>
      </c>
      <c r="C49" s="713">
        <f t="shared" ref="C49:G49" si="19">C47-C43</f>
        <v>2.4199999999723332E-2</v>
      </c>
      <c r="D49" s="713">
        <f t="shared" si="19"/>
        <v>-5.0060000000001139</v>
      </c>
      <c r="E49" s="713">
        <f t="shared" si="19"/>
        <v>-0.19840000000021973</v>
      </c>
      <c r="F49" s="713">
        <f t="shared" si="19"/>
        <v>-0.88550000000020646</v>
      </c>
      <c r="G49" s="713">
        <f t="shared" si="19"/>
        <v>-0.61130000000025575</v>
      </c>
      <c r="H49" s="29"/>
      <c r="I49" s="29"/>
      <c r="J49" s="29"/>
      <c r="K49" s="29"/>
      <c r="L49" s="30"/>
      <c r="N49" s="29"/>
      <c r="O49" s="713">
        <f>O47-O43</f>
        <v>3.2499999999998863E-2</v>
      </c>
      <c r="P49" s="713">
        <f t="shared" ref="P49:T49" si="20">P47-P43</f>
        <v>-1.9500000000000739E-2</v>
      </c>
      <c r="Q49" s="713">
        <f t="shared" si="20"/>
        <v>-0.36100000000000065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85">
        <v>7.5</v>
      </c>
      <c r="C54" s="787">
        <v>7.6</v>
      </c>
      <c r="D54" s="787">
        <v>7.6</v>
      </c>
      <c r="E54" s="787">
        <v>1.5</v>
      </c>
      <c r="F54" s="787">
        <v>7.6</v>
      </c>
      <c r="G54" s="786">
        <v>7.4</v>
      </c>
      <c r="H54" s="786">
        <v>7.4</v>
      </c>
      <c r="I54" s="785">
        <v>6.5</v>
      </c>
      <c r="J54" s="786">
        <v>6.7</v>
      </c>
      <c r="K54" s="786">
        <v>6.8</v>
      </c>
      <c r="L54" s="787">
        <v>1.6</v>
      </c>
      <c r="M54" s="787">
        <v>6.8</v>
      </c>
      <c r="N54" s="776">
        <v>6.6</v>
      </c>
      <c r="O54" s="788">
        <v>6.6</v>
      </c>
      <c r="P54" s="785">
        <v>7.3</v>
      </c>
      <c r="Q54" s="787">
        <v>7.3</v>
      </c>
      <c r="R54" s="787">
        <v>7.4</v>
      </c>
      <c r="S54" s="787">
        <v>1.3</v>
      </c>
      <c r="T54" s="787">
        <v>7.6</v>
      </c>
      <c r="U54" s="787">
        <v>7.4</v>
      </c>
      <c r="V54" s="788">
        <v>7.2</v>
      </c>
      <c r="W54" s="380">
        <f t="shared" ref="W54:W61" si="21">SUM(B54:V54)</f>
        <v>133.69999999999996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85">
        <v>7.5</v>
      </c>
      <c r="C55" s="787">
        <v>7.6</v>
      </c>
      <c r="D55" s="787">
        <v>7.6</v>
      </c>
      <c r="E55" s="787">
        <v>1.5</v>
      </c>
      <c r="F55" s="787">
        <v>7.6</v>
      </c>
      <c r="G55" s="786">
        <v>7.4</v>
      </c>
      <c r="H55" s="786">
        <v>7.4</v>
      </c>
      <c r="I55" s="785">
        <v>6.6</v>
      </c>
      <c r="J55" s="786">
        <v>6.7</v>
      </c>
      <c r="K55" s="786">
        <v>6.8</v>
      </c>
      <c r="L55" s="787">
        <v>1.7</v>
      </c>
      <c r="M55" s="787">
        <v>6.8</v>
      </c>
      <c r="N55" s="776">
        <v>6.6</v>
      </c>
      <c r="O55" s="788">
        <v>6.6</v>
      </c>
      <c r="P55" s="785">
        <v>7.3</v>
      </c>
      <c r="Q55" s="787">
        <v>7.3</v>
      </c>
      <c r="R55" s="787">
        <v>7.4</v>
      </c>
      <c r="S55" s="787">
        <v>1.3</v>
      </c>
      <c r="T55" s="787">
        <v>7.6</v>
      </c>
      <c r="U55" s="787">
        <v>7.4</v>
      </c>
      <c r="V55" s="788">
        <v>7.2</v>
      </c>
      <c r="W55" s="380">
        <f t="shared" si="21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85">
        <v>7.5</v>
      </c>
      <c r="C56" s="787">
        <v>7.6</v>
      </c>
      <c r="D56" s="787">
        <v>7.6</v>
      </c>
      <c r="E56" s="787">
        <v>1.5</v>
      </c>
      <c r="F56" s="787">
        <v>7.6</v>
      </c>
      <c r="G56" s="786">
        <v>7.4</v>
      </c>
      <c r="H56" s="786">
        <v>7.4</v>
      </c>
      <c r="I56" s="785">
        <v>6.6</v>
      </c>
      <c r="J56" s="786">
        <v>6.7</v>
      </c>
      <c r="K56" s="786">
        <v>6.8</v>
      </c>
      <c r="L56" s="787">
        <v>1.7</v>
      </c>
      <c r="M56" s="787">
        <v>6.8</v>
      </c>
      <c r="N56" s="776">
        <v>6.6</v>
      </c>
      <c r="O56" s="788">
        <v>6.6</v>
      </c>
      <c r="P56" s="785">
        <v>7.3</v>
      </c>
      <c r="Q56" s="787">
        <v>7.3</v>
      </c>
      <c r="R56" s="787">
        <v>7.5</v>
      </c>
      <c r="S56" s="787">
        <v>1.4</v>
      </c>
      <c r="T56" s="787">
        <v>7.6</v>
      </c>
      <c r="U56" s="787">
        <v>7.4</v>
      </c>
      <c r="V56" s="788">
        <v>7.3</v>
      </c>
      <c r="W56" s="380">
        <f t="shared" si="21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85">
        <v>7.5</v>
      </c>
      <c r="C57" s="787">
        <v>7.6</v>
      </c>
      <c r="D57" s="787">
        <v>7.6</v>
      </c>
      <c r="E57" s="787">
        <v>1.5</v>
      </c>
      <c r="F57" s="787">
        <v>7.6</v>
      </c>
      <c r="G57" s="786">
        <v>7.4</v>
      </c>
      <c r="H57" s="786">
        <v>7.4</v>
      </c>
      <c r="I57" s="785">
        <v>6.6</v>
      </c>
      <c r="J57" s="786">
        <v>6.7</v>
      </c>
      <c r="K57" s="786">
        <v>6.8</v>
      </c>
      <c r="L57" s="787">
        <v>1.7</v>
      </c>
      <c r="M57" s="787">
        <v>6.8</v>
      </c>
      <c r="N57" s="776">
        <v>6.6</v>
      </c>
      <c r="O57" s="788">
        <v>6.6</v>
      </c>
      <c r="P57" s="785">
        <v>7.3</v>
      </c>
      <c r="Q57" s="787">
        <v>7.3</v>
      </c>
      <c r="R57" s="787">
        <v>7.5</v>
      </c>
      <c r="S57" s="787">
        <v>1.4</v>
      </c>
      <c r="T57" s="787">
        <v>7.6</v>
      </c>
      <c r="U57" s="787">
        <v>7.4</v>
      </c>
      <c r="V57" s="788">
        <v>7.3</v>
      </c>
      <c r="W57" s="380">
        <f t="shared" si="21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85">
        <v>7.5</v>
      </c>
      <c r="C58" s="787">
        <v>7.7</v>
      </c>
      <c r="D58" s="787">
        <v>7.6</v>
      </c>
      <c r="E58" s="787">
        <v>1.5</v>
      </c>
      <c r="F58" s="787">
        <v>7.6</v>
      </c>
      <c r="G58" s="786">
        <v>7.4</v>
      </c>
      <c r="H58" s="786">
        <v>7.4</v>
      </c>
      <c r="I58" s="785">
        <v>6.6</v>
      </c>
      <c r="J58" s="786">
        <v>6.7</v>
      </c>
      <c r="K58" s="786">
        <v>6.9</v>
      </c>
      <c r="L58" s="787">
        <v>1.7</v>
      </c>
      <c r="M58" s="787">
        <v>6.8</v>
      </c>
      <c r="N58" s="776">
        <v>6.6</v>
      </c>
      <c r="O58" s="788">
        <v>6.6</v>
      </c>
      <c r="P58" s="785">
        <v>7.4</v>
      </c>
      <c r="Q58" s="787">
        <v>7.4</v>
      </c>
      <c r="R58" s="787">
        <v>7.5</v>
      </c>
      <c r="S58" s="787">
        <v>1.4</v>
      </c>
      <c r="T58" s="787">
        <v>7.6</v>
      </c>
      <c r="U58" s="787">
        <v>7.4</v>
      </c>
      <c r="V58" s="788">
        <v>7.3</v>
      </c>
      <c r="W58" s="380">
        <f t="shared" si="21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85">
        <v>7.5</v>
      </c>
      <c r="C59" s="787">
        <v>7.7</v>
      </c>
      <c r="D59" s="787">
        <v>7.7</v>
      </c>
      <c r="E59" s="334">
        <v>1.6</v>
      </c>
      <c r="F59" s="787">
        <v>7.6</v>
      </c>
      <c r="G59" s="786">
        <v>7.5</v>
      </c>
      <c r="H59" s="786">
        <v>7.5</v>
      </c>
      <c r="I59" s="785">
        <v>6.6</v>
      </c>
      <c r="J59" s="786">
        <v>6.8</v>
      </c>
      <c r="K59" s="786">
        <v>6.9</v>
      </c>
      <c r="L59" s="787">
        <v>1.7</v>
      </c>
      <c r="M59" s="787">
        <v>6.8</v>
      </c>
      <c r="N59" s="776">
        <v>6.7</v>
      </c>
      <c r="O59" s="788">
        <v>6.7</v>
      </c>
      <c r="P59" s="785">
        <v>7.4</v>
      </c>
      <c r="Q59" s="787">
        <v>7.4</v>
      </c>
      <c r="R59" s="787">
        <v>7.5</v>
      </c>
      <c r="S59" s="787">
        <v>1.4</v>
      </c>
      <c r="T59" s="787">
        <v>7.6</v>
      </c>
      <c r="U59" s="787">
        <v>7.5</v>
      </c>
      <c r="V59" s="788">
        <v>7.3</v>
      </c>
      <c r="W59" s="380">
        <f t="shared" si="21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85">
        <v>7.5</v>
      </c>
      <c r="C60" s="787">
        <v>7.7</v>
      </c>
      <c r="D60" s="787">
        <v>7.7</v>
      </c>
      <c r="E60" s="787">
        <v>1.6</v>
      </c>
      <c r="F60" s="787">
        <v>7.6</v>
      </c>
      <c r="G60" s="786">
        <v>7.5</v>
      </c>
      <c r="H60" s="786">
        <v>7.5</v>
      </c>
      <c r="I60" s="785">
        <v>6.6</v>
      </c>
      <c r="J60" s="786">
        <v>6.8</v>
      </c>
      <c r="K60" s="786">
        <v>6.9</v>
      </c>
      <c r="L60" s="787">
        <v>1.7</v>
      </c>
      <c r="M60" s="787">
        <v>6.9</v>
      </c>
      <c r="N60" s="776">
        <v>6.7</v>
      </c>
      <c r="O60" s="788">
        <v>6.7</v>
      </c>
      <c r="P60" s="785">
        <v>7.4</v>
      </c>
      <c r="Q60" s="787">
        <v>7.4</v>
      </c>
      <c r="R60" s="787">
        <v>7.5</v>
      </c>
      <c r="S60" s="334">
        <v>1.4</v>
      </c>
      <c r="T60" s="787">
        <v>7.6</v>
      </c>
      <c r="U60" s="787">
        <v>7.5</v>
      </c>
      <c r="V60" s="788">
        <v>7.3</v>
      </c>
      <c r="W60" s="680">
        <f t="shared" si="21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10.7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47.099999999999994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9.6000000000000014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7.6478285714285716</v>
      </c>
      <c r="D64" s="21">
        <f t="shared" si="24"/>
        <v>7.6228285714285713</v>
      </c>
      <c r="E64" s="21">
        <f t="shared" si="24"/>
        <v>1.3765714285714286</v>
      </c>
      <c r="F64" s="21">
        <f t="shared" si="24"/>
        <v>7.5978285714285718</v>
      </c>
      <c r="G64" s="21">
        <f t="shared" si="24"/>
        <v>7.421385714285714</v>
      </c>
      <c r="H64" s="21">
        <f t="shared" si="24"/>
        <v>7.421385714285714</v>
      </c>
      <c r="I64" s="21">
        <f t="shared" si="24"/>
        <v>6.5771285714285721</v>
      </c>
      <c r="J64" s="21">
        <f t="shared" si="24"/>
        <v>6.7300857142857149</v>
      </c>
      <c r="K64" s="21">
        <f t="shared" si="24"/>
        <v>6.8380571428571413</v>
      </c>
      <c r="L64" s="21">
        <f t="shared" si="24"/>
        <v>1.6825285714285714</v>
      </c>
      <c r="M64" s="21">
        <f t="shared" si="24"/>
        <v>6.8155571428571422</v>
      </c>
      <c r="N64" s="21">
        <f t="shared" si="24"/>
        <v>6.6201142857142861</v>
      </c>
      <c r="O64" s="21">
        <f t="shared" si="24"/>
        <v>6.6201142857142861</v>
      </c>
      <c r="P64" s="21">
        <f t="shared" si="24"/>
        <v>7.3419142857142843</v>
      </c>
      <c r="Q64" s="21">
        <f t="shared" si="24"/>
        <v>7.3419142857142843</v>
      </c>
      <c r="R64" s="21">
        <f t="shared" si="24"/>
        <v>7.4703857142857135</v>
      </c>
      <c r="S64" s="21">
        <f t="shared" si="24"/>
        <v>1.2236285714285717</v>
      </c>
      <c r="T64" s="21">
        <f t="shared" si="24"/>
        <v>7.5978285714285718</v>
      </c>
      <c r="U64" s="21">
        <f t="shared" si="24"/>
        <v>7.421385714285714</v>
      </c>
      <c r="V64" s="21">
        <f t="shared" si="24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9.6389999999999993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169.84126984126985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171.42857142857144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-1.0609999999999999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2.4000000000008015E-2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-1.0320000000000018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0" t="s">
        <v>0</v>
      </c>
      <c r="B3" s="1060"/>
      <c r="C3" s="1060"/>
      <c r="D3" s="796"/>
      <c r="E3" s="796"/>
      <c r="F3" s="796"/>
      <c r="G3" s="796"/>
      <c r="H3" s="796"/>
      <c r="I3" s="796"/>
      <c r="J3" s="796"/>
      <c r="K3" s="796"/>
      <c r="L3" s="796"/>
      <c r="M3" s="796"/>
      <c r="N3" s="796"/>
      <c r="O3" s="796"/>
      <c r="P3" s="796"/>
      <c r="Q3" s="796"/>
      <c r="R3" s="796"/>
      <c r="S3" s="796"/>
      <c r="T3" s="796"/>
      <c r="U3" s="796"/>
      <c r="V3" s="796"/>
      <c r="W3" s="796"/>
      <c r="X3" s="796"/>
      <c r="Y3" s="796"/>
      <c r="Z3" s="796"/>
      <c r="AA3" s="370"/>
      <c r="AB3" s="12"/>
      <c r="AC3" s="2"/>
      <c r="AD3" s="2"/>
      <c r="AE3" s="2"/>
      <c r="AF3" s="2"/>
      <c r="AG3" s="796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96" t="s">
        <v>1</v>
      </c>
      <c r="B9" s="796"/>
      <c r="C9" s="796"/>
      <c r="D9" s="1"/>
      <c r="E9" s="1061" t="s">
        <v>2</v>
      </c>
      <c r="F9" s="1061"/>
      <c r="G9" s="10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1" t="s">
        <v>49</v>
      </c>
      <c r="U9" s="1061"/>
      <c r="V9" s="106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96"/>
      <c r="B10" s="796"/>
      <c r="C10" s="7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96" t="s">
        <v>4</v>
      </c>
      <c r="B11" s="796"/>
      <c r="C11" s="796"/>
      <c r="D11" s="1"/>
      <c r="E11" s="797">
        <v>3</v>
      </c>
      <c r="F11" s="1"/>
      <c r="G11" s="1"/>
      <c r="H11" s="1"/>
      <c r="I11" s="1"/>
      <c r="J11" s="1"/>
      <c r="K11" s="1"/>
      <c r="L11" s="1"/>
      <c r="M11" s="1063"/>
      <c r="N11" s="1063"/>
      <c r="O11" s="798"/>
      <c r="P11" s="798"/>
      <c r="Q11" s="1"/>
      <c r="R11" s="1"/>
      <c r="S11" s="1" t="s">
        <v>5</v>
      </c>
      <c r="T11" s="69">
        <v>45778</v>
      </c>
      <c r="U11" s="69">
        <f>T11+6</f>
        <v>45784</v>
      </c>
      <c r="V11" s="798"/>
      <c r="W11" s="798"/>
      <c r="X11" s="798"/>
      <c r="Y11" s="798"/>
      <c r="Z11" s="798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96"/>
      <c r="B12" s="796"/>
      <c r="C12" s="796"/>
      <c r="D12" s="1"/>
      <c r="E12" s="1"/>
      <c r="F12" s="1"/>
      <c r="G12" s="1"/>
      <c r="H12" s="1"/>
      <c r="I12" s="1"/>
      <c r="J12" s="1"/>
      <c r="K12" s="1"/>
      <c r="L12" s="1"/>
      <c r="M12" s="798"/>
      <c r="N12" s="798"/>
      <c r="O12" s="798"/>
      <c r="P12" s="798"/>
      <c r="Q12" s="1"/>
      <c r="R12" s="1"/>
      <c r="S12" s="1"/>
      <c r="T12" s="1"/>
      <c r="U12" s="1"/>
      <c r="V12" s="798"/>
      <c r="W12" s="798"/>
      <c r="X12" s="798"/>
      <c r="Y12" s="798"/>
      <c r="Z12" s="798"/>
      <c r="AA12" s="371"/>
      <c r="AB12" s="373"/>
      <c r="AC12" s="798"/>
      <c r="AD12" s="798"/>
      <c r="AE12" s="798"/>
      <c r="AF12" s="798"/>
      <c r="AG12" s="1"/>
    </row>
    <row r="13" spans="1:33" s="3" customFormat="1" ht="34.5" x14ac:dyDescent="0.25">
      <c r="A13" s="796"/>
      <c r="B13" s="796"/>
      <c r="C13" s="796"/>
      <c r="D13" s="796"/>
      <c r="E13" s="796"/>
      <c r="F13" s="796"/>
      <c r="G13" s="796"/>
      <c r="H13" s="796"/>
      <c r="I13" s="796"/>
      <c r="J13" s="796"/>
      <c r="K13" s="796"/>
      <c r="L13" s="796"/>
      <c r="M13" s="796"/>
      <c r="N13" s="798"/>
      <c r="O13" s="798"/>
      <c r="P13" s="798"/>
      <c r="Q13" s="798"/>
      <c r="R13" s="798"/>
      <c r="S13" s="798"/>
      <c r="T13" s="798"/>
      <c r="U13" s="798"/>
      <c r="V13" s="798"/>
      <c r="W13" s="798"/>
      <c r="X13" s="798"/>
      <c r="Y13" s="798"/>
      <c r="Z13" s="1"/>
      <c r="AA13" s="369"/>
      <c r="AB13" s="372"/>
    </row>
    <row r="14" spans="1:33" s="3" customFormat="1" ht="35.25" thickBot="1" x14ac:dyDescent="0.3">
      <c r="A14" s="816"/>
      <c r="B14" s="816"/>
      <c r="C14" s="816"/>
      <c r="D14" s="816"/>
      <c r="E14" s="816"/>
      <c r="F14" s="816"/>
      <c r="G14" s="816"/>
      <c r="H14" s="816"/>
      <c r="I14" s="816"/>
      <c r="J14" s="816"/>
      <c r="K14" s="816"/>
      <c r="L14" s="816"/>
      <c r="M14" s="816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1"/>
      <c r="AA14" s="369"/>
      <c r="AB14" s="372"/>
    </row>
    <row r="15" spans="1:33" s="9" customFormat="1" thickBot="1" x14ac:dyDescent="0.3">
      <c r="A15" s="299" t="s">
        <v>6</v>
      </c>
      <c r="B15" s="1105" t="s">
        <v>7</v>
      </c>
      <c r="C15" s="1106"/>
      <c r="D15" s="1106"/>
      <c r="E15" s="1106"/>
      <c r="F15" s="1106"/>
      <c r="G15" s="1106"/>
      <c r="H15" s="1107"/>
      <c r="I15" s="1105" t="s">
        <v>29</v>
      </c>
      <c r="J15" s="1106"/>
      <c r="K15" s="1106"/>
      <c r="L15" s="1106"/>
      <c r="M15" s="1106"/>
      <c r="N15" s="1106"/>
      <c r="O15" s="1107"/>
      <c r="P15" s="1105" t="s">
        <v>28</v>
      </c>
      <c r="Q15" s="1106"/>
      <c r="R15" s="1106"/>
      <c r="S15" s="1106"/>
      <c r="T15" s="1106"/>
      <c r="U15" s="1106"/>
      <c r="V15" s="1107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959">
        <f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822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0">SUM(B18:V18)</f>
        <v>1661.6000000000004</v>
      </c>
      <c r="X18" s="959">
        <f>W17-W18</f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0"/>
        <v>1659.9000000000003</v>
      </c>
      <c r="X19" s="959">
        <f t="shared" ref="X19:X23" si="1">W18-W19</f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822">
        <v>13.4</v>
      </c>
      <c r="T20" s="717">
        <v>91.9</v>
      </c>
      <c r="U20" s="569">
        <v>90.8</v>
      </c>
      <c r="V20" s="716">
        <v>90.6</v>
      </c>
      <c r="W20" s="337">
        <f t="shared" si="0"/>
        <v>1659.0000000000005</v>
      </c>
      <c r="X20" s="959">
        <f t="shared" si="1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66">
        <v>91.9</v>
      </c>
      <c r="U21" s="715">
        <v>90.4</v>
      </c>
      <c r="V21" s="570">
        <v>90.3</v>
      </c>
      <c r="W21" s="337">
        <f t="shared" si="0"/>
        <v>1650.0000000000002</v>
      </c>
      <c r="X21" s="959">
        <f t="shared" si="1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0"/>
        <v>1649.3000000000002</v>
      </c>
      <c r="X22" s="959">
        <f t="shared" si="1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745">
        <v>89.6</v>
      </c>
      <c r="D23" s="745">
        <v>89.4</v>
      </c>
      <c r="E23" s="683">
        <v>11.8</v>
      </c>
      <c r="F23" s="745">
        <v>89.1</v>
      </c>
      <c r="G23" s="569">
        <v>89.6</v>
      </c>
      <c r="H23" s="746">
        <v>89.9</v>
      </c>
      <c r="I23" s="744">
        <v>86</v>
      </c>
      <c r="J23" s="569">
        <v>86.8</v>
      </c>
      <c r="K23" s="745">
        <v>89.1</v>
      </c>
      <c r="L23" s="569">
        <v>19.2</v>
      </c>
      <c r="M23" s="745">
        <v>90.4</v>
      </c>
      <c r="N23" s="745">
        <v>88.5</v>
      </c>
      <c r="O23" s="746">
        <v>86.8</v>
      </c>
      <c r="P23" s="744">
        <v>88.2</v>
      </c>
      <c r="Q23" s="569">
        <v>88.7</v>
      </c>
      <c r="R23" s="745">
        <v>90.8</v>
      </c>
      <c r="S23" s="745">
        <v>12.5</v>
      </c>
      <c r="T23" s="747">
        <v>91.8</v>
      </c>
      <c r="U23" s="745">
        <v>90.4</v>
      </c>
      <c r="V23" s="746">
        <v>90.2</v>
      </c>
      <c r="W23" s="700">
        <f t="shared" si="0"/>
        <v>1648.6000000000001</v>
      </c>
      <c r="X23" s="959">
        <f t="shared" si="1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57" t="s">
        <v>16</v>
      </c>
      <c r="C33" s="1058"/>
      <c r="D33" s="1058"/>
      <c r="E33" s="1058"/>
      <c r="F33" s="1058"/>
      <c r="G33" s="1108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785">
        <v>6</v>
      </c>
      <c r="P36" s="787">
        <v>6.3</v>
      </c>
      <c r="Q36" s="787">
        <v>1.5</v>
      </c>
      <c r="R36" s="787">
        <v>6.3</v>
      </c>
      <c r="S36" s="787">
        <v>6.3</v>
      </c>
      <c r="T36" s="752">
        <v>6.4</v>
      </c>
      <c r="U36" s="679">
        <f t="shared" ref="U36:U43" si="11">SUM(O36:T36)</f>
        <v>32.800000000000004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785">
        <v>5.9</v>
      </c>
      <c r="P37" s="787">
        <v>6.2</v>
      </c>
      <c r="Q37" s="787">
        <v>1.3</v>
      </c>
      <c r="R37" s="787">
        <v>6.2</v>
      </c>
      <c r="S37" s="787">
        <v>6.2</v>
      </c>
      <c r="T37" s="752">
        <v>6.3</v>
      </c>
      <c r="U37" s="680">
        <f t="shared" si="11"/>
        <v>32.1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785">
        <v>5.9</v>
      </c>
      <c r="P38" s="787">
        <v>6.2</v>
      </c>
      <c r="Q38" s="334">
        <v>1.3</v>
      </c>
      <c r="R38" s="787">
        <v>6.3</v>
      </c>
      <c r="S38" s="787">
        <v>6.2</v>
      </c>
      <c r="T38" s="752">
        <v>6.3</v>
      </c>
      <c r="U38" s="680">
        <f t="shared" si="11"/>
        <v>32.200000000000003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65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785">
        <v>5.9</v>
      </c>
      <c r="P39" s="787">
        <v>6.2</v>
      </c>
      <c r="Q39" s="787">
        <v>1.2</v>
      </c>
      <c r="R39" s="787">
        <v>6.3</v>
      </c>
      <c r="S39" s="787">
        <v>6.2</v>
      </c>
      <c r="T39" s="752">
        <v>6.3</v>
      </c>
      <c r="U39" s="680">
        <f t="shared" si="11"/>
        <v>32.1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785">
        <v>5.9</v>
      </c>
      <c r="P40" s="787">
        <v>6.2</v>
      </c>
      <c r="Q40" s="787">
        <v>1.3</v>
      </c>
      <c r="R40" s="787">
        <v>6.3</v>
      </c>
      <c r="S40" s="787">
        <v>6.2</v>
      </c>
      <c r="T40" s="752">
        <v>6.3</v>
      </c>
      <c r="U40" s="680">
        <f t="shared" si="11"/>
        <v>32.200000000000003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65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785">
        <v>6</v>
      </c>
      <c r="P41" s="787">
        <v>6.2</v>
      </c>
      <c r="Q41" s="787">
        <v>1.2</v>
      </c>
      <c r="R41" s="787">
        <v>6.3</v>
      </c>
      <c r="S41" s="787">
        <v>6.3</v>
      </c>
      <c r="T41" s="752">
        <v>6.4</v>
      </c>
      <c r="U41" s="680">
        <f t="shared" si="11"/>
        <v>32.4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84">
        <v>77.599999999999994</v>
      </c>
      <c r="D42" s="985">
        <v>20.7</v>
      </c>
      <c r="E42" s="985">
        <v>76.400000000000006</v>
      </c>
      <c r="F42" s="984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785">
        <v>6</v>
      </c>
      <c r="P42" s="787">
        <v>6.2</v>
      </c>
      <c r="Q42" s="787">
        <v>1.2</v>
      </c>
      <c r="R42" s="787">
        <v>6.3</v>
      </c>
      <c r="S42" s="787">
        <v>6.3</v>
      </c>
      <c r="T42" s="752">
        <v>6.4</v>
      </c>
      <c r="U42" s="680">
        <f t="shared" si="11"/>
        <v>32.4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60">
        <f t="shared" ref="O43:T43" si="13">SUM(O36:O42)</f>
        <v>41.6</v>
      </c>
      <c r="P43" s="761">
        <f t="shared" si="13"/>
        <v>43.5</v>
      </c>
      <c r="Q43" s="761">
        <f t="shared" si="13"/>
        <v>9</v>
      </c>
      <c r="R43" s="761">
        <f t="shared" si="13"/>
        <v>44</v>
      </c>
      <c r="S43" s="761">
        <f t="shared" si="13"/>
        <v>43.699999999999996</v>
      </c>
      <c r="T43" s="762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 t="shared" ref="C46:G46" si="14">((((((C44*7)*C45)/1000)))/7)</f>
        <v>77.394900000000007</v>
      </c>
      <c r="D46" s="22">
        <f t="shared" si="14"/>
        <v>20.783400000000004</v>
      </c>
      <c r="E46" s="22">
        <f t="shared" si="14"/>
        <v>76.1541</v>
      </c>
      <c r="F46" s="22">
        <f t="shared" si="14"/>
        <v>76.464299999999994</v>
      </c>
      <c r="G46" s="23">
        <f t="shared" si="14"/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>(((((O44*7)*O45)/1000)))/7</f>
        <v>5.9474999999999998</v>
      </c>
      <c r="P46" s="22">
        <f t="shared" ref="P46:T46" si="15">(((((P44*7)*P45)/1000)))/7</f>
        <v>6.2115</v>
      </c>
      <c r="Q46" s="22">
        <f t="shared" si="15"/>
        <v>1.224</v>
      </c>
      <c r="R46" s="22">
        <f t="shared" si="15"/>
        <v>6.2790000000000008</v>
      </c>
      <c r="S46" s="22">
        <f t="shared" si="15"/>
        <v>6.2370000000000001</v>
      </c>
      <c r="T46" s="135">
        <f t="shared" si="15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503.76479999999992</v>
      </c>
      <c r="C47" s="330">
        <f t="shared" si="16"/>
        <v>541.76429999999993</v>
      </c>
      <c r="D47" s="330">
        <f t="shared" si="16"/>
        <v>145.4838</v>
      </c>
      <c r="E47" s="330">
        <f t="shared" si="16"/>
        <v>533.07869999999991</v>
      </c>
      <c r="F47" s="330">
        <f>((F45*F44)*7)/1000</f>
        <v>535.25009999999997</v>
      </c>
      <c r="G47" s="331">
        <f t="shared" si="16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41.6325</v>
      </c>
      <c r="P47" s="330">
        <f t="shared" si="17"/>
        <v>43.480499999999999</v>
      </c>
      <c r="Q47" s="330">
        <f t="shared" si="17"/>
        <v>8.5679999999999996</v>
      </c>
      <c r="R47" s="330">
        <f t="shared" si="17"/>
        <v>43.953000000000003</v>
      </c>
      <c r="S47" s="330">
        <f t="shared" si="17"/>
        <v>43.658999999999999</v>
      </c>
      <c r="T47" s="344">
        <f t="shared" si="17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156.0036945812808</v>
      </c>
      <c r="C48" s="27">
        <f t="shared" si="18"/>
        <v>155.85456627540796</v>
      </c>
      <c r="D48" s="27">
        <f t="shared" si="18"/>
        <v>159.06183368869935</v>
      </c>
      <c r="E48" s="27">
        <f t="shared" si="18"/>
        <v>156.1827174861798</v>
      </c>
      <c r="F48" s="27">
        <f>+(F43/F45)/7*1000</f>
        <v>155.34627644161111</v>
      </c>
      <c r="G48" s="28">
        <f t="shared" si="18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152.38095238095238</v>
      </c>
      <c r="P48" s="27">
        <f t="shared" si="19"/>
        <v>151.56794425087108</v>
      </c>
      <c r="Q48" s="27">
        <f t="shared" si="19"/>
        <v>160.71428571428572</v>
      </c>
      <c r="R48" s="27">
        <f t="shared" si="19"/>
        <v>149.65986394557822</v>
      </c>
      <c r="S48" s="27">
        <f t="shared" si="19"/>
        <v>148.63945578231292</v>
      </c>
      <c r="T48" s="180">
        <f t="shared" si="19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>B47-B43</f>
        <v>-2.9352000000001226</v>
      </c>
      <c r="C49" s="713">
        <f t="shared" ref="C49:G49" si="20">C47-C43</f>
        <v>-2.6357000000000426</v>
      </c>
      <c r="D49" s="713">
        <f t="shared" si="20"/>
        <v>-3.7162000000000148</v>
      </c>
      <c r="E49" s="713">
        <f t="shared" si="20"/>
        <v>-3.721300000000042</v>
      </c>
      <c r="F49" s="713">
        <f t="shared" si="20"/>
        <v>-0.84989999999993415</v>
      </c>
      <c r="G49" s="713">
        <f t="shared" si="20"/>
        <v>-0.64990000000000236</v>
      </c>
      <c r="H49" s="29"/>
      <c r="I49" s="29"/>
      <c r="J49" s="29"/>
      <c r="K49" s="29"/>
      <c r="L49" s="30"/>
      <c r="N49" s="29"/>
      <c r="O49" s="713">
        <f>O47-O43</f>
        <v>3.2499999999998863E-2</v>
      </c>
      <c r="P49" s="713">
        <f t="shared" ref="P49:T49" si="21">P47-P43</f>
        <v>-1.9500000000000739E-2</v>
      </c>
      <c r="Q49" s="713">
        <f t="shared" si="21"/>
        <v>-0.43200000000000038</v>
      </c>
      <c r="R49" s="713">
        <f t="shared" si="21"/>
        <v>-4.6999999999997044E-2</v>
      </c>
      <c r="S49" s="713">
        <f t="shared" si="21"/>
        <v>-4.0999999999996817E-2</v>
      </c>
      <c r="T49" s="713">
        <f t="shared" si="21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6" t="s">
        <v>7</v>
      </c>
      <c r="C52" s="1067"/>
      <c r="D52" s="1067"/>
      <c r="E52" s="1067"/>
      <c r="F52" s="1067"/>
      <c r="G52" s="1067"/>
      <c r="H52" s="1068"/>
      <c r="I52" s="1105" t="s">
        <v>29</v>
      </c>
      <c r="J52" s="1106"/>
      <c r="K52" s="1106"/>
      <c r="L52" s="1106"/>
      <c r="M52" s="1106"/>
      <c r="N52" s="1106"/>
      <c r="O52" s="1107"/>
      <c r="P52" s="1066" t="s">
        <v>28</v>
      </c>
      <c r="Q52" s="1067"/>
      <c r="R52" s="1067"/>
      <c r="S52" s="1067"/>
      <c r="T52" s="1067"/>
      <c r="U52" s="1067"/>
      <c r="V52" s="1068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85">
        <v>7.5</v>
      </c>
      <c r="C54" s="787">
        <v>7.7</v>
      </c>
      <c r="D54" s="787">
        <v>7.7</v>
      </c>
      <c r="E54" s="787">
        <v>1.6</v>
      </c>
      <c r="F54" s="787">
        <v>7.6</v>
      </c>
      <c r="G54" s="786">
        <v>7.5</v>
      </c>
      <c r="H54" s="786">
        <v>7.5</v>
      </c>
      <c r="I54" s="785">
        <v>6.6</v>
      </c>
      <c r="J54" s="786">
        <v>6.8</v>
      </c>
      <c r="K54" s="786">
        <v>6.9</v>
      </c>
      <c r="L54" s="787">
        <v>1.7</v>
      </c>
      <c r="M54" s="787">
        <v>6.9</v>
      </c>
      <c r="N54" s="776">
        <v>6.7</v>
      </c>
      <c r="O54" s="788">
        <v>6.7</v>
      </c>
      <c r="P54" s="785">
        <v>7.4</v>
      </c>
      <c r="Q54" s="787">
        <v>7.4</v>
      </c>
      <c r="R54" s="787">
        <v>7.5</v>
      </c>
      <c r="S54" s="787">
        <v>1.3</v>
      </c>
      <c r="T54" s="787">
        <v>7.6</v>
      </c>
      <c r="U54" s="787">
        <v>7.5</v>
      </c>
      <c r="V54" s="788">
        <v>7.3</v>
      </c>
      <c r="W54" s="380">
        <f t="shared" ref="W54:W61" si="22">SUM(B54:V54)</f>
        <v>135.40000000000003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85">
        <v>7.5</v>
      </c>
      <c r="C55" s="787">
        <v>7.6</v>
      </c>
      <c r="D55" s="787">
        <v>7.6</v>
      </c>
      <c r="E55" s="787">
        <v>1.3</v>
      </c>
      <c r="F55" s="787">
        <v>7.6</v>
      </c>
      <c r="G55" s="786">
        <v>7.4</v>
      </c>
      <c r="H55" s="786">
        <v>7.4</v>
      </c>
      <c r="I55" s="785">
        <v>6.5</v>
      </c>
      <c r="J55" s="786">
        <v>6.7</v>
      </c>
      <c r="K55" s="786">
        <v>6.8</v>
      </c>
      <c r="L55" s="787">
        <v>1.6</v>
      </c>
      <c r="M55" s="787">
        <v>6.8</v>
      </c>
      <c r="N55" s="776">
        <v>6.6</v>
      </c>
      <c r="O55" s="788">
        <v>6.6</v>
      </c>
      <c r="P55" s="785">
        <v>7.3</v>
      </c>
      <c r="Q55" s="787">
        <v>7.3</v>
      </c>
      <c r="R55" s="787">
        <v>7.4</v>
      </c>
      <c r="S55" s="787">
        <v>1.2</v>
      </c>
      <c r="T55" s="787">
        <v>7.6</v>
      </c>
      <c r="U55" s="787">
        <v>7.4</v>
      </c>
      <c r="V55" s="788">
        <v>7.2</v>
      </c>
      <c r="W55" s="380">
        <f t="shared" si="22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85">
        <v>7.5</v>
      </c>
      <c r="C56" s="787">
        <v>7.6</v>
      </c>
      <c r="D56" s="787">
        <v>7.6</v>
      </c>
      <c r="E56" s="787">
        <v>1.3</v>
      </c>
      <c r="F56" s="787">
        <v>7.6</v>
      </c>
      <c r="G56" s="786">
        <v>7.4</v>
      </c>
      <c r="H56" s="786">
        <v>7.4</v>
      </c>
      <c r="I56" s="785">
        <v>6.6</v>
      </c>
      <c r="J56" s="786">
        <v>6.7</v>
      </c>
      <c r="K56" s="786">
        <v>6.8</v>
      </c>
      <c r="L56" s="787">
        <v>1.7</v>
      </c>
      <c r="M56" s="787">
        <v>6.8</v>
      </c>
      <c r="N56" s="776">
        <v>6.6</v>
      </c>
      <c r="O56" s="788">
        <v>6.6</v>
      </c>
      <c r="P56" s="785">
        <v>7.3</v>
      </c>
      <c r="Q56" s="787">
        <v>7.3</v>
      </c>
      <c r="R56" s="787">
        <v>7.4</v>
      </c>
      <c r="S56" s="787">
        <v>1.2</v>
      </c>
      <c r="T56" s="787">
        <v>7.6</v>
      </c>
      <c r="U56" s="787">
        <v>7.4</v>
      </c>
      <c r="V56" s="788">
        <v>7.2</v>
      </c>
      <c r="W56" s="380">
        <f t="shared" si="22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85">
        <v>7.5</v>
      </c>
      <c r="C57" s="787">
        <v>7.6</v>
      </c>
      <c r="D57" s="787">
        <v>7.6</v>
      </c>
      <c r="E57" s="787">
        <v>1.3</v>
      </c>
      <c r="F57" s="787">
        <v>7.6</v>
      </c>
      <c r="G57" s="786">
        <v>7.4</v>
      </c>
      <c r="H57" s="786">
        <v>7.4</v>
      </c>
      <c r="I57" s="785">
        <v>6.6</v>
      </c>
      <c r="J57" s="786">
        <v>6.7</v>
      </c>
      <c r="K57" s="786">
        <v>6.8</v>
      </c>
      <c r="L57" s="787">
        <v>1.7</v>
      </c>
      <c r="M57" s="787">
        <v>6.8</v>
      </c>
      <c r="N57" s="776">
        <v>6.6</v>
      </c>
      <c r="O57" s="788">
        <v>6.6</v>
      </c>
      <c r="P57" s="785">
        <v>7.3</v>
      </c>
      <c r="Q57" s="787">
        <v>7.3</v>
      </c>
      <c r="R57" s="787">
        <v>7.5</v>
      </c>
      <c r="S57" s="787">
        <v>1.3</v>
      </c>
      <c r="T57" s="787">
        <v>7.6</v>
      </c>
      <c r="U57" s="787">
        <v>7.4</v>
      </c>
      <c r="V57" s="788">
        <v>7.3</v>
      </c>
      <c r="W57" s="380">
        <f t="shared" si="22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85">
        <v>7.5</v>
      </c>
      <c r="C58" s="787">
        <v>7.6</v>
      </c>
      <c r="D58" s="787">
        <v>7.6</v>
      </c>
      <c r="E58" s="334">
        <v>1.3</v>
      </c>
      <c r="F58" s="787">
        <v>7.6</v>
      </c>
      <c r="G58" s="786">
        <v>7.4</v>
      </c>
      <c r="H58" s="786">
        <v>7.4</v>
      </c>
      <c r="I58" s="785">
        <v>6.6</v>
      </c>
      <c r="J58" s="786">
        <v>6.7</v>
      </c>
      <c r="K58" s="786">
        <v>6.8</v>
      </c>
      <c r="L58" s="787">
        <v>1.7</v>
      </c>
      <c r="M58" s="787">
        <v>6.8</v>
      </c>
      <c r="N58" s="776">
        <v>6.6</v>
      </c>
      <c r="O58" s="788">
        <v>6.6</v>
      </c>
      <c r="P58" s="785">
        <v>7.3</v>
      </c>
      <c r="Q58" s="787">
        <v>7.3</v>
      </c>
      <c r="R58" s="787">
        <v>7.5</v>
      </c>
      <c r="S58" s="787">
        <v>1.2</v>
      </c>
      <c r="T58" s="787">
        <v>7.6</v>
      </c>
      <c r="U58" s="787">
        <v>7.4</v>
      </c>
      <c r="V58" s="788">
        <v>7.3</v>
      </c>
      <c r="W58" s="380">
        <f t="shared" si="22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85">
        <v>7.5</v>
      </c>
      <c r="C59" s="787">
        <v>7.7</v>
      </c>
      <c r="D59" s="787">
        <v>7.6</v>
      </c>
      <c r="E59" s="787">
        <v>1.3</v>
      </c>
      <c r="F59" s="787">
        <v>7.6</v>
      </c>
      <c r="G59" s="786">
        <v>7.4</v>
      </c>
      <c r="H59" s="786">
        <v>7.4</v>
      </c>
      <c r="I59" s="785">
        <v>6.6</v>
      </c>
      <c r="J59" s="786">
        <v>6.7</v>
      </c>
      <c r="K59" s="786">
        <v>6.9</v>
      </c>
      <c r="L59" s="787">
        <v>1.7</v>
      </c>
      <c r="M59" s="787">
        <v>6.8</v>
      </c>
      <c r="N59" s="776">
        <v>6.6</v>
      </c>
      <c r="O59" s="788">
        <v>6.6</v>
      </c>
      <c r="P59" s="785">
        <v>7.4</v>
      </c>
      <c r="Q59" s="787">
        <v>7.4</v>
      </c>
      <c r="R59" s="787">
        <v>7.5</v>
      </c>
      <c r="S59" s="787">
        <v>1.2</v>
      </c>
      <c r="T59" s="787">
        <v>7.6</v>
      </c>
      <c r="U59" s="787">
        <v>7.4</v>
      </c>
      <c r="V59" s="788">
        <v>7.3</v>
      </c>
      <c r="W59" s="380">
        <f t="shared" si="22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85">
        <v>7.5</v>
      </c>
      <c r="C60" s="787">
        <v>7.7</v>
      </c>
      <c r="D60" s="787">
        <v>7.7</v>
      </c>
      <c r="E60" s="787">
        <v>1.3</v>
      </c>
      <c r="F60" s="787">
        <v>7.6</v>
      </c>
      <c r="G60" s="786">
        <v>7.5</v>
      </c>
      <c r="H60" s="786">
        <v>7.5</v>
      </c>
      <c r="I60" s="785">
        <v>6.6</v>
      </c>
      <c r="J60" s="786">
        <v>6.8</v>
      </c>
      <c r="K60" s="786">
        <v>6.9</v>
      </c>
      <c r="L60" s="787">
        <v>1.7</v>
      </c>
      <c r="M60" s="787">
        <v>6.8</v>
      </c>
      <c r="N60" s="776">
        <v>6.7</v>
      </c>
      <c r="O60" s="788">
        <v>6.7</v>
      </c>
      <c r="P60" s="785">
        <v>7.4</v>
      </c>
      <c r="Q60" s="787">
        <v>7.4</v>
      </c>
      <c r="R60" s="787">
        <v>7.5</v>
      </c>
      <c r="S60" s="787">
        <v>1.2</v>
      </c>
      <c r="T60" s="787">
        <v>7.6</v>
      </c>
      <c r="U60" s="787">
        <v>7.5</v>
      </c>
      <c r="V60" s="788">
        <v>7.3</v>
      </c>
      <c r="W60" s="680">
        <f t="shared" si="22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52.5</v>
      </c>
      <c r="C61" s="623">
        <f t="shared" si="23"/>
        <v>53.500000000000007</v>
      </c>
      <c r="D61" s="623">
        <f t="shared" si="23"/>
        <v>53.400000000000006</v>
      </c>
      <c r="E61" s="623">
        <f t="shared" si="23"/>
        <v>9.4</v>
      </c>
      <c r="F61" s="623">
        <f t="shared" si="23"/>
        <v>53.2</v>
      </c>
      <c r="G61" s="623">
        <f t="shared" si="23"/>
        <v>52</v>
      </c>
      <c r="H61" s="624">
        <f t="shared" si="23"/>
        <v>52</v>
      </c>
      <c r="I61" s="622">
        <f t="shared" si="23"/>
        <v>46.1</v>
      </c>
      <c r="J61" s="623">
        <f t="shared" si="23"/>
        <v>47.1</v>
      </c>
      <c r="K61" s="623">
        <f t="shared" si="23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4">SUM(P54:P60)</f>
        <v>51.4</v>
      </c>
      <c r="Q61" s="623">
        <f t="shared" si="24"/>
        <v>51.4</v>
      </c>
      <c r="R61" s="623">
        <f t="shared" si="24"/>
        <v>52.3</v>
      </c>
      <c r="S61" s="623">
        <f t="shared" si="24"/>
        <v>8.6</v>
      </c>
      <c r="T61" s="623">
        <f t="shared" si="24"/>
        <v>53.2</v>
      </c>
      <c r="U61" s="623">
        <f t="shared" si="24"/>
        <v>52</v>
      </c>
      <c r="V61" s="624">
        <f t="shared" si="24"/>
        <v>50.899999999999991</v>
      </c>
      <c r="W61" s="625">
        <f t="shared" si="22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5">((((C62*7)*C63-C54-C55)/1000))/7</f>
        <v>7.6478142857142855</v>
      </c>
      <c r="D64" s="21">
        <f t="shared" si="25"/>
        <v>7.622814285714286</v>
      </c>
      <c r="E64" s="21">
        <f t="shared" si="25"/>
        <v>1.2235857142857145</v>
      </c>
      <c r="F64" s="21">
        <f t="shared" si="25"/>
        <v>7.5978285714285718</v>
      </c>
      <c r="G64" s="21">
        <f t="shared" si="25"/>
        <v>7.4213714285714278</v>
      </c>
      <c r="H64" s="21">
        <f t="shared" si="25"/>
        <v>7.4213714285714278</v>
      </c>
      <c r="I64" s="21">
        <f t="shared" si="25"/>
        <v>6.5771285714285721</v>
      </c>
      <c r="J64" s="21">
        <f t="shared" si="25"/>
        <v>6.7300714285714287</v>
      </c>
      <c r="K64" s="21">
        <f t="shared" si="25"/>
        <v>6.8380428571428569</v>
      </c>
      <c r="L64" s="21">
        <f t="shared" si="25"/>
        <v>1.6825285714285714</v>
      </c>
      <c r="M64" s="21">
        <f t="shared" si="25"/>
        <v>6.8155428571428569</v>
      </c>
      <c r="N64" s="21">
        <f t="shared" si="25"/>
        <v>6.6201000000000008</v>
      </c>
      <c r="O64" s="21">
        <f t="shared" si="25"/>
        <v>6.6201000000000008</v>
      </c>
      <c r="P64" s="21">
        <f t="shared" si="25"/>
        <v>7.3418999999999999</v>
      </c>
      <c r="Q64" s="21">
        <f t="shared" si="25"/>
        <v>7.3418999999999999</v>
      </c>
      <c r="R64" s="21">
        <f t="shared" si="25"/>
        <v>7.4703714285714282</v>
      </c>
      <c r="S64" s="21">
        <f t="shared" si="25"/>
        <v>1.2236428571428573</v>
      </c>
      <c r="T64" s="21">
        <f t="shared" si="25"/>
        <v>7.5978285714285718</v>
      </c>
      <c r="U64" s="21">
        <f t="shared" si="25"/>
        <v>7.4213714285714278</v>
      </c>
      <c r="V64" s="21">
        <f t="shared" si="25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6">((D63*D62)*7)/1000</f>
        <v>53.375</v>
      </c>
      <c r="E65" s="330">
        <f t="shared" si="26"/>
        <v>8.5679999999999996</v>
      </c>
      <c r="F65" s="330">
        <f t="shared" si="26"/>
        <v>53.2</v>
      </c>
      <c r="G65" s="330">
        <f t="shared" si="26"/>
        <v>51.964500000000001</v>
      </c>
      <c r="H65" s="331">
        <f t="shared" si="26"/>
        <v>51.964500000000001</v>
      </c>
      <c r="I65" s="329">
        <f t="shared" si="26"/>
        <v>46.052999999999997</v>
      </c>
      <c r="J65" s="330">
        <f t="shared" si="26"/>
        <v>47.124000000000002</v>
      </c>
      <c r="K65" s="330">
        <f t="shared" si="26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7">((P63*P62)*7)/1000</f>
        <v>51.408000000000001</v>
      </c>
      <c r="Q65" s="330">
        <f t="shared" si="27"/>
        <v>51.408000000000001</v>
      </c>
      <c r="R65" s="330">
        <f t="shared" si="27"/>
        <v>52.307499999999997</v>
      </c>
      <c r="S65" s="330">
        <f t="shared" si="27"/>
        <v>8.5679999999999996</v>
      </c>
      <c r="T65" s="330">
        <f t="shared" si="27"/>
        <v>53.2</v>
      </c>
      <c r="U65" s="330">
        <f t="shared" si="27"/>
        <v>51.964500000000001</v>
      </c>
      <c r="V65" s="331">
        <f t="shared" si="27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153.06122448979593</v>
      </c>
      <c r="C66" s="27">
        <f t="shared" si="28"/>
        <v>152.85714285714286</v>
      </c>
      <c r="D66" s="27">
        <f t="shared" si="28"/>
        <v>152.57142857142858</v>
      </c>
      <c r="E66" s="27">
        <f t="shared" si="28"/>
        <v>167.85714285714286</v>
      </c>
      <c r="F66" s="27">
        <f t="shared" si="28"/>
        <v>152</v>
      </c>
      <c r="G66" s="27">
        <f t="shared" si="28"/>
        <v>151.60349854227405</v>
      </c>
      <c r="H66" s="28">
        <f t="shared" si="28"/>
        <v>151.60349854227405</v>
      </c>
      <c r="I66" s="26">
        <f t="shared" si="28"/>
        <v>153.15614617940199</v>
      </c>
      <c r="J66" s="27">
        <f t="shared" si="28"/>
        <v>152.92207792207793</v>
      </c>
      <c r="K66" s="27">
        <f t="shared" si="28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9">+(P61/P63)/7*1000</f>
        <v>152.97619047619045</v>
      </c>
      <c r="Q66" s="27">
        <f t="shared" si="29"/>
        <v>152.97619047619045</v>
      </c>
      <c r="R66" s="27">
        <f t="shared" si="29"/>
        <v>152.47813411078718</v>
      </c>
      <c r="S66" s="27">
        <f t="shared" si="29"/>
        <v>153.57142857142856</v>
      </c>
      <c r="T66" s="27">
        <f t="shared" si="29"/>
        <v>152</v>
      </c>
      <c r="U66" s="27">
        <f t="shared" si="29"/>
        <v>151.60349854227405</v>
      </c>
      <c r="V66" s="28">
        <f t="shared" si="29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30">C65-C61</f>
        <v>4.9999999999990052E-2</v>
      </c>
      <c r="D67" s="713">
        <f t="shared" si="30"/>
        <v>-2.5000000000005684E-2</v>
      </c>
      <c r="E67" s="713">
        <f t="shared" si="30"/>
        <v>-0.83200000000000074</v>
      </c>
      <c r="F67" s="713">
        <f t="shared" si="30"/>
        <v>0</v>
      </c>
      <c r="G67" s="713">
        <f t="shared" si="30"/>
        <v>-3.5499999999998977E-2</v>
      </c>
      <c r="H67" s="713">
        <f t="shared" si="30"/>
        <v>-3.5499999999998977E-2</v>
      </c>
      <c r="I67" s="713">
        <f t="shared" si="30"/>
        <v>-4.700000000000415E-2</v>
      </c>
      <c r="J67" s="713">
        <f t="shared" si="30"/>
        <v>2.4000000000000909E-2</v>
      </c>
      <c r="K67" s="713">
        <f t="shared" si="30"/>
        <v>-1.9999999999996021E-2</v>
      </c>
      <c r="L67" s="713">
        <f t="shared" si="30"/>
        <v>-1.8999999999998352E-2</v>
      </c>
      <c r="M67" s="713">
        <f t="shared" si="30"/>
        <v>2.2500000000000853E-2</v>
      </c>
      <c r="N67" s="713">
        <f t="shared" si="30"/>
        <v>-4.600000000000648E-2</v>
      </c>
      <c r="O67" s="713">
        <f t="shared" si="30"/>
        <v>-4.600000000000648E-2</v>
      </c>
      <c r="P67" s="713">
        <f t="shared" si="30"/>
        <v>8.0000000000026716E-3</v>
      </c>
      <c r="Q67" s="713">
        <f t="shared" si="30"/>
        <v>8.0000000000026716E-3</v>
      </c>
      <c r="R67" s="713">
        <f t="shared" si="30"/>
        <v>7.5000000000002842E-3</v>
      </c>
      <c r="S67" s="713">
        <f t="shared" si="30"/>
        <v>-3.2000000000000028E-2</v>
      </c>
      <c r="T67" s="713">
        <f t="shared" si="30"/>
        <v>0</v>
      </c>
      <c r="U67" s="713">
        <f t="shared" si="30"/>
        <v>-3.5499999999998977E-2</v>
      </c>
      <c r="V67" s="713">
        <f t="shared" si="30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827"/>
      <c r="G1" s="1147" t="s">
        <v>0</v>
      </c>
      <c r="H1" s="1147"/>
      <c r="I1" s="1147"/>
      <c r="J1" s="1147"/>
      <c r="K1" s="1147"/>
      <c r="L1" s="1147"/>
      <c r="M1" s="1147"/>
      <c r="N1" s="1147"/>
      <c r="O1" s="1147"/>
      <c r="P1" s="1147"/>
      <c r="S1" s="827"/>
      <c r="T1" s="827"/>
      <c r="U1" s="827"/>
      <c r="V1" s="827"/>
      <c r="W1" s="827"/>
      <c r="X1" s="823"/>
      <c r="Y1" s="823"/>
      <c r="Z1" s="823"/>
      <c r="AA1" s="370"/>
      <c r="AB1" s="12"/>
      <c r="AC1" s="2"/>
      <c r="AD1" s="2"/>
      <c r="AE1" s="2"/>
      <c r="AF1" s="2"/>
      <c r="AG1" s="823"/>
    </row>
    <row r="2" spans="1:33" s="3" customFormat="1" ht="15" customHeight="1" x14ac:dyDescent="0.25">
      <c r="A2" s="935">
        <f>COUNTA(A7:A13) - MATCH(A3,A7:A13,0) + 1</f>
        <v>1</v>
      </c>
      <c r="E2" s="1152" t="s">
        <v>1</v>
      </c>
      <c r="F2" s="1152"/>
      <c r="G2" s="1152"/>
      <c r="H2" s="1152"/>
      <c r="I2" s="1148" t="s">
        <v>2</v>
      </c>
      <c r="J2" s="1148"/>
      <c r="K2" s="1148"/>
      <c r="M2" s="826" t="s">
        <v>3</v>
      </c>
      <c r="N2" s="1148" t="s">
        <v>49</v>
      </c>
      <c r="O2" s="1148"/>
      <c r="P2" s="1148"/>
      <c r="S2" s="826" t="s">
        <v>5</v>
      </c>
      <c r="T2" s="830">
        <v>45785</v>
      </c>
      <c r="U2" s="830">
        <f>T2+6</f>
        <v>45791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30</v>
      </c>
      <c r="H3" s="827" t="s">
        <v>4</v>
      </c>
      <c r="I3" s="828">
        <v>3</v>
      </c>
      <c r="J3" s="826"/>
      <c r="K3" s="826"/>
      <c r="V3" s="829"/>
      <c r="W3" s="829"/>
      <c r="X3" s="824"/>
      <c r="Y3" s="824"/>
      <c r="Z3" s="824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827"/>
      <c r="B4" s="827"/>
      <c r="C4" s="827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825"/>
      <c r="Y4" s="825"/>
      <c r="Z4" s="825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44" t="s">
        <v>7</v>
      </c>
      <c r="C5" s="1145"/>
      <c r="D5" s="1145"/>
      <c r="E5" s="1145"/>
      <c r="F5" s="1145"/>
      <c r="G5" s="1145"/>
      <c r="H5" s="1146"/>
      <c r="I5" s="1149" t="s">
        <v>29</v>
      </c>
      <c r="J5" s="1150"/>
      <c r="K5" s="1150"/>
      <c r="L5" s="1150"/>
      <c r="M5" s="1150"/>
      <c r="N5" s="1150"/>
      <c r="O5" s="1151"/>
      <c r="P5" s="1149" t="s">
        <v>28</v>
      </c>
      <c r="Q5" s="1150"/>
      <c r="R5" s="1150"/>
      <c r="S5" s="1150"/>
      <c r="T5" s="1150"/>
      <c r="U5" s="1150"/>
      <c r="V5" s="1150"/>
      <c r="W5" s="963" t="s">
        <v>8</v>
      </c>
      <c r="Y5" s="2"/>
    </row>
    <row r="6" spans="1:33" ht="15" customHeight="1" thickBot="1" x14ac:dyDescent="0.3">
      <c r="A6" s="832" t="s">
        <v>9</v>
      </c>
      <c r="B6" s="833">
        <v>1</v>
      </c>
      <c r="C6" s="834">
        <v>2</v>
      </c>
      <c r="D6" s="834">
        <v>3</v>
      </c>
      <c r="E6" s="834">
        <v>4</v>
      </c>
      <c r="F6" s="834">
        <v>5</v>
      </c>
      <c r="G6" s="834">
        <v>6</v>
      </c>
      <c r="H6" s="835">
        <v>7</v>
      </c>
      <c r="I6" s="833">
        <v>1</v>
      </c>
      <c r="J6" s="834">
        <v>2</v>
      </c>
      <c r="K6" s="834">
        <v>3</v>
      </c>
      <c r="L6" s="834">
        <v>4</v>
      </c>
      <c r="M6" s="834">
        <v>5</v>
      </c>
      <c r="N6" s="834">
        <v>6</v>
      </c>
      <c r="O6" s="835">
        <v>7</v>
      </c>
      <c r="P6" s="833">
        <v>1</v>
      </c>
      <c r="Q6" s="834">
        <v>2</v>
      </c>
      <c r="R6" s="834">
        <v>3</v>
      </c>
      <c r="S6" s="834">
        <v>4</v>
      </c>
      <c r="T6" s="834">
        <v>5</v>
      </c>
      <c r="U6" s="836">
        <v>6</v>
      </c>
      <c r="V6" s="961">
        <v>7</v>
      </c>
      <c r="W6" s="978">
        <v>1648.6000000000001</v>
      </c>
      <c r="Y6" s="327"/>
      <c r="AA6" s="326"/>
      <c r="AB6" s="11"/>
    </row>
    <row r="7" spans="1:33" ht="15" customHeight="1" x14ac:dyDescent="0.2">
      <c r="A7" s="832" t="s">
        <v>23</v>
      </c>
      <c r="B7" s="837">
        <v>89.9</v>
      </c>
      <c r="C7" s="838">
        <v>90</v>
      </c>
      <c r="D7" s="838">
        <v>89.8</v>
      </c>
      <c r="E7" s="839">
        <v>11.7</v>
      </c>
      <c r="F7" s="838">
        <v>89.3</v>
      </c>
      <c r="G7" s="838">
        <v>89.7</v>
      </c>
      <c r="H7" s="840">
        <v>90</v>
      </c>
      <c r="I7" s="841">
        <v>86.1</v>
      </c>
      <c r="J7" s="838">
        <v>86.6</v>
      </c>
      <c r="K7" s="838">
        <v>89.1</v>
      </c>
      <c r="L7" s="839">
        <v>18.899999999999999</v>
      </c>
      <c r="M7" s="838">
        <v>90.3</v>
      </c>
      <c r="N7" s="838">
        <v>88.4</v>
      </c>
      <c r="O7" s="840">
        <v>86.7</v>
      </c>
      <c r="P7" s="837">
        <v>88.3</v>
      </c>
      <c r="Q7" s="838">
        <v>89.2</v>
      </c>
      <c r="R7" s="838">
        <v>91</v>
      </c>
      <c r="S7" s="839">
        <v>12.3</v>
      </c>
      <c r="T7" s="842">
        <v>91.6</v>
      </c>
      <c r="U7" s="838">
        <v>90.4</v>
      </c>
      <c r="V7" s="840">
        <v>90.2</v>
      </c>
      <c r="W7" s="962">
        <f t="shared" ref="W7:W14" si="0">SUM(B7:V7)</f>
        <v>1649.5</v>
      </c>
      <c r="X7" s="959">
        <f>W6-W7</f>
        <v>-0.89999999999986358</v>
      </c>
      <c r="Y7" s="327"/>
      <c r="Z7" s="326"/>
      <c r="AA7" s="502"/>
      <c r="AB7" s="11"/>
    </row>
    <row r="8" spans="1:33" ht="15" customHeight="1" x14ac:dyDescent="0.2">
      <c r="A8" s="843" t="s">
        <v>19</v>
      </c>
      <c r="B8" s="841">
        <v>89.8</v>
      </c>
      <c r="C8" s="839">
        <v>90</v>
      </c>
      <c r="D8" s="839">
        <v>89.8</v>
      </c>
      <c r="E8" s="838">
        <v>11.6</v>
      </c>
      <c r="F8" s="839">
        <v>89.3</v>
      </c>
      <c r="G8" s="838">
        <v>89.7</v>
      </c>
      <c r="H8" s="840">
        <v>90</v>
      </c>
      <c r="I8" s="841">
        <v>86.1</v>
      </c>
      <c r="J8" s="838">
        <v>86.6</v>
      </c>
      <c r="K8" s="839">
        <v>89.1</v>
      </c>
      <c r="L8" s="838">
        <v>18.8</v>
      </c>
      <c r="M8" s="838">
        <v>90.3</v>
      </c>
      <c r="N8" s="838">
        <v>88.4</v>
      </c>
      <c r="O8" s="845">
        <v>86.7</v>
      </c>
      <c r="P8" s="841">
        <v>88.2</v>
      </c>
      <c r="Q8" s="983">
        <v>89.2</v>
      </c>
      <c r="R8" s="838">
        <v>91</v>
      </c>
      <c r="S8" s="838">
        <v>12.2</v>
      </c>
      <c r="T8" s="842">
        <v>91.6</v>
      </c>
      <c r="U8" s="838">
        <v>90.4</v>
      </c>
      <c r="V8" s="840">
        <v>90.2</v>
      </c>
      <c r="W8" s="847">
        <f t="shared" si="0"/>
        <v>1649.0000000000002</v>
      </c>
      <c r="X8" s="959">
        <f>W7-W8</f>
        <v>0.49999999999977263</v>
      </c>
      <c r="Y8" s="356"/>
      <c r="Z8" s="326"/>
      <c r="AA8" s="502"/>
      <c r="AB8" s="11"/>
    </row>
    <row r="9" spans="1:33" ht="15" customHeight="1" x14ac:dyDescent="0.2">
      <c r="A9" s="844" t="s">
        <v>27</v>
      </c>
      <c r="B9" s="841">
        <v>89.7</v>
      </c>
      <c r="C9" s="838">
        <v>89.9</v>
      </c>
      <c r="D9" s="839">
        <v>89.7</v>
      </c>
      <c r="E9" s="839">
        <v>11.8</v>
      </c>
      <c r="F9" s="838">
        <v>89.3</v>
      </c>
      <c r="G9" s="838">
        <v>89.8</v>
      </c>
      <c r="H9" s="845">
        <v>90.1</v>
      </c>
      <c r="I9" s="837">
        <v>86.4</v>
      </c>
      <c r="J9" s="838">
        <v>86.7</v>
      </c>
      <c r="K9" s="838">
        <v>89.1</v>
      </c>
      <c r="L9" s="838">
        <v>19.2</v>
      </c>
      <c r="M9" s="838">
        <v>90.4</v>
      </c>
      <c r="N9" s="838">
        <v>88.5</v>
      </c>
      <c r="O9" s="840">
        <v>86.6</v>
      </c>
      <c r="P9" s="841">
        <v>88.2</v>
      </c>
      <c r="Q9" s="838">
        <v>88.9</v>
      </c>
      <c r="R9" s="838">
        <v>91.2</v>
      </c>
      <c r="S9" s="838">
        <v>12.5</v>
      </c>
      <c r="T9" s="846">
        <v>91.8</v>
      </c>
      <c r="U9" s="838">
        <v>90.8</v>
      </c>
      <c r="V9" s="840">
        <v>90.4</v>
      </c>
      <c r="W9" s="847">
        <f t="shared" si="0"/>
        <v>1651.0000000000002</v>
      </c>
      <c r="X9" s="959">
        <f t="shared" ref="X9:X13" si="1">W8-W9</f>
        <v>-2</v>
      </c>
      <c r="Y9" s="356"/>
      <c r="Z9" s="326"/>
      <c r="AA9" s="502"/>
      <c r="AB9" s="11"/>
    </row>
    <row r="10" spans="1:33" ht="15" customHeight="1" x14ac:dyDescent="0.2">
      <c r="A10" s="832" t="s">
        <v>20</v>
      </c>
      <c r="B10" s="841">
        <v>89.7</v>
      </c>
      <c r="C10" s="839">
        <v>89.9</v>
      </c>
      <c r="D10" s="983">
        <v>89.6</v>
      </c>
      <c r="E10" s="838">
        <v>11.7</v>
      </c>
      <c r="F10" s="839">
        <v>89.3</v>
      </c>
      <c r="G10" s="838">
        <v>89.8</v>
      </c>
      <c r="H10" s="845">
        <v>90</v>
      </c>
      <c r="I10" s="841">
        <v>86.3</v>
      </c>
      <c r="J10" s="838">
        <v>86.7</v>
      </c>
      <c r="K10" s="838">
        <v>89.1</v>
      </c>
      <c r="L10" s="838">
        <v>19.2</v>
      </c>
      <c r="M10" s="838">
        <v>90.4</v>
      </c>
      <c r="N10" s="839">
        <v>88.5</v>
      </c>
      <c r="O10" s="840">
        <v>86.6</v>
      </c>
      <c r="P10" s="837">
        <v>88.2</v>
      </c>
      <c r="Q10" s="839">
        <v>88.9</v>
      </c>
      <c r="R10" s="838">
        <v>91.2</v>
      </c>
      <c r="S10" s="839">
        <v>12.5</v>
      </c>
      <c r="T10" s="842">
        <v>91.7</v>
      </c>
      <c r="U10" s="838">
        <v>90.8</v>
      </c>
      <c r="V10" s="840">
        <v>90.4</v>
      </c>
      <c r="W10" s="847">
        <f t="shared" si="0"/>
        <v>1650.5000000000002</v>
      </c>
      <c r="X10" s="959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832" t="s">
        <v>21</v>
      </c>
      <c r="B11" s="841">
        <v>89.7</v>
      </c>
      <c r="C11" s="838">
        <v>89.7</v>
      </c>
      <c r="D11" s="838">
        <v>89.1</v>
      </c>
      <c r="E11" s="839">
        <v>11.5</v>
      </c>
      <c r="F11" s="838">
        <v>89.1</v>
      </c>
      <c r="G11" s="839">
        <v>89.7</v>
      </c>
      <c r="H11" s="840">
        <v>89.6</v>
      </c>
      <c r="I11" s="841">
        <v>86.1</v>
      </c>
      <c r="J11" s="838">
        <v>86.6</v>
      </c>
      <c r="K11" s="838">
        <v>89.1</v>
      </c>
      <c r="L11" s="838">
        <v>19.100000000000001</v>
      </c>
      <c r="M11" s="838">
        <v>90.4</v>
      </c>
      <c r="N11" s="838">
        <v>88.4</v>
      </c>
      <c r="O11" s="840">
        <v>86.6</v>
      </c>
      <c r="P11" s="837">
        <v>88</v>
      </c>
      <c r="Q11" s="838">
        <v>88.7</v>
      </c>
      <c r="R11" s="838">
        <v>91.2</v>
      </c>
      <c r="S11" s="838">
        <v>12.3</v>
      </c>
      <c r="T11" s="842">
        <v>91.5</v>
      </c>
      <c r="U11" s="838">
        <v>90.7</v>
      </c>
      <c r="V11" s="840">
        <v>90.4</v>
      </c>
      <c r="W11" s="847">
        <f t="shared" si="0"/>
        <v>1647.5000000000002</v>
      </c>
      <c r="X11" s="959">
        <f t="shared" si="1"/>
        <v>3</v>
      </c>
      <c r="Y11" s="356"/>
      <c r="Z11" s="326"/>
      <c r="AA11" s="502"/>
      <c r="AB11" s="11"/>
    </row>
    <row r="12" spans="1:33" ht="15" customHeight="1" x14ac:dyDescent="0.2">
      <c r="A12" s="832" t="s">
        <v>22</v>
      </c>
      <c r="B12" s="841">
        <v>89.7</v>
      </c>
      <c r="C12" s="838">
        <v>89.7</v>
      </c>
      <c r="D12" s="838">
        <v>89.1</v>
      </c>
      <c r="E12" s="838">
        <v>11.4</v>
      </c>
      <c r="F12" s="838">
        <v>89.1</v>
      </c>
      <c r="G12" s="838">
        <v>89.6</v>
      </c>
      <c r="H12" s="840">
        <v>89.6</v>
      </c>
      <c r="I12" s="837">
        <v>86.1</v>
      </c>
      <c r="J12" s="839">
        <v>86.6</v>
      </c>
      <c r="K12" s="838">
        <v>89.1</v>
      </c>
      <c r="L12" s="838">
        <v>19.100000000000001</v>
      </c>
      <c r="M12" s="838">
        <v>90.4</v>
      </c>
      <c r="N12" s="838">
        <v>88.4</v>
      </c>
      <c r="O12" s="840">
        <v>86.6</v>
      </c>
      <c r="P12" s="841">
        <v>87.9</v>
      </c>
      <c r="Q12" s="838">
        <v>88.7</v>
      </c>
      <c r="R12" s="838">
        <v>91.2</v>
      </c>
      <c r="S12" s="838">
        <v>12.3</v>
      </c>
      <c r="T12" s="842">
        <v>91.5</v>
      </c>
      <c r="U12" s="838">
        <v>90.7</v>
      </c>
      <c r="V12" s="840">
        <v>90.4</v>
      </c>
      <c r="W12" s="847">
        <f t="shared" si="0"/>
        <v>1647.2000000000003</v>
      </c>
      <c r="X12" s="959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848" t="s">
        <v>30</v>
      </c>
      <c r="B13" s="841">
        <v>89.7</v>
      </c>
      <c r="C13" s="838">
        <v>89</v>
      </c>
      <c r="D13" s="839">
        <v>87.9</v>
      </c>
      <c r="E13" s="838">
        <v>10.6</v>
      </c>
      <c r="F13" s="838">
        <v>88.5</v>
      </c>
      <c r="G13" s="838">
        <v>88.8</v>
      </c>
      <c r="H13" s="840">
        <v>88.9</v>
      </c>
      <c r="I13" s="995">
        <v>86.1</v>
      </c>
      <c r="J13" s="838">
        <v>86.6</v>
      </c>
      <c r="K13" s="838">
        <v>89.3</v>
      </c>
      <c r="L13" s="983">
        <v>19.2</v>
      </c>
      <c r="M13" s="839">
        <v>90.4</v>
      </c>
      <c r="N13" s="838">
        <v>87.9</v>
      </c>
      <c r="O13" s="996">
        <v>86.7</v>
      </c>
      <c r="P13" s="837">
        <v>86.4</v>
      </c>
      <c r="Q13" s="839">
        <v>88.1</v>
      </c>
      <c r="R13" s="838">
        <v>91.2</v>
      </c>
      <c r="S13" s="838">
        <v>11.6</v>
      </c>
      <c r="T13" s="842">
        <v>91.5</v>
      </c>
      <c r="U13" s="838">
        <v>90.9</v>
      </c>
      <c r="V13" s="840">
        <v>90.6</v>
      </c>
      <c r="W13" s="997">
        <f t="shared" si="0"/>
        <v>1639.9</v>
      </c>
      <c r="X13" s="959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945" t="s">
        <v>8</v>
      </c>
      <c r="B14" s="851">
        <f t="shared" ref="B14:K14" si="2">SUM(B7:B13)</f>
        <v>628.20000000000005</v>
      </c>
      <c r="C14" s="852">
        <f t="shared" si="2"/>
        <v>628.19999999999993</v>
      </c>
      <c r="D14" s="852">
        <f t="shared" si="2"/>
        <v>625</v>
      </c>
      <c r="E14" s="852">
        <f t="shared" si="2"/>
        <v>80.3</v>
      </c>
      <c r="F14" s="852">
        <f t="shared" si="2"/>
        <v>623.9</v>
      </c>
      <c r="G14" s="852">
        <f t="shared" si="2"/>
        <v>627.09999999999991</v>
      </c>
      <c r="H14" s="853">
        <f t="shared" si="2"/>
        <v>628.20000000000005</v>
      </c>
      <c r="I14" s="851">
        <f t="shared" si="2"/>
        <v>603.20000000000005</v>
      </c>
      <c r="J14" s="852">
        <f t="shared" si="2"/>
        <v>606.4</v>
      </c>
      <c r="K14" s="852">
        <f t="shared" si="2"/>
        <v>623.9</v>
      </c>
      <c r="L14" s="852">
        <f>SUM(L7:L13)</f>
        <v>133.5</v>
      </c>
      <c r="M14" s="852">
        <f>SUM(M7:M13)</f>
        <v>632.59999999999991</v>
      </c>
      <c r="N14" s="852">
        <f>SUM(N7:N13)</f>
        <v>618.5</v>
      </c>
      <c r="O14" s="853">
        <f>SUM(O7:O13)</f>
        <v>606.50000000000011</v>
      </c>
      <c r="P14" s="851">
        <f t="shared" ref="P14:V14" si="3">SUM(P7:P13)</f>
        <v>615.19999999999993</v>
      </c>
      <c r="Q14" s="852">
        <f t="shared" si="3"/>
        <v>621.70000000000005</v>
      </c>
      <c r="R14" s="852">
        <f t="shared" si="3"/>
        <v>638</v>
      </c>
      <c r="S14" s="852">
        <f t="shared" si="3"/>
        <v>85.699999999999989</v>
      </c>
      <c r="T14" s="852">
        <f t="shared" si="3"/>
        <v>641.20000000000005</v>
      </c>
      <c r="U14" s="852">
        <f t="shared" si="3"/>
        <v>634.70000000000005</v>
      </c>
      <c r="V14" s="853">
        <f t="shared" si="3"/>
        <v>632.6</v>
      </c>
      <c r="W14" s="854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946" t="s">
        <v>10</v>
      </c>
      <c r="B15" s="856">
        <v>155.00000000000009</v>
      </c>
      <c r="C15" s="856">
        <v>155.00000000000009</v>
      </c>
      <c r="D15" s="856">
        <v>155.00000000000009</v>
      </c>
      <c r="E15" s="856">
        <v>155.00000000000009</v>
      </c>
      <c r="F15" s="856">
        <v>155.00000000000009</v>
      </c>
      <c r="G15" s="856">
        <v>155.00000000000009</v>
      </c>
      <c r="H15" s="856">
        <v>155.00000000000009</v>
      </c>
      <c r="I15" s="856">
        <v>155.00000000000009</v>
      </c>
      <c r="J15" s="856">
        <v>155.00000000000009</v>
      </c>
      <c r="K15" s="856">
        <v>155.00000000000009</v>
      </c>
      <c r="L15" s="856">
        <v>155.00000000000009</v>
      </c>
      <c r="M15" s="856">
        <v>155.00000000000009</v>
      </c>
      <c r="N15" s="856">
        <v>155.00000000000009</v>
      </c>
      <c r="O15" s="856">
        <v>155.00000000000009</v>
      </c>
      <c r="P15" s="856">
        <v>155.00000000000009</v>
      </c>
      <c r="Q15" s="856">
        <v>155.00000000000009</v>
      </c>
      <c r="R15" s="856">
        <v>155.00000000000009</v>
      </c>
      <c r="S15" s="856">
        <v>155.00000000000009</v>
      </c>
      <c r="T15" s="856">
        <v>155.00000000000009</v>
      </c>
      <c r="U15" s="856">
        <v>155.00000000000009</v>
      </c>
      <c r="V15" s="857">
        <v>155.00000000000009</v>
      </c>
      <c r="W15" s="858">
        <f>((W14/W16)/7)*1000</f>
        <v>155.20391824432517</v>
      </c>
      <c r="Y15" s="36"/>
    </row>
    <row r="16" spans="1:33" s="2" customFormat="1" ht="15" customHeight="1" x14ac:dyDescent="0.25">
      <c r="A16" s="947" t="s">
        <v>11</v>
      </c>
      <c r="B16" s="860">
        <v>579</v>
      </c>
      <c r="C16" s="861">
        <v>579</v>
      </c>
      <c r="D16" s="861">
        <v>575</v>
      </c>
      <c r="E16" s="861">
        <v>74</v>
      </c>
      <c r="F16" s="861">
        <v>575</v>
      </c>
      <c r="G16" s="861">
        <v>578</v>
      </c>
      <c r="H16" s="862">
        <v>579</v>
      </c>
      <c r="I16" s="860">
        <v>552</v>
      </c>
      <c r="J16" s="861">
        <v>558</v>
      </c>
      <c r="K16" s="861">
        <v>575</v>
      </c>
      <c r="L16" s="861">
        <v>121</v>
      </c>
      <c r="M16" s="861">
        <v>582</v>
      </c>
      <c r="N16" s="861">
        <v>570</v>
      </c>
      <c r="O16" s="862">
        <v>556</v>
      </c>
      <c r="P16" s="860">
        <v>566</v>
      </c>
      <c r="Q16" s="861">
        <v>572</v>
      </c>
      <c r="R16" s="861">
        <v>588</v>
      </c>
      <c r="S16" s="861">
        <v>79</v>
      </c>
      <c r="T16" s="861">
        <v>591</v>
      </c>
      <c r="U16" s="861">
        <v>585</v>
      </c>
      <c r="V16" s="863">
        <v>583</v>
      </c>
      <c r="W16" s="864">
        <f>+SUM(B16:V16)</f>
        <v>10617</v>
      </c>
    </row>
    <row r="17" spans="1:30" s="2" customFormat="1" ht="15" customHeight="1" x14ac:dyDescent="0.25">
      <c r="A17" s="948" t="s">
        <v>12</v>
      </c>
      <c r="B17" s="866">
        <f>((((((B15*7)*B16-B7-B8)/1000))/7))</f>
        <v>89.719328571428605</v>
      </c>
      <c r="C17" s="866">
        <f t="shared" ref="C17:V17" si="4">((((((C15*7)*C16-C7-C8)/1000))/7))</f>
        <v>89.71928571428576</v>
      </c>
      <c r="D17" s="866">
        <f t="shared" si="4"/>
        <v>89.099342857142901</v>
      </c>
      <c r="E17" s="866">
        <f t="shared" si="4"/>
        <v>11.466671428571434</v>
      </c>
      <c r="F17" s="866">
        <f t="shared" si="4"/>
        <v>89.099485714285748</v>
      </c>
      <c r="G17" s="866">
        <f t="shared" si="4"/>
        <v>89.564371428571491</v>
      </c>
      <c r="H17" s="866">
        <f t="shared" si="4"/>
        <v>89.71928571428576</v>
      </c>
      <c r="I17" s="866">
        <f t="shared" si="4"/>
        <v>85.535400000000067</v>
      </c>
      <c r="J17" s="866">
        <f t="shared" si="4"/>
        <v>86.465257142857197</v>
      </c>
      <c r="K17" s="866">
        <f t="shared" si="4"/>
        <v>89.099542857142907</v>
      </c>
      <c r="L17" s="866">
        <f t="shared" si="4"/>
        <v>18.749614285714301</v>
      </c>
      <c r="M17" s="866">
        <f t="shared" si="4"/>
        <v>90.184200000000033</v>
      </c>
      <c r="N17" s="866">
        <f t="shared" si="4"/>
        <v>88.324742857142908</v>
      </c>
      <c r="O17" s="866">
        <f t="shared" si="4"/>
        <v>86.155228571428637</v>
      </c>
      <c r="P17" s="866">
        <f t="shared" si="4"/>
        <v>87.704785714285762</v>
      </c>
      <c r="Q17" s="866">
        <f t="shared" si="4"/>
        <v>88.634514285714346</v>
      </c>
      <c r="R17" s="866">
        <f t="shared" si="4"/>
        <v>91.114000000000047</v>
      </c>
      <c r="S17" s="866">
        <f t="shared" si="4"/>
        <v>12.241500000000007</v>
      </c>
      <c r="T17" s="866">
        <f t="shared" si="4"/>
        <v>91.57882857142863</v>
      </c>
      <c r="U17" s="866">
        <f t="shared" si="4"/>
        <v>90.649171428571464</v>
      </c>
      <c r="V17" s="866">
        <f t="shared" si="4"/>
        <v>90.339228571428634</v>
      </c>
      <c r="W17" s="867">
        <f>((W14*1000)/W16)/7</f>
        <v>155.20391824432517</v>
      </c>
      <c r="Y17" s="36"/>
    </row>
    <row r="18" spans="1:30" ht="15" customHeight="1" x14ac:dyDescent="0.25">
      <c r="A18" s="916" t="s">
        <v>13</v>
      </c>
      <c r="B18" s="866">
        <f>((B16*B15)*7)/1000</f>
        <v>628.21500000000037</v>
      </c>
      <c r="C18" s="869">
        <f>((C16*C15)*7)/1000</f>
        <v>628.21500000000037</v>
      </c>
      <c r="D18" s="869">
        <f t="shared" ref="D18:K18" si="5">((D16*D15)*7)/1000</f>
        <v>623.87500000000034</v>
      </c>
      <c r="E18" s="869">
        <f t="shared" si="5"/>
        <v>80.290000000000049</v>
      </c>
      <c r="F18" s="869">
        <f t="shared" si="5"/>
        <v>623.87500000000034</v>
      </c>
      <c r="G18" s="869">
        <f t="shared" si="5"/>
        <v>627.13000000000034</v>
      </c>
      <c r="H18" s="870">
        <f t="shared" si="5"/>
        <v>628.21500000000037</v>
      </c>
      <c r="I18" s="866">
        <f>((I16*I15)*7)/1000</f>
        <v>598.9200000000003</v>
      </c>
      <c r="J18" s="869">
        <f t="shared" si="5"/>
        <v>605.4300000000004</v>
      </c>
      <c r="K18" s="869">
        <f t="shared" si="5"/>
        <v>623.87500000000034</v>
      </c>
      <c r="L18" s="869">
        <f>((L16*L15)*7)/1000</f>
        <v>131.28500000000008</v>
      </c>
      <c r="M18" s="869">
        <f>((M16*M15)*7)/1000</f>
        <v>631.47000000000037</v>
      </c>
      <c r="N18" s="869">
        <f>((N16*N15)*7)/1000</f>
        <v>618.45000000000039</v>
      </c>
      <c r="O18" s="870">
        <f>((O16*O15)*7)/1000</f>
        <v>603.26000000000033</v>
      </c>
      <c r="P18" s="866">
        <f t="shared" ref="P18:V18" si="6">((P16*P15)*7)/1000</f>
        <v>614.11000000000035</v>
      </c>
      <c r="Q18" s="869">
        <f t="shared" si="6"/>
        <v>620.62000000000035</v>
      </c>
      <c r="R18" s="869">
        <f t="shared" si="6"/>
        <v>637.98000000000036</v>
      </c>
      <c r="S18" s="869">
        <f t="shared" si="6"/>
        <v>85.71500000000006</v>
      </c>
      <c r="T18" s="869">
        <f t="shared" si="6"/>
        <v>641.23500000000035</v>
      </c>
      <c r="U18" s="869">
        <f t="shared" si="6"/>
        <v>634.72500000000036</v>
      </c>
      <c r="V18" s="871">
        <f t="shared" si="6"/>
        <v>632.5550000000004</v>
      </c>
      <c r="W18" s="872"/>
      <c r="Y18" s="327"/>
      <c r="AA18" s="11"/>
      <c r="AB18" s="11"/>
    </row>
    <row r="19" spans="1:30" ht="15" customHeight="1" thickBot="1" x14ac:dyDescent="0.3">
      <c r="A19" s="918" t="s">
        <v>14</v>
      </c>
      <c r="B19" s="874">
        <f t="shared" ref="B19:K19" si="7">+(B14/B16)/7*1000</f>
        <v>154.99629903774982</v>
      </c>
      <c r="C19" s="875">
        <f t="shared" si="7"/>
        <v>154.99629903774979</v>
      </c>
      <c r="D19" s="875">
        <f t="shared" si="7"/>
        <v>155.27950310559004</v>
      </c>
      <c r="E19" s="875">
        <f t="shared" si="7"/>
        <v>155.01930501930499</v>
      </c>
      <c r="F19" s="875">
        <f t="shared" si="7"/>
        <v>155.00621118012424</v>
      </c>
      <c r="G19" s="875">
        <f t="shared" si="7"/>
        <v>154.99258526940184</v>
      </c>
      <c r="H19" s="876">
        <f t="shared" si="7"/>
        <v>154.99629903774982</v>
      </c>
      <c r="I19" s="874">
        <f t="shared" si="7"/>
        <v>156.10766045548655</v>
      </c>
      <c r="J19" s="875">
        <f t="shared" si="7"/>
        <v>155.24833589349714</v>
      </c>
      <c r="K19" s="875">
        <f t="shared" si="7"/>
        <v>155.00621118012424</v>
      </c>
      <c r="L19" s="875">
        <f>+(L14/L16)/7*1000</f>
        <v>157.6151121605667</v>
      </c>
      <c r="M19" s="875">
        <f>+(M14/M16)/7*1000</f>
        <v>155.27736867943051</v>
      </c>
      <c r="N19" s="875">
        <f>+(N14/N16)/7*1000</f>
        <v>155.01253132832079</v>
      </c>
      <c r="O19" s="876">
        <f>+(O14/O16)/7*1000</f>
        <v>155.83247687564236</v>
      </c>
      <c r="P19" s="874">
        <f t="shared" ref="P19:V19" si="8">+(P14/P16)/7*1000</f>
        <v>155.27511357900048</v>
      </c>
      <c r="Q19" s="875">
        <f t="shared" si="8"/>
        <v>155.26973026973027</v>
      </c>
      <c r="R19" s="875">
        <f t="shared" si="8"/>
        <v>155.00485908649173</v>
      </c>
      <c r="S19" s="875">
        <f t="shared" si="8"/>
        <v>154.97287522603975</v>
      </c>
      <c r="T19" s="875">
        <f t="shared" si="8"/>
        <v>154.99153976311339</v>
      </c>
      <c r="U19" s="875">
        <f t="shared" si="8"/>
        <v>154.993894993895</v>
      </c>
      <c r="V19" s="877">
        <f t="shared" si="8"/>
        <v>155.01102670913994</v>
      </c>
      <c r="W19" s="878"/>
      <c r="Y19" s="327"/>
      <c r="AA19" s="11"/>
      <c r="AB19" s="11"/>
    </row>
    <row r="20" spans="1:30" ht="15" customHeight="1" x14ac:dyDescent="0.25">
      <c r="B20" s="879">
        <f>B18-B14</f>
        <v>1.5000000000327418E-2</v>
      </c>
      <c r="C20" s="879">
        <f t="shared" ref="C20:V20" si="9">C18-C14</f>
        <v>1.5000000000441105E-2</v>
      </c>
      <c r="D20" s="879">
        <f t="shared" si="9"/>
        <v>-1.1249999999996589</v>
      </c>
      <c r="E20" s="879">
        <f t="shared" si="9"/>
        <v>-9.9999999999482725E-3</v>
      </c>
      <c r="F20" s="879">
        <f t="shared" si="9"/>
        <v>-2.4999999999636202E-2</v>
      </c>
      <c r="G20" s="879">
        <f t="shared" si="9"/>
        <v>3.0000000000427463E-2</v>
      </c>
      <c r="H20" s="879">
        <f t="shared" si="9"/>
        <v>1.5000000000327418E-2</v>
      </c>
      <c r="I20" s="879">
        <f t="shared" si="9"/>
        <v>-4.2799999999997453</v>
      </c>
      <c r="J20" s="879">
        <f t="shared" si="9"/>
        <v>-0.96999999999957254</v>
      </c>
      <c r="K20" s="879">
        <f t="shared" si="9"/>
        <v>-2.4999999999636202E-2</v>
      </c>
      <c r="L20" s="879">
        <f t="shared" si="9"/>
        <v>-2.2149999999999181</v>
      </c>
      <c r="M20" s="879">
        <f t="shared" si="9"/>
        <v>-1.1299999999995407</v>
      </c>
      <c r="N20" s="879">
        <f t="shared" si="9"/>
        <v>-4.9999999999613465E-2</v>
      </c>
      <c r="O20" s="879">
        <f t="shared" si="9"/>
        <v>-3.2399999999997817</v>
      </c>
      <c r="P20" s="879">
        <f t="shared" si="9"/>
        <v>-1.0899999999995771</v>
      </c>
      <c r="Q20" s="879">
        <f t="shared" si="9"/>
        <v>-1.0799999999996999</v>
      </c>
      <c r="R20" s="879">
        <f t="shared" si="9"/>
        <v>-1.999999999964075E-2</v>
      </c>
      <c r="S20" s="879">
        <f t="shared" si="9"/>
        <v>1.5000000000071623E-2</v>
      </c>
      <c r="T20" s="879">
        <f t="shared" si="9"/>
        <v>3.5000000000309228E-2</v>
      </c>
      <c r="U20" s="879">
        <f t="shared" si="9"/>
        <v>2.5000000000318323E-2</v>
      </c>
      <c r="V20" s="879">
        <f t="shared" si="9"/>
        <v>-4.4999999999618012E-2</v>
      </c>
      <c r="W20" s="880"/>
      <c r="X20" s="30"/>
      <c r="Y20" s="31"/>
      <c r="Z20" s="30"/>
      <c r="AA20" s="30"/>
      <c r="AB20" s="30"/>
      <c r="AC20" s="30"/>
    </row>
    <row r="21" spans="1:30" ht="15" customHeight="1" x14ac:dyDescent="0.25">
      <c r="B21" s="965">
        <f t="shared" ref="B21:V21" si="10">B20/$A$2</f>
        <v>1.5000000000327418E-2</v>
      </c>
      <c r="C21" s="965">
        <f t="shared" si="10"/>
        <v>1.5000000000441105E-2</v>
      </c>
      <c r="D21" s="965">
        <f t="shared" si="10"/>
        <v>-1.1249999999996589</v>
      </c>
      <c r="E21" s="965">
        <f t="shared" si="10"/>
        <v>-9.9999999999482725E-3</v>
      </c>
      <c r="F21" s="965">
        <f t="shared" si="10"/>
        <v>-2.4999999999636202E-2</v>
      </c>
      <c r="G21" s="965">
        <f t="shared" si="10"/>
        <v>3.0000000000427463E-2</v>
      </c>
      <c r="H21" s="965">
        <f t="shared" si="10"/>
        <v>1.5000000000327418E-2</v>
      </c>
      <c r="I21" s="965">
        <f t="shared" si="10"/>
        <v>-4.2799999999997453</v>
      </c>
      <c r="J21" s="965">
        <f t="shared" si="10"/>
        <v>-0.96999999999957254</v>
      </c>
      <c r="K21" s="965">
        <f t="shared" si="10"/>
        <v>-2.4999999999636202E-2</v>
      </c>
      <c r="L21" s="965">
        <f t="shared" si="10"/>
        <v>-2.2149999999999181</v>
      </c>
      <c r="M21" s="965">
        <f t="shared" si="10"/>
        <v>-1.1299999999995407</v>
      </c>
      <c r="N21" s="965">
        <f t="shared" si="10"/>
        <v>-4.9999999999613465E-2</v>
      </c>
      <c r="O21" s="965">
        <f t="shared" si="10"/>
        <v>-3.2399999999997817</v>
      </c>
      <c r="P21" s="965">
        <f t="shared" si="10"/>
        <v>-1.0899999999995771</v>
      </c>
      <c r="Q21" s="965">
        <f t="shared" si="10"/>
        <v>-1.0799999999996999</v>
      </c>
      <c r="R21" s="965">
        <f t="shared" si="10"/>
        <v>-1.999999999964075E-2</v>
      </c>
      <c r="S21" s="965">
        <f t="shared" si="10"/>
        <v>1.5000000000071623E-2</v>
      </c>
      <c r="T21" s="965">
        <f t="shared" si="10"/>
        <v>3.5000000000309228E-2</v>
      </c>
      <c r="U21" s="965">
        <f t="shared" si="10"/>
        <v>2.5000000000318323E-2</v>
      </c>
      <c r="V21" s="965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65">
        <f t="shared" ref="B22:V22" si="11">B21 + SUMIF($A$7:$A$13, $A$3,B7:B13)</f>
        <v>89.71500000000033</v>
      </c>
      <c r="C22" s="965">
        <f t="shared" si="11"/>
        <v>89.015000000000441</v>
      </c>
      <c r="D22" s="965">
        <f t="shared" si="11"/>
        <v>86.775000000000347</v>
      </c>
      <c r="E22" s="965">
        <f t="shared" si="11"/>
        <v>10.590000000000051</v>
      </c>
      <c r="F22" s="965">
        <f t="shared" si="11"/>
        <v>88.475000000000364</v>
      </c>
      <c r="G22" s="965">
        <f t="shared" si="11"/>
        <v>88.830000000000425</v>
      </c>
      <c r="H22" s="965">
        <f t="shared" si="11"/>
        <v>88.915000000000333</v>
      </c>
      <c r="I22" s="965">
        <f t="shared" si="11"/>
        <v>81.820000000000249</v>
      </c>
      <c r="J22" s="965">
        <f t="shared" si="11"/>
        <v>85.630000000000422</v>
      </c>
      <c r="K22" s="965">
        <f t="shared" si="11"/>
        <v>89.275000000000361</v>
      </c>
      <c r="L22" s="965">
        <f t="shared" si="11"/>
        <v>16.985000000000081</v>
      </c>
      <c r="M22" s="965">
        <f t="shared" si="11"/>
        <v>89.270000000000465</v>
      </c>
      <c r="N22" s="965">
        <f t="shared" si="11"/>
        <v>87.850000000000392</v>
      </c>
      <c r="O22" s="965">
        <f t="shared" si="11"/>
        <v>83.460000000000221</v>
      </c>
      <c r="P22" s="965">
        <f t="shared" si="11"/>
        <v>85.310000000000429</v>
      </c>
      <c r="Q22" s="965">
        <f t="shared" si="11"/>
        <v>87.020000000000294</v>
      </c>
      <c r="R22" s="965">
        <f t="shared" si="11"/>
        <v>91.180000000000362</v>
      </c>
      <c r="S22" s="965">
        <f t="shared" si="11"/>
        <v>11.615000000000071</v>
      </c>
      <c r="T22" s="965">
        <f t="shared" si="11"/>
        <v>91.535000000000309</v>
      </c>
      <c r="U22" s="965">
        <f t="shared" si="11"/>
        <v>90.925000000000324</v>
      </c>
      <c r="V22" s="965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80"/>
      <c r="C23" s="880"/>
      <c r="D23" s="880"/>
      <c r="E23" s="880"/>
      <c r="F23" s="880"/>
      <c r="G23" s="880"/>
      <c r="H23" s="880"/>
      <c r="I23" s="880"/>
      <c r="J23" s="880"/>
      <c r="K23" s="880"/>
      <c r="L23" s="880"/>
      <c r="M23" s="880"/>
      <c r="N23" s="966"/>
      <c r="O23" s="967"/>
      <c r="P23" s="967"/>
      <c r="Q23" s="967"/>
      <c r="R23" s="967"/>
      <c r="S23" s="967"/>
      <c r="T23" s="967"/>
      <c r="U23" s="968"/>
      <c r="V23" s="880"/>
      <c r="W23" s="880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81" t="s">
        <v>15</v>
      </c>
      <c r="B24" s="1153" t="s">
        <v>16</v>
      </c>
      <c r="C24" s="1154"/>
      <c r="D24" s="1154"/>
      <c r="E24" s="1154"/>
      <c r="F24" s="1154"/>
      <c r="G24" s="1155"/>
      <c r="H24" s="1157" t="s">
        <v>8</v>
      </c>
      <c r="I24" s="882"/>
      <c r="J24" s="882"/>
      <c r="K24" s="882"/>
      <c r="L24" s="882"/>
      <c r="M24" s="883"/>
      <c r="N24" s="974" t="s">
        <v>87</v>
      </c>
      <c r="O24" s="975" t="s">
        <v>16</v>
      </c>
      <c r="P24" s="976"/>
      <c r="Q24" s="976"/>
      <c r="R24" s="976"/>
      <c r="S24" s="976"/>
      <c r="T24" s="976"/>
      <c r="U24" s="1142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832" t="s">
        <v>32</v>
      </c>
      <c r="B25" s="939">
        <v>4</v>
      </c>
      <c r="C25" s="940">
        <v>3</v>
      </c>
      <c r="D25" s="941">
        <v>2</v>
      </c>
      <c r="E25" s="942">
        <v>1</v>
      </c>
      <c r="F25" s="942">
        <v>1</v>
      </c>
      <c r="G25" s="960">
        <v>2</v>
      </c>
      <c r="H25" s="1143"/>
      <c r="I25" s="884"/>
      <c r="J25" s="884"/>
      <c r="K25" s="884"/>
      <c r="L25" s="1156"/>
      <c r="M25" s="1156"/>
      <c r="N25" s="885" t="s">
        <v>32</v>
      </c>
      <c r="O25" s="969">
        <v>4</v>
      </c>
      <c r="P25" s="970">
        <v>3</v>
      </c>
      <c r="Q25" s="971">
        <v>2</v>
      </c>
      <c r="R25" s="972">
        <v>1</v>
      </c>
      <c r="S25" s="972">
        <v>1</v>
      </c>
      <c r="T25" s="973">
        <v>2</v>
      </c>
      <c r="U25" s="1143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832" t="s">
        <v>9</v>
      </c>
      <c r="B26" s="833">
        <v>1</v>
      </c>
      <c r="C26" s="834">
        <v>2</v>
      </c>
      <c r="D26" s="834">
        <v>3</v>
      </c>
      <c r="E26" s="834">
        <v>4</v>
      </c>
      <c r="F26" s="834">
        <v>5</v>
      </c>
      <c r="G26" s="961">
        <v>6</v>
      </c>
      <c r="H26" s="964">
        <v>398.5</v>
      </c>
      <c r="I26" s="884"/>
      <c r="J26" s="882"/>
      <c r="K26" s="882"/>
      <c r="L26" s="882"/>
      <c r="M26" s="9"/>
      <c r="N26" s="832" t="s">
        <v>9</v>
      </c>
      <c r="O26" s="888">
        <v>1</v>
      </c>
      <c r="P26" s="889">
        <v>2</v>
      </c>
      <c r="Q26" s="889">
        <v>3</v>
      </c>
      <c r="R26" s="889">
        <v>4</v>
      </c>
      <c r="S26" s="889">
        <v>5</v>
      </c>
      <c r="T26" s="890">
        <v>6</v>
      </c>
      <c r="U26" s="964">
        <v>32.4</v>
      </c>
      <c r="V26" s="882"/>
      <c r="W26" s="9"/>
      <c r="X26" s="2"/>
      <c r="Y26" s="2"/>
      <c r="Z26" s="327"/>
      <c r="AA26" s="374"/>
      <c r="AB26" s="11"/>
    </row>
    <row r="27" spans="1:30" ht="15" customHeight="1" x14ac:dyDescent="0.25">
      <c r="A27" s="832" t="s">
        <v>23</v>
      </c>
      <c r="B27" s="891">
        <v>71.599999999999994</v>
      </c>
      <c r="C27" s="938">
        <v>77.2</v>
      </c>
      <c r="D27" s="892">
        <v>20.6</v>
      </c>
      <c r="E27" s="892">
        <v>76.2</v>
      </c>
      <c r="F27" s="892">
        <v>76.599999999999994</v>
      </c>
      <c r="G27" s="893">
        <v>76.099999999999994</v>
      </c>
      <c r="H27" s="962">
        <f>SUM(B27:G27)</f>
        <v>398.30000000000007</v>
      </c>
      <c r="I27" s="959">
        <f t="shared" ref="I27:I33" si="12">H26-H27</f>
        <v>0.19999999999993179</v>
      </c>
      <c r="J27" s="894"/>
      <c r="K27" s="882"/>
      <c r="L27" s="894"/>
      <c r="M27" s="9"/>
      <c r="N27" s="832" t="s">
        <v>23</v>
      </c>
      <c r="O27" s="895">
        <v>5.9</v>
      </c>
      <c r="P27" s="896">
        <v>6.2</v>
      </c>
      <c r="Q27" s="896">
        <v>1.2</v>
      </c>
      <c r="R27" s="896">
        <v>6.3</v>
      </c>
      <c r="S27" s="896">
        <v>6.2</v>
      </c>
      <c r="T27" s="897">
        <v>6.3</v>
      </c>
      <c r="U27" s="988">
        <f t="shared" ref="U27:U34" si="13">SUM(O27:T27)</f>
        <v>32.1</v>
      </c>
      <c r="V27" s="959">
        <f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843" t="s">
        <v>19</v>
      </c>
      <c r="B28" s="891">
        <v>71.599999999999994</v>
      </c>
      <c r="C28" s="938">
        <v>77</v>
      </c>
      <c r="D28" s="986">
        <v>20.3</v>
      </c>
      <c r="E28" s="892">
        <v>75.900000000000006</v>
      </c>
      <c r="F28" s="892">
        <v>76.5</v>
      </c>
      <c r="G28" s="893">
        <v>76.099999999999994</v>
      </c>
      <c r="H28" s="962">
        <f>SUM(B28:G28)</f>
        <v>397.4</v>
      </c>
      <c r="I28" s="959">
        <f t="shared" si="12"/>
        <v>0.90000000000009095</v>
      </c>
      <c r="J28" s="894"/>
      <c r="K28" s="882"/>
      <c r="L28" s="894"/>
      <c r="M28" s="9"/>
      <c r="N28" s="843" t="s">
        <v>19</v>
      </c>
      <c r="O28" s="895">
        <v>6</v>
      </c>
      <c r="P28" s="896">
        <v>6.2</v>
      </c>
      <c r="Q28" s="896">
        <v>1.2</v>
      </c>
      <c r="R28" s="896">
        <v>6.3</v>
      </c>
      <c r="S28" s="896">
        <v>6.3</v>
      </c>
      <c r="T28" s="897">
        <v>6.4</v>
      </c>
      <c r="U28" s="989">
        <f t="shared" si="13"/>
        <v>32.4</v>
      </c>
      <c r="V28" s="959">
        <f>U27-U28</f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844" t="s">
        <v>27</v>
      </c>
      <c r="B29" s="891">
        <v>72.099999999999994</v>
      </c>
      <c r="C29" s="938">
        <v>77.099999999999994</v>
      </c>
      <c r="D29" s="892">
        <v>19.600000000000001</v>
      </c>
      <c r="E29" s="892">
        <v>76.2</v>
      </c>
      <c r="F29" s="938">
        <v>76.400000000000006</v>
      </c>
      <c r="G29" s="893">
        <v>76.599999999999994</v>
      </c>
      <c r="H29" s="962">
        <f t="shared" ref="H29:H33" si="14">SUM(B29:G29)</f>
        <v>398</v>
      </c>
      <c r="I29" s="959">
        <f t="shared" si="12"/>
        <v>-0.60000000000002274</v>
      </c>
      <c r="J29" s="894"/>
      <c r="K29" s="882"/>
      <c r="L29" s="894"/>
      <c r="M29" s="9"/>
      <c r="N29" s="843" t="s">
        <v>27</v>
      </c>
      <c r="O29" s="895">
        <v>6</v>
      </c>
      <c r="P29" s="896">
        <v>6.2</v>
      </c>
      <c r="Q29" s="896">
        <v>1.2</v>
      </c>
      <c r="R29" s="896">
        <v>6.3</v>
      </c>
      <c r="S29" s="896">
        <v>6.3</v>
      </c>
      <c r="T29" s="897">
        <v>6.4</v>
      </c>
      <c r="U29" s="989">
        <f t="shared" si="13"/>
        <v>32.4</v>
      </c>
      <c r="V29" s="959">
        <f t="shared" ref="V29:V33" si="15">U28-U29</f>
        <v>0</v>
      </c>
      <c r="W29" s="9"/>
      <c r="Y29" s="501"/>
      <c r="Z29" s="356"/>
      <c r="AA29" s="11"/>
      <c r="AB29" s="11"/>
    </row>
    <row r="30" spans="1:30" ht="15" customHeight="1" x14ac:dyDescent="0.25">
      <c r="A30" s="832" t="s">
        <v>20</v>
      </c>
      <c r="B30" s="891">
        <v>72.099999999999994</v>
      </c>
      <c r="C30" s="938">
        <v>77</v>
      </c>
      <c r="D30" s="892">
        <v>19.600000000000001</v>
      </c>
      <c r="E30" s="892">
        <v>76.2</v>
      </c>
      <c r="F30" s="892">
        <v>76.3</v>
      </c>
      <c r="G30" s="893">
        <v>76.599999999999994</v>
      </c>
      <c r="H30" s="962">
        <f t="shared" si="14"/>
        <v>397.79999999999995</v>
      </c>
      <c r="I30" s="959">
        <f t="shared" si="12"/>
        <v>0.20000000000004547</v>
      </c>
      <c r="J30" s="894"/>
      <c r="L30" s="894"/>
      <c r="M30" s="9"/>
      <c r="N30" s="832" t="s">
        <v>20</v>
      </c>
      <c r="O30" s="895">
        <v>6</v>
      </c>
      <c r="P30" s="896">
        <v>6.3</v>
      </c>
      <c r="Q30" s="896">
        <v>1.2</v>
      </c>
      <c r="R30" s="896">
        <v>6.3</v>
      </c>
      <c r="S30" s="896">
        <v>6.3</v>
      </c>
      <c r="T30" s="897">
        <v>6.4</v>
      </c>
      <c r="U30" s="989">
        <f t="shared" si="13"/>
        <v>32.5</v>
      </c>
      <c r="V30" s="959">
        <f t="shared" si="15"/>
        <v>-0.10000000000000142</v>
      </c>
      <c r="W30" s="9"/>
      <c r="AA30" s="11"/>
      <c r="AB30" s="11"/>
    </row>
    <row r="31" spans="1:30" ht="15" customHeight="1" x14ac:dyDescent="0.25">
      <c r="A31" s="832" t="s">
        <v>21</v>
      </c>
      <c r="B31" s="891">
        <v>72.099999999999994</v>
      </c>
      <c r="C31" s="892">
        <v>76.599999999999994</v>
      </c>
      <c r="D31" s="892">
        <v>19.600000000000001</v>
      </c>
      <c r="E31" s="892">
        <v>76.2</v>
      </c>
      <c r="F31" s="892">
        <v>76.099999999999994</v>
      </c>
      <c r="G31" s="893">
        <v>76.599999999999994</v>
      </c>
      <c r="H31" s="962">
        <f t="shared" si="14"/>
        <v>397.20000000000005</v>
      </c>
      <c r="I31" s="959">
        <f t="shared" si="12"/>
        <v>0.59999999999990905</v>
      </c>
      <c r="J31" s="898"/>
      <c r="L31" s="898"/>
      <c r="M31" s="899"/>
      <c r="N31" s="832" t="s">
        <v>21</v>
      </c>
      <c r="O31" s="895">
        <v>6</v>
      </c>
      <c r="P31" s="896">
        <v>6.3</v>
      </c>
      <c r="Q31" s="896">
        <v>1.3</v>
      </c>
      <c r="R31" s="896">
        <v>6.3</v>
      </c>
      <c r="S31" s="896">
        <v>6.3</v>
      </c>
      <c r="T31" s="897">
        <v>6.4</v>
      </c>
      <c r="U31" s="989">
        <f t="shared" si="13"/>
        <v>32.6</v>
      </c>
      <c r="V31" s="959">
        <f t="shared" si="15"/>
        <v>-0.10000000000000142</v>
      </c>
      <c r="W31" s="9"/>
      <c r="AA31" s="11"/>
      <c r="AB31" s="11"/>
    </row>
    <row r="32" spans="1:30" ht="15" customHeight="1" x14ac:dyDescent="0.25">
      <c r="A32" s="843" t="s">
        <v>22</v>
      </c>
      <c r="B32" s="891">
        <v>72.099999999999994</v>
      </c>
      <c r="C32" s="892">
        <v>76.7</v>
      </c>
      <c r="D32" s="938">
        <v>19.5</v>
      </c>
      <c r="E32" s="892">
        <v>76.2</v>
      </c>
      <c r="F32" s="892">
        <v>76.099999999999994</v>
      </c>
      <c r="G32" s="893">
        <v>76.599999999999994</v>
      </c>
      <c r="H32" s="962">
        <f t="shared" si="14"/>
        <v>397.20000000000005</v>
      </c>
      <c r="I32" s="959">
        <f t="shared" si="12"/>
        <v>0</v>
      </c>
      <c r="J32" s="898"/>
      <c r="L32" s="898"/>
      <c r="M32" s="899"/>
      <c r="N32" s="843" t="s">
        <v>22</v>
      </c>
      <c r="O32" s="895">
        <v>6</v>
      </c>
      <c r="P32" s="896">
        <v>6.3</v>
      </c>
      <c r="Q32" s="896">
        <v>1.3</v>
      </c>
      <c r="R32" s="896">
        <v>6.3</v>
      </c>
      <c r="S32" s="896">
        <v>6.3</v>
      </c>
      <c r="T32" s="897">
        <v>6.4</v>
      </c>
      <c r="U32" s="989">
        <f t="shared" si="13"/>
        <v>32.6</v>
      </c>
      <c r="V32" s="959">
        <f t="shared" si="15"/>
        <v>0</v>
      </c>
      <c r="W32" s="9"/>
      <c r="AA32" s="11"/>
      <c r="AB32" s="11"/>
    </row>
    <row r="33" spans="1:30" ht="15" customHeight="1" thickBot="1" x14ac:dyDescent="0.3">
      <c r="A33" s="900" t="s">
        <v>30</v>
      </c>
      <c r="B33" s="891">
        <v>72.2</v>
      </c>
      <c r="C33" s="892">
        <v>76.900000000000006</v>
      </c>
      <c r="D33" s="892">
        <v>17.5</v>
      </c>
      <c r="E33" s="938">
        <v>76.2</v>
      </c>
      <c r="F33" s="938">
        <v>76.2</v>
      </c>
      <c r="G33" s="893">
        <v>76.7</v>
      </c>
      <c r="H33" s="962">
        <f t="shared" si="14"/>
        <v>395.7</v>
      </c>
      <c r="I33" s="959">
        <f t="shared" si="12"/>
        <v>1.5000000000000568</v>
      </c>
      <c r="J33" s="898"/>
      <c r="K33" s="898"/>
      <c r="L33" s="898"/>
      <c r="M33" s="899"/>
      <c r="N33" s="900" t="s">
        <v>30</v>
      </c>
      <c r="O33" s="895">
        <v>6</v>
      </c>
      <c r="P33" s="896">
        <v>6.3</v>
      </c>
      <c r="Q33" s="896">
        <v>1.3</v>
      </c>
      <c r="R33" s="896">
        <v>6.4</v>
      </c>
      <c r="S33" s="896">
        <v>6.3</v>
      </c>
      <c r="T33" s="897">
        <v>6.4</v>
      </c>
      <c r="U33" s="989">
        <f t="shared" si="13"/>
        <v>32.700000000000003</v>
      </c>
      <c r="V33" s="959">
        <f t="shared" si="15"/>
        <v>-0.10000000000000142</v>
      </c>
      <c r="W33" s="902" t="s">
        <v>113</v>
      </c>
      <c r="AA33" s="11"/>
      <c r="AB33" s="11"/>
    </row>
    <row r="34" spans="1:30" ht="15" customHeight="1" thickBot="1" x14ac:dyDescent="0.3">
      <c r="A34" s="944" t="s">
        <v>8</v>
      </c>
      <c r="B34" s="904">
        <f t="shared" ref="B34:G34" si="16">SUM(B27:B33)</f>
        <v>503.8</v>
      </c>
      <c r="C34" s="905">
        <f t="shared" si="16"/>
        <v>538.5</v>
      </c>
      <c r="D34" s="905">
        <f t="shared" si="16"/>
        <v>136.70000000000002</v>
      </c>
      <c r="E34" s="954">
        <f t="shared" si="16"/>
        <v>533.1</v>
      </c>
      <c r="F34" s="905">
        <f>SUM(F27:F33)</f>
        <v>534.20000000000005</v>
      </c>
      <c r="G34" s="949">
        <f t="shared" si="16"/>
        <v>535.30000000000007</v>
      </c>
      <c r="H34" s="854">
        <f t="shared" ref="H34" si="17">SUM(B34:G34)</f>
        <v>2781.6000000000004</v>
      </c>
      <c r="I34" s="880"/>
      <c r="J34" s="880"/>
      <c r="K34" s="898"/>
      <c r="L34" s="880"/>
      <c r="M34" s="882"/>
      <c r="N34" s="850" t="s">
        <v>8</v>
      </c>
      <c r="O34" s="904">
        <f t="shared" ref="O34:T34" si="18">SUM(O27:O33)</f>
        <v>41.9</v>
      </c>
      <c r="P34" s="905">
        <f t="shared" si="18"/>
        <v>43.8</v>
      </c>
      <c r="Q34" s="905">
        <f t="shared" si="18"/>
        <v>8.6999999999999993</v>
      </c>
      <c r="R34" s="905">
        <f t="shared" si="18"/>
        <v>44.199999999999996</v>
      </c>
      <c r="S34" s="905">
        <f t="shared" si="18"/>
        <v>44</v>
      </c>
      <c r="T34" s="906">
        <f t="shared" si="18"/>
        <v>44.699999999999996</v>
      </c>
      <c r="U34" s="903">
        <f t="shared" si="13"/>
        <v>227.29999999999998</v>
      </c>
      <c r="V34" s="9"/>
      <c r="W34" s="9"/>
      <c r="AA34" s="11"/>
      <c r="AB34" s="11"/>
    </row>
    <row r="35" spans="1:30" ht="15" customHeight="1" x14ac:dyDescent="0.25">
      <c r="A35" s="943" t="s">
        <v>10</v>
      </c>
      <c r="B35" s="955">
        <v>155.1</v>
      </c>
      <c r="C35" s="956">
        <v>155.1</v>
      </c>
      <c r="D35" s="956">
        <v>155.1</v>
      </c>
      <c r="E35" s="956">
        <v>155.1</v>
      </c>
      <c r="F35" s="956">
        <v>155.1</v>
      </c>
      <c r="G35" s="957">
        <v>155.1</v>
      </c>
      <c r="H35" s="911">
        <f>+((H34/H36)/7)*1000</f>
        <v>155.28387204823315</v>
      </c>
      <c r="I35" s="907"/>
      <c r="J35" s="907"/>
      <c r="K35" s="898"/>
      <c r="L35" s="880"/>
      <c r="M35" s="882"/>
      <c r="N35" s="855" t="s">
        <v>10</v>
      </c>
      <c r="O35" s="908">
        <v>153.5</v>
      </c>
      <c r="P35" s="909">
        <v>152.5</v>
      </c>
      <c r="Q35" s="909">
        <v>154</v>
      </c>
      <c r="R35" s="909">
        <v>150.5</v>
      </c>
      <c r="S35" s="909">
        <v>149.5</v>
      </c>
      <c r="T35" s="910">
        <v>148.5</v>
      </c>
      <c r="U35" s="979">
        <f>+((U34/U36)/7)*1000</f>
        <v>151.02990033222591</v>
      </c>
      <c r="V35" s="882"/>
      <c r="W35" s="882"/>
      <c r="AA35" s="11"/>
      <c r="AB35" s="11"/>
    </row>
    <row r="36" spans="1:30" ht="15" customHeight="1" x14ac:dyDescent="0.25">
      <c r="A36" s="859" t="s">
        <v>11</v>
      </c>
      <c r="B36" s="860">
        <v>464</v>
      </c>
      <c r="C36" s="861">
        <v>496</v>
      </c>
      <c r="D36" s="861">
        <v>125</v>
      </c>
      <c r="E36" s="861">
        <v>490</v>
      </c>
      <c r="F36" s="861">
        <v>491</v>
      </c>
      <c r="G36" s="862">
        <v>493</v>
      </c>
      <c r="H36" s="913">
        <f>SUM(B36:G36)</f>
        <v>2559</v>
      </c>
      <c r="I36" s="912"/>
      <c r="J36" s="912"/>
      <c r="K36" s="912"/>
      <c r="L36" s="880"/>
      <c r="M36" s="9"/>
      <c r="N36" s="859" t="s">
        <v>11</v>
      </c>
      <c r="O36" s="860">
        <v>39</v>
      </c>
      <c r="P36" s="861">
        <v>41</v>
      </c>
      <c r="Q36" s="861">
        <v>8</v>
      </c>
      <c r="R36" s="861">
        <v>42</v>
      </c>
      <c r="S36" s="861">
        <v>42</v>
      </c>
      <c r="T36" s="863">
        <v>43</v>
      </c>
      <c r="U36" s="980">
        <f>SUM(O36:T36)</f>
        <v>215</v>
      </c>
      <c r="V36" s="882"/>
      <c r="W36" s="882"/>
      <c r="AA36" s="11"/>
      <c r="AB36" s="11"/>
    </row>
    <row r="37" spans="1:30" ht="15" customHeight="1" x14ac:dyDescent="0.25">
      <c r="A37" s="865" t="s">
        <v>12</v>
      </c>
      <c r="B37" s="866">
        <f>((((((B35*7)*B36-B27-B28)/1000)))/7)</f>
        <v>71.945942857142867</v>
      </c>
      <c r="C37" s="869">
        <f t="shared" ref="C37:G37" si="19">((((((C35*7)*C36)/1000)))/7)</f>
        <v>76.929600000000022</v>
      </c>
      <c r="D37" s="869">
        <f t="shared" si="19"/>
        <v>19.387499999999999</v>
      </c>
      <c r="E37" s="869">
        <f t="shared" si="19"/>
        <v>75.999000000000009</v>
      </c>
      <c r="F37" s="869">
        <f t="shared" si="19"/>
        <v>76.1541</v>
      </c>
      <c r="G37" s="870">
        <f t="shared" si="19"/>
        <v>76.464299999999994</v>
      </c>
      <c r="H37" s="915">
        <f>((H34*1000)/H36)/7</f>
        <v>155.28387204823315</v>
      </c>
      <c r="I37" s="914"/>
      <c r="J37" s="914"/>
      <c r="K37" s="914"/>
      <c r="L37" s="880"/>
      <c r="M37" s="882"/>
      <c r="N37" s="865" t="s">
        <v>12</v>
      </c>
      <c r="O37" s="866">
        <f>(((((O35*7)*O36)/1000)))/7</f>
        <v>5.9865000000000004</v>
      </c>
      <c r="P37" s="869">
        <f t="shared" ref="P37:T37" si="20">(((((P35*7)*P36)/1000)))/7</f>
        <v>6.2524999999999995</v>
      </c>
      <c r="Q37" s="869">
        <f t="shared" si="20"/>
        <v>1.232</v>
      </c>
      <c r="R37" s="869">
        <f t="shared" si="20"/>
        <v>6.3209999999999997</v>
      </c>
      <c r="S37" s="869">
        <f t="shared" si="20"/>
        <v>6.2790000000000008</v>
      </c>
      <c r="T37" s="871">
        <f t="shared" si="20"/>
        <v>6.3855000000000004</v>
      </c>
      <c r="U37" s="981">
        <f>((U34*1000)/U36)/7</f>
        <v>151.02990033222591</v>
      </c>
      <c r="V37" s="882"/>
      <c r="W37" s="882"/>
      <c r="AA37" s="11"/>
      <c r="AB37" s="11"/>
    </row>
    <row r="38" spans="1:30" ht="15" customHeight="1" x14ac:dyDescent="0.25">
      <c r="A38" s="868" t="s">
        <v>13</v>
      </c>
      <c r="B38" s="866">
        <f t="shared" ref="B38:G38" si="21">((B36*B35)*7)/1000</f>
        <v>503.76479999999992</v>
      </c>
      <c r="C38" s="869">
        <f t="shared" si="21"/>
        <v>538.5071999999999</v>
      </c>
      <c r="D38" s="869">
        <f t="shared" si="21"/>
        <v>135.71250000000001</v>
      </c>
      <c r="E38" s="869">
        <f t="shared" si="21"/>
        <v>531.99300000000005</v>
      </c>
      <c r="F38" s="869">
        <f>((F36*F35)*7)/1000</f>
        <v>533.07869999999991</v>
      </c>
      <c r="G38" s="870">
        <f t="shared" si="21"/>
        <v>535.25009999999997</v>
      </c>
      <c r="H38" s="917"/>
      <c r="I38" s="9"/>
      <c r="J38" s="9"/>
      <c r="K38" s="9"/>
      <c r="L38" s="880"/>
      <c r="M38" s="882"/>
      <c r="N38" s="868" t="s">
        <v>13</v>
      </c>
      <c r="O38" s="866">
        <f t="shared" ref="O38:T38" si="22">((O36*O35)*7)/1000</f>
        <v>41.905500000000004</v>
      </c>
      <c r="P38" s="869">
        <f t="shared" si="22"/>
        <v>43.767499999999998</v>
      </c>
      <c r="Q38" s="869">
        <f t="shared" si="22"/>
        <v>8.6240000000000006</v>
      </c>
      <c r="R38" s="869">
        <f t="shared" si="22"/>
        <v>44.247</v>
      </c>
      <c r="S38" s="869">
        <f t="shared" si="22"/>
        <v>43.953000000000003</v>
      </c>
      <c r="T38" s="871">
        <f t="shared" si="22"/>
        <v>44.698500000000003</v>
      </c>
      <c r="U38" s="916"/>
      <c r="V38" s="882"/>
      <c r="W38" s="882"/>
      <c r="AA38" s="11"/>
      <c r="AB38" s="11"/>
    </row>
    <row r="39" spans="1:30" ht="15" customHeight="1" thickBot="1" x14ac:dyDescent="0.3">
      <c r="A39" s="873" t="s">
        <v>14</v>
      </c>
      <c r="B39" s="874">
        <f t="shared" ref="B39:G39" si="23">+(B34/B36)/7*1000</f>
        <v>155.11083743842363</v>
      </c>
      <c r="C39" s="875">
        <f t="shared" si="23"/>
        <v>155.09792626728111</v>
      </c>
      <c r="D39" s="875">
        <f t="shared" si="23"/>
        <v>156.22857142857143</v>
      </c>
      <c r="E39" s="875">
        <f t="shared" si="23"/>
        <v>155.42274052478137</v>
      </c>
      <c r="F39" s="875">
        <f>+(F34/F36)/7*1000</f>
        <v>155.42624381728251</v>
      </c>
      <c r="G39" s="876">
        <f t="shared" si="23"/>
        <v>155.11445957693422</v>
      </c>
      <c r="H39" s="919"/>
      <c r="I39" s="9"/>
      <c r="J39" s="9"/>
      <c r="K39" s="9"/>
      <c r="L39" s="880"/>
      <c r="M39" s="9"/>
      <c r="N39" s="873" t="s">
        <v>14</v>
      </c>
      <c r="O39" s="874">
        <f t="shared" ref="O39:T39" si="24">+(O34/O36)/7*1000</f>
        <v>153.47985347985346</v>
      </c>
      <c r="P39" s="875">
        <f t="shared" si="24"/>
        <v>152.61324041811844</v>
      </c>
      <c r="Q39" s="875">
        <f t="shared" si="24"/>
        <v>155.35714285714283</v>
      </c>
      <c r="R39" s="875">
        <f t="shared" si="24"/>
        <v>150.34013605442172</v>
      </c>
      <c r="S39" s="875">
        <f t="shared" si="24"/>
        <v>149.65986394557822</v>
      </c>
      <c r="T39" s="877">
        <f t="shared" si="24"/>
        <v>148.50498338870429</v>
      </c>
      <c r="U39" s="918"/>
      <c r="V39" s="882"/>
      <c r="W39" s="882"/>
      <c r="AA39" s="11"/>
      <c r="AB39" s="11"/>
    </row>
    <row r="40" spans="1:30" ht="15" customHeight="1" x14ac:dyDescent="0.25">
      <c r="A40" s="9"/>
      <c r="B40" s="879">
        <f>B38-B34</f>
        <v>-3.5200000000088494E-2</v>
      </c>
      <c r="C40" s="879">
        <f t="shared" ref="C40:G40" si="25">C38-C34</f>
        <v>7.1999999998979547E-3</v>
      </c>
      <c r="D40" s="879">
        <f t="shared" si="25"/>
        <v>-0.98750000000001137</v>
      </c>
      <c r="E40" s="879">
        <f t="shared" si="25"/>
        <v>-1.1069999999999709</v>
      </c>
      <c r="F40" s="879">
        <f t="shared" si="25"/>
        <v>-1.121300000000133</v>
      </c>
      <c r="G40" s="879">
        <f t="shared" si="25"/>
        <v>-4.9900000000093314E-2</v>
      </c>
      <c r="H40" s="9"/>
      <c r="I40" s="9"/>
      <c r="J40" s="9"/>
      <c r="K40" s="9"/>
      <c r="L40" s="880"/>
      <c r="M40" s="882"/>
      <c r="N40" s="9"/>
      <c r="O40" s="879">
        <f>O38-O34</f>
        <v>5.5000000000049454E-3</v>
      </c>
      <c r="P40" s="879">
        <f t="shared" ref="P40:T40" si="26">P38-P34</f>
        <v>-3.2499999999998863E-2</v>
      </c>
      <c r="Q40" s="879">
        <f t="shared" si="26"/>
        <v>-7.5999999999998735E-2</v>
      </c>
      <c r="R40" s="879">
        <f t="shared" si="26"/>
        <v>4.700000000000415E-2</v>
      </c>
      <c r="S40" s="879">
        <f t="shared" si="26"/>
        <v>-4.6999999999997044E-2</v>
      </c>
      <c r="T40" s="879">
        <f t="shared" si="26"/>
        <v>-1.4999999999929514E-3</v>
      </c>
      <c r="U40" s="879"/>
      <c r="V40" s="9"/>
      <c r="W40" s="882"/>
      <c r="AA40" s="11"/>
      <c r="AB40" s="11"/>
    </row>
    <row r="41" spans="1:30" ht="15" customHeight="1" x14ac:dyDescent="0.25">
      <c r="A41" s="9"/>
      <c r="B41" s="965">
        <f>(B40+B43)/$A$2</f>
        <v>-3.5200000000088494E-2</v>
      </c>
      <c r="C41" s="965">
        <f t="shared" ref="C41:G41" si="27">(C40+C43)/$A$2</f>
        <v>7.1999999998979547E-3</v>
      </c>
      <c r="D41" s="965">
        <f t="shared" si="27"/>
        <v>-0.98750000000001137</v>
      </c>
      <c r="E41" s="965">
        <f t="shared" si="27"/>
        <v>-1.1069999999999709</v>
      </c>
      <c r="F41" s="965">
        <f t="shared" si="27"/>
        <v>-1.121300000000133</v>
      </c>
      <c r="G41" s="965">
        <f t="shared" si="27"/>
        <v>-4.9900000000093314E-2</v>
      </c>
      <c r="H41" s="9"/>
      <c r="I41" s="9"/>
      <c r="J41" s="9"/>
      <c r="K41" s="9"/>
      <c r="L41" s="9"/>
      <c r="M41" s="880"/>
      <c r="N41" s="880"/>
      <c r="O41" s="880" t="s">
        <v>108</v>
      </c>
      <c r="P41" s="880" t="s">
        <v>108</v>
      </c>
      <c r="Q41" s="880" t="s">
        <v>111</v>
      </c>
      <c r="R41" s="880" t="s">
        <v>109</v>
      </c>
      <c r="S41" s="880" t="s">
        <v>109</v>
      </c>
      <c r="T41" s="880" t="s">
        <v>110</v>
      </c>
      <c r="U41" s="880"/>
      <c r="V41" s="9"/>
      <c r="W41" s="9"/>
      <c r="AA41" s="11"/>
      <c r="AB41" s="11"/>
    </row>
    <row r="42" spans="1:30" ht="15" customHeight="1" x14ac:dyDescent="0.25">
      <c r="A42" s="9"/>
      <c r="B42" s="965">
        <f t="shared" ref="B42:G42" si="28">B41 + SUMIF($A$27:$A$33, $A$3,B27:B33)</f>
        <v>72.164799999999914</v>
      </c>
      <c r="C42" s="965">
        <f t="shared" si="28"/>
        <v>76.907199999999904</v>
      </c>
      <c r="D42" s="965">
        <f t="shared" si="28"/>
        <v>16.512499999999989</v>
      </c>
      <c r="E42" s="965">
        <f t="shared" si="28"/>
        <v>75.093000000000032</v>
      </c>
      <c r="F42" s="965">
        <f t="shared" si="28"/>
        <v>75.07869999999987</v>
      </c>
      <c r="G42" s="965">
        <f t="shared" si="28"/>
        <v>76.65009999999991</v>
      </c>
      <c r="H42" s="9"/>
      <c r="I42" s="9"/>
      <c r="J42" s="9"/>
      <c r="K42" s="9"/>
      <c r="L42" s="9"/>
      <c r="M42" s="880"/>
      <c r="N42" s="880"/>
      <c r="O42" s="880"/>
      <c r="P42" s="880"/>
      <c r="Q42" s="880"/>
      <c r="R42" s="880"/>
      <c r="S42" s="880"/>
      <c r="T42" s="880"/>
      <c r="U42" s="880"/>
      <c r="V42" s="9"/>
      <c r="W42" s="9"/>
      <c r="AA42" s="11"/>
      <c r="AB42" s="11"/>
    </row>
    <row r="43" spans="1:30" ht="15" customHeight="1" thickBot="1" x14ac:dyDescent="0.3">
      <c r="A43" s="9"/>
      <c r="B43" s="880"/>
      <c r="C43" s="880"/>
      <c r="D43" s="880"/>
      <c r="E43" s="880"/>
      <c r="F43" s="880"/>
      <c r="G43" s="880"/>
      <c r="H43" s="880"/>
      <c r="I43" s="880"/>
      <c r="J43" s="880"/>
      <c r="K43" s="880"/>
      <c r="L43" s="880"/>
      <c r="M43" s="880"/>
      <c r="N43" s="880"/>
      <c r="O43" s="880"/>
      <c r="P43" s="880"/>
      <c r="Q43" s="880"/>
      <c r="R43" s="880"/>
      <c r="S43" s="880"/>
      <c r="T43" s="880"/>
      <c r="U43" s="880"/>
      <c r="V43" s="880"/>
      <c r="W43" s="9"/>
      <c r="X43" s="2"/>
      <c r="AA43" s="11"/>
      <c r="AB43" s="11"/>
      <c r="AD43" s="3"/>
    </row>
    <row r="44" spans="1:30" ht="15" customHeight="1" thickBot="1" x14ac:dyDescent="0.3">
      <c r="A44" s="831" t="s">
        <v>18</v>
      </c>
      <c r="B44" s="1144" t="s">
        <v>7</v>
      </c>
      <c r="C44" s="1145"/>
      <c r="D44" s="1145"/>
      <c r="E44" s="1145"/>
      <c r="F44" s="1145"/>
      <c r="G44" s="1145"/>
      <c r="H44" s="1146"/>
      <c r="I44" s="1139" t="s">
        <v>29</v>
      </c>
      <c r="J44" s="1140"/>
      <c r="K44" s="1140"/>
      <c r="L44" s="1140"/>
      <c r="M44" s="1140"/>
      <c r="N44" s="1140"/>
      <c r="O44" s="1141"/>
      <c r="P44" s="1139" t="s">
        <v>28</v>
      </c>
      <c r="Q44" s="1140"/>
      <c r="R44" s="1140"/>
      <c r="S44" s="1140"/>
      <c r="T44" s="1140"/>
      <c r="U44" s="1140"/>
      <c r="V44" s="1141"/>
      <c r="W44" s="945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832" t="s">
        <v>9</v>
      </c>
      <c r="B45" s="886">
        <v>1</v>
      </c>
      <c r="C45" s="887">
        <v>2</v>
      </c>
      <c r="D45" s="887">
        <v>3</v>
      </c>
      <c r="E45" s="887">
        <v>4</v>
      </c>
      <c r="F45" s="887">
        <v>5</v>
      </c>
      <c r="G45" s="887">
        <v>6</v>
      </c>
      <c r="H45" s="920">
        <v>7</v>
      </c>
      <c r="I45" s="888">
        <v>1</v>
      </c>
      <c r="J45" s="889">
        <v>2</v>
      </c>
      <c r="K45" s="889">
        <v>3</v>
      </c>
      <c r="L45" s="889">
        <v>4</v>
      </c>
      <c r="M45" s="889">
        <v>5</v>
      </c>
      <c r="N45" s="889">
        <v>6</v>
      </c>
      <c r="O45" s="921">
        <v>7</v>
      </c>
      <c r="P45" s="888">
        <v>1</v>
      </c>
      <c r="Q45" s="889">
        <v>2</v>
      </c>
      <c r="R45" s="889">
        <v>3</v>
      </c>
      <c r="S45" s="889">
        <v>4</v>
      </c>
      <c r="T45" s="889">
        <v>5</v>
      </c>
      <c r="U45" s="922">
        <v>6</v>
      </c>
      <c r="V45" s="890">
        <v>7</v>
      </c>
      <c r="W45" s="964">
        <v>134.9</v>
      </c>
      <c r="X45" s="2"/>
      <c r="Y45" s="374"/>
      <c r="Z45" s="2"/>
      <c r="AA45" s="2"/>
      <c r="AB45" s="2"/>
    </row>
    <row r="46" spans="1:30" ht="15" customHeight="1" x14ac:dyDescent="0.25">
      <c r="A46" s="923" t="s">
        <v>23</v>
      </c>
      <c r="B46" s="895">
        <v>7.5</v>
      </c>
      <c r="C46" s="896">
        <v>7.7</v>
      </c>
      <c r="D46" s="896">
        <v>7.6</v>
      </c>
      <c r="E46" s="896">
        <v>1.2</v>
      </c>
      <c r="F46" s="896">
        <v>7.6</v>
      </c>
      <c r="G46" s="924">
        <v>7.4</v>
      </c>
      <c r="H46" s="924">
        <v>7.4</v>
      </c>
      <c r="I46" s="895">
        <v>6.6</v>
      </c>
      <c r="J46" s="924">
        <v>6.7</v>
      </c>
      <c r="K46" s="924">
        <v>6.8</v>
      </c>
      <c r="L46" s="896">
        <v>1.7</v>
      </c>
      <c r="M46" s="896">
        <v>6.8</v>
      </c>
      <c r="N46" s="925">
        <v>6.6</v>
      </c>
      <c r="O46" s="926">
        <v>6.6</v>
      </c>
      <c r="P46" s="895">
        <v>7.3</v>
      </c>
      <c r="Q46" s="896">
        <v>7.3</v>
      </c>
      <c r="R46" s="896">
        <v>7.5</v>
      </c>
      <c r="S46" s="896">
        <v>1.2</v>
      </c>
      <c r="T46" s="896">
        <v>7.6</v>
      </c>
      <c r="U46" s="896">
        <v>7.4</v>
      </c>
      <c r="V46" s="926">
        <v>7.3</v>
      </c>
      <c r="W46" s="982">
        <f t="shared" ref="W46:W53" si="29">SUM(B46:V46)</f>
        <v>133.79999999999998</v>
      </c>
      <c r="X46" s="959">
        <f>W45-W46</f>
        <v>1.1000000000000227</v>
      </c>
      <c r="Y46" s="12"/>
      <c r="Z46" s="2"/>
      <c r="AA46" s="2"/>
      <c r="AB46" s="2"/>
    </row>
    <row r="47" spans="1:30" ht="15" customHeight="1" x14ac:dyDescent="0.25">
      <c r="A47" s="923" t="s">
        <v>19</v>
      </c>
      <c r="B47" s="895">
        <v>7.5</v>
      </c>
      <c r="C47" s="896">
        <v>7.7</v>
      </c>
      <c r="D47" s="896">
        <v>7.6</v>
      </c>
      <c r="E47" s="896">
        <v>1.2</v>
      </c>
      <c r="F47" s="896">
        <v>7.6</v>
      </c>
      <c r="G47" s="924">
        <v>7.4</v>
      </c>
      <c r="H47" s="924">
        <v>7.4</v>
      </c>
      <c r="I47" s="895">
        <v>6.6</v>
      </c>
      <c r="J47" s="924">
        <v>6.7</v>
      </c>
      <c r="K47" s="924">
        <v>6.9</v>
      </c>
      <c r="L47" s="896">
        <v>1.7</v>
      </c>
      <c r="M47" s="896">
        <v>6.8</v>
      </c>
      <c r="N47" s="925">
        <v>6.6</v>
      </c>
      <c r="O47" s="926">
        <v>6.6</v>
      </c>
      <c r="P47" s="895">
        <v>7.4</v>
      </c>
      <c r="Q47" s="896">
        <v>7.4</v>
      </c>
      <c r="R47" s="896">
        <v>7.5</v>
      </c>
      <c r="S47" s="896">
        <v>1.2</v>
      </c>
      <c r="T47" s="896">
        <v>7.6</v>
      </c>
      <c r="U47" s="896">
        <v>7.4</v>
      </c>
      <c r="V47" s="926">
        <v>7.3</v>
      </c>
      <c r="W47" s="987">
        <f t="shared" si="29"/>
        <v>134.1</v>
      </c>
      <c r="X47" s="959">
        <f>W46-W47</f>
        <v>-0.30000000000001137</v>
      </c>
      <c r="Y47" s="12"/>
      <c r="Z47" s="2"/>
      <c r="AA47" s="2"/>
      <c r="AB47" s="2"/>
    </row>
    <row r="48" spans="1:30" ht="15" customHeight="1" x14ac:dyDescent="0.25">
      <c r="A48" s="923" t="s">
        <v>27</v>
      </c>
      <c r="B48" s="895">
        <v>7.5</v>
      </c>
      <c r="C48" s="896">
        <v>7.7</v>
      </c>
      <c r="D48" s="896">
        <v>7.7</v>
      </c>
      <c r="E48" s="896">
        <v>1.1000000000000001</v>
      </c>
      <c r="F48" s="896">
        <v>7.6</v>
      </c>
      <c r="G48" s="924">
        <v>7.5</v>
      </c>
      <c r="H48" s="924">
        <v>7.5</v>
      </c>
      <c r="I48" s="895">
        <v>6.6</v>
      </c>
      <c r="J48" s="924">
        <v>6.8</v>
      </c>
      <c r="K48" s="924">
        <v>6.9</v>
      </c>
      <c r="L48" s="896">
        <v>1.7</v>
      </c>
      <c r="M48" s="896">
        <v>6.8</v>
      </c>
      <c r="N48" s="925">
        <v>6.7</v>
      </c>
      <c r="O48" s="926">
        <v>6.7</v>
      </c>
      <c r="P48" s="895">
        <v>7.4</v>
      </c>
      <c r="Q48" s="896">
        <v>7.4</v>
      </c>
      <c r="R48" s="896">
        <v>7.5</v>
      </c>
      <c r="S48" s="896">
        <v>1.2</v>
      </c>
      <c r="T48" s="896">
        <v>7.6</v>
      </c>
      <c r="U48" s="896">
        <v>7.5</v>
      </c>
      <c r="V48" s="926">
        <v>7.3</v>
      </c>
      <c r="W48" s="987">
        <f t="shared" si="29"/>
        <v>134.70000000000002</v>
      </c>
      <c r="X48" s="959">
        <f t="shared" ref="X48:X52" si="30">W47-W48</f>
        <v>-0.60000000000002274</v>
      </c>
      <c r="Y48" s="641"/>
      <c r="Z48" s="2"/>
      <c r="AA48" s="2"/>
      <c r="AB48" s="2"/>
    </row>
    <row r="49" spans="1:28" ht="15" customHeight="1" x14ac:dyDescent="0.25">
      <c r="A49" s="923" t="s">
        <v>20</v>
      </c>
      <c r="B49" s="895">
        <v>7.5</v>
      </c>
      <c r="C49" s="896">
        <v>7.7</v>
      </c>
      <c r="D49" s="896">
        <v>7.7</v>
      </c>
      <c r="E49" s="896">
        <v>1.2</v>
      </c>
      <c r="F49" s="896">
        <v>7.6</v>
      </c>
      <c r="G49" s="924">
        <v>7.5</v>
      </c>
      <c r="H49" s="924">
        <v>7.5</v>
      </c>
      <c r="I49" s="895">
        <v>6.6</v>
      </c>
      <c r="J49" s="924">
        <v>6.8</v>
      </c>
      <c r="K49" s="924">
        <v>6.9</v>
      </c>
      <c r="L49" s="896">
        <v>1.7</v>
      </c>
      <c r="M49" s="896">
        <v>6.9</v>
      </c>
      <c r="N49" s="925">
        <v>6.7</v>
      </c>
      <c r="O49" s="926">
        <v>6.7</v>
      </c>
      <c r="P49" s="895">
        <v>7.4</v>
      </c>
      <c r="Q49" s="896">
        <v>7.4</v>
      </c>
      <c r="R49" s="896">
        <v>7.5</v>
      </c>
      <c r="S49" s="896">
        <v>1.2</v>
      </c>
      <c r="T49" s="896">
        <v>7.6</v>
      </c>
      <c r="U49" s="896">
        <v>7.5</v>
      </c>
      <c r="V49" s="926">
        <v>7.3</v>
      </c>
      <c r="W49" s="987">
        <f t="shared" si="29"/>
        <v>134.90000000000003</v>
      </c>
      <c r="X49" s="959">
        <f t="shared" si="30"/>
        <v>-0.20000000000001705</v>
      </c>
      <c r="Y49" s="12"/>
      <c r="Z49" s="2"/>
      <c r="AA49" s="2"/>
      <c r="AB49" s="2"/>
    </row>
    <row r="50" spans="1:28" ht="15" customHeight="1" x14ac:dyDescent="0.25">
      <c r="A50" s="832" t="s">
        <v>21</v>
      </c>
      <c r="B50" s="895">
        <v>7.6</v>
      </c>
      <c r="C50" s="896">
        <v>7.7</v>
      </c>
      <c r="D50" s="896">
        <v>7.7</v>
      </c>
      <c r="E50" s="896">
        <v>1.3</v>
      </c>
      <c r="F50" s="896">
        <v>7.7</v>
      </c>
      <c r="G50" s="924">
        <v>7.5</v>
      </c>
      <c r="H50" s="924">
        <v>7.5</v>
      </c>
      <c r="I50" s="895">
        <v>6.6</v>
      </c>
      <c r="J50" s="924">
        <v>6.8</v>
      </c>
      <c r="K50" s="924">
        <v>6.9</v>
      </c>
      <c r="L50" s="896">
        <v>1.7</v>
      </c>
      <c r="M50" s="896">
        <v>6.9</v>
      </c>
      <c r="N50" s="925">
        <v>6.7</v>
      </c>
      <c r="O50" s="926">
        <v>6.7</v>
      </c>
      <c r="P50" s="895">
        <v>7.4</v>
      </c>
      <c r="Q50" s="896">
        <v>7.4</v>
      </c>
      <c r="R50" s="896">
        <v>7.5</v>
      </c>
      <c r="S50" s="896">
        <v>1.2</v>
      </c>
      <c r="T50" s="896">
        <v>7.7</v>
      </c>
      <c r="U50" s="896">
        <v>7.5</v>
      </c>
      <c r="V50" s="926">
        <v>7.3</v>
      </c>
      <c r="W50" s="987">
        <f t="shared" si="29"/>
        <v>135.30000000000004</v>
      </c>
      <c r="X50" s="959">
        <f t="shared" si="30"/>
        <v>-0.40000000000000568</v>
      </c>
      <c r="Y50" s="12"/>
      <c r="Z50" s="2"/>
      <c r="AA50" s="2"/>
      <c r="AB50" s="2"/>
    </row>
    <row r="51" spans="1:28" ht="15" customHeight="1" x14ac:dyDescent="0.25">
      <c r="A51" s="843" t="s">
        <v>22</v>
      </c>
      <c r="B51" s="895">
        <v>7.6</v>
      </c>
      <c r="C51" s="896">
        <v>7.7</v>
      </c>
      <c r="D51" s="896">
        <v>7.7</v>
      </c>
      <c r="E51" s="896">
        <v>1.3</v>
      </c>
      <c r="F51" s="896">
        <v>7.7</v>
      </c>
      <c r="G51" s="924">
        <v>7.5</v>
      </c>
      <c r="H51" s="924">
        <v>7.5</v>
      </c>
      <c r="I51" s="895">
        <v>6.7</v>
      </c>
      <c r="J51" s="924">
        <v>6.8</v>
      </c>
      <c r="K51" s="924">
        <v>6.9</v>
      </c>
      <c r="L51" s="896">
        <v>1.7</v>
      </c>
      <c r="M51" s="896">
        <v>6.9</v>
      </c>
      <c r="N51" s="925">
        <v>6.7</v>
      </c>
      <c r="O51" s="926">
        <v>6.7</v>
      </c>
      <c r="P51" s="895">
        <v>7.4</v>
      </c>
      <c r="Q51" s="896">
        <v>7.4</v>
      </c>
      <c r="R51" s="896">
        <v>7.6</v>
      </c>
      <c r="S51" s="896">
        <v>1.3</v>
      </c>
      <c r="T51" s="896">
        <v>7.7</v>
      </c>
      <c r="U51" s="896">
        <v>7.5</v>
      </c>
      <c r="V51" s="926">
        <v>7.3</v>
      </c>
      <c r="W51" s="987">
        <f t="shared" si="29"/>
        <v>135.60000000000002</v>
      </c>
      <c r="X51" s="959">
        <f t="shared" si="30"/>
        <v>-0.29999999999998295</v>
      </c>
      <c r="Y51" s="12"/>
      <c r="Z51" s="2"/>
      <c r="AA51" s="2"/>
      <c r="AB51" s="2"/>
    </row>
    <row r="52" spans="1:28" ht="15" customHeight="1" thickBot="1" x14ac:dyDescent="0.3">
      <c r="A52" s="900" t="s">
        <v>30</v>
      </c>
      <c r="B52" s="895">
        <v>7.6</v>
      </c>
      <c r="C52" s="896">
        <v>7.7</v>
      </c>
      <c r="D52" s="896">
        <v>7.7</v>
      </c>
      <c r="E52" s="896">
        <v>1.3</v>
      </c>
      <c r="F52" s="896">
        <v>7.7</v>
      </c>
      <c r="G52" s="924">
        <v>7.5</v>
      </c>
      <c r="H52" s="924">
        <v>7.5</v>
      </c>
      <c r="I52" s="895">
        <v>6.7</v>
      </c>
      <c r="J52" s="924">
        <v>6.8</v>
      </c>
      <c r="K52" s="924">
        <v>6.9</v>
      </c>
      <c r="L52" s="896">
        <v>1.7</v>
      </c>
      <c r="M52" s="896">
        <v>6.9</v>
      </c>
      <c r="N52" s="925">
        <v>6.7</v>
      </c>
      <c r="O52" s="926">
        <v>6.7</v>
      </c>
      <c r="P52" s="895">
        <v>7.4</v>
      </c>
      <c r="Q52" s="896">
        <v>7.4</v>
      </c>
      <c r="R52" s="896">
        <v>7.6</v>
      </c>
      <c r="S52" s="896">
        <v>1.3</v>
      </c>
      <c r="T52" s="896">
        <v>7.7</v>
      </c>
      <c r="U52" s="896">
        <v>7.5</v>
      </c>
      <c r="V52" s="926">
        <v>7.4</v>
      </c>
      <c r="W52" s="989">
        <f t="shared" si="29"/>
        <v>135.70000000000002</v>
      </c>
      <c r="X52" s="959">
        <f t="shared" si="30"/>
        <v>-9.9999999999994316E-2</v>
      </c>
      <c r="Y52" s="12"/>
      <c r="Z52" s="2"/>
      <c r="AA52" s="2"/>
      <c r="AB52" s="2"/>
    </row>
    <row r="53" spans="1:28" ht="15" customHeight="1" thickBot="1" x14ac:dyDescent="0.3">
      <c r="A53" s="850" t="s">
        <v>8</v>
      </c>
      <c r="B53" s="904">
        <f t="shared" ref="B53:K53" si="31">SUM(B46:B52)</f>
        <v>52.800000000000004</v>
      </c>
      <c r="C53" s="905">
        <f t="shared" si="31"/>
        <v>53.900000000000006</v>
      </c>
      <c r="D53" s="905">
        <f t="shared" si="31"/>
        <v>53.7</v>
      </c>
      <c r="E53" s="905">
        <f t="shared" si="31"/>
        <v>8.6</v>
      </c>
      <c r="F53" s="905">
        <f t="shared" si="31"/>
        <v>53.500000000000007</v>
      </c>
      <c r="G53" s="905">
        <f t="shared" si="31"/>
        <v>52.3</v>
      </c>
      <c r="H53" s="949">
        <f t="shared" si="31"/>
        <v>52.3</v>
      </c>
      <c r="I53" s="904">
        <f t="shared" si="31"/>
        <v>46.400000000000006</v>
      </c>
      <c r="J53" s="905">
        <f t="shared" si="31"/>
        <v>47.399999999999991</v>
      </c>
      <c r="K53" s="905">
        <f t="shared" si="31"/>
        <v>48.199999999999996</v>
      </c>
      <c r="L53" s="905">
        <f>SUM(L46:L52)</f>
        <v>11.899999999999999</v>
      </c>
      <c r="M53" s="905">
        <f>SUM(M46:M52)</f>
        <v>47.999999999999993</v>
      </c>
      <c r="N53" s="905">
        <f>SUM(N46:N52)</f>
        <v>46.7</v>
      </c>
      <c r="O53" s="949">
        <f>SUM(O46:O52)</f>
        <v>46.7</v>
      </c>
      <c r="P53" s="904">
        <f t="shared" ref="P53:V53" si="32">SUM(P46:P52)</f>
        <v>51.699999999999996</v>
      </c>
      <c r="Q53" s="905">
        <f t="shared" si="32"/>
        <v>51.699999999999996</v>
      </c>
      <c r="R53" s="905">
        <f t="shared" si="32"/>
        <v>52.7</v>
      </c>
      <c r="S53" s="905">
        <f t="shared" si="32"/>
        <v>8.6</v>
      </c>
      <c r="T53" s="905">
        <f t="shared" si="32"/>
        <v>53.500000000000007</v>
      </c>
      <c r="U53" s="905">
        <f t="shared" si="32"/>
        <v>52.3</v>
      </c>
      <c r="V53" s="949">
        <f t="shared" si="32"/>
        <v>51.199999999999996</v>
      </c>
      <c r="W53" s="854">
        <f t="shared" si="29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855" t="s">
        <v>10</v>
      </c>
      <c r="B54" s="950">
        <v>154</v>
      </c>
      <c r="C54" s="951">
        <v>154</v>
      </c>
      <c r="D54" s="951">
        <v>153.5</v>
      </c>
      <c r="E54" s="951">
        <v>154</v>
      </c>
      <c r="F54" s="951">
        <v>153</v>
      </c>
      <c r="G54" s="951">
        <v>152.5</v>
      </c>
      <c r="H54" s="952">
        <v>152.5</v>
      </c>
      <c r="I54" s="950">
        <v>154</v>
      </c>
      <c r="J54" s="951">
        <v>154</v>
      </c>
      <c r="K54" s="951">
        <v>153</v>
      </c>
      <c r="L54" s="953">
        <v>154</v>
      </c>
      <c r="M54" s="953">
        <v>152.5</v>
      </c>
      <c r="N54" s="951">
        <v>151.5</v>
      </c>
      <c r="O54" s="952">
        <v>151.5</v>
      </c>
      <c r="P54" s="950">
        <v>154</v>
      </c>
      <c r="Q54" s="951">
        <v>154</v>
      </c>
      <c r="R54" s="951">
        <v>153.5</v>
      </c>
      <c r="S54" s="951">
        <v>154</v>
      </c>
      <c r="T54" s="951">
        <v>153</v>
      </c>
      <c r="U54" s="951">
        <v>152.5</v>
      </c>
      <c r="V54" s="952">
        <v>152.5</v>
      </c>
      <c r="W54" s="928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59" t="s">
        <v>11</v>
      </c>
      <c r="B55" s="860">
        <v>49</v>
      </c>
      <c r="C55" s="861">
        <v>50</v>
      </c>
      <c r="D55" s="861">
        <v>50</v>
      </c>
      <c r="E55" s="861">
        <v>8</v>
      </c>
      <c r="F55" s="861">
        <v>50</v>
      </c>
      <c r="G55" s="861">
        <v>49</v>
      </c>
      <c r="H55" s="862">
        <v>49</v>
      </c>
      <c r="I55" s="860">
        <v>43</v>
      </c>
      <c r="J55" s="861">
        <v>44</v>
      </c>
      <c r="K55" s="861">
        <v>45</v>
      </c>
      <c r="L55" s="861">
        <v>11</v>
      </c>
      <c r="M55" s="861">
        <v>45</v>
      </c>
      <c r="N55" s="861">
        <v>44</v>
      </c>
      <c r="O55" s="862">
        <v>44</v>
      </c>
      <c r="P55" s="860">
        <v>48</v>
      </c>
      <c r="Q55" s="861">
        <v>48</v>
      </c>
      <c r="R55" s="861">
        <v>49</v>
      </c>
      <c r="S55" s="861">
        <v>8</v>
      </c>
      <c r="T55" s="861">
        <v>50</v>
      </c>
      <c r="U55" s="861">
        <v>49</v>
      </c>
      <c r="V55" s="862">
        <v>48</v>
      </c>
      <c r="W55" s="929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65" t="s">
        <v>12</v>
      </c>
      <c r="B56" s="866">
        <f>((((B54*7)*B55-B46-B47)/1000))/7</f>
        <v>7.543857142857143</v>
      </c>
      <c r="C56" s="869">
        <f t="shared" ref="C56:V56" si="33">((((C54*7)*C55-C46-C47)/1000))/7</f>
        <v>7.6978000000000009</v>
      </c>
      <c r="D56" s="869">
        <f t="shared" si="33"/>
        <v>7.672828571428572</v>
      </c>
      <c r="E56" s="869">
        <f t="shared" si="33"/>
        <v>1.2316571428571428</v>
      </c>
      <c r="F56" s="869">
        <f t="shared" si="33"/>
        <v>7.6478285714285716</v>
      </c>
      <c r="G56" s="869">
        <f t="shared" si="33"/>
        <v>7.4703857142857135</v>
      </c>
      <c r="H56" s="870">
        <f t="shared" si="33"/>
        <v>7.4703857142857135</v>
      </c>
      <c r="I56" s="866">
        <f t="shared" si="33"/>
        <v>6.6201142857142861</v>
      </c>
      <c r="J56" s="869">
        <f t="shared" si="33"/>
        <v>6.7740857142857154</v>
      </c>
      <c r="K56" s="869">
        <f t="shared" si="33"/>
        <v>6.8830428571428559</v>
      </c>
      <c r="L56" s="869">
        <f t="shared" si="33"/>
        <v>1.6935142857142853</v>
      </c>
      <c r="M56" s="869">
        <f t="shared" si="33"/>
        <v>6.8605571428571421</v>
      </c>
      <c r="N56" s="869">
        <f t="shared" si="33"/>
        <v>6.6641142857142857</v>
      </c>
      <c r="O56" s="870">
        <f t="shared" si="33"/>
        <v>6.6641142857142857</v>
      </c>
      <c r="P56" s="866">
        <f t="shared" si="33"/>
        <v>7.389899999999999</v>
      </c>
      <c r="Q56" s="869">
        <f t="shared" si="33"/>
        <v>7.389899999999999</v>
      </c>
      <c r="R56" s="869">
        <f t="shared" si="33"/>
        <v>7.5193571428571433</v>
      </c>
      <c r="S56" s="869">
        <f t="shared" si="33"/>
        <v>1.2316571428571428</v>
      </c>
      <c r="T56" s="869">
        <f t="shared" si="33"/>
        <v>7.6478285714285716</v>
      </c>
      <c r="U56" s="869">
        <f t="shared" si="33"/>
        <v>7.4703857142857135</v>
      </c>
      <c r="V56" s="870">
        <f t="shared" si="33"/>
        <v>7.3179142857142851</v>
      </c>
      <c r="W56" s="930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68" t="s">
        <v>13</v>
      </c>
      <c r="B57" s="866">
        <f>((B55*B54)*7)/1000</f>
        <v>52.822000000000003</v>
      </c>
      <c r="C57" s="869">
        <f>((C55*C54)*7)/1000</f>
        <v>53.9</v>
      </c>
      <c r="D57" s="869">
        <f t="shared" ref="D57:K57" si="34">((D55*D54)*7)/1000</f>
        <v>53.725000000000001</v>
      </c>
      <c r="E57" s="869">
        <f t="shared" si="34"/>
        <v>8.6240000000000006</v>
      </c>
      <c r="F57" s="869">
        <f t="shared" si="34"/>
        <v>53.55</v>
      </c>
      <c r="G57" s="869">
        <f t="shared" si="34"/>
        <v>52.307499999999997</v>
      </c>
      <c r="H57" s="870">
        <f t="shared" si="34"/>
        <v>52.307499999999997</v>
      </c>
      <c r="I57" s="866">
        <f t="shared" si="34"/>
        <v>46.353999999999999</v>
      </c>
      <c r="J57" s="869">
        <f t="shared" si="34"/>
        <v>47.432000000000002</v>
      </c>
      <c r="K57" s="869">
        <f t="shared" si="34"/>
        <v>48.195</v>
      </c>
      <c r="L57" s="869">
        <f>((L55*L54)*7)/1000</f>
        <v>11.858000000000001</v>
      </c>
      <c r="M57" s="869">
        <f>((M55*M54)*7)/1000</f>
        <v>48.037500000000001</v>
      </c>
      <c r="N57" s="869">
        <f>((N55*N54)*7)/1000</f>
        <v>46.661999999999999</v>
      </c>
      <c r="O57" s="870">
        <f>((O55*O54)*7)/1000</f>
        <v>46.661999999999999</v>
      </c>
      <c r="P57" s="866">
        <f t="shared" ref="P57:V57" si="35">((P55*P54)*7)/1000</f>
        <v>51.744</v>
      </c>
      <c r="Q57" s="869">
        <f t="shared" si="35"/>
        <v>51.744</v>
      </c>
      <c r="R57" s="869">
        <f t="shared" si="35"/>
        <v>52.650500000000001</v>
      </c>
      <c r="S57" s="869">
        <f t="shared" si="35"/>
        <v>8.6240000000000006</v>
      </c>
      <c r="T57" s="869">
        <f t="shared" si="35"/>
        <v>53.55</v>
      </c>
      <c r="U57" s="869">
        <f t="shared" si="35"/>
        <v>52.307499999999997</v>
      </c>
      <c r="V57" s="870">
        <f t="shared" si="35"/>
        <v>51.24</v>
      </c>
      <c r="W57" s="931"/>
      <c r="X57" s="327"/>
      <c r="Y57" s="374"/>
      <c r="AA57" s="11"/>
      <c r="AB57" s="11"/>
    </row>
    <row r="58" spans="1:28" ht="15" customHeight="1" thickBot="1" x14ac:dyDescent="0.3">
      <c r="A58" s="873" t="s">
        <v>14</v>
      </c>
      <c r="B58" s="874">
        <f t="shared" ref="B58:K58" si="36">+(B53/B55)/7*1000</f>
        <v>153.93586005830903</v>
      </c>
      <c r="C58" s="875">
        <f t="shared" si="36"/>
        <v>154</v>
      </c>
      <c r="D58" s="875">
        <f t="shared" si="36"/>
        <v>153.42857142857144</v>
      </c>
      <c r="E58" s="875">
        <f t="shared" si="36"/>
        <v>153.57142857142856</v>
      </c>
      <c r="F58" s="875">
        <f t="shared" si="36"/>
        <v>152.85714285714286</v>
      </c>
      <c r="G58" s="875">
        <f t="shared" si="36"/>
        <v>152.47813411078718</v>
      </c>
      <c r="H58" s="876">
        <f t="shared" si="36"/>
        <v>152.47813411078718</v>
      </c>
      <c r="I58" s="874">
        <f t="shared" si="36"/>
        <v>154.1528239202658</v>
      </c>
      <c r="J58" s="875">
        <f t="shared" si="36"/>
        <v>153.89610389610388</v>
      </c>
      <c r="K58" s="875">
        <f t="shared" si="36"/>
        <v>153.01587301587301</v>
      </c>
      <c r="L58" s="875">
        <f>+(L53/L55)/7*1000</f>
        <v>154.54545454545453</v>
      </c>
      <c r="M58" s="875">
        <f>+(M53/M55)/7*1000</f>
        <v>152.38095238095235</v>
      </c>
      <c r="N58" s="875">
        <f>+(N53/N55)/7*1000</f>
        <v>151.62337662337663</v>
      </c>
      <c r="O58" s="876">
        <f>+(O53/O55)/7*1000</f>
        <v>151.62337662337663</v>
      </c>
      <c r="P58" s="874">
        <f t="shared" ref="P58:V58" si="37">+(P53/P55)/7*1000</f>
        <v>153.86904761904759</v>
      </c>
      <c r="Q58" s="875">
        <f t="shared" si="37"/>
        <v>153.86904761904759</v>
      </c>
      <c r="R58" s="875">
        <f t="shared" si="37"/>
        <v>153.64431486880468</v>
      </c>
      <c r="S58" s="875">
        <f t="shared" si="37"/>
        <v>153.57142857142856</v>
      </c>
      <c r="T58" s="875">
        <f t="shared" si="37"/>
        <v>152.85714285714286</v>
      </c>
      <c r="U58" s="875">
        <f t="shared" si="37"/>
        <v>152.47813411078718</v>
      </c>
      <c r="V58" s="876">
        <f t="shared" si="37"/>
        <v>152.38095238095238</v>
      </c>
      <c r="W58" s="932"/>
      <c r="X58" s="327"/>
      <c r="Y58" s="374"/>
      <c r="AA58" s="11"/>
      <c r="AB58" s="11"/>
    </row>
    <row r="59" spans="1:28" ht="15" customHeight="1" x14ac:dyDescent="0.25">
      <c r="A59" s="9"/>
      <c r="B59" s="879">
        <f>B57-B53</f>
        <v>2.1999999999998465E-2</v>
      </c>
      <c r="C59" s="879">
        <f t="shared" ref="C59:V59" si="38">C57-C53</f>
        <v>0</v>
      </c>
      <c r="D59" s="879">
        <f t="shared" si="38"/>
        <v>2.4999999999998579E-2</v>
      </c>
      <c r="E59" s="879">
        <f t="shared" si="38"/>
        <v>2.4000000000000909E-2</v>
      </c>
      <c r="F59" s="879">
        <f t="shared" si="38"/>
        <v>4.9999999999990052E-2</v>
      </c>
      <c r="G59" s="879">
        <f t="shared" si="38"/>
        <v>7.5000000000002842E-3</v>
      </c>
      <c r="H59" s="879">
        <f t="shared" si="38"/>
        <v>7.5000000000002842E-3</v>
      </c>
      <c r="I59" s="879">
        <f t="shared" si="38"/>
        <v>-4.600000000000648E-2</v>
      </c>
      <c r="J59" s="879">
        <f t="shared" si="38"/>
        <v>3.2000000000010687E-2</v>
      </c>
      <c r="K59" s="879">
        <f t="shared" si="38"/>
        <v>-4.9999999999954525E-3</v>
      </c>
      <c r="L59" s="879">
        <f t="shared" si="38"/>
        <v>-4.1999999999998039E-2</v>
      </c>
      <c r="M59" s="879">
        <f t="shared" si="38"/>
        <v>3.7500000000008527E-2</v>
      </c>
      <c r="N59" s="879">
        <f t="shared" si="38"/>
        <v>-3.8000000000003809E-2</v>
      </c>
      <c r="O59" s="879">
        <f t="shared" si="38"/>
        <v>-3.8000000000003809E-2</v>
      </c>
      <c r="P59" s="879">
        <f t="shared" si="38"/>
        <v>4.4000000000004036E-2</v>
      </c>
      <c r="Q59" s="879">
        <f t="shared" si="38"/>
        <v>4.4000000000004036E-2</v>
      </c>
      <c r="R59" s="879">
        <f t="shared" si="38"/>
        <v>-4.9500000000001876E-2</v>
      </c>
      <c r="S59" s="879">
        <f t="shared" si="38"/>
        <v>2.4000000000000909E-2</v>
      </c>
      <c r="T59" s="879">
        <f t="shared" si="38"/>
        <v>4.9999999999990052E-2</v>
      </c>
      <c r="U59" s="879">
        <f t="shared" si="38"/>
        <v>7.5000000000002842E-3</v>
      </c>
      <c r="V59" s="879">
        <f t="shared" si="38"/>
        <v>4.0000000000006253E-2</v>
      </c>
      <c r="W59" s="879"/>
      <c r="Y59" s="374"/>
      <c r="AA59" s="11"/>
      <c r="AB59" s="11"/>
    </row>
    <row r="60" spans="1:28" ht="15" customHeight="1" x14ac:dyDescent="0.25">
      <c r="A60" s="9"/>
      <c r="B60" s="880" t="s">
        <v>108</v>
      </c>
      <c r="C60" s="880" t="s">
        <v>108</v>
      </c>
      <c r="D60" s="880" t="s">
        <v>109</v>
      </c>
      <c r="E60" s="880" t="s">
        <v>111</v>
      </c>
      <c r="F60" s="880" t="s">
        <v>109</v>
      </c>
      <c r="G60" s="880" t="s">
        <v>110</v>
      </c>
      <c r="H60" s="880" t="s">
        <v>110</v>
      </c>
      <c r="I60" s="880" t="s">
        <v>108</v>
      </c>
      <c r="J60" s="880" t="s">
        <v>108</v>
      </c>
      <c r="K60" s="880" t="s">
        <v>109</v>
      </c>
      <c r="L60" s="880" t="s">
        <v>111</v>
      </c>
      <c r="M60" s="880" t="s">
        <v>109</v>
      </c>
      <c r="N60" s="880" t="s">
        <v>110</v>
      </c>
      <c r="O60" s="880" t="s">
        <v>110</v>
      </c>
      <c r="P60" s="880" t="s">
        <v>108</v>
      </c>
      <c r="Q60" s="880" t="s">
        <v>108</v>
      </c>
      <c r="R60" s="880" t="s">
        <v>109</v>
      </c>
      <c r="S60" s="880" t="s">
        <v>111</v>
      </c>
      <c r="T60" s="880" t="s">
        <v>109</v>
      </c>
      <c r="U60" s="880" t="s">
        <v>110</v>
      </c>
      <c r="V60" s="880" t="s">
        <v>110</v>
      </c>
      <c r="W60" s="880"/>
      <c r="X60" s="30"/>
      <c r="Y60" s="374"/>
      <c r="AA60" s="11"/>
      <c r="AB60" s="11"/>
    </row>
    <row r="61" spans="1:28" ht="15" customHeight="1" x14ac:dyDescent="0.25">
      <c r="A61" s="882"/>
      <c r="B61" s="882">
        <v>150</v>
      </c>
      <c r="C61" s="882">
        <v>150</v>
      </c>
      <c r="D61" s="882">
        <v>149</v>
      </c>
      <c r="E61" s="882">
        <v>150</v>
      </c>
      <c r="F61" s="882">
        <v>149</v>
      </c>
      <c r="G61" s="882">
        <v>148.5</v>
      </c>
      <c r="H61" s="882">
        <v>147.5</v>
      </c>
      <c r="I61" s="882"/>
      <c r="J61" s="882"/>
      <c r="K61" s="882"/>
      <c r="L61" s="882"/>
      <c r="M61" s="882"/>
      <c r="N61" s="882"/>
      <c r="O61" s="882"/>
      <c r="P61" s="882">
        <v>55</v>
      </c>
      <c r="Q61" s="882">
        <v>55</v>
      </c>
      <c r="R61" s="882">
        <v>55</v>
      </c>
      <c r="S61" s="882">
        <v>13</v>
      </c>
      <c r="T61" s="882">
        <v>55</v>
      </c>
      <c r="U61" s="882">
        <v>54</v>
      </c>
      <c r="V61" s="882">
        <v>55</v>
      </c>
      <c r="W61" s="882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992"/>
      <c r="G1" s="1147" t="s">
        <v>0</v>
      </c>
      <c r="H1" s="1147"/>
      <c r="I1" s="1147"/>
      <c r="J1" s="1147"/>
      <c r="K1" s="1147"/>
      <c r="L1" s="1147"/>
      <c r="M1" s="1147"/>
      <c r="N1" s="1147"/>
      <c r="O1" s="1147"/>
      <c r="P1" s="1147"/>
      <c r="S1" s="992"/>
      <c r="T1" s="992"/>
      <c r="U1" s="992"/>
      <c r="V1" s="992"/>
      <c r="W1" s="992"/>
      <c r="X1" s="990"/>
      <c r="Y1" s="990"/>
      <c r="Z1" s="990"/>
      <c r="AA1" s="370"/>
      <c r="AB1" s="12"/>
      <c r="AC1" s="2"/>
      <c r="AD1" s="2"/>
      <c r="AE1" s="2"/>
      <c r="AF1" s="2"/>
      <c r="AG1" s="990"/>
    </row>
    <row r="2" spans="1:33" s="3" customFormat="1" ht="15" customHeight="1" x14ac:dyDescent="0.25">
      <c r="A2" s="935">
        <f>COUNTA(A7:A13) - MATCH(A3,A7:A13,0) + 1</f>
        <v>7</v>
      </c>
      <c r="E2" s="1152" t="s">
        <v>1</v>
      </c>
      <c r="F2" s="1152"/>
      <c r="G2" s="1152"/>
      <c r="H2" s="1152"/>
      <c r="I2" s="1148" t="s">
        <v>2</v>
      </c>
      <c r="J2" s="1148"/>
      <c r="K2" s="1148"/>
      <c r="M2" s="826" t="s">
        <v>3</v>
      </c>
      <c r="N2" s="1148" t="s">
        <v>49</v>
      </c>
      <c r="O2" s="1148"/>
      <c r="P2" s="1148"/>
      <c r="S2" s="826" t="s">
        <v>5</v>
      </c>
      <c r="T2" s="830">
        <v>45792</v>
      </c>
      <c r="U2" s="830">
        <f>T2+6</f>
        <v>45798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23</v>
      </c>
      <c r="H3" s="992" t="s">
        <v>4</v>
      </c>
      <c r="I3" s="993">
        <v>3</v>
      </c>
      <c r="J3" s="826"/>
      <c r="K3" s="826"/>
      <c r="V3" s="829"/>
      <c r="W3" s="829"/>
      <c r="X3" s="991"/>
      <c r="Y3" s="991"/>
      <c r="Z3" s="991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992"/>
      <c r="B4" s="992"/>
      <c r="C4" s="992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991"/>
      <c r="Y4" s="991"/>
      <c r="Z4" s="991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44" t="s">
        <v>7</v>
      </c>
      <c r="C5" s="1145"/>
      <c r="D5" s="1145"/>
      <c r="E5" s="1145"/>
      <c r="F5" s="1145"/>
      <c r="G5" s="1145"/>
      <c r="H5" s="1146"/>
      <c r="I5" s="1149" t="s">
        <v>29</v>
      </c>
      <c r="J5" s="1150"/>
      <c r="K5" s="1150"/>
      <c r="L5" s="1150"/>
      <c r="M5" s="1150"/>
      <c r="N5" s="1150"/>
      <c r="O5" s="1151"/>
      <c r="P5" s="1149" t="s">
        <v>28</v>
      </c>
      <c r="Q5" s="1150"/>
      <c r="R5" s="1150"/>
      <c r="S5" s="1150"/>
      <c r="T5" s="1150"/>
      <c r="U5" s="1150"/>
      <c r="V5" s="1150"/>
      <c r="W5" s="963" t="s">
        <v>8</v>
      </c>
      <c r="Y5" s="2"/>
    </row>
    <row r="6" spans="1:33" ht="15" customHeight="1" thickBot="1" x14ac:dyDescent="0.3">
      <c r="A6" s="832" t="s">
        <v>9</v>
      </c>
      <c r="B6" s="833">
        <v>1</v>
      </c>
      <c r="C6" s="834">
        <v>2</v>
      </c>
      <c r="D6" s="834">
        <v>3</v>
      </c>
      <c r="E6" s="834">
        <v>4</v>
      </c>
      <c r="F6" s="834">
        <v>5</v>
      </c>
      <c r="G6" s="834">
        <v>6</v>
      </c>
      <c r="H6" s="835">
        <v>7</v>
      </c>
      <c r="I6" s="833">
        <v>1</v>
      </c>
      <c r="J6" s="834">
        <v>2</v>
      </c>
      <c r="K6" s="834">
        <v>3</v>
      </c>
      <c r="L6" s="834">
        <v>4</v>
      </c>
      <c r="M6" s="834">
        <v>5</v>
      </c>
      <c r="N6" s="834">
        <v>6</v>
      </c>
      <c r="O6" s="835">
        <v>7</v>
      </c>
      <c r="P6" s="833">
        <v>1</v>
      </c>
      <c r="Q6" s="834">
        <v>2</v>
      </c>
      <c r="R6" s="834">
        <v>3</v>
      </c>
      <c r="S6" s="834">
        <v>4</v>
      </c>
      <c r="T6" s="834">
        <v>5</v>
      </c>
      <c r="U6" s="836">
        <v>6</v>
      </c>
      <c r="V6" s="961">
        <v>7</v>
      </c>
      <c r="W6" s="978">
        <v>1648.6000000000001</v>
      </c>
      <c r="Y6" s="327"/>
      <c r="AA6" s="326"/>
      <c r="AB6" s="11"/>
    </row>
    <row r="7" spans="1:33" ht="15" customHeight="1" x14ac:dyDescent="0.2">
      <c r="A7" s="923" t="s">
        <v>23</v>
      </c>
      <c r="B7" s="841">
        <v>89.7</v>
      </c>
      <c r="C7" s="838">
        <v>89</v>
      </c>
      <c r="D7" s="838">
        <v>87.8</v>
      </c>
      <c r="E7" s="839">
        <v>10.6</v>
      </c>
      <c r="F7" s="838">
        <v>88.5</v>
      </c>
      <c r="G7" s="838">
        <v>88.8</v>
      </c>
      <c r="H7" s="840">
        <v>88.9</v>
      </c>
      <c r="I7" s="841">
        <v>85.6</v>
      </c>
      <c r="J7" s="838">
        <v>86.6</v>
      </c>
      <c r="K7" s="839">
        <v>89.3</v>
      </c>
      <c r="L7" s="839">
        <v>18.899999999999999</v>
      </c>
      <c r="M7" s="838">
        <v>90.3</v>
      </c>
      <c r="N7" s="838">
        <v>87.9</v>
      </c>
      <c r="O7" s="840">
        <v>86.2</v>
      </c>
      <c r="P7" s="841">
        <v>86.3</v>
      </c>
      <c r="Q7" s="838">
        <v>88</v>
      </c>
      <c r="R7" s="839">
        <v>91.2</v>
      </c>
      <c r="S7" s="838">
        <v>11.6</v>
      </c>
      <c r="T7" s="842">
        <v>91.5</v>
      </c>
      <c r="U7" s="838">
        <v>90.9</v>
      </c>
      <c r="V7" s="840">
        <v>90.6</v>
      </c>
      <c r="W7" s="962">
        <f t="shared" ref="W7:W14" si="0">SUM(B7:V7)</f>
        <v>1638.1999999999998</v>
      </c>
      <c r="X7" s="959">
        <f>W6-W7</f>
        <v>10.400000000000318</v>
      </c>
      <c r="Y7" s="327"/>
      <c r="Z7" s="326"/>
      <c r="AA7" s="502"/>
      <c r="AB7" s="11"/>
    </row>
    <row r="8" spans="1:33" ht="15" customHeight="1" x14ac:dyDescent="0.2">
      <c r="A8" s="923" t="s">
        <v>19</v>
      </c>
      <c r="B8" s="841">
        <v>89.7</v>
      </c>
      <c r="C8" s="838">
        <v>89.6</v>
      </c>
      <c r="D8" s="838">
        <v>89.2</v>
      </c>
      <c r="E8" s="839">
        <v>11.3</v>
      </c>
      <c r="F8" s="838">
        <v>89</v>
      </c>
      <c r="G8" s="838">
        <v>89.5</v>
      </c>
      <c r="H8" s="840">
        <v>89.6</v>
      </c>
      <c r="I8" s="841">
        <v>85.4</v>
      </c>
      <c r="J8" s="838">
        <v>86.4</v>
      </c>
      <c r="K8" s="838">
        <v>89</v>
      </c>
      <c r="L8" s="838">
        <v>18.600000000000001</v>
      </c>
      <c r="M8" s="838">
        <v>90.2</v>
      </c>
      <c r="N8" s="838">
        <v>88.3</v>
      </c>
      <c r="O8" s="840">
        <v>86.2</v>
      </c>
      <c r="P8" s="841">
        <v>87.9</v>
      </c>
      <c r="Q8" s="838">
        <v>88.7</v>
      </c>
      <c r="R8" s="838">
        <v>91</v>
      </c>
      <c r="S8" s="838">
        <v>12.3</v>
      </c>
      <c r="T8" s="842">
        <v>91.5</v>
      </c>
      <c r="U8" s="838">
        <v>90.5</v>
      </c>
      <c r="V8" s="840">
        <v>90.3</v>
      </c>
      <c r="W8" s="847">
        <f t="shared" si="0"/>
        <v>1644.2</v>
      </c>
      <c r="X8" s="959">
        <f>W7-W8</f>
        <v>-6.0000000000002274</v>
      </c>
      <c r="Y8" s="356"/>
      <c r="Z8" s="326"/>
      <c r="AA8" s="502"/>
      <c r="AB8" s="11"/>
    </row>
    <row r="9" spans="1:33" ht="15" customHeight="1" x14ac:dyDescent="0.2">
      <c r="A9" s="923" t="s">
        <v>27</v>
      </c>
      <c r="B9" s="841">
        <v>89.8</v>
      </c>
      <c r="C9" s="838">
        <v>89.9</v>
      </c>
      <c r="D9" s="839">
        <v>89.4</v>
      </c>
      <c r="E9" s="839">
        <v>11.2</v>
      </c>
      <c r="F9" s="838">
        <v>89.3</v>
      </c>
      <c r="G9" s="838">
        <v>89.8</v>
      </c>
      <c r="H9" s="840">
        <v>89.9</v>
      </c>
      <c r="I9" s="837">
        <v>85.6</v>
      </c>
      <c r="J9" s="839">
        <v>86.5</v>
      </c>
      <c r="K9" s="839">
        <v>88.9</v>
      </c>
      <c r="L9" s="839">
        <v>18.5</v>
      </c>
      <c r="M9" s="838">
        <v>90.2</v>
      </c>
      <c r="N9" s="839">
        <v>88.5</v>
      </c>
      <c r="O9" s="840">
        <v>86.2</v>
      </c>
      <c r="P9" s="841">
        <v>88</v>
      </c>
      <c r="Q9" s="983">
        <v>88.8</v>
      </c>
      <c r="R9" s="838">
        <v>90.9</v>
      </c>
      <c r="S9" s="838">
        <v>12.4</v>
      </c>
      <c r="T9" s="842">
        <v>91.6</v>
      </c>
      <c r="U9" s="838">
        <v>90.7</v>
      </c>
      <c r="V9" s="840">
        <v>90.3</v>
      </c>
      <c r="W9" s="847">
        <f t="shared" si="0"/>
        <v>1646.4</v>
      </c>
      <c r="X9" s="959">
        <f t="shared" ref="X9:X13" si="1">W8-W9</f>
        <v>-2.2000000000000455</v>
      </c>
      <c r="Y9" s="356"/>
      <c r="Z9" s="326"/>
      <c r="AA9" s="502"/>
      <c r="AB9" s="11"/>
    </row>
    <row r="10" spans="1:33" ht="15" customHeight="1" x14ac:dyDescent="0.2">
      <c r="A10" s="923" t="s">
        <v>20</v>
      </c>
      <c r="B10" s="837">
        <v>89.8</v>
      </c>
      <c r="C10" s="839">
        <v>89.9</v>
      </c>
      <c r="D10" s="838">
        <v>89.3</v>
      </c>
      <c r="E10" s="838">
        <v>11.1</v>
      </c>
      <c r="F10" s="838">
        <v>89.3</v>
      </c>
      <c r="G10" s="838">
        <v>89.8</v>
      </c>
      <c r="H10" s="840">
        <v>89.9</v>
      </c>
      <c r="I10" s="837">
        <v>85.5</v>
      </c>
      <c r="J10" s="838">
        <v>86.4</v>
      </c>
      <c r="K10" s="838">
        <v>88.8</v>
      </c>
      <c r="L10" s="838">
        <v>18.399999999999999</v>
      </c>
      <c r="M10" s="838">
        <v>90.2</v>
      </c>
      <c r="N10" s="838">
        <v>88.4</v>
      </c>
      <c r="O10" s="1000">
        <v>86.2</v>
      </c>
      <c r="P10" s="837">
        <v>88</v>
      </c>
      <c r="Q10" s="838">
        <v>88.5</v>
      </c>
      <c r="R10" s="838">
        <v>90.9</v>
      </c>
      <c r="S10" s="838">
        <v>12.4</v>
      </c>
      <c r="T10" s="846">
        <v>91.6</v>
      </c>
      <c r="U10" s="838">
        <v>90.7</v>
      </c>
      <c r="V10" s="840">
        <v>90.3</v>
      </c>
      <c r="W10" s="847">
        <f>SUM(B10:V10)</f>
        <v>1645.4</v>
      </c>
      <c r="X10" s="959">
        <f t="shared" si="1"/>
        <v>1</v>
      </c>
      <c r="Y10" s="356"/>
      <c r="Z10" s="326"/>
      <c r="AA10" s="502"/>
      <c r="AB10" s="11"/>
    </row>
    <row r="11" spans="1:33" ht="15" customHeight="1" x14ac:dyDescent="0.2">
      <c r="A11" s="923" t="s">
        <v>21</v>
      </c>
      <c r="B11" s="841">
        <v>89.7</v>
      </c>
      <c r="C11" s="838">
        <v>89.8</v>
      </c>
      <c r="D11" s="839">
        <v>89.3</v>
      </c>
      <c r="E11" s="983">
        <v>11.1</v>
      </c>
      <c r="F11" s="838">
        <v>89.3</v>
      </c>
      <c r="G11" s="838">
        <v>89.8</v>
      </c>
      <c r="H11" s="840">
        <v>89.9</v>
      </c>
      <c r="I11" s="841">
        <v>85.4</v>
      </c>
      <c r="J11" s="838">
        <v>86.4</v>
      </c>
      <c r="K11" s="1002">
        <v>88.8</v>
      </c>
      <c r="L11" s="838">
        <v>18.399999999999999</v>
      </c>
      <c r="M11" s="839">
        <v>90.2</v>
      </c>
      <c r="N11" s="838">
        <v>88.4</v>
      </c>
      <c r="O11" s="845">
        <v>85.9</v>
      </c>
      <c r="P11" s="841">
        <v>87.9</v>
      </c>
      <c r="Q11" s="838">
        <v>88.5</v>
      </c>
      <c r="R11" s="838">
        <v>90.9</v>
      </c>
      <c r="S11" s="839">
        <v>12.4</v>
      </c>
      <c r="T11" s="842">
        <v>91.5</v>
      </c>
      <c r="U11" s="838">
        <v>90.7</v>
      </c>
      <c r="V11" s="840">
        <v>90.3</v>
      </c>
      <c r="W11" s="847">
        <f>SUM(B11:V11)</f>
        <v>1644.6000000000004</v>
      </c>
      <c r="X11" s="959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923" t="s">
        <v>22</v>
      </c>
      <c r="B12" s="841">
        <v>89.7</v>
      </c>
      <c r="C12" s="983">
        <v>89.8</v>
      </c>
      <c r="D12" s="838">
        <v>89.2</v>
      </c>
      <c r="E12" s="983">
        <v>10.8</v>
      </c>
      <c r="F12" s="838">
        <v>89.3</v>
      </c>
      <c r="G12" s="838">
        <v>89.8</v>
      </c>
      <c r="H12" s="840">
        <v>89.9</v>
      </c>
      <c r="I12" s="841">
        <v>85.4</v>
      </c>
      <c r="J12" s="838">
        <v>86.4</v>
      </c>
      <c r="K12" s="838">
        <v>88.3</v>
      </c>
      <c r="L12" s="838">
        <v>18.399999999999999</v>
      </c>
      <c r="M12" s="838">
        <v>90.1</v>
      </c>
      <c r="N12" s="838">
        <v>88.4</v>
      </c>
      <c r="O12" s="840">
        <v>85.8</v>
      </c>
      <c r="P12" s="837">
        <v>87.9</v>
      </c>
      <c r="Q12" s="839">
        <v>88.5</v>
      </c>
      <c r="R12" s="838">
        <v>90.9</v>
      </c>
      <c r="S12" s="839">
        <v>12.3</v>
      </c>
      <c r="T12" s="842">
        <v>91.5</v>
      </c>
      <c r="U12" s="838">
        <v>90.7</v>
      </c>
      <c r="V12" s="840">
        <v>90.3</v>
      </c>
      <c r="W12" s="847">
        <f t="shared" si="0"/>
        <v>1643.4</v>
      </c>
      <c r="X12" s="959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998" t="s">
        <v>30</v>
      </c>
      <c r="B13" s="841">
        <v>89.7</v>
      </c>
      <c r="C13" s="838">
        <v>89.5</v>
      </c>
      <c r="D13" s="838">
        <v>89.2</v>
      </c>
      <c r="E13" s="983">
        <v>10.5</v>
      </c>
      <c r="F13" s="838">
        <v>89.3</v>
      </c>
      <c r="G13" s="838">
        <v>89.8</v>
      </c>
      <c r="H13" s="840">
        <v>89.9</v>
      </c>
      <c r="I13" s="841">
        <v>85.5</v>
      </c>
      <c r="J13" s="839">
        <v>86.3</v>
      </c>
      <c r="K13" s="839">
        <v>88.3</v>
      </c>
      <c r="L13" s="983">
        <v>18.399999999999999</v>
      </c>
      <c r="M13" s="983">
        <v>90.1</v>
      </c>
      <c r="N13" s="1002">
        <v>88.4</v>
      </c>
      <c r="O13" s="845">
        <v>85.8</v>
      </c>
      <c r="P13" s="837">
        <v>87.8</v>
      </c>
      <c r="Q13" s="839">
        <v>88.4</v>
      </c>
      <c r="R13" s="838">
        <v>90.9</v>
      </c>
      <c r="S13" s="838">
        <v>12.2</v>
      </c>
      <c r="T13" s="842">
        <v>91.5</v>
      </c>
      <c r="U13" s="838">
        <v>90.7</v>
      </c>
      <c r="V13" s="840">
        <v>90.3</v>
      </c>
      <c r="W13" s="997">
        <f t="shared" si="0"/>
        <v>1642.5</v>
      </c>
      <c r="X13" s="959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945" t="s">
        <v>8</v>
      </c>
      <c r="B14" s="851">
        <f t="shared" ref="B14:K14" si="2">SUM(B7:B13)</f>
        <v>628.1</v>
      </c>
      <c r="C14" s="852">
        <f t="shared" si="2"/>
        <v>627.5</v>
      </c>
      <c r="D14" s="852">
        <f t="shared" si="2"/>
        <v>623.40000000000009</v>
      </c>
      <c r="E14" s="852">
        <f t="shared" si="2"/>
        <v>76.599999999999994</v>
      </c>
      <c r="F14" s="852">
        <f t="shared" si="2"/>
        <v>624</v>
      </c>
      <c r="G14" s="852">
        <f t="shared" si="2"/>
        <v>627.29999999999995</v>
      </c>
      <c r="H14" s="853">
        <f t="shared" si="2"/>
        <v>627.99999999999989</v>
      </c>
      <c r="I14" s="851">
        <f t="shared" si="2"/>
        <v>598.4</v>
      </c>
      <c r="J14" s="852">
        <f t="shared" si="2"/>
        <v>604.99999999999989</v>
      </c>
      <c r="K14" s="852">
        <f t="shared" si="2"/>
        <v>621.4</v>
      </c>
      <c r="L14" s="852">
        <f>SUM(L7:L13)</f>
        <v>129.60000000000002</v>
      </c>
      <c r="M14" s="852">
        <f>SUM(M7:M13)</f>
        <v>631.29999999999995</v>
      </c>
      <c r="N14" s="852">
        <f>SUM(N7:N13)</f>
        <v>618.29999999999995</v>
      </c>
      <c r="O14" s="853">
        <f>SUM(O7:O13)</f>
        <v>602.29999999999995</v>
      </c>
      <c r="P14" s="851">
        <f t="shared" ref="P14:V14" si="3">SUM(P7:P13)</f>
        <v>613.79999999999995</v>
      </c>
      <c r="Q14" s="852">
        <f t="shared" si="3"/>
        <v>619.4</v>
      </c>
      <c r="R14" s="852">
        <f t="shared" si="3"/>
        <v>636.69999999999993</v>
      </c>
      <c r="S14" s="852">
        <f t="shared" si="3"/>
        <v>85.6</v>
      </c>
      <c r="T14" s="852">
        <f t="shared" si="3"/>
        <v>640.70000000000005</v>
      </c>
      <c r="U14" s="852">
        <f t="shared" si="3"/>
        <v>634.90000000000009</v>
      </c>
      <c r="V14" s="853">
        <f t="shared" si="3"/>
        <v>632.4</v>
      </c>
      <c r="W14" s="854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946" t="s">
        <v>10</v>
      </c>
      <c r="B15" s="856">
        <v>155.00000000000009</v>
      </c>
      <c r="C15" s="856">
        <v>155.00000000000009</v>
      </c>
      <c r="D15" s="856">
        <v>155.00000000000009</v>
      </c>
      <c r="E15" s="856">
        <v>155.00000000000009</v>
      </c>
      <c r="F15" s="856">
        <v>155.00000000000009</v>
      </c>
      <c r="G15" s="856">
        <v>155.00000000000009</v>
      </c>
      <c r="H15" s="856">
        <v>155.00000000000009</v>
      </c>
      <c r="I15" s="856">
        <v>155.00000000000009</v>
      </c>
      <c r="J15" s="856">
        <v>155.00000000000009</v>
      </c>
      <c r="K15" s="856">
        <v>155.00000000000009</v>
      </c>
      <c r="L15" s="856">
        <v>155.00000000000009</v>
      </c>
      <c r="M15" s="856">
        <v>155.00000000000009</v>
      </c>
      <c r="N15" s="856">
        <v>155.00000000000009</v>
      </c>
      <c r="O15" s="856">
        <v>155.00000000000009</v>
      </c>
      <c r="P15" s="856">
        <v>155.00000000000009</v>
      </c>
      <c r="Q15" s="856">
        <v>155.00000000000009</v>
      </c>
      <c r="R15" s="856">
        <v>155.00000000000009</v>
      </c>
      <c r="S15" s="856">
        <v>155.00000000000009</v>
      </c>
      <c r="T15" s="856">
        <v>155.00000000000009</v>
      </c>
      <c r="U15" s="856">
        <v>155.00000000000009</v>
      </c>
      <c r="V15" s="857">
        <v>155.00000000000009</v>
      </c>
      <c r="W15" s="858">
        <f>((W14/W16)/7)*1000</f>
        <v>155.34296516338105</v>
      </c>
      <c r="Y15" s="36"/>
    </row>
    <row r="16" spans="1:33" s="2" customFormat="1" ht="15" customHeight="1" x14ac:dyDescent="0.25">
      <c r="A16" s="947" t="s">
        <v>11</v>
      </c>
      <c r="B16" s="860">
        <v>578</v>
      </c>
      <c r="C16" s="861">
        <v>576</v>
      </c>
      <c r="D16" s="861">
        <v>573</v>
      </c>
      <c r="E16" s="861">
        <v>67</v>
      </c>
      <c r="F16" s="861">
        <v>575</v>
      </c>
      <c r="G16" s="861">
        <v>578</v>
      </c>
      <c r="H16" s="862">
        <v>579</v>
      </c>
      <c r="I16" s="860">
        <v>551</v>
      </c>
      <c r="J16" s="861">
        <v>556</v>
      </c>
      <c r="K16" s="861">
        <v>570</v>
      </c>
      <c r="L16" s="861">
        <v>119</v>
      </c>
      <c r="M16" s="861">
        <v>581</v>
      </c>
      <c r="N16" s="861">
        <v>569</v>
      </c>
      <c r="O16" s="862">
        <v>553</v>
      </c>
      <c r="P16" s="860">
        <v>564</v>
      </c>
      <c r="Q16" s="861">
        <v>569</v>
      </c>
      <c r="R16" s="861">
        <v>587</v>
      </c>
      <c r="S16" s="861">
        <v>77</v>
      </c>
      <c r="T16" s="861">
        <v>590</v>
      </c>
      <c r="U16" s="861">
        <v>585</v>
      </c>
      <c r="V16" s="863">
        <v>583</v>
      </c>
      <c r="W16" s="864">
        <f>+SUM(B16:V16)</f>
        <v>10580</v>
      </c>
    </row>
    <row r="17" spans="1:30" s="2" customFormat="1" ht="15" customHeight="1" x14ac:dyDescent="0.25">
      <c r="A17" s="948" t="s">
        <v>12</v>
      </c>
      <c r="B17" s="866">
        <f>((((((B15*7)*B16-B7-B8)/1000))/7))</f>
        <v>89.564371428571491</v>
      </c>
      <c r="C17" s="866">
        <f t="shared" ref="C17:V17" si="4">((((((C15*7)*C16-C7-C8)/1000))/7))</f>
        <v>89.254485714285778</v>
      </c>
      <c r="D17" s="866">
        <f t="shared" si="4"/>
        <v>88.789714285714339</v>
      </c>
      <c r="E17" s="866">
        <f t="shared" si="4"/>
        <v>10.381871428571433</v>
      </c>
      <c r="F17" s="866">
        <f t="shared" si="4"/>
        <v>89.099642857142911</v>
      </c>
      <c r="G17" s="866">
        <f t="shared" si="4"/>
        <v>89.56452857142861</v>
      </c>
      <c r="H17" s="866">
        <f t="shared" si="4"/>
        <v>89.719500000000053</v>
      </c>
      <c r="I17" s="866">
        <f t="shared" si="4"/>
        <v>85.380571428571471</v>
      </c>
      <c r="J17" s="866">
        <f t="shared" si="4"/>
        <v>86.155285714285768</v>
      </c>
      <c r="K17" s="866">
        <f t="shared" si="4"/>
        <v>88.324528571428615</v>
      </c>
      <c r="L17" s="866">
        <f t="shared" si="4"/>
        <v>18.439642857142871</v>
      </c>
      <c r="M17" s="866">
        <f t="shared" si="4"/>
        <v>90.029214285714346</v>
      </c>
      <c r="N17" s="866">
        <f t="shared" si="4"/>
        <v>88.16982857142861</v>
      </c>
      <c r="O17" s="866">
        <f t="shared" si="4"/>
        <v>85.690371428571481</v>
      </c>
      <c r="P17" s="866">
        <f t="shared" si="4"/>
        <v>87.395114285714314</v>
      </c>
      <c r="Q17" s="866">
        <f t="shared" si="4"/>
        <v>88.169757142857193</v>
      </c>
      <c r="R17" s="866">
        <f t="shared" si="4"/>
        <v>90.958971428571473</v>
      </c>
      <c r="S17" s="866">
        <f t="shared" si="4"/>
        <v>11.93158571428572</v>
      </c>
      <c r="T17" s="866">
        <f t="shared" si="4"/>
        <v>91.423857142857187</v>
      </c>
      <c r="U17" s="866">
        <f t="shared" si="4"/>
        <v>90.649085714285761</v>
      </c>
      <c r="V17" s="866">
        <f t="shared" si="4"/>
        <v>90.339157142857189</v>
      </c>
      <c r="W17" s="867">
        <f>((W14*1000)/W16)/7</f>
        <v>155.34296516338102</v>
      </c>
      <c r="Y17" s="36"/>
    </row>
    <row r="18" spans="1:30" ht="15" customHeight="1" x14ac:dyDescent="0.25">
      <c r="A18" s="916" t="s">
        <v>13</v>
      </c>
      <c r="B18" s="866">
        <f>((B16*B15)*7)/1000</f>
        <v>627.13000000000034</v>
      </c>
      <c r="C18" s="869">
        <f>((C16*C15)*7)/1000</f>
        <v>624.96000000000038</v>
      </c>
      <c r="D18" s="869">
        <f t="shared" ref="D18:K18" si="5">((D16*D15)*7)/1000</f>
        <v>621.70500000000038</v>
      </c>
      <c r="E18" s="869">
        <f t="shared" si="5"/>
        <v>72.69500000000005</v>
      </c>
      <c r="F18" s="869">
        <f t="shared" si="5"/>
        <v>623.87500000000034</v>
      </c>
      <c r="G18" s="869">
        <f t="shared" si="5"/>
        <v>627.13000000000034</v>
      </c>
      <c r="H18" s="870">
        <f t="shared" si="5"/>
        <v>628.21500000000037</v>
      </c>
      <c r="I18" s="866">
        <f>((I16*I15)*7)/1000</f>
        <v>597.83500000000038</v>
      </c>
      <c r="J18" s="869">
        <f t="shared" si="5"/>
        <v>603.26000000000033</v>
      </c>
      <c r="K18" s="869">
        <f t="shared" si="5"/>
        <v>618.45000000000039</v>
      </c>
      <c r="L18" s="869">
        <f>((L16*L15)*7)/1000</f>
        <v>129.11500000000007</v>
      </c>
      <c r="M18" s="869">
        <f>((M16*M15)*7)/1000</f>
        <v>630.38500000000033</v>
      </c>
      <c r="N18" s="869">
        <f>((N16*N15)*7)/1000</f>
        <v>617.36500000000035</v>
      </c>
      <c r="O18" s="870">
        <f>((O16*O15)*7)/1000</f>
        <v>600.00500000000034</v>
      </c>
      <c r="P18" s="866">
        <f t="shared" ref="P18:V18" si="6">((P16*P15)*7)/1000</f>
        <v>611.9400000000004</v>
      </c>
      <c r="Q18" s="869">
        <f t="shared" si="6"/>
        <v>617.36500000000035</v>
      </c>
      <c r="R18" s="869">
        <f t="shared" si="6"/>
        <v>636.89500000000032</v>
      </c>
      <c r="S18" s="869">
        <f t="shared" si="6"/>
        <v>83.545000000000059</v>
      </c>
      <c r="T18" s="869">
        <f t="shared" si="6"/>
        <v>640.15000000000032</v>
      </c>
      <c r="U18" s="869">
        <f t="shared" si="6"/>
        <v>634.72500000000036</v>
      </c>
      <c r="V18" s="871">
        <f t="shared" si="6"/>
        <v>632.5550000000004</v>
      </c>
      <c r="W18" s="872"/>
      <c r="Y18" s="327"/>
      <c r="AA18" s="11"/>
      <c r="AB18" s="11"/>
    </row>
    <row r="19" spans="1:30" ht="15" customHeight="1" thickBot="1" x14ac:dyDescent="0.3">
      <c r="A19" s="918" t="s">
        <v>14</v>
      </c>
      <c r="B19" s="874">
        <f t="shared" ref="B19:K19" si="7">+(B14/B16)/7*1000</f>
        <v>155.23974295600593</v>
      </c>
      <c r="C19" s="875">
        <f t="shared" si="7"/>
        <v>155.62996031746033</v>
      </c>
      <c r="D19" s="875">
        <f t="shared" si="7"/>
        <v>155.42258788332089</v>
      </c>
      <c r="E19" s="875">
        <f t="shared" si="7"/>
        <v>163.32622601279317</v>
      </c>
      <c r="F19" s="875">
        <f t="shared" si="7"/>
        <v>155.03105590062114</v>
      </c>
      <c r="G19" s="875">
        <f t="shared" si="7"/>
        <v>155.04201680672267</v>
      </c>
      <c r="H19" s="876">
        <f t="shared" si="7"/>
        <v>154.946952874414</v>
      </c>
      <c r="I19" s="874">
        <f t="shared" si="7"/>
        <v>155.14648690692249</v>
      </c>
      <c r="J19" s="875">
        <f t="shared" si="7"/>
        <v>155.44707091469681</v>
      </c>
      <c r="K19" s="875">
        <f t="shared" si="7"/>
        <v>155.7393483709273</v>
      </c>
      <c r="L19" s="875">
        <f>+(L14/L16)/7*1000</f>
        <v>155.58223289315728</v>
      </c>
      <c r="M19" s="875">
        <f>+(M14/M16)/7*1000</f>
        <v>155.2249815588886</v>
      </c>
      <c r="N19" s="875">
        <f>+(N14/N16)/7*1000</f>
        <v>155.23474767762991</v>
      </c>
      <c r="O19" s="876">
        <f>+(O14/O16)/7*1000</f>
        <v>155.59287005941616</v>
      </c>
      <c r="P19" s="874">
        <f t="shared" ref="P19:V19" si="8">+(P14/P16)/7*1000</f>
        <v>155.47112462006081</v>
      </c>
      <c r="Q19" s="875">
        <f t="shared" si="8"/>
        <v>155.51092141601805</v>
      </c>
      <c r="R19" s="875">
        <f t="shared" si="8"/>
        <v>154.95254319785838</v>
      </c>
      <c r="S19" s="875">
        <f t="shared" si="8"/>
        <v>158.81261595547309</v>
      </c>
      <c r="T19" s="875">
        <f t="shared" si="8"/>
        <v>155.13317191283295</v>
      </c>
      <c r="U19" s="875">
        <f t="shared" si="8"/>
        <v>155.04273504273505</v>
      </c>
      <c r="V19" s="877">
        <f t="shared" si="8"/>
        <v>154.96201911296251</v>
      </c>
      <c r="W19" s="878"/>
      <c r="Y19" s="327"/>
      <c r="AA19" s="11"/>
      <c r="AB19" s="11"/>
    </row>
    <row r="20" spans="1:30" ht="15" customHeight="1" x14ac:dyDescent="0.25">
      <c r="B20" s="879">
        <f>B18-B14</f>
        <v>-0.96999999999968622</v>
      </c>
      <c r="C20" s="879">
        <f t="shared" ref="C20:V20" si="9">C18-C14</f>
        <v>-2.5399999999996226</v>
      </c>
      <c r="D20" s="879">
        <f t="shared" si="9"/>
        <v>-1.694999999999709</v>
      </c>
      <c r="E20" s="879">
        <f t="shared" si="9"/>
        <v>-3.9049999999999443</v>
      </c>
      <c r="F20" s="879">
        <f t="shared" si="9"/>
        <v>-0.12499999999965894</v>
      </c>
      <c r="G20" s="879">
        <f t="shared" si="9"/>
        <v>-0.16999999999961801</v>
      </c>
      <c r="H20" s="879">
        <f t="shared" si="9"/>
        <v>0.21500000000048658</v>
      </c>
      <c r="I20" s="879">
        <f t="shared" si="9"/>
        <v>-0.56499999999959982</v>
      </c>
      <c r="J20" s="879">
        <f t="shared" si="9"/>
        <v>-1.7399999999995543</v>
      </c>
      <c r="K20" s="879">
        <f t="shared" si="9"/>
        <v>-2.9499999999995907</v>
      </c>
      <c r="L20" s="879">
        <f t="shared" si="9"/>
        <v>-0.4849999999999568</v>
      </c>
      <c r="M20" s="879">
        <f t="shared" si="9"/>
        <v>-0.91499999999962256</v>
      </c>
      <c r="N20" s="879">
        <f t="shared" si="9"/>
        <v>-0.93499999999960437</v>
      </c>
      <c r="O20" s="879">
        <f t="shared" si="9"/>
        <v>-2.294999999999618</v>
      </c>
      <c r="P20" s="879">
        <f t="shared" si="9"/>
        <v>-1.8599999999995589</v>
      </c>
      <c r="Q20" s="879">
        <f t="shared" si="9"/>
        <v>-2.0349999999996271</v>
      </c>
      <c r="R20" s="879">
        <f t="shared" si="9"/>
        <v>0.19500000000039108</v>
      </c>
      <c r="S20" s="879">
        <f t="shared" si="9"/>
        <v>-2.0549999999999358</v>
      </c>
      <c r="T20" s="879">
        <f t="shared" si="9"/>
        <v>-0.54999999999972715</v>
      </c>
      <c r="U20" s="879">
        <f t="shared" si="9"/>
        <v>-0.17499999999972715</v>
      </c>
      <c r="V20" s="879">
        <f t="shared" si="9"/>
        <v>0.15500000000042746</v>
      </c>
      <c r="W20" s="994"/>
      <c r="X20" s="30"/>
      <c r="Y20" s="31"/>
      <c r="Z20" s="30"/>
      <c r="AA20" s="30"/>
      <c r="AB20" s="30"/>
      <c r="AC20" s="30"/>
    </row>
    <row r="21" spans="1:30" ht="15" customHeight="1" x14ac:dyDescent="0.25">
      <c r="B21" s="965">
        <f t="shared" ref="B21:V21" si="10">B20/$A$2</f>
        <v>-0.13857142857138374</v>
      </c>
      <c r="C21" s="965">
        <f t="shared" si="10"/>
        <v>-0.36285714285708892</v>
      </c>
      <c r="D21" s="965">
        <f t="shared" si="10"/>
        <v>-0.24214285714281555</v>
      </c>
      <c r="E21" s="965">
        <f t="shared" si="10"/>
        <v>-0.55785714285713495</v>
      </c>
      <c r="F21" s="965">
        <f t="shared" si="10"/>
        <v>-1.7857142857094135E-2</v>
      </c>
      <c r="G21" s="965">
        <f t="shared" si="10"/>
        <v>-2.4285714285659715E-2</v>
      </c>
      <c r="H21" s="965">
        <f t="shared" si="10"/>
        <v>3.0714285714355225E-2</v>
      </c>
      <c r="I21" s="965">
        <f t="shared" si="10"/>
        <v>-8.0714285714228548E-2</v>
      </c>
      <c r="J21" s="965">
        <f t="shared" si="10"/>
        <v>-0.24857142857136491</v>
      </c>
      <c r="K21" s="965">
        <f t="shared" si="10"/>
        <v>-0.42142857142851298</v>
      </c>
      <c r="L21" s="965">
        <f t="shared" si="10"/>
        <v>-6.9285714285708108E-2</v>
      </c>
      <c r="M21" s="965">
        <f t="shared" si="10"/>
        <v>-0.1307142857142318</v>
      </c>
      <c r="N21" s="965">
        <f t="shared" si="10"/>
        <v>-0.13357142857137205</v>
      </c>
      <c r="O21" s="965">
        <f t="shared" si="10"/>
        <v>-0.32785714285708828</v>
      </c>
      <c r="P21" s="965">
        <f t="shared" si="10"/>
        <v>-0.26571428571422268</v>
      </c>
      <c r="Q21" s="965">
        <f t="shared" si="10"/>
        <v>-0.29071428571423247</v>
      </c>
      <c r="R21" s="965">
        <f t="shared" si="10"/>
        <v>2.7857142857198727E-2</v>
      </c>
      <c r="S21" s="965">
        <f t="shared" si="10"/>
        <v>-0.29357142857141938</v>
      </c>
      <c r="T21" s="965">
        <f t="shared" si="10"/>
        <v>-7.8571428571389587E-2</v>
      </c>
      <c r="U21" s="965">
        <f t="shared" si="10"/>
        <v>-2.4999999999961022E-2</v>
      </c>
      <c r="V21" s="965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65">
        <f t="shared" ref="B22:V22" si="11">B21 + SUMIF($A$7:$A$13, $A$3,B7:B13)</f>
        <v>89.561428571428621</v>
      </c>
      <c r="C22" s="965">
        <f t="shared" si="11"/>
        <v>88.637142857142905</v>
      </c>
      <c r="D22" s="965">
        <f t="shared" si="11"/>
        <v>87.557857142857188</v>
      </c>
      <c r="E22" s="965">
        <f t="shared" si="11"/>
        <v>10.042142857142865</v>
      </c>
      <c r="F22" s="965">
        <f t="shared" si="11"/>
        <v>88.482142857142904</v>
      </c>
      <c r="G22" s="965">
        <f t="shared" si="11"/>
        <v>88.775714285714344</v>
      </c>
      <c r="H22" s="965">
        <f t="shared" si="11"/>
        <v>88.930714285714359</v>
      </c>
      <c r="I22" s="965">
        <f t="shared" si="11"/>
        <v>85.519285714285772</v>
      </c>
      <c r="J22" s="965">
        <f t="shared" si="11"/>
        <v>86.351428571428627</v>
      </c>
      <c r="K22" s="965">
        <f t="shared" si="11"/>
        <v>88.87857142857149</v>
      </c>
      <c r="L22" s="965">
        <f t="shared" si="11"/>
        <v>18.83071428571429</v>
      </c>
      <c r="M22" s="965">
        <f t="shared" si="11"/>
        <v>90.169285714285763</v>
      </c>
      <c r="N22" s="965">
        <f t="shared" si="11"/>
        <v>87.766428571428634</v>
      </c>
      <c r="O22" s="965">
        <f t="shared" si="11"/>
        <v>85.872142857142919</v>
      </c>
      <c r="P22" s="965">
        <f t="shared" si="11"/>
        <v>86.034285714285772</v>
      </c>
      <c r="Q22" s="965">
        <f t="shared" si="11"/>
        <v>87.70928571428577</v>
      </c>
      <c r="R22" s="965">
        <f t="shared" si="11"/>
        <v>91.227857142857204</v>
      </c>
      <c r="S22" s="965">
        <f t="shared" si="11"/>
        <v>11.306428571428579</v>
      </c>
      <c r="T22" s="965">
        <f t="shared" si="11"/>
        <v>91.421428571428606</v>
      </c>
      <c r="U22" s="965">
        <f t="shared" si="11"/>
        <v>90.875000000000043</v>
      </c>
      <c r="V22" s="965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994"/>
      <c r="C23" s="994"/>
      <c r="D23" s="994"/>
      <c r="E23" s="994"/>
      <c r="F23" s="994"/>
      <c r="G23" s="994"/>
      <c r="H23" s="994"/>
      <c r="I23" s="994"/>
      <c r="J23" s="994"/>
      <c r="K23" s="994"/>
      <c r="L23" s="994"/>
      <c r="M23" s="994"/>
      <c r="N23" s="966"/>
      <c r="O23" s="967"/>
      <c r="P23" s="967"/>
      <c r="Q23" s="967"/>
      <c r="R23" s="967"/>
      <c r="S23" s="967"/>
      <c r="T23" s="967"/>
      <c r="U23" s="968"/>
      <c r="V23" s="994"/>
      <c r="W23" s="994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81" t="s">
        <v>15</v>
      </c>
      <c r="B24" s="1153" t="s">
        <v>16</v>
      </c>
      <c r="C24" s="1154"/>
      <c r="D24" s="1154"/>
      <c r="E24" s="1154"/>
      <c r="F24" s="1154"/>
      <c r="G24" s="1155"/>
      <c r="H24" s="1157" t="s">
        <v>8</v>
      </c>
      <c r="I24" s="882"/>
      <c r="J24" s="882"/>
      <c r="K24" s="882"/>
      <c r="L24" s="882"/>
      <c r="M24" s="883"/>
      <c r="N24" s="974" t="s">
        <v>87</v>
      </c>
      <c r="O24" s="975" t="s">
        <v>16</v>
      </c>
      <c r="P24" s="976"/>
      <c r="Q24" s="976"/>
      <c r="R24" s="976"/>
      <c r="S24" s="976"/>
      <c r="T24" s="976"/>
      <c r="U24" s="1142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832" t="s">
        <v>32</v>
      </c>
      <c r="B25" s="939">
        <v>4</v>
      </c>
      <c r="C25" s="940">
        <v>3</v>
      </c>
      <c r="D25" s="941">
        <v>2</v>
      </c>
      <c r="E25" s="942">
        <v>1</v>
      </c>
      <c r="F25" s="942">
        <v>1</v>
      </c>
      <c r="G25" s="960">
        <v>2</v>
      </c>
      <c r="H25" s="1143"/>
      <c r="I25" s="884"/>
      <c r="J25" s="884"/>
      <c r="K25" s="884"/>
      <c r="L25" s="1156"/>
      <c r="M25" s="1156"/>
      <c r="N25" s="885" t="s">
        <v>32</v>
      </c>
      <c r="O25" s="969">
        <v>4</v>
      </c>
      <c r="P25" s="970">
        <v>3</v>
      </c>
      <c r="Q25" s="971">
        <v>2</v>
      </c>
      <c r="R25" s="972">
        <v>1</v>
      </c>
      <c r="S25" s="972">
        <v>1</v>
      </c>
      <c r="T25" s="973">
        <v>2</v>
      </c>
      <c r="U25" s="1143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923" t="s">
        <v>9</v>
      </c>
      <c r="B26" s="833">
        <v>1</v>
      </c>
      <c r="C26" s="834">
        <v>2</v>
      </c>
      <c r="D26" s="834">
        <v>3</v>
      </c>
      <c r="E26" s="834">
        <v>4</v>
      </c>
      <c r="F26" s="834">
        <v>5</v>
      </c>
      <c r="G26" s="961">
        <v>6</v>
      </c>
      <c r="H26" s="964">
        <v>398.5</v>
      </c>
      <c r="I26" s="884"/>
      <c r="J26" s="882"/>
      <c r="K26" s="882"/>
      <c r="L26" s="882"/>
      <c r="M26" s="9"/>
      <c r="N26" s="832" t="s">
        <v>9</v>
      </c>
      <c r="O26" s="888">
        <v>1</v>
      </c>
      <c r="P26" s="889">
        <v>2</v>
      </c>
      <c r="Q26" s="889">
        <v>3</v>
      </c>
      <c r="R26" s="889">
        <v>4</v>
      </c>
      <c r="S26" s="889">
        <v>5</v>
      </c>
      <c r="T26" s="890">
        <v>6</v>
      </c>
      <c r="U26" s="964">
        <v>32.4</v>
      </c>
      <c r="V26" s="882"/>
      <c r="W26" s="9"/>
      <c r="X26" s="2"/>
      <c r="Y26" s="2"/>
      <c r="Z26" s="327"/>
      <c r="AA26" s="374"/>
      <c r="AB26" s="11"/>
    </row>
    <row r="27" spans="1:30" ht="15" customHeight="1" x14ac:dyDescent="0.25">
      <c r="A27" s="923" t="s">
        <v>23</v>
      </c>
      <c r="B27" s="891">
        <v>72.2</v>
      </c>
      <c r="C27" s="938">
        <v>76.900000000000006</v>
      </c>
      <c r="D27" s="892">
        <v>17.5</v>
      </c>
      <c r="E27" s="938">
        <v>76.099999999999994</v>
      </c>
      <c r="F27" s="938">
        <v>76.099999999999994</v>
      </c>
      <c r="G27" s="893">
        <v>76.7</v>
      </c>
      <c r="H27" s="962">
        <f>SUM(B27:G27)</f>
        <v>395.5</v>
      </c>
      <c r="I27" s="959">
        <f t="shared" ref="I27:I33" si="12">H26-H27</f>
        <v>3</v>
      </c>
      <c r="J27" s="894"/>
      <c r="K27" s="882"/>
      <c r="L27" s="894"/>
      <c r="M27" s="9"/>
      <c r="N27" s="832" t="s">
        <v>23</v>
      </c>
      <c r="O27" s="895">
        <v>6</v>
      </c>
      <c r="P27" s="896">
        <v>6.3</v>
      </c>
      <c r="Q27" s="896">
        <v>1.3</v>
      </c>
      <c r="R27" s="896">
        <v>6.4</v>
      </c>
      <c r="S27" s="896">
        <v>6.3</v>
      </c>
      <c r="T27" s="897">
        <v>6.4</v>
      </c>
      <c r="U27" s="988">
        <f t="shared" ref="U27:U34" si="13">SUM(O27:T27)</f>
        <v>32.700000000000003</v>
      </c>
      <c r="V27" s="959">
        <f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923" t="s">
        <v>19</v>
      </c>
      <c r="B28" s="891">
        <v>71.900000000000006</v>
      </c>
      <c r="C28" s="892">
        <v>76.8</v>
      </c>
      <c r="D28" s="938">
        <v>19.600000000000001</v>
      </c>
      <c r="E28" s="892">
        <v>75.8</v>
      </c>
      <c r="F28" s="892">
        <v>76</v>
      </c>
      <c r="G28" s="893">
        <v>76.400000000000006</v>
      </c>
      <c r="H28" s="962">
        <f>SUM(B28:G28)</f>
        <v>396.5</v>
      </c>
      <c r="I28" s="959">
        <f t="shared" si="12"/>
        <v>-1</v>
      </c>
      <c r="J28" s="894"/>
      <c r="K28" s="882"/>
      <c r="L28" s="894"/>
      <c r="M28" s="9"/>
      <c r="N28" s="843" t="s">
        <v>19</v>
      </c>
      <c r="O28" s="895">
        <v>5.9</v>
      </c>
      <c r="P28" s="896">
        <v>6.2</v>
      </c>
      <c r="Q28" s="896">
        <v>1.2</v>
      </c>
      <c r="R28" s="896">
        <v>6.3</v>
      </c>
      <c r="S28" s="896">
        <v>6.2</v>
      </c>
      <c r="T28" s="897">
        <v>6.3</v>
      </c>
      <c r="U28" s="989">
        <f t="shared" si="13"/>
        <v>32.1</v>
      </c>
      <c r="V28" s="959">
        <f>U27-U28</f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923" t="s">
        <v>27</v>
      </c>
      <c r="B29" s="891">
        <v>71.900000000000006</v>
      </c>
      <c r="C29" s="892">
        <v>76.7</v>
      </c>
      <c r="D29" s="938">
        <v>19.3</v>
      </c>
      <c r="E29" s="892">
        <v>75.8</v>
      </c>
      <c r="F29" s="938">
        <v>76</v>
      </c>
      <c r="G29" s="999">
        <v>76.400000000000006</v>
      </c>
      <c r="H29" s="962">
        <f t="shared" ref="H29:H34" si="14">SUM(B29:G29)</f>
        <v>396.1</v>
      </c>
      <c r="I29" s="959">
        <f t="shared" si="12"/>
        <v>0.39999999999997726</v>
      </c>
      <c r="J29" s="894"/>
      <c r="K29" s="882"/>
      <c r="L29" s="894"/>
      <c r="M29" s="9"/>
      <c r="N29" s="843" t="s">
        <v>27</v>
      </c>
      <c r="O29" s="895">
        <v>6</v>
      </c>
      <c r="P29" s="896">
        <v>6.2</v>
      </c>
      <c r="Q29" s="896">
        <v>1.2</v>
      </c>
      <c r="R29" s="896">
        <v>6.3</v>
      </c>
      <c r="S29" s="896">
        <v>6.3</v>
      </c>
      <c r="T29" s="897">
        <v>6.4</v>
      </c>
      <c r="U29" s="989">
        <f t="shared" si="13"/>
        <v>32.4</v>
      </c>
      <c r="V29" s="959">
        <f t="shared" ref="V29:V33" si="15">U28-U29</f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923" t="s">
        <v>20</v>
      </c>
      <c r="B30" s="891">
        <v>71.900000000000006</v>
      </c>
      <c r="C30" s="892">
        <v>76.7</v>
      </c>
      <c r="D30" s="892">
        <v>19.2</v>
      </c>
      <c r="E30" s="892">
        <v>75.8</v>
      </c>
      <c r="F30" s="892">
        <v>75.900000000000006</v>
      </c>
      <c r="G30" s="893">
        <v>76.3</v>
      </c>
      <c r="H30" s="962">
        <f t="shared" si="14"/>
        <v>395.8</v>
      </c>
      <c r="I30" s="959">
        <f t="shared" si="12"/>
        <v>0.30000000000001137</v>
      </c>
      <c r="J30" s="894"/>
      <c r="L30" s="894"/>
      <c r="M30" s="9"/>
      <c r="N30" s="832" t="s">
        <v>20</v>
      </c>
      <c r="O30" s="895">
        <v>6</v>
      </c>
      <c r="P30" s="896">
        <v>6.2</v>
      </c>
      <c r="Q30" s="896">
        <v>1.2</v>
      </c>
      <c r="R30" s="896">
        <v>6.3</v>
      </c>
      <c r="S30" s="896">
        <v>6.3</v>
      </c>
      <c r="T30" s="897">
        <v>6.4</v>
      </c>
      <c r="U30" s="989">
        <f t="shared" si="13"/>
        <v>32.4</v>
      </c>
      <c r="V30" s="959">
        <f t="shared" si="15"/>
        <v>0</v>
      </c>
      <c r="W30" s="9"/>
      <c r="AA30" s="11"/>
      <c r="AB30" s="11"/>
    </row>
    <row r="31" spans="1:30" ht="15" customHeight="1" x14ac:dyDescent="0.25">
      <c r="A31" s="923" t="s">
        <v>21</v>
      </c>
      <c r="B31" s="891">
        <v>71.900000000000006</v>
      </c>
      <c r="C31" s="938">
        <v>76.7</v>
      </c>
      <c r="D31" s="938">
        <v>19.2</v>
      </c>
      <c r="E31" s="892">
        <v>75.8</v>
      </c>
      <c r="F31" s="1001">
        <v>75.900000000000006</v>
      </c>
      <c r="G31" s="893">
        <v>76.2</v>
      </c>
      <c r="H31" s="962">
        <f t="shared" si="14"/>
        <v>395.7</v>
      </c>
      <c r="I31" s="959">
        <f t="shared" si="12"/>
        <v>0.10000000000002274</v>
      </c>
      <c r="J31" s="898"/>
      <c r="L31" s="898"/>
      <c r="M31" s="899"/>
      <c r="N31" s="832" t="s">
        <v>21</v>
      </c>
      <c r="O31" s="895">
        <v>6</v>
      </c>
      <c r="P31" s="896">
        <v>6.3</v>
      </c>
      <c r="Q31" s="896">
        <v>1.2</v>
      </c>
      <c r="R31" s="896">
        <v>6.3</v>
      </c>
      <c r="S31" s="896">
        <v>6.3</v>
      </c>
      <c r="T31" s="897">
        <v>6.4</v>
      </c>
      <c r="U31" s="989">
        <f t="shared" si="13"/>
        <v>32.5</v>
      </c>
      <c r="V31" s="959">
        <f t="shared" si="15"/>
        <v>-0.10000000000000142</v>
      </c>
      <c r="W31" s="9"/>
      <c r="AA31" s="11"/>
      <c r="AB31" s="11"/>
    </row>
    <row r="32" spans="1:30" ht="15" customHeight="1" x14ac:dyDescent="0.25">
      <c r="A32" s="923" t="s">
        <v>22</v>
      </c>
      <c r="B32" s="891">
        <v>71.900000000000006</v>
      </c>
      <c r="C32" s="892">
        <v>76.599999999999994</v>
      </c>
      <c r="D32" s="938">
        <v>19.100000000000001</v>
      </c>
      <c r="E32" s="892">
        <v>75.8</v>
      </c>
      <c r="F32" s="892">
        <v>75.599999999999994</v>
      </c>
      <c r="G32" s="893">
        <v>76.2</v>
      </c>
      <c r="H32" s="962">
        <f t="shared" si="14"/>
        <v>395.2</v>
      </c>
      <c r="I32" s="959">
        <f t="shared" si="12"/>
        <v>0.5</v>
      </c>
      <c r="J32" s="898"/>
      <c r="L32" s="898"/>
      <c r="M32" s="899"/>
      <c r="N32" s="843" t="s">
        <v>22</v>
      </c>
      <c r="O32" s="895">
        <v>6</v>
      </c>
      <c r="P32" s="896">
        <v>6.3</v>
      </c>
      <c r="Q32" s="896">
        <v>1.2</v>
      </c>
      <c r="R32" s="896">
        <v>6.3</v>
      </c>
      <c r="S32" s="896">
        <v>6.3</v>
      </c>
      <c r="T32" s="897">
        <v>6.4</v>
      </c>
      <c r="U32" s="989">
        <f t="shared" si="13"/>
        <v>32.5</v>
      </c>
      <c r="V32" s="959">
        <f t="shared" si="15"/>
        <v>0</v>
      </c>
      <c r="W32" s="9"/>
      <c r="AA32" s="11"/>
      <c r="AB32" s="11"/>
    </row>
    <row r="33" spans="1:30" ht="15" customHeight="1" thickBot="1" x14ac:dyDescent="0.3">
      <c r="A33" s="998" t="s">
        <v>30</v>
      </c>
      <c r="B33" s="891">
        <v>71.900000000000006</v>
      </c>
      <c r="C33" s="892">
        <v>76.599999999999994</v>
      </c>
      <c r="D33" s="938">
        <v>19.2</v>
      </c>
      <c r="E33" s="892">
        <v>75.7</v>
      </c>
      <c r="F33" s="892">
        <v>75.599999999999994</v>
      </c>
      <c r="G33" s="999">
        <v>76.2</v>
      </c>
      <c r="H33" s="962">
        <f t="shared" si="14"/>
        <v>395.2</v>
      </c>
      <c r="I33" s="959">
        <f t="shared" si="12"/>
        <v>0</v>
      </c>
      <c r="J33" s="898"/>
      <c r="K33" s="898"/>
      <c r="L33" s="898"/>
      <c r="M33" s="899"/>
      <c r="N33" s="900" t="s">
        <v>30</v>
      </c>
      <c r="O33" s="895">
        <v>6</v>
      </c>
      <c r="P33" s="896">
        <v>6.3</v>
      </c>
      <c r="Q33" s="938">
        <v>1.3</v>
      </c>
      <c r="R33" s="896">
        <v>6.3</v>
      </c>
      <c r="S33" s="896">
        <v>6.3</v>
      </c>
      <c r="T33" s="897">
        <v>6.4</v>
      </c>
      <c r="U33" s="989">
        <f t="shared" si="13"/>
        <v>32.6</v>
      </c>
      <c r="V33" s="959">
        <f t="shared" si="15"/>
        <v>-0.10000000000000142</v>
      </c>
      <c r="W33" s="902" t="s">
        <v>113</v>
      </c>
      <c r="AA33" s="11"/>
      <c r="AB33" s="11"/>
    </row>
    <row r="34" spans="1:30" ht="15" customHeight="1" thickBot="1" x14ac:dyDescent="0.3">
      <c r="A34" s="944" t="s">
        <v>8</v>
      </c>
      <c r="B34" s="904">
        <f t="shared" ref="B34:G34" si="16">SUM(B27:B33)</f>
        <v>503.6</v>
      </c>
      <c r="C34" s="905">
        <f t="shared" si="16"/>
        <v>537</v>
      </c>
      <c r="D34" s="905">
        <f t="shared" si="16"/>
        <v>133.1</v>
      </c>
      <c r="E34" s="954">
        <f t="shared" si="16"/>
        <v>530.80000000000007</v>
      </c>
      <c r="F34" s="905">
        <f>SUM(F27:F33)</f>
        <v>531.1</v>
      </c>
      <c r="G34" s="949">
        <f t="shared" si="16"/>
        <v>534.4</v>
      </c>
      <c r="H34" s="854">
        <f t="shared" si="14"/>
        <v>2770</v>
      </c>
      <c r="I34" s="994"/>
      <c r="J34" s="994"/>
      <c r="K34" s="898"/>
      <c r="L34" s="994"/>
      <c r="M34" s="882"/>
      <c r="N34" s="850" t="s">
        <v>8</v>
      </c>
      <c r="O34" s="904">
        <f t="shared" ref="O34:T34" si="17">SUM(O27:O33)</f>
        <v>41.9</v>
      </c>
      <c r="P34" s="905">
        <f t="shared" si="17"/>
        <v>43.8</v>
      </c>
      <c r="Q34" s="905">
        <f t="shared" si="17"/>
        <v>8.6000000000000014</v>
      </c>
      <c r="R34" s="905">
        <f t="shared" si="17"/>
        <v>44.199999999999996</v>
      </c>
      <c r="S34" s="905">
        <f t="shared" si="17"/>
        <v>44</v>
      </c>
      <c r="T34" s="906">
        <f t="shared" si="17"/>
        <v>44.699999999999996</v>
      </c>
      <c r="U34" s="903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943" t="s">
        <v>10</v>
      </c>
      <c r="B35" s="955">
        <v>155.1</v>
      </c>
      <c r="C35" s="956">
        <v>155.1</v>
      </c>
      <c r="D35" s="956">
        <v>155.1</v>
      </c>
      <c r="E35" s="956">
        <v>155.1</v>
      </c>
      <c r="F35" s="956">
        <v>155.1</v>
      </c>
      <c r="G35" s="957">
        <v>155.1</v>
      </c>
      <c r="H35" s="911">
        <f>+((H34/H36)/7)*1000</f>
        <v>155.36485501149812</v>
      </c>
      <c r="I35" s="907"/>
      <c r="J35" s="907"/>
      <c r="K35" s="898"/>
      <c r="L35" s="994"/>
      <c r="M35" s="882"/>
      <c r="N35" s="855" t="s">
        <v>10</v>
      </c>
      <c r="O35" s="908">
        <v>153.5</v>
      </c>
      <c r="P35" s="909">
        <v>152.5</v>
      </c>
      <c r="Q35" s="909">
        <v>154</v>
      </c>
      <c r="R35" s="909">
        <v>150.5</v>
      </c>
      <c r="S35" s="909">
        <v>149.5</v>
      </c>
      <c r="T35" s="910">
        <v>148.5</v>
      </c>
      <c r="U35" s="979">
        <f>+((U34/U36)/7)*1000</f>
        <v>151.66889185580774</v>
      </c>
      <c r="V35" s="882"/>
      <c r="W35" s="882"/>
      <c r="AA35" s="11"/>
      <c r="AB35" s="11"/>
    </row>
    <row r="36" spans="1:30" ht="15" customHeight="1" x14ac:dyDescent="0.25">
      <c r="A36" s="859" t="s">
        <v>11</v>
      </c>
      <c r="B36" s="860">
        <v>464</v>
      </c>
      <c r="C36" s="861">
        <v>494</v>
      </c>
      <c r="D36" s="861">
        <v>121</v>
      </c>
      <c r="E36" s="861">
        <v>489</v>
      </c>
      <c r="F36" s="861">
        <v>487</v>
      </c>
      <c r="G36" s="862">
        <v>492</v>
      </c>
      <c r="H36" s="913">
        <f>SUM(B36:G36)</f>
        <v>2547</v>
      </c>
      <c r="I36" s="912"/>
      <c r="J36" s="912"/>
      <c r="K36" s="912"/>
      <c r="L36" s="994"/>
      <c r="M36" s="9"/>
      <c r="N36" s="859" t="s">
        <v>11</v>
      </c>
      <c r="O36" s="860">
        <v>39</v>
      </c>
      <c r="P36" s="861">
        <v>41</v>
      </c>
      <c r="Q36" s="861">
        <v>7</v>
      </c>
      <c r="R36" s="861">
        <v>42</v>
      </c>
      <c r="S36" s="861">
        <v>42</v>
      </c>
      <c r="T36" s="863">
        <v>43</v>
      </c>
      <c r="U36" s="980">
        <f>SUM(O36:T36)</f>
        <v>214</v>
      </c>
      <c r="V36" s="882"/>
      <c r="W36" s="882"/>
      <c r="AA36" s="11"/>
      <c r="AB36" s="11"/>
    </row>
    <row r="37" spans="1:30" ht="15" customHeight="1" x14ac:dyDescent="0.25">
      <c r="A37" s="865" t="s">
        <v>12</v>
      </c>
      <c r="B37" s="866">
        <f>((((((B35*7)*B36-B27-B28)/1000)))/7)</f>
        <v>71.945814285714292</v>
      </c>
      <c r="C37" s="869">
        <f t="shared" ref="C37:G37" si="18">((((((C35*7)*C36)/1000)))/7)</f>
        <v>76.619400000000013</v>
      </c>
      <c r="D37" s="869">
        <f t="shared" si="18"/>
        <v>18.767100000000003</v>
      </c>
      <c r="E37" s="869">
        <f t="shared" si="18"/>
        <v>75.843900000000005</v>
      </c>
      <c r="F37" s="869">
        <f t="shared" si="18"/>
        <v>75.533699999999996</v>
      </c>
      <c r="G37" s="870">
        <f t="shared" si="18"/>
        <v>76.309200000000004</v>
      </c>
      <c r="H37" s="915">
        <f>((H34*1000)/H36)/7</f>
        <v>155.36485501149812</v>
      </c>
      <c r="I37" s="914"/>
      <c r="J37" s="914"/>
      <c r="K37" s="914"/>
      <c r="L37" s="994"/>
      <c r="M37" s="882"/>
      <c r="N37" s="865" t="s">
        <v>12</v>
      </c>
      <c r="O37" s="866">
        <f>(((((O35*7)*O36)/1000)))/7</f>
        <v>5.9865000000000004</v>
      </c>
      <c r="P37" s="869">
        <f t="shared" ref="P37:T37" si="19">(((((P35*7)*P36)/1000)))/7</f>
        <v>6.2524999999999995</v>
      </c>
      <c r="Q37" s="869">
        <f t="shared" si="19"/>
        <v>1.0780000000000001</v>
      </c>
      <c r="R37" s="869">
        <f t="shared" si="19"/>
        <v>6.3209999999999997</v>
      </c>
      <c r="S37" s="869">
        <f t="shared" si="19"/>
        <v>6.2790000000000008</v>
      </c>
      <c r="T37" s="871">
        <f t="shared" si="19"/>
        <v>6.3855000000000004</v>
      </c>
      <c r="U37" s="981">
        <f>((U34*1000)/U36)/7</f>
        <v>151.66889185580771</v>
      </c>
      <c r="V37" s="882"/>
      <c r="W37" s="882"/>
      <c r="AA37" s="11"/>
      <c r="AB37" s="11"/>
    </row>
    <row r="38" spans="1:30" ht="15" customHeight="1" x14ac:dyDescent="0.25">
      <c r="A38" s="868" t="s">
        <v>13</v>
      </c>
      <c r="B38" s="866">
        <f t="shared" ref="B38:G38" si="20">((B36*B35)*7)/1000</f>
        <v>503.76479999999992</v>
      </c>
      <c r="C38" s="869">
        <f t="shared" si="20"/>
        <v>536.33579999999995</v>
      </c>
      <c r="D38" s="869">
        <f t="shared" si="20"/>
        <v>131.36969999999999</v>
      </c>
      <c r="E38" s="869">
        <f t="shared" si="20"/>
        <v>530.90729999999996</v>
      </c>
      <c r="F38" s="869">
        <f>((F36*F35)*7)/1000</f>
        <v>528.73590000000002</v>
      </c>
      <c r="G38" s="870">
        <f t="shared" si="20"/>
        <v>534.1644</v>
      </c>
      <c r="H38" s="917"/>
      <c r="I38" s="9"/>
      <c r="J38" s="9"/>
      <c r="K38" s="9"/>
      <c r="L38" s="994"/>
      <c r="M38" s="882"/>
      <c r="N38" s="868" t="s">
        <v>13</v>
      </c>
      <c r="O38" s="866">
        <f t="shared" ref="O38:T38" si="21">((O36*O35)*7)/1000</f>
        <v>41.905500000000004</v>
      </c>
      <c r="P38" s="869">
        <f t="shared" si="21"/>
        <v>43.767499999999998</v>
      </c>
      <c r="Q38" s="869">
        <f t="shared" si="21"/>
        <v>7.5460000000000003</v>
      </c>
      <c r="R38" s="869">
        <f t="shared" si="21"/>
        <v>44.247</v>
      </c>
      <c r="S38" s="869">
        <f t="shared" si="21"/>
        <v>43.953000000000003</v>
      </c>
      <c r="T38" s="871">
        <f t="shared" si="21"/>
        <v>44.698500000000003</v>
      </c>
      <c r="U38" s="916"/>
      <c r="V38" s="882"/>
      <c r="W38" s="882"/>
      <c r="AA38" s="11"/>
      <c r="AB38" s="11"/>
    </row>
    <row r="39" spans="1:30" ht="15" customHeight="1" thickBot="1" x14ac:dyDescent="0.3">
      <c r="A39" s="873" t="s">
        <v>14</v>
      </c>
      <c r="B39" s="874">
        <f t="shared" ref="B39:G39" si="22">+(B34/B36)/7*1000</f>
        <v>155.04926108374386</v>
      </c>
      <c r="C39" s="875">
        <f t="shared" si="22"/>
        <v>155.29207634470794</v>
      </c>
      <c r="D39" s="875">
        <f t="shared" si="22"/>
        <v>157.14285714285711</v>
      </c>
      <c r="E39" s="875">
        <f t="shared" si="22"/>
        <v>155.06865322816247</v>
      </c>
      <c r="F39" s="875">
        <f>+(F34/F36)/7*1000</f>
        <v>155.79348782634204</v>
      </c>
      <c r="G39" s="876">
        <f t="shared" si="22"/>
        <v>155.16840882694541</v>
      </c>
      <c r="H39" s="919"/>
      <c r="I39" s="9"/>
      <c r="J39" s="9"/>
      <c r="K39" s="9"/>
      <c r="L39" s="994"/>
      <c r="M39" s="9"/>
      <c r="N39" s="873" t="s">
        <v>14</v>
      </c>
      <c r="O39" s="874">
        <f t="shared" ref="O39:T39" si="23">+(O34/O36)/7*1000</f>
        <v>153.47985347985346</v>
      </c>
      <c r="P39" s="875">
        <f t="shared" si="23"/>
        <v>152.61324041811844</v>
      </c>
      <c r="Q39" s="875">
        <f t="shared" si="23"/>
        <v>175.51020408163271</v>
      </c>
      <c r="R39" s="875">
        <f t="shared" si="23"/>
        <v>150.34013605442172</v>
      </c>
      <c r="S39" s="875">
        <f t="shared" si="23"/>
        <v>149.65986394557822</v>
      </c>
      <c r="T39" s="877">
        <f t="shared" si="23"/>
        <v>148.50498338870429</v>
      </c>
      <c r="U39" s="918"/>
      <c r="V39" s="882"/>
      <c r="W39" s="882"/>
      <c r="AA39" s="11"/>
      <c r="AB39" s="11"/>
    </row>
    <row r="40" spans="1:30" ht="15" customHeight="1" x14ac:dyDescent="0.25">
      <c r="A40" s="9"/>
      <c r="B40" s="879">
        <f>B38-B34</f>
        <v>0.16479999999990014</v>
      </c>
      <c r="C40" s="879">
        <f t="shared" ref="C40:G40" si="24">C38-C34</f>
        <v>-0.66420000000005075</v>
      </c>
      <c r="D40" s="879">
        <f t="shared" si="24"/>
        <v>-1.7302999999999997</v>
      </c>
      <c r="E40" s="879">
        <f t="shared" si="24"/>
        <v>0.10729999999989559</v>
      </c>
      <c r="F40" s="879">
        <f t="shared" si="24"/>
        <v>-2.3641000000000076</v>
      </c>
      <c r="G40" s="879">
        <f t="shared" si="24"/>
        <v>-0.23559999999997672</v>
      </c>
      <c r="H40" s="9"/>
      <c r="I40" s="9"/>
      <c r="J40" s="9"/>
      <c r="K40" s="9"/>
      <c r="L40" s="994"/>
      <c r="M40" s="882"/>
      <c r="N40" s="9"/>
      <c r="O40" s="879">
        <f>O38-O34</f>
        <v>5.5000000000049454E-3</v>
      </c>
      <c r="P40" s="879">
        <f t="shared" ref="P40:T40" si="25">P38-P34</f>
        <v>-3.2499999999998863E-2</v>
      </c>
      <c r="Q40" s="879">
        <f t="shared" si="25"/>
        <v>-1.0540000000000012</v>
      </c>
      <c r="R40" s="879">
        <f t="shared" si="25"/>
        <v>4.700000000000415E-2</v>
      </c>
      <c r="S40" s="879">
        <f t="shared" si="25"/>
        <v>-4.6999999999997044E-2</v>
      </c>
      <c r="T40" s="879">
        <f t="shared" si="25"/>
        <v>-1.4999999999929514E-3</v>
      </c>
      <c r="U40" s="879"/>
      <c r="V40" s="9"/>
      <c r="W40" s="882"/>
      <c r="AA40" s="11"/>
      <c r="AB40" s="11"/>
    </row>
    <row r="41" spans="1:30" ht="15" customHeight="1" x14ac:dyDescent="0.25">
      <c r="A41" s="9"/>
      <c r="B41" s="965">
        <f>(B40+B43)/$A$2</f>
        <v>2.3542857142842877E-2</v>
      </c>
      <c r="C41" s="965">
        <f t="shared" ref="C41:G41" si="26">(C40+C43)/$A$2</f>
        <v>-9.488571428572154E-2</v>
      </c>
      <c r="D41" s="965">
        <f t="shared" si="26"/>
        <v>-0.24718571428571426</v>
      </c>
      <c r="E41" s="965">
        <f t="shared" si="26"/>
        <v>1.5328571428556512E-2</v>
      </c>
      <c r="F41" s="965">
        <f t="shared" si="26"/>
        <v>-0.33772857142857254</v>
      </c>
      <c r="G41" s="965">
        <f t="shared" si="26"/>
        <v>-3.3657142857139534E-2</v>
      </c>
      <c r="H41" s="9"/>
      <c r="I41" s="9"/>
      <c r="J41" s="9"/>
      <c r="K41" s="9"/>
      <c r="L41" s="9"/>
      <c r="M41" s="994"/>
      <c r="N41" s="994"/>
      <c r="O41" s="965">
        <f>(O40+O43)/$A$2</f>
        <v>7.8571428571499221E-4</v>
      </c>
      <c r="P41" s="965">
        <f t="shared" ref="P41:T41" si="27">(P40+P43)/$A$2</f>
        <v>-4.6428571428569808E-3</v>
      </c>
      <c r="Q41" s="965">
        <f t="shared" si="27"/>
        <v>-0.15057142857142874</v>
      </c>
      <c r="R41" s="965">
        <f t="shared" si="27"/>
        <v>6.7142857142863067E-3</v>
      </c>
      <c r="S41" s="965">
        <f t="shared" si="27"/>
        <v>-6.7142857142852919E-3</v>
      </c>
      <c r="T41" s="965">
        <f t="shared" si="27"/>
        <v>-2.1428571428470735E-4</v>
      </c>
      <c r="U41" s="994"/>
      <c r="V41" s="9"/>
      <c r="W41" s="9"/>
      <c r="AA41" s="11"/>
      <c r="AB41" s="11"/>
    </row>
    <row r="42" spans="1:30" ht="15" customHeight="1" x14ac:dyDescent="0.25">
      <c r="A42" s="9"/>
      <c r="B42" s="965">
        <f t="shared" ref="B42:G42" si="28">B41 + SUMIF($A$27:$A$33, $A$3,B27:B33)</f>
        <v>72.223542857142846</v>
      </c>
      <c r="C42" s="965">
        <f t="shared" si="28"/>
        <v>76.805114285714282</v>
      </c>
      <c r="D42" s="965">
        <f t="shared" si="28"/>
        <v>17.252814285714287</v>
      </c>
      <c r="E42" s="965">
        <f t="shared" si="28"/>
        <v>76.115328571428549</v>
      </c>
      <c r="F42" s="965">
        <f t="shared" si="28"/>
        <v>75.762271428571424</v>
      </c>
      <c r="G42" s="965">
        <f t="shared" si="28"/>
        <v>76.666342857142865</v>
      </c>
      <c r="H42" s="9"/>
      <c r="I42" s="9"/>
      <c r="J42" s="9"/>
      <c r="K42" s="9"/>
      <c r="L42" s="9"/>
      <c r="M42" s="994"/>
      <c r="N42" s="994"/>
      <c r="O42" s="965">
        <f>O41 + SUMIF($N$27:$N$33, $A$3,O27:O33)</f>
        <v>6.0007857142857146</v>
      </c>
      <c r="P42" s="965">
        <f t="shared" ref="P42:T42" si="29">P41 + SUMIF($N$27:$N$33, $A$3,P27:P33)</f>
        <v>6.2953571428571431</v>
      </c>
      <c r="Q42" s="965">
        <f t="shared" si="29"/>
        <v>1.1494285714285712</v>
      </c>
      <c r="R42" s="965">
        <f t="shared" si="29"/>
        <v>6.4067142857142869</v>
      </c>
      <c r="S42" s="965">
        <f t="shared" si="29"/>
        <v>6.2932857142857141</v>
      </c>
      <c r="T42" s="965">
        <f t="shared" si="29"/>
        <v>6.3997857142857155</v>
      </c>
      <c r="U42" s="994"/>
      <c r="V42" s="9"/>
      <c r="W42" s="9"/>
      <c r="AA42" s="11"/>
      <c r="AB42" s="11"/>
    </row>
    <row r="43" spans="1:30" ht="15" customHeight="1" thickBot="1" x14ac:dyDescent="0.3">
      <c r="A43" s="9"/>
      <c r="B43" s="994"/>
      <c r="C43" s="994"/>
      <c r="D43" s="994"/>
      <c r="E43" s="994"/>
      <c r="F43" s="994"/>
      <c r="G43" s="994"/>
      <c r="H43" s="994"/>
      <c r="I43" s="994"/>
      <c r="J43" s="994"/>
      <c r="K43" s="994"/>
      <c r="L43" s="994"/>
      <c r="M43" s="994"/>
      <c r="N43" s="994"/>
      <c r="O43" s="994"/>
      <c r="P43" s="994"/>
      <c r="Q43" s="994"/>
      <c r="R43" s="994"/>
      <c r="S43" s="994"/>
      <c r="T43" s="994"/>
      <c r="U43" s="994"/>
      <c r="V43" s="994"/>
      <c r="W43" s="9"/>
      <c r="X43" s="2"/>
      <c r="AA43" s="11"/>
      <c r="AB43" s="11"/>
      <c r="AD43" s="3"/>
    </row>
    <row r="44" spans="1:30" ht="15" customHeight="1" thickBot="1" x14ac:dyDescent="0.3">
      <c r="A44" s="831" t="s">
        <v>18</v>
      </c>
      <c r="B44" s="1144" t="s">
        <v>7</v>
      </c>
      <c r="C44" s="1145"/>
      <c r="D44" s="1145"/>
      <c r="E44" s="1145"/>
      <c r="F44" s="1145"/>
      <c r="G44" s="1145"/>
      <c r="H44" s="1146"/>
      <c r="I44" s="1139" t="s">
        <v>29</v>
      </c>
      <c r="J44" s="1140"/>
      <c r="K44" s="1140"/>
      <c r="L44" s="1140"/>
      <c r="M44" s="1140"/>
      <c r="N44" s="1140"/>
      <c r="O44" s="1141"/>
      <c r="P44" s="1139" t="s">
        <v>28</v>
      </c>
      <c r="Q44" s="1140"/>
      <c r="R44" s="1140"/>
      <c r="S44" s="1140"/>
      <c r="T44" s="1140"/>
      <c r="U44" s="1140"/>
      <c r="V44" s="1141"/>
      <c r="W44" s="945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832" t="s">
        <v>9</v>
      </c>
      <c r="B45" s="886">
        <v>1</v>
      </c>
      <c r="C45" s="887">
        <v>2</v>
      </c>
      <c r="D45" s="887">
        <v>3</v>
      </c>
      <c r="E45" s="887">
        <v>4</v>
      </c>
      <c r="F45" s="887">
        <v>5</v>
      </c>
      <c r="G45" s="887">
        <v>6</v>
      </c>
      <c r="H45" s="920">
        <v>7</v>
      </c>
      <c r="I45" s="888">
        <v>1</v>
      </c>
      <c r="J45" s="889">
        <v>2</v>
      </c>
      <c r="K45" s="889">
        <v>3</v>
      </c>
      <c r="L45" s="889">
        <v>4</v>
      </c>
      <c r="M45" s="889">
        <v>5</v>
      </c>
      <c r="N45" s="889">
        <v>6</v>
      </c>
      <c r="O45" s="921">
        <v>7</v>
      </c>
      <c r="P45" s="888">
        <v>1</v>
      </c>
      <c r="Q45" s="889">
        <v>2</v>
      </c>
      <c r="R45" s="889">
        <v>3</v>
      </c>
      <c r="S45" s="889">
        <v>4</v>
      </c>
      <c r="T45" s="889">
        <v>5</v>
      </c>
      <c r="U45" s="922">
        <v>6</v>
      </c>
      <c r="V45" s="890">
        <v>7</v>
      </c>
      <c r="W45" s="964">
        <v>134.9</v>
      </c>
      <c r="X45" s="2"/>
      <c r="Y45" s="374"/>
      <c r="Z45" s="2"/>
      <c r="AA45" s="2"/>
      <c r="AB45" s="2"/>
    </row>
    <row r="46" spans="1:30" ht="15" customHeight="1" x14ac:dyDescent="0.25">
      <c r="A46" s="923" t="s">
        <v>23</v>
      </c>
      <c r="B46" s="895">
        <v>7.6</v>
      </c>
      <c r="C46" s="896">
        <v>7.7</v>
      </c>
      <c r="D46" s="896">
        <v>7.7</v>
      </c>
      <c r="E46" s="896">
        <v>1.3</v>
      </c>
      <c r="F46" s="896">
        <v>7.7</v>
      </c>
      <c r="G46" s="924">
        <v>7.5</v>
      </c>
      <c r="H46" s="924">
        <v>7.5</v>
      </c>
      <c r="I46" s="895">
        <v>6.7</v>
      </c>
      <c r="J46" s="924">
        <v>6.8</v>
      </c>
      <c r="K46" s="924">
        <v>6.9</v>
      </c>
      <c r="L46" s="896">
        <v>1.7</v>
      </c>
      <c r="M46" s="896">
        <v>6.9</v>
      </c>
      <c r="N46" s="925">
        <v>6.7</v>
      </c>
      <c r="O46" s="926">
        <v>6.7</v>
      </c>
      <c r="P46" s="895">
        <v>7.4</v>
      </c>
      <c r="Q46" s="896">
        <v>7.4</v>
      </c>
      <c r="R46" s="896">
        <v>7.6</v>
      </c>
      <c r="S46" s="896">
        <v>1.3</v>
      </c>
      <c r="T46" s="896">
        <v>7.7</v>
      </c>
      <c r="U46" s="896">
        <v>7.5</v>
      </c>
      <c r="V46" s="926">
        <v>7.4</v>
      </c>
      <c r="W46" s="982">
        <f t="shared" ref="W46:W53" si="30">SUM(B46:V46)</f>
        <v>135.70000000000002</v>
      </c>
      <c r="X46" s="959">
        <f>W45-W46</f>
        <v>-0.80000000000001137</v>
      </c>
      <c r="Y46" s="12"/>
      <c r="Z46" s="2"/>
      <c r="AA46" s="2"/>
      <c r="AB46" s="2"/>
    </row>
    <row r="47" spans="1:30" ht="15" customHeight="1" x14ac:dyDescent="0.25">
      <c r="A47" s="923" t="s">
        <v>19</v>
      </c>
      <c r="B47" s="895">
        <v>7.5</v>
      </c>
      <c r="C47" s="896">
        <v>7.7</v>
      </c>
      <c r="D47" s="896">
        <v>7.6</v>
      </c>
      <c r="E47" s="896">
        <v>1.2</v>
      </c>
      <c r="F47" s="896">
        <v>7.6</v>
      </c>
      <c r="G47" s="924">
        <v>7.4</v>
      </c>
      <c r="H47" s="924">
        <v>7.4</v>
      </c>
      <c r="I47" s="895">
        <v>6.6</v>
      </c>
      <c r="J47" s="924">
        <v>6.7</v>
      </c>
      <c r="K47" s="924">
        <v>6.8</v>
      </c>
      <c r="L47" s="896">
        <v>1.7</v>
      </c>
      <c r="M47" s="896">
        <v>6.8</v>
      </c>
      <c r="N47" s="925">
        <v>6.6</v>
      </c>
      <c r="O47" s="926">
        <v>6.6</v>
      </c>
      <c r="P47" s="895">
        <v>7.3</v>
      </c>
      <c r="Q47" s="896">
        <v>7.3</v>
      </c>
      <c r="R47" s="896">
        <v>7.6</v>
      </c>
      <c r="S47" s="896">
        <v>1.2</v>
      </c>
      <c r="T47" s="896">
        <v>7.6</v>
      </c>
      <c r="U47" s="896">
        <v>7.4</v>
      </c>
      <c r="V47" s="926">
        <v>7.3</v>
      </c>
      <c r="W47" s="987">
        <f t="shared" si="30"/>
        <v>133.89999999999998</v>
      </c>
      <c r="X47" s="959">
        <f>W46-W47</f>
        <v>1.8000000000000398</v>
      </c>
      <c r="Y47" s="12"/>
      <c r="Z47" s="2"/>
      <c r="AA47" s="2"/>
      <c r="AB47" s="2"/>
    </row>
    <row r="48" spans="1:30" ht="15" customHeight="1" x14ac:dyDescent="0.25">
      <c r="A48" s="923" t="s">
        <v>27</v>
      </c>
      <c r="B48" s="895">
        <v>7.5</v>
      </c>
      <c r="C48" s="896">
        <v>7.7</v>
      </c>
      <c r="D48" s="896">
        <v>7.6</v>
      </c>
      <c r="E48" s="896">
        <v>1.2</v>
      </c>
      <c r="F48" s="896">
        <v>7.6</v>
      </c>
      <c r="G48" s="924">
        <v>7.4</v>
      </c>
      <c r="H48" s="924">
        <v>7.4</v>
      </c>
      <c r="I48" s="895">
        <v>6.6</v>
      </c>
      <c r="J48" s="924">
        <v>6.7</v>
      </c>
      <c r="K48" s="924">
        <v>6.9</v>
      </c>
      <c r="L48" s="896">
        <v>1.7</v>
      </c>
      <c r="M48" s="896">
        <v>6.8</v>
      </c>
      <c r="N48" s="925">
        <v>6.6</v>
      </c>
      <c r="O48" s="926">
        <v>6.6</v>
      </c>
      <c r="P48" s="895">
        <v>7.4</v>
      </c>
      <c r="Q48" s="896">
        <v>7.4</v>
      </c>
      <c r="R48" s="896">
        <v>7.5</v>
      </c>
      <c r="S48" s="896">
        <v>1.2</v>
      </c>
      <c r="T48" s="896">
        <v>7.6</v>
      </c>
      <c r="U48" s="896">
        <v>7.4</v>
      </c>
      <c r="V48" s="926">
        <v>7.3</v>
      </c>
      <c r="W48" s="987">
        <f t="shared" si="30"/>
        <v>134.1</v>
      </c>
      <c r="X48" s="959">
        <f t="shared" ref="X48:X52" si="31">W47-W48</f>
        <v>-0.20000000000001705</v>
      </c>
      <c r="Y48" s="641"/>
      <c r="Z48" s="2"/>
      <c r="AA48" s="2"/>
      <c r="AB48" s="2"/>
    </row>
    <row r="49" spans="1:28" ht="15" customHeight="1" x14ac:dyDescent="0.25">
      <c r="A49" s="923" t="s">
        <v>20</v>
      </c>
      <c r="B49" s="895">
        <v>7.5</v>
      </c>
      <c r="C49" s="896">
        <v>7.7</v>
      </c>
      <c r="D49" s="896">
        <v>7.7</v>
      </c>
      <c r="E49" s="896">
        <v>1.2</v>
      </c>
      <c r="F49" s="896">
        <v>7.6</v>
      </c>
      <c r="G49" s="924">
        <v>7.5</v>
      </c>
      <c r="H49" s="924">
        <v>7.5</v>
      </c>
      <c r="I49" s="895">
        <v>6.6</v>
      </c>
      <c r="J49" s="924">
        <v>6.8</v>
      </c>
      <c r="K49" s="924">
        <v>6.9</v>
      </c>
      <c r="L49" s="896">
        <v>1.7</v>
      </c>
      <c r="M49" s="896">
        <v>6.8</v>
      </c>
      <c r="N49" s="925">
        <v>6.7</v>
      </c>
      <c r="O49" s="926">
        <v>6.7</v>
      </c>
      <c r="P49" s="895">
        <v>7.4</v>
      </c>
      <c r="Q49" s="896">
        <v>7.4</v>
      </c>
      <c r="R49" s="896">
        <v>7.5</v>
      </c>
      <c r="S49" s="896">
        <v>1.2</v>
      </c>
      <c r="T49" s="896">
        <v>7.6</v>
      </c>
      <c r="U49" s="896">
        <v>7.5</v>
      </c>
      <c r="V49" s="926">
        <v>7.3</v>
      </c>
      <c r="W49" s="987">
        <f t="shared" si="30"/>
        <v>134.80000000000001</v>
      </c>
      <c r="X49" s="959">
        <f t="shared" si="31"/>
        <v>-0.70000000000001705</v>
      </c>
      <c r="Y49" s="12"/>
      <c r="Z49" s="2"/>
      <c r="AA49" s="2"/>
      <c r="AB49" s="2"/>
    </row>
    <row r="50" spans="1:28" ht="15" customHeight="1" x14ac:dyDescent="0.25">
      <c r="A50" s="832" t="s">
        <v>21</v>
      </c>
      <c r="B50" s="895">
        <v>7.5</v>
      </c>
      <c r="C50" s="896">
        <v>7.7</v>
      </c>
      <c r="D50" s="896">
        <v>7.7</v>
      </c>
      <c r="E50" s="896">
        <v>1.2</v>
      </c>
      <c r="F50" s="896">
        <v>7.6</v>
      </c>
      <c r="G50" s="924">
        <v>7.5</v>
      </c>
      <c r="H50" s="924">
        <v>7.5</v>
      </c>
      <c r="I50" s="895">
        <v>6.6</v>
      </c>
      <c r="J50" s="924">
        <v>6.8</v>
      </c>
      <c r="K50" s="924">
        <v>6.9</v>
      </c>
      <c r="L50" s="896">
        <v>1.7</v>
      </c>
      <c r="M50" s="896">
        <v>6.9</v>
      </c>
      <c r="N50" s="925">
        <v>6.7</v>
      </c>
      <c r="O50" s="926">
        <v>6.7</v>
      </c>
      <c r="P50" s="895">
        <v>7.4</v>
      </c>
      <c r="Q50" s="896">
        <v>7.4</v>
      </c>
      <c r="R50" s="896">
        <v>7.5</v>
      </c>
      <c r="S50" s="896">
        <v>1.2</v>
      </c>
      <c r="T50" s="896">
        <v>7.6</v>
      </c>
      <c r="U50" s="896">
        <v>7.5</v>
      </c>
      <c r="V50" s="926">
        <v>7.3</v>
      </c>
      <c r="W50" s="987">
        <f t="shared" si="30"/>
        <v>134.90000000000003</v>
      </c>
      <c r="X50" s="959">
        <f t="shared" si="31"/>
        <v>-0.10000000000002274</v>
      </c>
      <c r="Y50" s="12"/>
      <c r="Z50" s="2"/>
      <c r="AA50" s="2"/>
      <c r="AB50" s="2"/>
    </row>
    <row r="51" spans="1:28" ht="15" customHeight="1" x14ac:dyDescent="0.25">
      <c r="A51" s="843" t="s">
        <v>22</v>
      </c>
      <c r="B51" s="895">
        <v>7.6</v>
      </c>
      <c r="C51" s="896">
        <v>7.7</v>
      </c>
      <c r="D51" s="896">
        <v>7.7</v>
      </c>
      <c r="E51" s="896">
        <v>1.2</v>
      </c>
      <c r="F51" s="896">
        <v>7.7</v>
      </c>
      <c r="G51" s="924">
        <v>7.5</v>
      </c>
      <c r="H51" s="924">
        <v>7.5</v>
      </c>
      <c r="I51" s="895">
        <v>6.6</v>
      </c>
      <c r="J51" s="924">
        <v>6.8</v>
      </c>
      <c r="K51" s="924">
        <v>6.9</v>
      </c>
      <c r="L51" s="896">
        <v>1.7</v>
      </c>
      <c r="M51" s="896">
        <v>6.9</v>
      </c>
      <c r="N51" s="925">
        <v>6.7</v>
      </c>
      <c r="O51" s="926">
        <v>6.7</v>
      </c>
      <c r="P51" s="895">
        <v>7.4</v>
      </c>
      <c r="Q51" s="896">
        <v>7.4</v>
      </c>
      <c r="R51" s="896">
        <v>7.5</v>
      </c>
      <c r="S51" s="896">
        <v>1.2</v>
      </c>
      <c r="T51" s="896">
        <v>7.7</v>
      </c>
      <c r="U51" s="896">
        <v>7.5</v>
      </c>
      <c r="V51" s="926">
        <v>7.3</v>
      </c>
      <c r="W51" s="987">
        <f t="shared" si="30"/>
        <v>135.20000000000005</v>
      </c>
      <c r="X51" s="959">
        <f t="shared" si="31"/>
        <v>-0.30000000000001137</v>
      </c>
      <c r="Y51" s="12"/>
      <c r="Z51" s="2"/>
      <c r="AA51" s="2"/>
      <c r="AB51" s="2"/>
    </row>
    <row r="52" spans="1:28" ht="15" customHeight="1" thickBot="1" x14ac:dyDescent="0.3">
      <c r="A52" s="900" t="s">
        <v>30</v>
      </c>
      <c r="B52" s="895">
        <v>7.6</v>
      </c>
      <c r="C52" s="896">
        <v>7.7</v>
      </c>
      <c r="D52" s="896">
        <v>7.7</v>
      </c>
      <c r="E52" s="896">
        <v>1.3</v>
      </c>
      <c r="F52" s="896">
        <v>7.7</v>
      </c>
      <c r="G52" s="924">
        <v>7.5</v>
      </c>
      <c r="H52" s="924">
        <v>7.5</v>
      </c>
      <c r="I52" s="895">
        <v>6.7</v>
      </c>
      <c r="J52" s="924">
        <v>6.8</v>
      </c>
      <c r="K52" s="924">
        <v>6.9</v>
      </c>
      <c r="L52" s="896">
        <v>1.7</v>
      </c>
      <c r="M52" s="896">
        <v>6.9</v>
      </c>
      <c r="N52" s="925">
        <v>6.7</v>
      </c>
      <c r="O52" s="926">
        <v>6.7</v>
      </c>
      <c r="P52" s="895">
        <v>7.4</v>
      </c>
      <c r="Q52" s="896">
        <v>7.4</v>
      </c>
      <c r="R52" s="896">
        <v>7.5</v>
      </c>
      <c r="S52" s="896">
        <v>1.3</v>
      </c>
      <c r="T52" s="896">
        <v>7.7</v>
      </c>
      <c r="U52" s="896">
        <v>7.5</v>
      </c>
      <c r="V52" s="926">
        <v>7.3</v>
      </c>
      <c r="W52" s="989">
        <f t="shared" si="30"/>
        <v>135.50000000000006</v>
      </c>
      <c r="X52" s="959">
        <f t="shared" si="31"/>
        <v>-0.30000000000001137</v>
      </c>
      <c r="Y52" s="12"/>
      <c r="Z52" s="2"/>
      <c r="AA52" s="2"/>
      <c r="AB52" s="2"/>
    </row>
    <row r="53" spans="1:28" ht="15" customHeight="1" thickBot="1" x14ac:dyDescent="0.3">
      <c r="A53" s="850" t="s">
        <v>8</v>
      </c>
      <c r="B53" s="904">
        <f t="shared" ref="B53:K53" si="32">SUM(B46:B52)</f>
        <v>52.800000000000004</v>
      </c>
      <c r="C53" s="905">
        <f t="shared" si="32"/>
        <v>53.900000000000006</v>
      </c>
      <c r="D53" s="905">
        <f t="shared" si="32"/>
        <v>53.7</v>
      </c>
      <c r="E53" s="905">
        <f t="shared" si="32"/>
        <v>8.6000000000000014</v>
      </c>
      <c r="F53" s="905">
        <f t="shared" si="32"/>
        <v>53.500000000000007</v>
      </c>
      <c r="G53" s="905">
        <f t="shared" si="32"/>
        <v>52.3</v>
      </c>
      <c r="H53" s="949">
        <f t="shared" si="32"/>
        <v>52.3</v>
      </c>
      <c r="I53" s="904">
        <f t="shared" si="32"/>
        <v>46.400000000000006</v>
      </c>
      <c r="J53" s="905">
        <f t="shared" si="32"/>
        <v>47.399999999999991</v>
      </c>
      <c r="K53" s="905">
        <f t="shared" si="32"/>
        <v>48.199999999999996</v>
      </c>
      <c r="L53" s="905">
        <f>SUM(L46:L52)</f>
        <v>11.899999999999999</v>
      </c>
      <c r="M53" s="905">
        <f>SUM(M46:M52)</f>
        <v>48</v>
      </c>
      <c r="N53" s="905">
        <f>SUM(N46:N52)</f>
        <v>46.7</v>
      </c>
      <c r="O53" s="949">
        <f>SUM(O46:O52)</f>
        <v>46.7</v>
      </c>
      <c r="P53" s="904">
        <f t="shared" ref="P53:V53" si="33">SUM(P46:P52)</f>
        <v>51.699999999999996</v>
      </c>
      <c r="Q53" s="905">
        <f t="shared" si="33"/>
        <v>51.699999999999996</v>
      </c>
      <c r="R53" s="905">
        <f t="shared" si="33"/>
        <v>52.7</v>
      </c>
      <c r="S53" s="905">
        <f t="shared" si="33"/>
        <v>8.6000000000000014</v>
      </c>
      <c r="T53" s="905">
        <f t="shared" si="33"/>
        <v>53.500000000000007</v>
      </c>
      <c r="U53" s="905">
        <f t="shared" si="33"/>
        <v>52.3</v>
      </c>
      <c r="V53" s="949">
        <f t="shared" si="33"/>
        <v>51.199999999999996</v>
      </c>
      <c r="W53" s="854">
        <f t="shared" si="30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855" t="s">
        <v>10</v>
      </c>
      <c r="B54" s="950">
        <v>154</v>
      </c>
      <c r="C54" s="951">
        <v>154</v>
      </c>
      <c r="D54" s="951">
        <v>153.5</v>
      </c>
      <c r="E54" s="951">
        <v>154</v>
      </c>
      <c r="F54" s="951">
        <v>153</v>
      </c>
      <c r="G54" s="951">
        <v>152.5</v>
      </c>
      <c r="H54" s="952">
        <v>152.5</v>
      </c>
      <c r="I54" s="950">
        <v>154</v>
      </c>
      <c r="J54" s="951">
        <v>154</v>
      </c>
      <c r="K54" s="951">
        <v>153</v>
      </c>
      <c r="L54" s="953">
        <v>154</v>
      </c>
      <c r="M54" s="953">
        <v>152.5</v>
      </c>
      <c r="N54" s="951">
        <v>151.5</v>
      </c>
      <c r="O54" s="952">
        <v>151.5</v>
      </c>
      <c r="P54" s="950">
        <v>154</v>
      </c>
      <c r="Q54" s="951">
        <v>154</v>
      </c>
      <c r="R54" s="951">
        <v>153.5</v>
      </c>
      <c r="S54" s="951">
        <v>154</v>
      </c>
      <c r="T54" s="951">
        <v>153</v>
      </c>
      <c r="U54" s="951">
        <v>152.5</v>
      </c>
      <c r="V54" s="952">
        <v>152.5</v>
      </c>
      <c r="W54" s="928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59" t="s">
        <v>11</v>
      </c>
      <c r="B55" s="860">
        <v>49</v>
      </c>
      <c r="C55" s="861">
        <v>50</v>
      </c>
      <c r="D55" s="861">
        <v>50</v>
      </c>
      <c r="E55" s="861">
        <v>8</v>
      </c>
      <c r="F55" s="861">
        <v>50</v>
      </c>
      <c r="G55" s="861">
        <v>49</v>
      </c>
      <c r="H55" s="862">
        <v>49</v>
      </c>
      <c r="I55" s="860">
        <v>43</v>
      </c>
      <c r="J55" s="861">
        <v>44</v>
      </c>
      <c r="K55" s="861">
        <v>45</v>
      </c>
      <c r="L55" s="861">
        <v>11</v>
      </c>
      <c r="M55" s="861">
        <v>45</v>
      </c>
      <c r="N55" s="861">
        <v>44</v>
      </c>
      <c r="O55" s="862">
        <v>44</v>
      </c>
      <c r="P55" s="860">
        <v>48</v>
      </c>
      <c r="Q55" s="861">
        <v>48</v>
      </c>
      <c r="R55" s="861">
        <v>49</v>
      </c>
      <c r="S55" s="861">
        <v>8</v>
      </c>
      <c r="T55" s="861">
        <v>50</v>
      </c>
      <c r="U55" s="861">
        <v>49</v>
      </c>
      <c r="V55" s="862">
        <v>48</v>
      </c>
      <c r="W55" s="929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65" t="s">
        <v>12</v>
      </c>
      <c r="B56" s="866">
        <f>((((B54*7)*B55-B46-B47)/1000))/7</f>
        <v>7.5438428571428569</v>
      </c>
      <c r="C56" s="869">
        <f t="shared" ref="C56:V56" si="34">((((C54*7)*C55-C46-C47)/1000))/7</f>
        <v>7.6978000000000009</v>
      </c>
      <c r="D56" s="869">
        <f t="shared" si="34"/>
        <v>7.6728142857142867</v>
      </c>
      <c r="E56" s="869">
        <f t="shared" si="34"/>
        <v>1.231642857142857</v>
      </c>
      <c r="F56" s="869">
        <f t="shared" si="34"/>
        <v>7.6478142857142855</v>
      </c>
      <c r="G56" s="869">
        <f t="shared" si="34"/>
        <v>7.4703714285714282</v>
      </c>
      <c r="H56" s="870">
        <f t="shared" si="34"/>
        <v>7.4703714285714282</v>
      </c>
      <c r="I56" s="866">
        <f t="shared" si="34"/>
        <v>6.6201000000000008</v>
      </c>
      <c r="J56" s="869">
        <f t="shared" si="34"/>
        <v>6.7740714285714292</v>
      </c>
      <c r="K56" s="869">
        <f t="shared" si="34"/>
        <v>6.8830428571428559</v>
      </c>
      <c r="L56" s="869">
        <f t="shared" si="34"/>
        <v>1.6935142857142853</v>
      </c>
      <c r="M56" s="869">
        <f t="shared" si="34"/>
        <v>6.8605428571428559</v>
      </c>
      <c r="N56" s="869">
        <f t="shared" si="34"/>
        <v>6.6641000000000004</v>
      </c>
      <c r="O56" s="870">
        <f t="shared" si="34"/>
        <v>6.6641000000000004</v>
      </c>
      <c r="P56" s="866">
        <f t="shared" si="34"/>
        <v>7.389899999999999</v>
      </c>
      <c r="Q56" s="869">
        <f t="shared" si="34"/>
        <v>7.389899999999999</v>
      </c>
      <c r="R56" s="869">
        <f t="shared" si="34"/>
        <v>7.5193285714285718</v>
      </c>
      <c r="S56" s="869">
        <f t="shared" si="34"/>
        <v>1.231642857142857</v>
      </c>
      <c r="T56" s="869">
        <f t="shared" si="34"/>
        <v>7.6478142857142855</v>
      </c>
      <c r="U56" s="869">
        <f t="shared" si="34"/>
        <v>7.4703714285714282</v>
      </c>
      <c r="V56" s="870">
        <f t="shared" si="34"/>
        <v>7.3178999999999998</v>
      </c>
      <c r="W56" s="930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68" t="s">
        <v>13</v>
      </c>
      <c r="B57" s="866">
        <f>((B55*B54)*7)/1000</f>
        <v>52.822000000000003</v>
      </c>
      <c r="C57" s="869">
        <f>((C55*C54)*7)/1000</f>
        <v>53.9</v>
      </c>
      <c r="D57" s="869">
        <f t="shared" ref="D57:K57" si="35">((D55*D54)*7)/1000</f>
        <v>53.725000000000001</v>
      </c>
      <c r="E57" s="869">
        <f t="shared" si="35"/>
        <v>8.6240000000000006</v>
      </c>
      <c r="F57" s="869">
        <f t="shared" si="35"/>
        <v>53.55</v>
      </c>
      <c r="G57" s="869">
        <f t="shared" si="35"/>
        <v>52.307499999999997</v>
      </c>
      <c r="H57" s="870">
        <f t="shared" si="35"/>
        <v>52.307499999999997</v>
      </c>
      <c r="I57" s="866">
        <f t="shared" si="35"/>
        <v>46.353999999999999</v>
      </c>
      <c r="J57" s="869">
        <f t="shared" si="35"/>
        <v>47.432000000000002</v>
      </c>
      <c r="K57" s="869">
        <f t="shared" si="35"/>
        <v>48.195</v>
      </c>
      <c r="L57" s="869">
        <f>((L55*L54)*7)/1000</f>
        <v>11.858000000000001</v>
      </c>
      <c r="M57" s="869">
        <f>((M55*M54)*7)/1000</f>
        <v>48.037500000000001</v>
      </c>
      <c r="N57" s="869">
        <f>((N55*N54)*7)/1000</f>
        <v>46.661999999999999</v>
      </c>
      <c r="O57" s="870">
        <f>((O55*O54)*7)/1000</f>
        <v>46.661999999999999</v>
      </c>
      <c r="P57" s="866">
        <f t="shared" ref="P57:V57" si="36">((P55*P54)*7)/1000</f>
        <v>51.744</v>
      </c>
      <c r="Q57" s="869">
        <f t="shared" si="36"/>
        <v>51.744</v>
      </c>
      <c r="R57" s="869">
        <f t="shared" si="36"/>
        <v>52.650500000000001</v>
      </c>
      <c r="S57" s="869">
        <f t="shared" si="36"/>
        <v>8.6240000000000006</v>
      </c>
      <c r="T57" s="869">
        <f t="shared" si="36"/>
        <v>53.55</v>
      </c>
      <c r="U57" s="869">
        <f t="shared" si="36"/>
        <v>52.307499999999997</v>
      </c>
      <c r="V57" s="870">
        <f t="shared" si="36"/>
        <v>51.24</v>
      </c>
      <c r="W57" s="931"/>
      <c r="X57" s="327"/>
      <c r="Y57" s="374"/>
      <c r="AA57" s="11"/>
      <c r="AB57" s="11"/>
    </row>
    <row r="58" spans="1:28" ht="15" customHeight="1" thickBot="1" x14ac:dyDescent="0.3">
      <c r="A58" s="873" t="s">
        <v>14</v>
      </c>
      <c r="B58" s="874">
        <f t="shared" ref="B58:K58" si="37">+(B53/B55)/7*1000</f>
        <v>153.93586005830903</v>
      </c>
      <c r="C58" s="875">
        <f t="shared" si="37"/>
        <v>154</v>
      </c>
      <c r="D58" s="875">
        <f t="shared" si="37"/>
        <v>153.42857142857144</v>
      </c>
      <c r="E58" s="875">
        <f t="shared" si="37"/>
        <v>153.57142857142861</v>
      </c>
      <c r="F58" s="875">
        <f t="shared" si="37"/>
        <v>152.85714285714286</v>
      </c>
      <c r="G58" s="875">
        <f t="shared" si="37"/>
        <v>152.47813411078718</v>
      </c>
      <c r="H58" s="876">
        <f t="shared" si="37"/>
        <v>152.47813411078718</v>
      </c>
      <c r="I58" s="874">
        <f t="shared" si="37"/>
        <v>154.1528239202658</v>
      </c>
      <c r="J58" s="875">
        <f t="shared" si="37"/>
        <v>153.89610389610388</v>
      </c>
      <c r="K58" s="875">
        <f t="shared" si="37"/>
        <v>153.01587301587301</v>
      </c>
      <c r="L58" s="875">
        <f>+(L53/L55)/7*1000</f>
        <v>154.54545454545453</v>
      </c>
      <c r="M58" s="875">
        <f>+(M53/M55)/7*1000</f>
        <v>152.38095238095238</v>
      </c>
      <c r="N58" s="875">
        <f>+(N53/N55)/7*1000</f>
        <v>151.62337662337663</v>
      </c>
      <c r="O58" s="876">
        <f>+(O53/O55)/7*1000</f>
        <v>151.62337662337663</v>
      </c>
      <c r="P58" s="874">
        <f t="shared" ref="P58:V58" si="38">+(P53/P55)/7*1000</f>
        <v>153.86904761904759</v>
      </c>
      <c r="Q58" s="875">
        <f t="shared" si="38"/>
        <v>153.86904761904759</v>
      </c>
      <c r="R58" s="875">
        <f t="shared" si="38"/>
        <v>153.64431486880468</v>
      </c>
      <c r="S58" s="875">
        <f t="shared" si="38"/>
        <v>153.57142857142861</v>
      </c>
      <c r="T58" s="875">
        <f t="shared" si="38"/>
        <v>152.85714285714286</v>
      </c>
      <c r="U58" s="875">
        <f t="shared" si="38"/>
        <v>152.47813411078718</v>
      </c>
      <c r="V58" s="876">
        <f t="shared" si="38"/>
        <v>152.38095238095238</v>
      </c>
      <c r="W58" s="932"/>
      <c r="X58" s="327"/>
      <c r="Y58" s="374"/>
      <c r="AA58" s="11"/>
      <c r="AB58" s="11"/>
    </row>
    <row r="59" spans="1:28" ht="15" customHeight="1" x14ac:dyDescent="0.25">
      <c r="A59" s="9"/>
      <c r="B59" s="879">
        <f>B57-B53</f>
        <v>2.1999999999998465E-2</v>
      </c>
      <c r="C59" s="879">
        <f t="shared" ref="C59:V59" si="39">C57-C53</f>
        <v>0</v>
      </c>
      <c r="D59" s="879">
        <f t="shared" si="39"/>
        <v>2.4999999999998579E-2</v>
      </c>
      <c r="E59" s="879">
        <f t="shared" si="39"/>
        <v>2.3999999999999133E-2</v>
      </c>
      <c r="F59" s="879">
        <f t="shared" si="39"/>
        <v>4.9999999999990052E-2</v>
      </c>
      <c r="G59" s="879">
        <f t="shared" si="39"/>
        <v>7.5000000000002842E-3</v>
      </c>
      <c r="H59" s="879">
        <f t="shared" si="39"/>
        <v>7.5000000000002842E-3</v>
      </c>
      <c r="I59" s="879">
        <f t="shared" si="39"/>
        <v>-4.600000000000648E-2</v>
      </c>
      <c r="J59" s="879">
        <f t="shared" si="39"/>
        <v>3.2000000000010687E-2</v>
      </c>
      <c r="K59" s="879">
        <f t="shared" si="39"/>
        <v>-4.9999999999954525E-3</v>
      </c>
      <c r="L59" s="879">
        <f t="shared" si="39"/>
        <v>-4.1999999999998039E-2</v>
      </c>
      <c r="M59" s="879">
        <f t="shared" si="39"/>
        <v>3.7500000000001421E-2</v>
      </c>
      <c r="N59" s="879">
        <f t="shared" si="39"/>
        <v>-3.8000000000003809E-2</v>
      </c>
      <c r="O59" s="879">
        <f t="shared" si="39"/>
        <v>-3.8000000000003809E-2</v>
      </c>
      <c r="P59" s="879">
        <f t="shared" si="39"/>
        <v>4.4000000000004036E-2</v>
      </c>
      <c r="Q59" s="879">
        <f t="shared" si="39"/>
        <v>4.4000000000004036E-2</v>
      </c>
      <c r="R59" s="879">
        <f t="shared" si="39"/>
        <v>-4.9500000000001876E-2</v>
      </c>
      <c r="S59" s="879">
        <f t="shared" si="39"/>
        <v>2.3999999999999133E-2</v>
      </c>
      <c r="T59" s="879">
        <f t="shared" si="39"/>
        <v>4.9999999999990052E-2</v>
      </c>
      <c r="U59" s="879">
        <f t="shared" si="39"/>
        <v>7.5000000000002842E-3</v>
      </c>
      <c r="V59" s="879">
        <f t="shared" si="39"/>
        <v>4.0000000000006253E-2</v>
      </c>
      <c r="W59" s="879"/>
      <c r="Y59" s="374"/>
      <c r="AA59" s="11"/>
      <c r="AB59" s="11"/>
    </row>
    <row r="60" spans="1:28" ht="15" customHeight="1" x14ac:dyDescent="0.25">
      <c r="A60" s="9"/>
      <c r="B60" s="965">
        <f t="shared" ref="B60:V60" si="40">B59/$A$2</f>
        <v>3.1428571428569235E-3</v>
      </c>
      <c r="C60" s="965">
        <f t="shared" si="40"/>
        <v>0</v>
      </c>
      <c r="D60" s="965">
        <f t="shared" si="40"/>
        <v>3.5714285714283684E-3</v>
      </c>
      <c r="E60" s="965">
        <f t="shared" si="40"/>
        <v>3.4285714285713048E-3</v>
      </c>
      <c r="F60" s="965">
        <f t="shared" si="40"/>
        <v>7.1428571428557219E-3</v>
      </c>
      <c r="G60" s="965">
        <f t="shared" si="40"/>
        <v>1.071428571428612E-3</v>
      </c>
      <c r="H60" s="965">
        <f t="shared" si="40"/>
        <v>1.071428571428612E-3</v>
      </c>
      <c r="I60" s="965">
        <f t="shared" si="40"/>
        <v>-6.5714285714294973E-3</v>
      </c>
      <c r="J60" s="965">
        <f t="shared" si="40"/>
        <v>4.5714285714300983E-3</v>
      </c>
      <c r="K60" s="965">
        <f t="shared" si="40"/>
        <v>-7.1428571428506463E-4</v>
      </c>
      <c r="L60" s="965">
        <f t="shared" si="40"/>
        <v>-5.99999999999972E-3</v>
      </c>
      <c r="M60" s="965">
        <f t="shared" si="40"/>
        <v>5.3571428571430602E-3</v>
      </c>
      <c r="N60" s="965">
        <f t="shared" si="40"/>
        <v>-5.4285714285719723E-3</v>
      </c>
      <c r="O60" s="965">
        <f t="shared" si="40"/>
        <v>-5.4285714285719723E-3</v>
      </c>
      <c r="P60" s="965">
        <f t="shared" si="40"/>
        <v>6.2857142857148619E-3</v>
      </c>
      <c r="Q60" s="965">
        <f t="shared" si="40"/>
        <v>6.2857142857148619E-3</v>
      </c>
      <c r="R60" s="965">
        <f t="shared" si="40"/>
        <v>-7.0714285714288394E-3</v>
      </c>
      <c r="S60" s="965">
        <f t="shared" si="40"/>
        <v>3.4285714285713048E-3</v>
      </c>
      <c r="T60" s="965">
        <f t="shared" si="40"/>
        <v>7.1428571428557219E-3</v>
      </c>
      <c r="U60" s="965">
        <f t="shared" si="40"/>
        <v>1.071428571428612E-3</v>
      </c>
      <c r="V60" s="965">
        <f t="shared" si="40"/>
        <v>5.7142857142866077E-3</v>
      </c>
      <c r="W60" s="994"/>
      <c r="X60" s="30"/>
      <c r="Y60" s="374"/>
      <c r="AA60" s="11"/>
      <c r="AB60" s="11"/>
    </row>
    <row r="61" spans="1:28" ht="15" customHeight="1" x14ac:dyDescent="0.25">
      <c r="A61" s="882"/>
      <c r="B61" s="965">
        <f>B60 + SUMIF($A$46:$A$52, $A$3,B46:B52)</f>
        <v>7.6031428571428563</v>
      </c>
      <c r="C61" s="965">
        <f t="shared" ref="C61:V61" si="41">C60 + SUMIF($A$46:$A$52, $A$3,C46:C52)</f>
        <v>7.7</v>
      </c>
      <c r="D61" s="965">
        <f t="shared" si="41"/>
        <v>7.7035714285714283</v>
      </c>
      <c r="E61" s="965">
        <f t="shared" si="41"/>
        <v>1.3034285714285714</v>
      </c>
      <c r="F61" s="965">
        <f t="shared" si="41"/>
        <v>7.7071428571428555</v>
      </c>
      <c r="G61" s="965">
        <f t="shared" si="41"/>
        <v>7.5010714285714286</v>
      </c>
      <c r="H61" s="965">
        <f t="shared" si="41"/>
        <v>7.5010714285714286</v>
      </c>
      <c r="I61" s="965">
        <f t="shared" si="41"/>
        <v>6.6934285714285711</v>
      </c>
      <c r="J61" s="965">
        <f t="shared" si="41"/>
        <v>6.80457142857143</v>
      </c>
      <c r="K61" s="965">
        <f t="shared" si="41"/>
        <v>6.8992857142857149</v>
      </c>
      <c r="L61" s="965">
        <f t="shared" si="41"/>
        <v>1.6940000000000002</v>
      </c>
      <c r="M61" s="965">
        <f t="shared" si="41"/>
        <v>6.9053571428571434</v>
      </c>
      <c r="N61" s="965">
        <f t="shared" si="41"/>
        <v>6.694571428571428</v>
      </c>
      <c r="O61" s="965">
        <f t="shared" si="41"/>
        <v>6.694571428571428</v>
      </c>
      <c r="P61" s="965">
        <f t="shared" si="41"/>
        <v>7.4062857142857155</v>
      </c>
      <c r="Q61" s="965">
        <f t="shared" si="41"/>
        <v>7.4062857142857155</v>
      </c>
      <c r="R61" s="965">
        <f t="shared" si="41"/>
        <v>7.5929285714285708</v>
      </c>
      <c r="S61" s="965">
        <f t="shared" si="41"/>
        <v>1.3034285714285714</v>
      </c>
      <c r="T61" s="965">
        <f t="shared" si="41"/>
        <v>7.7071428571428555</v>
      </c>
      <c r="U61" s="965">
        <f t="shared" si="41"/>
        <v>7.5010714285714286</v>
      </c>
      <c r="V61" s="965">
        <f t="shared" si="41"/>
        <v>7.4057142857142866</v>
      </c>
      <c r="W61" s="882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topLeftCell="A16" zoomScale="40" zoomScaleNormal="35" zoomScaleSheetLayoutView="40" zoomScalePageLayoutView="25" workbookViewId="0">
      <selection activeCell="V8" sqref="V8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66"/>
      <c r="C1" s="1085" t="s">
        <v>33</v>
      </c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6"/>
      <c r="V1" s="1168" t="s">
        <v>34</v>
      </c>
      <c r="W1" s="1169"/>
      <c r="X1" s="1169"/>
    </row>
    <row r="2" spans="1:24" x14ac:dyDescent="0.25">
      <c r="A2" s="562"/>
      <c r="B2" s="1167"/>
      <c r="C2" s="1090" t="s">
        <v>35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1"/>
      <c r="V2" s="1168" t="s">
        <v>36</v>
      </c>
      <c r="W2" s="1169"/>
      <c r="X2" s="1169"/>
    </row>
    <row r="3" spans="1:24" x14ac:dyDescent="0.25">
      <c r="A3" s="562"/>
      <c r="B3" s="1167"/>
      <c r="C3" s="1077"/>
      <c r="D3" s="1077"/>
      <c r="E3" s="1077"/>
      <c r="F3" s="1077"/>
      <c r="G3" s="1077"/>
      <c r="H3" s="1077"/>
      <c r="I3" s="1077"/>
      <c r="J3" s="1077"/>
      <c r="K3" s="1077"/>
      <c r="L3" s="1077"/>
      <c r="M3" s="1077"/>
      <c r="N3" s="1077"/>
      <c r="O3" s="1077"/>
      <c r="P3" s="1077"/>
      <c r="Q3" s="1077"/>
      <c r="R3" s="1077"/>
      <c r="S3" s="1077"/>
      <c r="T3" s="1077"/>
      <c r="U3" s="1092"/>
      <c r="V3" s="1168" t="s">
        <v>37</v>
      </c>
      <c r="W3" s="1169"/>
      <c r="X3" s="1169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64"/>
      <c r="W4" s="1164"/>
      <c r="X4" s="1164"/>
    </row>
    <row r="5" spans="1:24" ht="30" customHeight="1" thickBot="1" x14ac:dyDescent="0.3">
      <c r="A5" s="562"/>
      <c r="B5" s="564" t="s">
        <v>38</v>
      </c>
      <c r="C5" s="1077">
        <v>3</v>
      </c>
      <c r="D5" s="1077"/>
      <c r="E5" s="84"/>
      <c r="F5" s="84"/>
      <c r="G5" s="84" t="s">
        <v>39</v>
      </c>
      <c r="H5" s="1078" t="s">
        <v>50</v>
      </c>
      <c r="I5" s="1078"/>
      <c r="J5" s="87"/>
      <c r="K5" s="87"/>
      <c r="L5" s="87"/>
      <c r="M5" s="85"/>
      <c r="N5" s="84" t="s">
        <v>40</v>
      </c>
      <c r="O5" s="574">
        <v>54</v>
      </c>
      <c r="P5" s="551"/>
      <c r="V5" s="1165"/>
      <c r="W5" s="1165"/>
      <c r="X5" s="1165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61" t="s">
        <v>126</v>
      </c>
      <c r="W6" s="1162"/>
      <c r="X6" s="1163"/>
    </row>
    <row r="7" spans="1:24" ht="30" customHeight="1" thickBot="1" x14ac:dyDescent="0.3">
      <c r="A7" s="562"/>
      <c r="B7" s="565" t="s">
        <v>41</v>
      </c>
      <c r="C7" s="1080" t="s">
        <v>2</v>
      </c>
      <c r="D7" s="1080"/>
      <c r="E7" s="86"/>
      <c r="F7" s="86"/>
      <c r="G7" s="84" t="s">
        <v>42</v>
      </c>
      <c r="H7" s="1170">
        <f ca="1">INDIRECT("'SEM " &amp; $O$5 &amp; "'!" &amp; ADDRESS(ROW(T2), COLUMN(T2)))</f>
        <v>45799</v>
      </c>
      <c r="I7" s="1170"/>
      <c r="J7" s="1170">
        <f ca="1">H7+6</f>
        <v>45805</v>
      </c>
      <c r="K7" s="1170"/>
      <c r="L7" s="87"/>
      <c r="M7" s="391" t="s">
        <v>43</v>
      </c>
      <c r="N7" s="391"/>
      <c r="P7" s="1077" t="s">
        <v>89</v>
      </c>
      <c r="Q7" s="1077"/>
      <c r="R7" s="1077"/>
      <c r="S7" s="1077"/>
      <c r="T7" s="84"/>
      <c r="U7" s="88"/>
      <c r="V7" s="1158">
        <v>45803</v>
      </c>
      <c r="W7" s="1159"/>
      <c r="X7" s="1160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77"/>
      <c r="W8" s="977"/>
      <c r="X8" s="977"/>
    </row>
    <row r="9" spans="1:24" ht="30.75" thickBot="1" x14ac:dyDescent="0.3">
      <c r="A9" s="1171" t="s">
        <v>105</v>
      </c>
      <c r="B9" s="1172"/>
      <c r="C9" s="1098" t="s">
        <v>7</v>
      </c>
      <c r="D9" s="1099"/>
      <c r="E9" s="1099"/>
      <c r="F9" s="1099"/>
      <c r="G9" s="1099"/>
      <c r="H9" s="1099"/>
      <c r="I9" s="1097"/>
      <c r="J9" s="1099" t="s">
        <v>29</v>
      </c>
      <c r="K9" s="1099"/>
      <c r="L9" s="1099"/>
      <c r="M9" s="1099"/>
      <c r="N9" s="1099"/>
      <c r="O9" s="1099"/>
      <c r="P9" s="1099"/>
      <c r="Q9" s="1098" t="s">
        <v>28</v>
      </c>
      <c r="R9" s="1099"/>
      <c r="S9" s="1099"/>
      <c r="T9" s="1099"/>
      <c r="U9" s="1099"/>
      <c r="V9" s="1099"/>
      <c r="W9" s="1097"/>
      <c r="X9" s="1173" t="s">
        <v>8</v>
      </c>
    </row>
    <row r="10" spans="1:24" ht="34.5" thickBot="1" x14ac:dyDescent="0.3">
      <c r="A10" s="1175" t="s">
        <v>44</v>
      </c>
      <c r="B10" s="1176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74"/>
    </row>
    <row r="11" spans="1:24" ht="33.75" x14ac:dyDescent="0.25">
      <c r="A11" s="559" t="s">
        <v>98</v>
      </c>
      <c r="B11" s="597">
        <f ca="1">H7</f>
        <v>45799</v>
      </c>
      <c r="C11" s="664">
        <f ca="1">INDIRECT("'SEM " &amp; $O$5 &amp; "'!" &amp; ADDRESS(ROW(B8), COLUMN(B8)))</f>
        <v>89.7</v>
      </c>
      <c r="D11" s="665">
        <f t="shared" ref="D11:X11" ca="1" si="0">INDIRECT("'SEM " &amp; $O$5 &amp; "'!" &amp; ADDRESS(ROW(C8), COLUMN(C8)))</f>
        <v>89.5</v>
      </c>
      <c r="E11" s="665">
        <f t="shared" ca="1" si="0"/>
        <v>89.2</v>
      </c>
      <c r="F11" s="665">
        <f t="shared" ca="1" si="0"/>
        <v>10.199999999999999</v>
      </c>
      <c r="G11" s="665">
        <f t="shared" ca="1" si="0"/>
        <v>89.3</v>
      </c>
      <c r="H11" s="665">
        <f t="shared" ca="1" si="0"/>
        <v>89.8</v>
      </c>
      <c r="I11" s="279">
        <f t="shared" ca="1" si="0"/>
        <v>89.9</v>
      </c>
      <c r="J11" s="664">
        <f t="shared" ca="1" si="0"/>
        <v>85.5</v>
      </c>
      <c r="K11" s="665">
        <f t="shared" ca="1" si="0"/>
        <v>86.2</v>
      </c>
      <c r="L11" s="665">
        <f t="shared" ca="1" si="0"/>
        <v>88.2</v>
      </c>
      <c r="M11" s="665">
        <f t="shared" ca="1" si="0"/>
        <v>18.100000000000001</v>
      </c>
      <c r="N11" s="665">
        <f t="shared" ca="1" si="0"/>
        <v>89.8</v>
      </c>
      <c r="O11" s="665">
        <f t="shared" ca="1" si="0"/>
        <v>87.9</v>
      </c>
      <c r="P11" s="279">
        <f t="shared" ca="1" si="0"/>
        <v>85.7</v>
      </c>
      <c r="Q11" s="664">
        <f t="shared" ca="1" si="0"/>
        <v>87.7</v>
      </c>
      <c r="R11" s="665">
        <f t="shared" ca="1" si="0"/>
        <v>88.3</v>
      </c>
      <c r="S11" s="665">
        <f t="shared" ca="1" si="0"/>
        <v>90.9</v>
      </c>
      <c r="T11" s="665">
        <f t="shared" ca="1" si="0"/>
        <v>12.2</v>
      </c>
      <c r="U11" s="665">
        <f t="shared" ca="1" si="0"/>
        <v>91.5</v>
      </c>
      <c r="V11" s="665">
        <f t="shared" ca="1" si="0"/>
        <v>90.7</v>
      </c>
      <c r="W11" s="279">
        <f t="shared" ca="1" si="0"/>
        <v>90.3</v>
      </c>
      <c r="X11" s="806">
        <f t="shared" ca="1" si="0"/>
        <v>1640.6000000000001</v>
      </c>
    </row>
    <row r="12" spans="1:24" ht="33.75" x14ac:dyDescent="0.25">
      <c r="A12" s="559" t="s">
        <v>99</v>
      </c>
      <c r="B12" s="597">
        <f t="shared" ref="B12:B17" ca="1" si="1">B11+1</f>
        <v>45800</v>
      </c>
      <c r="C12" s="571">
        <f t="shared" ref="C12:X12" ca="1" si="2">INDIRECT("'SEM " &amp; $O$5 &amp; "'!" &amp; ADDRESS(ROW(B9), COLUMN(B9)))</f>
        <v>89.5</v>
      </c>
      <c r="D12" s="572">
        <f t="shared" ca="1" si="2"/>
        <v>88.7</v>
      </c>
      <c r="E12" s="572">
        <f t="shared" ca="1" si="2"/>
        <v>88.8</v>
      </c>
      <c r="F12" s="572">
        <f t="shared" ca="1" si="2"/>
        <v>10.1</v>
      </c>
      <c r="G12" s="572">
        <f t="shared" ca="1" si="2"/>
        <v>89.1</v>
      </c>
      <c r="H12" s="572">
        <f t="shared" ca="1" si="2"/>
        <v>89.6</v>
      </c>
      <c r="I12" s="280">
        <f t="shared" ca="1" si="2"/>
        <v>89.7</v>
      </c>
      <c r="J12" s="571">
        <f t="shared" ca="1" si="2"/>
        <v>85.3</v>
      </c>
      <c r="K12" s="572">
        <f t="shared" ca="1" si="2"/>
        <v>85.7</v>
      </c>
      <c r="L12" s="572">
        <f t="shared" ca="1" si="2"/>
        <v>87.6</v>
      </c>
      <c r="M12" s="572">
        <f t="shared" ca="1" si="2"/>
        <v>17.8</v>
      </c>
      <c r="N12" s="572">
        <f t="shared" ca="1" si="2"/>
        <v>89.7</v>
      </c>
      <c r="O12" s="572">
        <f t="shared" ca="1" si="2"/>
        <v>87.7</v>
      </c>
      <c r="P12" s="280">
        <f t="shared" ca="1" si="2"/>
        <v>85.2</v>
      </c>
      <c r="Q12" s="571">
        <f t="shared" ca="1" si="2"/>
        <v>86.6</v>
      </c>
      <c r="R12" s="572">
        <f t="shared" ca="1" si="2"/>
        <v>87.7</v>
      </c>
      <c r="S12" s="572">
        <f t="shared" ca="1" si="2"/>
        <v>91</v>
      </c>
      <c r="T12" s="572">
        <f t="shared" ca="1" si="2"/>
        <v>11.9</v>
      </c>
      <c r="U12" s="572">
        <f t="shared" ca="1" si="2"/>
        <v>91.4</v>
      </c>
      <c r="V12" s="572">
        <f t="shared" ca="1" si="2"/>
        <v>90.6</v>
      </c>
      <c r="W12" s="280">
        <f t="shared" ca="1" si="2"/>
        <v>90.4</v>
      </c>
      <c r="X12" s="807">
        <f t="shared" ca="1" si="2"/>
        <v>1634.1000000000004</v>
      </c>
    </row>
    <row r="13" spans="1:24" ht="33.75" x14ac:dyDescent="0.25">
      <c r="A13" s="559" t="s">
        <v>100</v>
      </c>
      <c r="B13" s="597">
        <f t="shared" ca="1" si="1"/>
        <v>45801</v>
      </c>
      <c r="C13" s="571">
        <f t="shared" ref="C13:X13" ca="1" si="3">INDIRECT("'SEM " &amp; $O$5 &amp; "'!" &amp; ADDRESS(ROW(B10), COLUMN(B10)))</f>
        <v>89.5</v>
      </c>
      <c r="D13" s="572">
        <f t="shared" ca="1" si="3"/>
        <v>88.7</v>
      </c>
      <c r="E13" s="572">
        <f t="shared" ca="1" si="3"/>
        <v>88.8</v>
      </c>
      <c r="F13" s="572">
        <f t="shared" ca="1" si="3"/>
        <v>10</v>
      </c>
      <c r="G13" s="572">
        <f t="shared" ca="1" si="3"/>
        <v>89.1</v>
      </c>
      <c r="H13" s="572">
        <f t="shared" ca="1" si="3"/>
        <v>89.6</v>
      </c>
      <c r="I13" s="280">
        <f t="shared" ca="1" si="3"/>
        <v>89.6</v>
      </c>
      <c r="J13" s="571">
        <f t="shared" ca="1" si="3"/>
        <v>85</v>
      </c>
      <c r="K13" s="572">
        <f t="shared" ca="1" si="3"/>
        <v>85.6</v>
      </c>
      <c r="L13" s="572">
        <f t="shared" ca="1" si="3"/>
        <v>87.7</v>
      </c>
      <c r="M13" s="572">
        <f t="shared" ca="1" si="3"/>
        <v>18.100000000000001</v>
      </c>
      <c r="N13" s="572">
        <f t="shared" ca="1" si="3"/>
        <v>89.6</v>
      </c>
      <c r="O13" s="572">
        <f t="shared" ca="1" si="3"/>
        <v>87.7</v>
      </c>
      <c r="P13" s="280">
        <f t="shared" ca="1" si="3"/>
        <v>85.1</v>
      </c>
      <c r="Q13" s="571">
        <f t="shared" ca="1" si="3"/>
        <v>86.7</v>
      </c>
      <c r="R13" s="572">
        <f t="shared" ca="1" si="3"/>
        <v>87.7</v>
      </c>
      <c r="S13" s="572">
        <f t="shared" ca="1" si="3"/>
        <v>90.8</v>
      </c>
      <c r="T13" s="572">
        <f t="shared" ca="1" si="3"/>
        <v>11.6</v>
      </c>
      <c r="U13" s="572">
        <f t="shared" ca="1" si="3"/>
        <v>91.4</v>
      </c>
      <c r="V13" s="572">
        <f t="shared" ca="1" si="3"/>
        <v>90.7</v>
      </c>
      <c r="W13" s="280">
        <f t="shared" ca="1" si="3"/>
        <v>90.4</v>
      </c>
      <c r="X13" s="807">
        <f t="shared" ca="1" si="3"/>
        <v>1633.4000000000003</v>
      </c>
    </row>
    <row r="14" spans="1:24" ht="33.75" x14ac:dyDescent="0.25">
      <c r="A14" s="559" t="s">
        <v>101</v>
      </c>
      <c r="B14" s="597">
        <f t="shared" ca="1" si="1"/>
        <v>45802</v>
      </c>
      <c r="C14" s="571">
        <f t="shared" ref="C14:X14" ca="1" si="4">INDIRECT("'SEM " &amp; $O$5 &amp; "'!" &amp; ADDRESS(ROW(B11), COLUMN(B11)))</f>
        <v>89.4</v>
      </c>
      <c r="D14" s="572">
        <f t="shared" ca="1" si="4"/>
        <v>88.7</v>
      </c>
      <c r="E14" s="572">
        <f t="shared" ca="1" si="4"/>
        <v>88.8</v>
      </c>
      <c r="F14" s="572">
        <f t="shared" ca="1" si="4"/>
        <v>9.9</v>
      </c>
      <c r="G14" s="572">
        <f t="shared" ca="1" si="4"/>
        <v>89.1</v>
      </c>
      <c r="H14" s="572">
        <f t="shared" ca="1" si="4"/>
        <v>89.6</v>
      </c>
      <c r="I14" s="280">
        <f t="shared" ca="1" si="4"/>
        <v>89.6</v>
      </c>
      <c r="J14" s="571">
        <f t="shared" ca="1" si="4"/>
        <v>84.9</v>
      </c>
      <c r="K14" s="572">
        <f t="shared" ca="1" si="4"/>
        <v>85.6</v>
      </c>
      <c r="L14" s="572">
        <f t="shared" ca="1" si="4"/>
        <v>87.7</v>
      </c>
      <c r="M14" s="572">
        <f t="shared" ca="1" si="4"/>
        <v>18.100000000000001</v>
      </c>
      <c r="N14" s="572">
        <f t="shared" ca="1" si="4"/>
        <v>89.6</v>
      </c>
      <c r="O14" s="572">
        <f t="shared" ca="1" si="4"/>
        <v>87.6</v>
      </c>
      <c r="P14" s="280">
        <f t="shared" ca="1" si="4"/>
        <v>85.1</v>
      </c>
      <c r="Q14" s="571">
        <f t="shared" ca="1" si="4"/>
        <v>86.7</v>
      </c>
      <c r="R14" s="572">
        <f t="shared" ca="1" si="4"/>
        <v>87.7</v>
      </c>
      <c r="S14" s="572">
        <f t="shared" ca="1" si="4"/>
        <v>90.5</v>
      </c>
      <c r="T14" s="572">
        <f t="shared" ca="1" si="4"/>
        <v>11.6</v>
      </c>
      <c r="U14" s="572">
        <f t="shared" ca="1" si="4"/>
        <v>91.3</v>
      </c>
      <c r="V14" s="572">
        <f t="shared" ca="1" si="4"/>
        <v>90.7</v>
      </c>
      <c r="W14" s="280">
        <f t="shared" ca="1" si="4"/>
        <v>90.4</v>
      </c>
      <c r="X14" s="807">
        <f t="shared" ca="1" si="4"/>
        <v>1632.6000000000001</v>
      </c>
    </row>
    <row r="15" spans="1:24" ht="33.75" x14ac:dyDescent="0.25">
      <c r="A15" s="559" t="s">
        <v>102</v>
      </c>
      <c r="B15" s="597">
        <f t="shared" ca="1" si="1"/>
        <v>45803</v>
      </c>
      <c r="C15" s="571">
        <f t="shared" ref="C15:X15" ca="1" si="5">INDIRECT("'SEM " &amp; $O$5 &amp; "'!" &amp; ADDRESS(ROW(B12), COLUMN(B12)))</f>
        <v>89.4</v>
      </c>
      <c r="D15" s="572">
        <f t="shared" ca="1" si="5"/>
        <v>88.7</v>
      </c>
      <c r="E15" s="572">
        <f t="shared" ca="1" si="5"/>
        <v>88.8</v>
      </c>
      <c r="F15" s="572">
        <f t="shared" ca="1" si="5"/>
        <v>9.8000000000000007</v>
      </c>
      <c r="G15" s="572">
        <f t="shared" ca="1" si="5"/>
        <v>89.1</v>
      </c>
      <c r="H15" s="572">
        <f t="shared" ca="1" si="5"/>
        <v>89.6</v>
      </c>
      <c r="I15" s="280">
        <f t="shared" ca="1" si="5"/>
        <v>89.6</v>
      </c>
      <c r="J15" s="571">
        <f t="shared" ca="1" si="5"/>
        <v>84.9</v>
      </c>
      <c r="K15" s="572">
        <f t="shared" ca="1" si="5"/>
        <v>85.6</v>
      </c>
      <c r="L15" s="572">
        <f t="shared" ca="1" si="5"/>
        <v>87.7</v>
      </c>
      <c r="M15" s="572">
        <f t="shared" ca="1" si="5"/>
        <v>18.100000000000001</v>
      </c>
      <c r="N15" s="572">
        <f t="shared" ca="1" si="5"/>
        <v>89.5</v>
      </c>
      <c r="O15" s="572">
        <f t="shared" ca="1" si="5"/>
        <v>87.6</v>
      </c>
      <c r="P15" s="280">
        <f t="shared" ca="1" si="5"/>
        <v>85.1</v>
      </c>
      <c r="Q15" s="571">
        <f t="shared" ca="1" si="5"/>
        <v>86.7</v>
      </c>
      <c r="R15" s="572">
        <f t="shared" ca="1" si="5"/>
        <v>87.7</v>
      </c>
      <c r="S15" s="572">
        <f t="shared" ca="1" si="5"/>
        <v>90.5</v>
      </c>
      <c r="T15" s="572">
        <f t="shared" ca="1" si="5"/>
        <v>11.6</v>
      </c>
      <c r="U15" s="572">
        <f t="shared" ca="1" si="5"/>
        <v>91.3</v>
      </c>
      <c r="V15" s="572">
        <f t="shared" ca="1" si="5"/>
        <v>90.7</v>
      </c>
      <c r="W15" s="280">
        <f t="shared" ca="1" si="5"/>
        <v>90.4</v>
      </c>
      <c r="X15" s="807">
        <f t="shared" ca="1" si="5"/>
        <v>1632.4000000000003</v>
      </c>
    </row>
    <row r="16" spans="1:24" ht="33.75" x14ac:dyDescent="0.25">
      <c r="A16" s="559" t="s">
        <v>103</v>
      </c>
      <c r="B16" s="597">
        <f t="shared" ca="1" si="1"/>
        <v>45804</v>
      </c>
      <c r="C16" s="571">
        <f t="shared" ref="C16:X16" ca="1" si="6">INDIRECT("'SEM " &amp; $O$5 &amp; "'!" &amp; ADDRESS(ROW(B13), COLUMN(B13)))</f>
        <v>89.4</v>
      </c>
      <c r="D16" s="572">
        <f t="shared" ca="1" si="6"/>
        <v>88.7</v>
      </c>
      <c r="E16" s="572">
        <f t="shared" ca="1" si="6"/>
        <v>88.7</v>
      </c>
      <c r="F16" s="572">
        <f t="shared" ca="1" si="6"/>
        <v>7.3</v>
      </c>
      <c r="G16" s="572">
        <f t="shared" ca="1" si="6"/>
        <v>89.1</v>
      </c>
      <c r="H16" s="572">
        <f t="shared" ca="1" si="6"/>
        <v>89.5</v>
      </c>
      <c r="I16" s="280">
        <f t="shared" ca="1" si="6"/>
        <v>89.5</v>
      </c>
      <c r="J16" s="571">
        <f t="shared" ca="1" si="6"/>
        <v>84.9</v>
      </c>
      <c r="K16" s="572">
        <f t="shared" ca="1" si="6"/>
        <v>85.6</v>
      </c>
      <c r="L16" s="572">
        <f t="shared" ca="1" si="6"/>
        <v>88.7</v>
      </c>
      <c r="M16" s="572">
        <f t="shared" ca="1" si="6"/>
        <v>17.3</v>
      </c>
      <c r="N16" s="572">
        <f t="shared" ca="1" si="6"/>
        <v>89.5</v>
      </c>
      <c r="O16" s="572">
        <f t="shared" ca="1" si="6"/>
        <v>87.6</v>
      </c>
      <c r="P16" s="280">
        <f t="shared" ca="1" si="6"/>
        <v>85.1</v>
      </c>
      <c r="Q16" s="571">
        <f t="shared" ca="1" si="6"/>
        <v>86.7</v>
      </c>
      <c r="R16" s="572">
        <f t="shared" ca="1" si="6"/>
        <v>87.7</v>
      </c>
      <c r="S16" s="572">
        <f t="shared" ca="1" si="6"/>
        <v>90.5</v>
      </c>
      <c r="T16" s="572">
        <f t="shared" ca="1" si="6"/>
        <v>11.5</v>
      </c>
      <c r="U16" s="572">
        <f t="shared" ca="1" si="6"/>
        <v>91.3</v>
      </c>
      <c r="V16" s="572">
        <f t="shared" ca="1" si="6"/>
        <v>90.7</v>
      </c>
      <c r="W16" s="280">
        <f t="shared" ca="1" si="6"/>
        <v>90.4</v>
      </c>
      <c r="X16" s="807">
        <f t="shared" ca="1" si="6"/>
        <v>1629.7000000000003</v>
      </c>
    </row>
    <row r="17" spans="1:24" ht="34.5" thickBot="1" x14ac:dyDescent="0.3">
      <c r="A17" s="559" t="s">
        <v>104</v>
      </c>
      <c r="B17" s="597">
        <f t="shared" ca="1" si="1"/>
        <v>45805</v>
      </c>
      <c r="C17" s="601">
        <f t="shared" ref="C17:X17" ca="1" si="7">INDIRECT("'SEM " &amp; $O$5 &amp; "'!" &amp; ADDRESS(ROW(B14), COLUMN(B14)))</f>
        <v>88.1</v>
      </c>
      <c r="D17" s="602">
        <f t="shared" ca="1" si="7"/>
        <v>90.9</v>
      </c>
      <c r="E17" s="602">
        <f t="shared" ca="1" si="7"/>
        <v>87.3</v>
      </c>
      <c r="F17" s="602">
        <f t="shared" ca="1" si="7"/>
        <v>7.5</v>
      </c>
      <c r="G17" s="602">
        <f t="shared" ca="1" si="7"/>
        <v>89.1</v>
      </c>
      <c r="H17" s="602">
        <f t="shared" ca="1" si="7"/>
        <v>88.2</v>
      </c>
      <c r="I17" s="281">
        <f t="shared" ca="1" si="7"/>
        <v>88</v>
      </c>
      <c r="J17" s="601">
        <f t="shared" ca="1" si="7"/>
        <v>84.1</v>
      </c>
      <c r="K17" s="602">
        <f t="shared" ca="1" si="7"/>
        <v>86.8</v>
      </c>
      <c r="L17" s="602">
        <f t="shared" ca="1" si="7"/>
        <v>88.6</v>
      </c>
      <c r="M17" s="602">
        <f t="shared" ca="1" si="7"/>
        <v>17.2</v>
      </c>
      <c r="N17" s="602">
        <f t="shared" ca="1" si="7"/>
        <v>89.3</v>
      </c>
      <c r="O17" s="602">
        <f t="shared" ca="1" si="7"/>
        <v>86.9</v>
      </c>
      <c r="P17" s="281">
        <f t="shared" ca="1" si="7"/>
        <v>86.5</v>
      </c>
      <c r="Q17" s="601">
        <f t="shared" ca="1" si="7"/>
        <v>87.6</v>
      </c>
      <c r="R17" s="602">
        <f t="shared" ca="1" si="7"/>
        <v>89.4</v>
      </c>
      <c r="S17" s="602">
        <f t="shared" ca="1" si="7"/>
        <v>89.4</v>
      </c>
      <c r="T17" s="602">
        <f t="shared" ca="1" si="7"/>
        <v>12</v>
      </c>
      <c r="U17" s="602">
        <f t="shared" ca="1" si="7"/>
        <v>89.8</v>
      </c>
      <c r="V17" s="602">
        <f t="shared" ca="1" si="7"/>
        <v>89.4</v>
      </c>
      <c r="W17" s="281">
        <f t="shared" ca="1" si="7"/>
        <v>89.2</v>
      </c>
      <c r="X17" s="808">
        <f t="shared" ca="1" si="7"/>
        <v>1625.3000000000002</v>
      </c>
    </row>
    <row r="18" spans="1:24" x14ac:dyDescent="0.25">
      <c r="A18" s="1177" t="s">
        <v>8</v>
      </c>
      <c r="B18" s="1178"/>
      <c r="C18" s="229">
        <f t="shared" ref="C18:X18" ca="1" si="8">INDIRECT("'SEM " &amp; $O$5 &amp; "'!" &amp; ADDRESS(ROW(B15), COLUMN(B15)))</f>
        <v>625</v>
      </c>
      <c r="D18" s="230">
        <f t="shared" ca="1" si="8"/>
        <v>623.9</v>
      </c>
      <c r="E18" s="230">
        <f t="shared" ca="1" si="8"/>
        <v>620.4</v>
      </c>
      <c r="F18" s="230">
        <f t="shared" ca="1" si="8"/>
        <v>64.8</v>
      </c>
      <c r="G18" s="230">
        <f t="shared" ca="1" si="8"/>
        <v>623.90000000000009</v>
      </c>
      <c r="H18" s="230">
        <f t="shared" ca="1" si="8"/>
        <v>625.90000000000009</v>
      </c>
      <c r="I18" s="231">
        <f t="shared" ca="1" si="8"/>
        <v>625.90000000000009</v>
      </c>
      <c r="J18" s="229">
        <f t="shared" ca="1" si="8"/>
        <v>594.6</v>
      </c>
      <c r="K18" s="230">
        <f t="shared" ca="1" si="8"/>
        <v>601.1</v>
      </c>
      <c r="L18" s="230">
        <f t="shared" ca="1" si="8"/>
        <v>616.20000000000005</v>
      </c>
      <c r="M18" s="230">
        <f t="shared" ca="1" si="8"/>
        <v>124.70000000000002</v>
      </c>
      <c r="N18" s="230">
        <f t="shared" ca="1" si="8"/>
        <v>627</v>
      </c>
      <c r="O18" s="230">
        <f t="shared" ca="1" si="8"/>
        <v>613</v>
      </c>
      <c r="P18" s="231">
        <f t="shared" ca="1" si="8"/>
        <v>597.80000000000007</v>
      </c>
      <c r="Q18" s="229">
        <f t="shared" ca="1" si="8"/>
        <v>608.70000000000005</v>
      </c>
      <c r="R18" s="230">
        <f t="shared" ca="1" si="8"/>
        <v>616.19999999999993</v>
      </c>
      <c r="S18" s="230">
        <f t="shared" ca="1" si="8"/>
        <v>633.6</v>
      </c>
      <c r="T18" s="230">
        <f t="shared" ca="1" si="8"/>
        <v>82.4</v>
      </c>
      <c r="U18" s="230">
        <f t="shared" ca="1" si="8"/>
        <v>638</v>
      </c>
      <c r="V18" s="230">
        <f t="shared" ca="1" si="8"/>
        <v>633.5</v>
      </c>
      <c r="W18" s="232">
        <f t="shared" ca="1" si="8"/>
        <v>631.5</v>
      </c>
      <c r="X18" s="510">
        <f t="shared" ca="1" si="8"/>
        <v>11428.100000000002</v>
      </c>
    </row>
    <row r="19" spans="1:24" ht="33.75" thickBot="1" x14ac:dyDescent="0.3">
      <c r="A19" s="1179" t="s">
        <v>47</v>
      </c>
      <c r="B19" s="1180"/>
      <c r="C19" s="587">
        <f ca="1">INDIRECT("'SEM " &amp; $O$5 &amp; "'!" &amp; ADDRESS(ROW(B17), COLUMN(B16)))</f>
        <v>576</v>
      </c>
      <c r="D19" s="588">
        <f t="shared" ref="D19:X19" ca="1" si="9">INDIRECT("'SEM " &amp; $O$5 &amp; "'!" &amp; ADDRESS(ROW(C17), COLUMN(C16)))</f>
        <v>575</v>
      </c>
      <c r="E19" s="588">
        <f t="shared" ca="1" si="9"/>
        <v>571</v>
      </c>
      <c r="F19" s="588">
        <f t="shared" ca="1" si="9"/>
        <v>59</v>
      </c>
      <c r="G19" s="588">
        <f t="shared" ca="1" si="9"/>
        <v>575</v>
      </c>
      <c r="H19" s="588">
        <f t="shared" ca="1" si="9"/>
        <v>577</v>
      </c>
      <c r="I19" s="589">
        <f t="shared" ca="1" si="9"/>
        <v>577</v>
      </c>
      <c r="J19" s="587">
        <f t="shared" ca="1" si="9"/>
        <v>548</v>
      </c>
      <c r="K19" s="588">
        <f t="shared" ca="1" si="9"/>
        <v>554</v>
      </c>
      <c r="L19" s="588">
        <f t="shared" ca="1" si="9"/>
        <v>567</v>
      </c>
      <c r="M19" s="588">
        <f t="shared" ca="1" si="9"/>
        <v>114</v>
      </c>
      <c r="N19" s="588">
        <f t="shared" ca="1" si="9"/>
        <v>577</v>
      </c>
      <c r="O19" s="588">
        <f t="shared" ca="1" si="9"/>
        <v>565</v>
      </c>
      <c r="P19" s="589">
        <f t="shared" ca="1" si="9"/>
        <v>551</v>
      </c>
      <c r="Q19" s="587">
        <f t="shared" ca="1" si="9"/>
        <v>561</v>
      </c>
      <c r="R19" s="588">
        <f t="shared" ca="1" si="9"/>
        <v>567</v>
      </c>
      <c r="S19" s="588">
        <f t="shared" ca="1" si="9"/>
        <v>584</v>
      </c>
      <c r="T19" s="588">
        <f t="shared" ca="1" si="9"/>
        <v>76</v>
      </c>
      <c r="U19" s="588">
        <f t="shared" ca="1" si="9"/>
        <v>588</v>
      </c>
      <c r="V19" s="588">
        <f t="shared" ca="1" si="9"/>
        <v>583</v>
      </c>
      <c r="W19" s="590">
        <f t="shared" ca="1" si="9"/>
        <v>582</v>
      </c>
      <c r="X19" s="590">
        <f t="shared" ca="1" si="9"/>
        <v>10527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8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8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8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71" t="s">
        <v>26</v>
      </c>
      <c r="B25" s="1172"/>
      <c r="C25" s="1098" t="s">
        <v>16</v>
      </c>
      <c r="D25" s="1099"/>
      <c r="E25" s="1099"/>
      <c r="F25" s="1099"/>
      <c r="G25" s="1099"/>
      <c r="H25" s="1097"/>
      <c r="I25" s="1173" t="s">
        <v>8</v>
      </c>
      <c r="J25" s="92"/>
      <c r="K25" s="92"/>
      <c r="L25" s="1171" t="s">
        <v>45</v>
      </c>
      <c r="M25" s="1172"/>
      <c r="N25" s="1098" t="s">
        <v>16</v>
      </c>
      <c r="O25" s="1099"/>
      <c r="P25" s="1099"/>
      <c r="Q25" s="1099"/>
      <c r="R25" s="1099"/>
      <c r="S25" s="1097"/>
      <c r="T25" s="1173" t="s">
        <v>8</v>
      </c>
      <c r="V25"/>
      <c r="W25"/>
      <c r="X25"/>
    </row>
    <row r="26" spans="1:24" ht="30.75" customHeight="1" thickBot="1" x14ac:dyDescent="0.3">
      <c r="A26" s="1175" t="s">
        <v>44</v>
      </c>
      <c r="B26" s="1176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82"/>
      <c r="J26" s="92"/>
      <c r="K26" s="92"/>
      <c r="L26" s="1175" t="s">
        <v>44</v>
      </c>
      <c r="M26" s="1176"/>
      <c r="N26" s="127">
        <v>1</v>
      </c>
      <c r="O26" s="193">
        <v>2</v>
      </c>
      <c r="P26" s="193">
        <v>3</v>
      </c>
      <c r="Q26" s="193">
        <v>4</v>
      </c>
      <c r="R26" s="193">
        <v>5</v>
      </c>
      <c r="S26" s="802">
        <v>6</v>
      </c>
      <c r="T26" s="1182"/>
      <c r="U26" s="1183" t="s">
        <v>91</v>
      </c>
      <c r="V26" s="1184"/>
      <c r="W26" s="1184"/>
      <c r="X26" s="1184"/>
    </row>
    <row r="27" spans="1:24" ht="36" customHeight="1" x14ac:dyDescent="0.25">
      <c r="A27" s="559" t="s">
        <v>98</v>
      </c>
      <c r="B27" s="597">
        <f ca="1">B11</f>
        <v>45799</v>
      </c>
      <c r="C27" s="474">
        <f ca="1">INDIRECT("'SEM " &amp; $O$5 &amp; "'!" &amp; ADDRESS(ROW(B28), COLUMN(B28)))</f>
        <v>71.900000000000006</v>
      </c>
      <c r="D27" s="475">
        <f t="shared" ref="D27:I34" ca="1" si="10">INDIRECT("'SEM " &amp; $O$5 &amp; "'!" &amp; ADDRESS(ROW(C28), COLUMN(C28)))</f>
        <v>76.599999999999994</v>
      </c>
      <c r="E27" s="475">
        <f t="shared" ca="1" si="10"/>
        <v>19.100000000000001</v>
      </c>
      <c r="F27" s="475">
        <f t="shared" ca="1" si="10"/>
        <v>75.7</v>
      </c>
      <c r="G27" s="475">
        <f t="shared" ca="1" si="10"/>
        <v>75.599999999999994</v>
      </c>
      <c r="H27" s="477">
        <f t="shared" ca="1" si="10"/>
        <v>76.099999999999994</v>
      </c>
      <c r="I27" s="803">
        <f t="shared" ca="1" si="10"/>
        <v>395</v>
      </c>
      <c r="J27" s="660"/>
      <c r="K27" s="374"/>
      <c r="L27" s="559" t="s">
        <v>98</v>
      </c>
      <c r="M27" s="597">
        <f ca="1">B11</f>
        <v>45799</v>
      </c>
      <c r="N27" s="474">
        <f ca="1">INDIRECT("'SEM " &amp; $O$5 &amp; "'!" &amp; ADDRESS(ROW(O28), COLUMN(O28)))</f>
        <v>6</v>
      </c>
      <c r="O27" s="475">
        <f t="shared" ref="O27:T34" ca="1" si="11">INDIRECT("'SEM " &amp; $O$5 &amp; "'!" &amp; ADDRESS(ROW(P28), COLUMN(P28)))</f>
        <v>6.3</v>
      </c>
      <c r="P27" s="475">
        <f t="shared" ca="1" si="11"/>
        <v>1.2</v>
      </c>
      <c r="Q27" s="475">
        <f t="shared" ca="1" si="11"/>
        <v>6.3</v>
      </c>
      <c r="R27" s="475">
        <f t="shared" ca="1" si="11"/>
        <v>6.3</v>
      </c>
      <c r="S27" s="477">
        <f t="shared" ca="1" si="11"/>
        <v>6.4</v>
      </c>
      <c r="T27" s="803">
        <f t="shared" ca="1" si="11"/>
        <v>32.5</v>
      </c>
      <c r="U27" s="1183"/>
      <c r="V27" s="1184"/>
      <c r="W27" s="1184"/>
      <c r="X27" s="1184"/>
    </row>
    <row r="28" spans="1:24" ht="36" customHeight="1" x14ac:dyDescent="0.25">
      <c r="A28" s="559" t="s">
        <v>99</v>
      </c>
      <c r="B28" s="597">
        <f t="shared" ref="B28:B33" ca="1" si="12">B27+1</f>
        <v>45800</v>
      </c>
      <c r="C28" s="329">
        <f t="shared" ref="C28:C34" ca="1" si="13">INDIRECT("'SEM " &amp; $O$5 &amp; "'!" &amp; ADDRESS(ROW(B29), COLUMN(B29)))</f>
        <v>71.7</v>
      </c>
      <c r="D28" s="330">
        <f t="shared" ca="1" si="10"/>
        <v>76.400000000000006</v>
      </c>
      <c r="E28" s="330">
        <f t="shared" ca="1" si="10"/>
        <v>18.7</v>
      </c>
      <c r="F28" s="330">
        <f t="shared" ca="1" si="10"/>
        <v>75.900000000000006</v>
      </c>
      <c r="G28" s="330">
        <f t="shared" ca="1" si="10"/>
        <v>75.099999999999994</v>
      </c>
      <c r="H28" s="331">
        <f t="shared" ca="1" si="10"/>
        <v>76.3</v>
      </c>
      <c r="I28" s="804">
        <f t="shared" ca="1" si="10"/>
        <v>394.1</v>
      </c>
      <c r="J28" s="660"/>
      <c r="K28" s="661"/>
      <c r="L28" s="559" t="s">
        <v>99</v>
      </c>
      <c r="M28" s="597">
        <f t="shared" ref="M28:M33" ca="1" si="14">M27+1</f>
        <v>45800</v>
      </c>
      <c r="N28" s="329">
        <f t="shared" ref="N28:N34" ca="1" si="15">INDIRECT("'SEM " &amp; $O$5 &amp; "'!" &amp; ADDRESS(ROW(O29), COLUMN(O29)))</f>
        <v>5.9</v>
      </c>
      <c r="O28" s="330">
        <f t="shared" ca="1" si="11"/>
        <v>6.2</v>
      </c>
      <c r="P28" s="330">
        <f t="shared" ca="1" si="11"/>
        <v>1</v>
      </c>
      <c r="Q28" s="330">
        <f t="shared" ca="1" si="11"/>
        <v>6.3</v>
      </c>
      <c r="R28" s="330">
        <f t="shared" ca="1" si="11"/>
        <v>6.2</v>
      </c>
      <c r="S28" s="331">
        <f t="shared" ca="1" si="11"/>
        <v>6.3</v>
      </c>
      <c r="T28" s="804">
        <f t="shared" ca="1" si="11"/>
        <v>31.900000000000002</v>
      </c>
      <c r="U28" s="1183"/>
      <c r="V28" s="1184"/>
      <c r="W28" s="1184"/>
      <c r="X28" s="1184"/>
    </row>
    <row r="29" spans="1:24" ht="36" customHeight="1" x14ac:dyDescent="0.25">
      <c r="A29" s="559" t="s">
        <v>100</v>
      </c>
      <c r="B29" s="597">
        <f t="shared" ca="1" si="12"/>
        <v>45801</v>
      </c>
      <c r="C29" s="329">
        <f t="shared" ca="1" si="13"/>
        <v>71.7</v>
      </c>
      <c r="D29" s="330">
        <f t="shared" ca="1" si="10"/>
        <v>76.3</v>
      </c>
      <c r="E29" s="330">
        <f t="shared" ca="1" si="10"/>
        <v>18.7</v>
      </c>
      <c r="F29" s="330">
        <f t="shared" ca="1" si="10"/>
        <v>75.8</v>
      </c>
      <c r="G29" s="330">
        <f t="shared" ca="1" si="10"/>
        <v>75</v>
      </c>
      <c r="H29" s="331">
        <f t="shared" ca="1" si="10"/>
        <v>76.3</v>
      </c>
      <c r="I29" s="804">
        <f t="shared" ca="1" si="10"/>
        <v>393.8</v>
      </c>
      <c r="J29" s="660"/>
      <c r="K29" s="661"/>
      <c r="L29" s="559" t="s">
        <v>100</v>
      </c>
      <c r="M29" s="597">
        <f t="shared" ca="1" si="14"/>
        <v>45801</v>
      </c>
      <c r="N29" s="329">
        <f t="shared" ca="1" si="15"/>
        <v>6</v>
      </c>
      <c r="O29" s="330">
        <f t="shared" ca="1" si="11"/>
        <v>6.2</v>
      </c>
      <c r="P29" s="330">
        <f t="shared" ca="1" si="11"/>
        <v>1</v>
      </c>
      <c r="Q29" s="330">
        <f t="shared" ca="1" si="11"/>
        <v>6.3</v>
      </c>
      <c r="R29" s="330">
        <f t="shared" ca="1" si="11"/>
        <v>6.3</v>
      </c>
      <c r="S29" s="331">
        <f t="shared" ca="1" si="11"/>
        <v>6.4</v>
      </c>
      <c r="T29" s="804">
        <f t="shared" ca="1" si="11"/>
        <v>32.200000000000003</v>
      </c>
      <c r="U29" s="1183"/>
      <c r="V29" s="1184"/>
      <c r="W29" s="1184"/>
      <c r="X29" s="1184"/>
    </row>
    <row r="30" spans="1:24" ht="36" customHeight="1" x14ac:dyDescent="0.25">
      <c r="A30" s="559" t="s">
        <v>101</v>
      </c>
      <c r="B30" s="597">
        <f t="shared" ca="1" si="12"/>
        <v>45802</v>
      </c>
      <c r="C30" s="329">
        <f t="shared" ca="1" si="13"/>
        <v>71.7</v>
      </c>
      <c r="D30" s="330">
        <f t="shared" ca="1" si="10"/>
        <v>76.3</v>
      </c>
      <c r="E30" s="330">
        <f t="shared" ca="1" si="10"/>
        <v>18.600000000000001</v>
      </c>
      <c r="F30" s="330">
        <f t="shared" ca="1" si="10"/>
        <v>75.8</v>
      </c>
      <c r="G30" s="330">
        <f t="shared" ca="1" si="10"/>
        <v>75</v>
      </c>
      <c r="H30" s="331">
        <f t="shared" ca="1" si="10"/>
        <v>76.3</v>
      </c>
      <c r="I30" s="804">
        <f t="shared" ca="1" si="10"/>
        <v>393.7</v>
      </c>
      <c r="J30" s="660"/>
      <c r="K30" s="374"/>
      <c r="L30" s="559" t="s">
        <v>101</v>
      </c>
      <c r="M30" s="597">
        <f t="shared" ca="1" si="14"/>
        <v>45802</v>
      </c>
      <c r="N30" s="329">
        <f t="shared" ca="1" si="15"/>
        <v>6</v>
      </c>
      <c r="O30" s="330">
        <f t="shared" ca="1" si="11"/>
        <v>6.2</v>
      </c>
      <c r="P30" s="330">
        <f t="shared" ca="1" si="11"/>
        <v>1</v>
      </c>
      <c r="Q30" s="330">
        <f t="shared" ca="1" si="11"/>
        <v>6.3</v>
      </c>
      <c r="R30" s="330">
        <f t="shared" ca="1" si="11"/>
        <v>6.3</v>
      </c>
      <c r="S30" s="331">
        <f t="shared" ca="1" si="11"/>
        <v>6.4</v>
      </c>
      <c r="T30" s="804">
        <f t="shared" ca="1" si="11"/>
        <v>32.200000000000003</v>
      </c>
      <c r="U30" s="1183"/>
      <c r="V30" s="1184"/>
      <c r="W30" s="1184"/>
      <c r="X30" s="1184"/>
    </row>
    <row r="31" spans="1:24" ht="36" customHeight="1" x14ac:dyDescent="0.25">
      <c r="A31" s="559" t="s">
        <v>102</v>
      </c>
      <c r="B31" s="597">
        <f t="shared" ca="1" si="12"/>
        <v>45803</v>
      </c>
      <c r="C31" s="329">
        <f t="shared" ca="1" si="13"/>
        <v>71.7</v>
      </c>
      <c r="D31" s="330">
        <f t="shared" ca="1" si="10"/>
        <v>76.3</v>
      </c>
      <c r="E31" s="330">
        <f t="shared" ca="1" si="10"/>
        <v>18.600000000000001</v>
      </c>
      <c r="F31" s="330">
        <f t="shared" ca="1" si="10"/>
        <v>75.5</v>
      </c>
      <c r="G31" s="330">
        <f t="shared" ca="1" si="10"/>
        <v>74.7</v>
      </c>
      <c r="H31" s="331">
        <f t="shared" ca="1" si="10"/>
        <v>76.2</v>
      </c>
      <c r="I31" s="804">
        <f t="shared" ca="1" si="10"/>
        <v>393</v>
      </c>
      <c r="J31" s="660"/>
      <c r="K31" s="661"/>
      <c r="L31" s="559" t="s">
        <v>102</v>
      </c>
      <c r="M31" s="597">
        <f t="shared" ca="1" si="14"/>
        <v>45803</v>
      </c>
      <c r="N31" s="329">
        <f t="shared" ca="1" si="15"/>
        <v>6</v>
      </c>
      <c r="O31" s="330">
        <f t="shared" ca="1" si="11"/>
        <v>6.3</v>
      </c>
      <c r="P31" s="330">
        <f t="shared" ca="1" si="11"/>
        <v>1.1000000000000001</v>
      </c>
      <c r="Q31" s="330">
        <f t="shared" ca="1" si="11"/>
        <v>6.3</v>
      </c>
      <c r="R31" s="330">
        <f t="shared" ca="1" si="11"/>
        <v>6.3</v>
      </c>
      <c r="S31" s="331">
        <f t="shared" ca="1" si="11"/>
        <v>6.4</v>
      </c>
      <c r="T31" s="804">
        <f t="shared" ca="1" si="11"/>
        <v>32.4</v>
      </c>
      <c r="U31" s="1183"/>
      <c r="V31" s="1184"/>
      <c r="W31" s="1184"/>
      <c r="X31" s="1184"/>
    </row>
    <row r="32" spans="1:24" ht="36" customHeight="1" x14ac:dyDescent="0.25">
      <c r="A32" s="559" t="s">
        <v>103</v>
      </c>
      <c r="B32" s="597">
        <f t="shared" ca="1" si="12"/>
        <v>45804</v>
      </c>
      <c r="C32" s="329">
        <f t="shared" ca="1" si="13"/>
        <v>71.599999999999994</v>
      </c>
      <c r="D32" s="330">
        <f t="shared" ca="1" si="10"/>
        <v>76.3</v>
      </c>
      <c r="E32" s="330">
        <f t="shared" ca="1" si="10"/>
        <v>15.7</v>
      </c>
      <c r="F32" s="330">
        <f t="shared" ca="1" si="10"/>
        <v>74.5</v>
      </c>
      <c r="G32" s="330">
        <f t="shared" ca="1" si="10"/>
        <v>74.7</v>
      </c>
      <c r="H32" s="331">
        <f t="shared" ca="1" si="10"/>
        <v>75.400000000000006</v>
      </c>
      <c r="I32" s="804">
        <f t="shared" ca="1" si="10"/>
        <v>388.19999999999993</v>
      </c>
      <c r="J32" s="660"/>
      <c r="K32" s="661"/>
      <c r="L32" s="559" t="s">
        <v>103</v>
      </c>
      <c r="M32" s="597">
        <f t="shared" ca="1" si="14"/>
        <v>45804</v>
      </c>
      <c r="N32" s="329">
        <f t="shared" ca="1" si="15"/>
        <v>5.4</v>
      </c>
      <c r="O32" s="330">
        <f t="shared" ca="1" si="11"/>
        <v>6.3</v>
      </c>
      <c r="P32" s="330">
        <f t="shared" ca="1" si="11"/>
        <v>1.1000000000000001</v>
      </c>
      <c r="Q32" s="330">
        <f t="shared" ca="1" si="11"/>
        <v>6.3</v>
      </c>
      <c r="R32" s="330">
        <f t="shared" ca="1" si="11"/>
        <v>6.3</v>
      </c>
      <c r="S32" s="331">
        <f t="shared" ca="1" si="11"/>
        <v>6.4</v>
      </c>
      <c r="T32" s="804">
        <f t="shared" ca="1" si="11"/>
        <v>31.799999999999997</v>
      </c>
      <c r="U32" s="1183"/>
      <c r="V32" s="1184"/>
      <c r="W32" s="1184"/>
      <c r="X32" s="1184"/>
    </row>
    <row r="33" spans="1:24" ht="38.25" customHeight="1" thickBot="1" x14ac:dyDescent="0.3">
      <c r="A33" s="559" t="s">
        <v>104</v>
      </c>
      <c r="B33" s="597">
        <f t="shared" ca="1" si="12"/>
        <v>45805</v>
      </c>
      <c r="C33" s="26">
        <f t="shared" ca="1" si="13"/>
        <v>71.2</v>
      </c>
      <c r="D33" s="27">
        <f t="shared" ca="1" si="10"/>
        <v>76</v>
      </c>
      <c r="E33" s="27">
        <f t="shared" ca="1" si="10"/>
        <v>15.9</v>
      </c>
      <c r="F33" s="27">
        <f t="shared" ca="1" si="10"/>
        <v>74.5</v>
      </c>
      <c r="G33" s="27">
        <f t="shared" ca="1" si="10"/>
        <v>75.400000000000006</v>
      </c>
      <c r="H33" s="28">
        <f t="shared" ca="1" si="10"/>
        <v>75.400000000000006</v>
      </c>
      <c r="I33" s="805">
        <f t="shared" ca="1" si="10"/>
        <v>388.4</v>
      </c>
      <c r="J33" s="660"/>
      <c r="K33" s="375"/>
      <c r="L33" s="559" t="s">
        <v>104</v>
      </c>
      <c r="M33" s="597">
        <f t="shared" ca="1" si="14"/>
        <v>45805</v>
      </c>
      <c r="N33" s="26">
        <f t="shared" ca="1" si="15"/>
        <v>5.5</v>
      </c>
      <c r="O33" s="27">
        <f t="shared" ca="1" si="11"/>
        <v>6.3</v>
      </c>
      <c r="P33" s="27">
        <f t="shared" ca="1" si="11"/>
        <v>1.1000000000000001</v>
      </c>
      <c r="Q33" s="27">
        <f t="shared" ca="1" si="11"/>
        <v>6.4</v>
      </c>
      <c r="R33" s="27">
        <f t="shared" ca="1" si="11"/>
        <v>6.3</v>
      </c>
      <c r="S33" s="28">
        <f t="shared" ca="1" si="11"/>
        <v>6.4</v>
      </c>
      <c r="T33" s="805">
        <f t="shared" ca="1" si="11"/>
        <v>32</v>
      </c>
      <c r="U33" s="1183"/>
      <c r="V33" s="1184"/>
      <c r="W33" s="1184"/>
      <c r="X33" s="1184"/>
    </row>
    <row r="34" spans="1:24" ht="30.75" customHeight="1" thickBot="1" x14ac:dyDescent="0.3">
      <c r="A34" s="1177" t="s">
        <v>8</v>
      </c>
      <c r="B34" s="1178"/>
      <c r="C34" s="799">
        <f t="shared" ca="1" si="13"/>
        <v>501.49999999999994</v>
      </c>
      <c r="D34" s="800">
        <f t="shared" ca="1" si="10"/>
        <v>534.20000000000005</v>
      </c>
      <c r="E34" s="800">
        <f t="shared" ca="1" si="10"/>
        <v>125.3</v>
      </c>
      <c r="F34" s="800">
        <f t="shared" ca="1" si="10"/>
        <v>527.70000000000005</v>
      </c>
      <c r="G34" s="800">
        <f t="shared" ca="1" si="10"/>
        <v>525.5</v>
      </c>
      <c r="H34" s="801">
        <f t="shared" ca="1" si="10"/>
        <v>532</v>
      </c>
      <c r="I34" s="805">
        <f t="shared" ca="1" si="10"/>
        <v>2746.2</v>
      </c>
      <c r="J34" s="89"/>
      <c r="K34" s="89"/>
      <c r="L34" s="1177" t="s">
        <v>8</v>
      </c>
      <c r="M34" s="1178"/>
      <c r="N34" s="799">
        <f t="shared" ca="1" si="15"/>
        <v>40.799999999999997</v>
      </c>
      <c r="O34" s="800">
        <f t="shared" ca="1" si="11"/>
        <v>43.8</v>
      </c>
      <c r="P34" s="800">
        <f t="shared" ca="1" si="11"/>
        <v>7.5</v>
      </c>
      <c r="Q34" s="800">
        <f t="shared" ca="1" si="11"/>
        <v>44.199999999999996</v>
      </c>
      <c r="R34" s="800">
        <f t="shared" ca="1" si="11"/>
        <v>44</v>
      </c>
      <c r="S34" s="801">
        <f t="shared" ca="1" si="11"/>
        <v>44.699999999999996</v>
      </c>
      <c r="T34" s="510">
        <f t="shared" ca="1" si="11"/>
        <v>224.99999999999997</v>
      </c>
      <c r="U34" s="1183"/>
      <c r="V34" s="1184"/>
      <c r="W34" s="1184"/>
      <c r="X34" s="1184"/>
    </row>
    <row r="35" spans="1:24" ht="30.75" customHeight="1" thickBot="1" x14ac:dyDescent="0.3">
      <c r="A35" s="1179" t="s">
        <v>47</v>
      </c>
      <c r="B35" s="1180"/>
      <c r="C35" s="587">
        <f ca="1">INDIRECT("'SEM " &amp; $O$5 &amp; "'!" &amp; ADDRESS(ROW(B37), COLUMN(B36)))</f>
        <v>462</v>
      </c>
      <c r="D35" s="598">
        <f t="shared" ref="D35:I35" ca="1" si="16">INDIRECT("'SEM " &amp; $O$5 &amp; "'!" &amp; ADDRESS(ROW(C37), COLUMN(C36)))</f>
        <v>492</v>
      </c>
      <c r="E35" s="598">
        <f t="shared" ca="1" si="16"/>
        <v>114</v>
      </c>
      <c r="F35" s="598">
        <f t="shared" ca="1" si="16"/>
        <v>486</v>
      </c>
      <c r="G35" s="598">
        <f t="shared" ca="1" si="16"/>
        <v>484</v>
      </c>
      <c r="H35" s="599">
        <f t="shared" ca="1" si="16"/>
        <v>490</v>
      </c>
      <c r="I35" s="553">
        <f t="shared" ca="1" si="16"/>
        <v>2528</v>
      </c>
      <c r="J35" s="89"/>
      <c r="K35" s="89"/>
      <c r="L35" s="1179" t="s">
        <v>47</v>
      </c>
      <c r="M35" s="1180"/>
      <c r="N35" s="587">
        <f ca="1">INDIRECT("'SEM " &amp; $O$5 &amp; "'!" &amp; ADDRESS(ROW(O37), COLUMN(O36)))</f>
        <v>38</v>
      </c>
      <c r="O35" s="598">
        <f t="shared" ref="O35:T35" ca="1" si="17">INDIRECT("'SEM " &amp; $O$5 &amp; "'!" &amp; ADDRESS(ROW(P37), COLUMN(P36)))</f>
        <v>41</v>
      </c>
      <c r="P35" s="598">
        <f t="shared" ca="1" si="17"/>
        <v>7</v>
      </c>
      <c r="Q35" s="598">
        <f t="shared" ca="1" si="17"/>
        <v>42</v>
      </c>
      <c r="R35" s="598">
        <f t="shared" ca="1" si="17"/>
        <v>42</v>
      </c>
      <c r="S35" s="599">
        <f t="shared" ca="1" si="17"/>
        <v>43</v>
      </c>
      <c r="T35" s="553">
        <f t="shared" ca="1" si="17"/>
        <v>213</v>
      </c>
      <c r="U35" s="1183"/>
      <c r="V35" s="1184"/>
      <c r="W35" s="1184"/>
      <c r="X35" s="1184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71" t="s">
        <v>26</v>
      </c>
      <c r="B45" s="1172"/>
      <c r="C45" s="1098" t="s">
        <v>7</v>
      </c>
      <c r="D45" s="1099"/>
      <c r="E45" s="1099"/>
      <c r="F45" s="1099"/>
      <c r="G45" s="1099"/>
      <c r="H45" s="1099"/>
      <c r="I45" s="1097"/>
      <c r="J45" s="1099" t="s">
        <v>29</v>
      </c>
      <c r="K45" s="1099"/>
      <c r="L45" s="1099"/>
      <c r="M45" s="1099"/>
      <c r="N45" s="1099"/>
      <c r="O45" s="1099"/>
      <c r="P45" s="1099"/>
      <c r="Q45" s="1098" t="s">
        <v>28</v>
      </c>
      <c r="R45" s="1099"/>
      <c r="S45" s="1099"/>
      <c r="T45" s="1099"/>
      <c r="U45" s="1099"/>
      <c r="V45" s="1099"/>
      <c r="W45" s="1097"/>
      <c r="X45" s="1173" t="s">
        <v>8</v>
      </c>
    </row>
    <row r="46" spans="1:24" ht="30.75" customHeight="1" thickBot="1" x14ac:dyDescent="0.3">
      <c r="A46" s="1175" t="s">
        <v>44</v>
      </c>
      <c r="B46" s="1176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72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174"/>
    </row>
    <row r="47" spans="1:24" ht="30" customHeight="1" x14ac:dyDescent="0.25">
      <c r="A47" s="559" t="s">
        <v>98</v>
      </c>
      <c r="B47" s="597">
        <f ca="1">B11</f>
        <v>45799</v>
      </c>
      <c r="C47" s="474">
        <f ca="1">INDIRECT("'SEM " &amp; $O$5 &amp; "'!" &amp; ADDRESS(ROW(B48), COLUMN(B48)))</f>
        <v>7.6</v>
      </c>
      <c r="D47" s="475">
        <f t="shared" ref="D47:X51" ca="1" si="18">INDIRECT("'SEM " &amp; $O$5 &amp; "'!" &amp; ADDRESS(ROW(C48), COLUMN(C48)))</f>
        <v>7.7</v>
      </c>
      <c r="E47" s="475">
        <f t="shared" ca="1" si="18"/>
        <v>7.7</v>
      </c>
      <c r="F47" s="475">
        <f t="shared" ca="1" si="18"/>
        <v>1.3</v>
      </c>
      <c r="G47" s="475">
        <f t="shared" ca="1" si="18"/>
        <v>7.7</v>
      </c>
      <c r="H47" s="475">
        <f t="shared" ca="1" si="18"/>
        <v>7.5</v>
      </c>
      <c r="I47" s="477">
        <f t="shared" ca="1" si="18"/>
        <v>7.5</v>
      </c>
      <c r="J47" s="474">
        <f t="shared" ca="1" si="18"/>
        <v>6.7</v>
      </c>
      <c r="K47" s="475">
        <f t="shared" ca="1" si="18"/>
        <v>6.8</v>
      </c>
      <c r="L47" s="475">
        <f t="shared" ca="1" si="18"/>
        <v>6.9</v>
      </c>
      <c r="M47" s="475">
        <f t="shared" ca="1" si="18"/>
        <v>1.7</v>
      </c>
      <c r="N47" s="475">
        <f t="shared" ca="1" si="18"/>
        <v>6.9</v>
      </c>
      <c r="O47" s="475">
        <f t="shared" ca="1" si="18"/>
        <v>6.7</v>
      </c>
      <c r="P47" s="477">
        <f t="shared" ca="1" si="18"/>
        <v>6.7</v>
      </c>
      <c r="Q47" s="474">
        <f t="shared" ca="1" si="18"/>
        <v>7.4</v>
      </c>
      <c r="R47" s="475">
        <f t="shared" ca="1" si="18"/>
        <v>7.4</v>
      </c>
      <c r="S47" s="475">
        <f t="shared" ca="1" si="18"/>
        <v>7.5</v>
      </c>
      <c r="T47" s="475">
        <f t="shared" ca="1" si="18"/>
        <v>1.3</v>
      </c>
      <c r="U47" s="475">
        <f t="shared" ca="1" si="18"/>
        <v>7.7</v>
      </c>
      <c r="V47" s="475">
        <f t="shared" ca="1" si="18"/>
        <v>7.5</v>
      </c>
      <c r="W47" s="477">
        <f t="shared" ca="1" si="18"/>
        <v>7.3</v>
      </c>
      <c r="X47" s="812">
        <f t="shared" ca="1" si="18"/>
        <v>135.50000000000006</v>
      </c>
    </row>
    <row r="48" spans="1:24" ht="30" customHeight="1" x14ac:dyDescent="0.25">
      <c r="A48" s="559" t="s">
        <v>99</v>
      </c>
      <c r="B48" s="597">
        <f t="shared" ref="B48:B53" ca="1" si="19">B47+1</f>
        <v>45800</v>
      </c>
      <c r="C48" s="329">
        <f t="shared" ref="C48:R54" ca="1" si="20">INDIRECT("'SEM " &amp; $O$5 &amp; "'!" &amp; ADDRESS(ROW(B49), COLUMN(B49)))</f>
        <v>7.5</v>
      </c>
      <c r="D48" s="330">
        <f t="shared" ca="1" si="18"/>
        <v>7.7</v>
      </c>
      <c r="E48" s="330">
        <f t="shared" ca="1" si="18"/>
        <v>7.6</v>
      </c>
      <c r="F48" s="330">
        <f t="shared" ca="1" si="18"/>
        <v>1.2</v>
      </c>
      <c r="G48" s="330">
        <f t="shared" ca="1" si="18"/>
        <v>7.6</v>
      </c>
      <c r="H48" s="330">
        <f t="shared" ca="1" si="18"/>
        <v>7.4</v>
      </c>
      <c r="I48" s="331">
        <f t="shared" ca="1" si="18"/>
        <v>7.4</v>
      </c>
      <c r="J48" s="329">
        <f t="shared" ca="1" si="18"/>
        <v>6.6</v>
      </c>
      <c r="K48" s="330">
        <f t="shared" ca="1" si="18"/>
        <v>6.7</v>
      </c>
      <c r="L48" s="330">
        <f t="shared" ca="1" si="18"/>
        <v>6.8</v>
      </c>
      <c r="M48" s="330">
        <f t="shared" ca="1" si="18"/>
        <v>1.7</v>
      </c>
      <c r="N48" s="330">
        <f t="shared" ca="1" si="18"/>
        <v>6.8</v>
      </c>
      <c r="O48" s="330">
        <f t="shared" ca="1" si="18"/>
        <v>6.6</v>
      </c>
      <c r="P48" s="331">
        <f t="shared" ca="1" si="18"/>
        <v>6.6</v>
      </c>
      <c r="Q48" s="329">
        <f t="shared" ca="1" si="18"/>
        <v>7.3</v>
      </c>
      <c r="R48" s="330">
        <f t="shared" ca="1" si="18"/>
        <v>7.3</v>
      </c>
      <c r="S48" s="330">
        <f t="shared" ca="1" si="18"/>
        <v>7.5</v>
      </c>
      <c r="T48" s="330">
        <f t="shared" ca="1" si="18"/>
        <v>1.2</v>
      </c>
      <c r="U48" s="330">
        <f t="shared" ca="1" si="18"/>
        <v>7.6</v>
      </c>
      <c r="V48" s="330">
        <f t="shared" ca="1" si="18"/>
        <v>7.4</v>
      </c>
      <c r="W48" s="331">
        <f t="shared" ca="1" si="18"/>
        <v>7.3</v>
      </c>
      <c r="X48" s="813">
        <f t="shared" ca="1" si="18"/>
        <v>133.79999999999998</v>
      </c>
    </row>
    <row r="49" spans="1:24" ht="30" customHeight="1" x14ac:dyDescent="0.25">
      <c r="A49" s="559" t="s">
        <v>100</v>
      </c>
      <c r="B49" s="597">
        <f t="shared" ca="1" si="19"/>
        <v>45801</v>
      </c>
      <c r="C49" s="329">
        <f t="shared" ca="1" si="20"/>
        <v>7.5</v>
      </c>
      <c r="D49" s="330">
        <f t="shared" ca="1" si="18"/>
        <v>7.7</v>
      </c>
      <c r="E49" s="330">
        <f t="shared" ca="1" si="18"/>
        <v>7.6</v>
      </c>
      <c r="F49" s="330">
        <f t="shared" ca="1" si="18"/>
        <v>1.2</v>
      </c>
      <c r="G49" s="330">
        <f t="shared" ca="1" si="18"/>
        <v>7.6</v>
      </c>
      <c r="H49" s="330">
        <f t="shared" ca="1" si="18"/>
        <v>7.4</v>
      </c>
      <c r="I49" s="331">
        <f t="shared" ca="1" si="18"/>
        <v>7.4</v>
      </c>
      <c r="J49" s="329">
        <f t="shared" ca="1" si="18"/>
        <v>6.6</v>
      </c>
      <c r="K49" s="330">
        <f t="shared" ca="1" si="18"/>
        <v>6.7</v>
      </c>
      <c r="L49" s="330">
        <f t="shared" ca="1" si="18"/>
        <v>6.9</v>
      </c>
      <c r="M49" s="330">
        <f t="shared" ca="1" si="18"/>
        <v>1.7</v>
      </c>
      <c r="N49" s="330">
        <f t="shared" ca="1" si="18"/>
        <v>6.8</v>
      </c>
      <c r="O49" s="330">
        <f t="shared" ca="1" si="18"/>
        <v>6.6</v>
      </c>
      <c r="P49" s="331">
        <f t="shared" ca="1" si="18"/>
        <v>6.6</v>
      </c>
      <c r="Q49" s="329">
        <f t="shared" ca="1" si="18"/>
        <v>7.4</v>
      </c>
      <c r="R49" s="330">
        <f t="shared" ca="1" si="18"/>
        <v>7.4</v>
      </c>
      <c r="S49" s="330">
        <f t="shared" ca="1" si="18"/>
        <v>7.5</v>
      </c>
      <c r="T49" s="330">
        <f t="shared" ca="1" si="18"/>
        <v>1.2</v>
      </c>
      <c r="U49" s="330">
        <f t="shared" ca="1" si="18"/>
        <v>7.6</v>
      </c>
      <c r="V49" s="330">
        <f t="shared" ca="1" si="18"/>
        <v>7.4</v>
      </c>
      <c r="W49" s="331">
        <f t="shared" ca="1" si="18"/>
        <v>7.3</v>
      </c>
      <c r="X49" s="813">
        <f t="shared" ca="1" si="18"/>
        <v>134.1</v>
      </c>
    </row>
    <row r="50" spans="1:24" ht="30" customHeight="1" x14ac:dyDescent="0.25">
      <c r="A50" s="559" t="s">
        <v>101</v>
      </c>
      <c r="B50" s="597">
        <f t="shared" ca="1" si="19"/>
        <v>45802</v>
      </c>
      <c r="C50" s="329">
        <f t="shared" ca="1" si="20"/>
        <v>7.5</v>
      </c>
      <c r="D50" s="330">
        <f t="shared" ca="1" si="18"/>
        <v>7.7</v>
      </c>
      <c r="E50" s="330">
        <f t="shared" ca="1" si="18"/>
        <v>7.7</v>
      </c>
      <c r="F50" s="330">
        <f t="shared" ca="1" si="18"/>
        <v>1.1000000000000001</v>
      </c>
      <c r="G50" s="330">
        <f t="shared" ca="1" si="18"/>
        <v>7.6</v>
      </c>
      <c r="H50" s="330">
        <f t="shared" ca="1" si="18"/>
        <v>7.5</v>
      </c>
      <c r="I50" s="331">
        <f t="shared" ca="1" si="18"/>
        <v>7.5</v>
      </c>
      <c r="J50" s="329">
        <f t="shared" ca="1" si="18"/>
        <v>6.6</v>
      </c>
      <c r="K50" s="330">
        <f t="shared" ca="1" si="18"/>
        <v>6.8</v>
      </c>
      <c r="L50" s="330">
        <f t="shared" ca="1" si="18"/>
        <v>6.9</v>
      </c>
      <c r="M50" s="330">
        <f t="shared" ca="1" si="18"/>
        <v>1.7</v>
      </c>
      <c r="N50" s="330">
        <f t="shared" ca="1" si="18"/>
        <v>6.8</v>
      </c>
      <c r="O50" s="330">
        <f t="shared" ca="1" si="18"/>
        <v>6.7</v>
      </c>
      <c r="P50" s="331">
        <f t="shared" ca="1" si="18"/>
        <v>6.7</v>
      </c>
      <c r="Q50" s="329">
        <f t="shared" ca="1" si="18"/>
        <v>7.4</v>
      </c>
      <c r="R50" s="330">
        <f t="shared" ca="1" si="18"/>
        <v>7.4</v>
      </c>
      <c r="S50" s="330">
        <f t="shared" ca="1" si="18"/>
        <v>7.5</v>
      </c>
      <c r="T50" s="330">
        <f t="shared" ca="1" si="18"/>
        <v>1.2</v>
      </c>
      <c r="U50" s="330">
        <f t="shared" ca="1" si="18"/>
        <v>7.6</v>
      </c>
      <c r="V50" s="330">
        <f t="shared" ca="1" si="18"/>
        <v>7.5</v>
      </c>
      <c r="W50" s="331">
        <f t="shared" ca="1" si="18"/>
        <v>7.3</v>
      </c>
      <c r="X50" s="813">
        <f t="shared" ca="1" si="18"/>
        <v>134.70000000000002</v>
      </c>
    </row>
    <row r="51" spans="1:24" ht="30" customHeight="1" x14ac:dyDescent="0.25">
      <c r="A51" s="559" t="s">
        <v>102</v>
      </c>
      <c r="B51" s="597">
        <f t="shared" ca="1" si="19"/>
        <v>45803</v>
      </c>
      <c r="C51" s="329">
        <f t="shared" ca="1" si="20"/>
        <v>7.5</v>
      </c>
      <c r="D51" s="330">
        <f t="shared" ca="1" si="18"/>
        <v>7.7</v>
      </c>
      <c r="E51" s="330">
        <f t="shared" ca="1" si="18"/>
        <v>7.7</v>
      </c>
      <c r="F51" s="330">
        <f t="shared" ca="1" si="18"/>
        <v>1.1000000000000001</v>
      </c>
      <c r="G51" s="330">
        <f t="shared" ref="G51:V54" ca="1" si="21">INDIRECT("'SEM " &amp; $O$5 &amp; "'!" &amp; ADDRESS(ROW(F52), COLUMN(F52)))</f>
        <v>7.6</v>
      </c>
      <c r="H51" s="330">
        <f t="shared" ca="1" si="21"/>
        <v>7.5</v>
      </c>
      <c r="I51" s="331">
        <f t="shared" ca="1" si="21"/>
        <v>7.5</v>
      </c>
      <c r="J51" s="329">
        <f t="shared" ca="1" si="21"/>
        <v>6.6</v>
      </c>
      <c r="K51" s="330">
        <f t="shared" ca="1" si="21"/>
        <v>6.8</v>
      </c>
      <c r="L51" s="330">
        <f t="shared" ca="1" si="21"/>
        <v>6.9</v>
      </c>
      <c r="M51" s="330">
        <f t="shared" ca="1" si="21"/>
        <v>1.7</v>
      </c>
      <c r="N51" s="330">
        <f t="shared" ca="1" si="21"/>
        <v>6.9</v>
      </c>
      <c r="O51" s="330">
        <f t="shared" ca="1" si="21"/>
        <v>6.7</v>
      </c>
      <c r="P51" s="331">
        <f t="shared" ca="1" si="21"/>
        <v>6.7</v>
      </c>
      <c r="Q51" s="329">
        <f t="shared" ca="1" si="21"/>
        <v>7.4</v>
      </c>
      <c r="R51" s="330">
        <f t="shared" ca="1" si="21"/>
        <v>7.4</v>
      </c>
      <c r="S51" s="330">
        <f t="shared" ca="1" si="21"/>
        <v>7.5</v>
      </c>
      <c r="T51" s="330">
        <f t="shared" ca="1" si="21"/>
        <v>1.2</v>
      </c>
      <c r="U51" s="330">
        <f t="shared" ca="1" si="21"/>
        <v>7.6</v>
      </c>
      <c r="V51" s="330">
        <f t="shared" ca="1" si="21"/>
        <v>7.5</v>
      </c>
      <c r="W51" s="331">
        <f t="shared" ref="W51:X54" ca="1" si="22">INDIRECT("'SEM " &amp; $O$5 &amp; "'!" &amp; ADDRESS(ROW(V52), COLUMN(V52)))</f>
        <v>7.3</v>
      </c>
      <c r="X51" s="813">
        <f t="shared" ca="1" si="22"/>
        <v>134.80000000000004</v>
      </c>
    </row>
    <row r="52" spans="1:24" ht="30" customHeight="1" x14ac:dyDescent="0.25">
      <c r="A52" s="559" t="s">
        <v>103</v>
      </c>
      <c r="B52" s="597">
        <f t="shared" ca="1" si="19"/>
        <v>45804</v>
      </c>
      <c r="C52" s="329">
        <f t="shared" ca="1" si="20"/>
        <v>7.6</v>
      </c>
      <c r="D52" s="330">
        <f t="shared" ca="1" si="20"/>
        <v>7.7</v>
      </c>
      <c r="E52" s="330">
        <f t="shared" ca="1" si="20"/>
        <v>7.7</v>
      </c>
      <c r="F52" s="330">
        <f t="shared" ca="1" si="20"/>
        <v>1.1000000000000001</v>
      </c>
      <c r="G52" s="330">
        <f t="shared" ca="1" si="20"/>
        <v>7.7</v>
      </c>
      <c r="H52" s="330">
        <f t="shared" ca="1" si="20"/>
        <v>7.5</v>
      </c>
      <c r="I52" s="331">
        <f t="shared" ca="1" si="20"/>
        <v>7.5</v>
      </c>
      <c r="J52" s="329">
        <f t="shared" ca="1" si="20"/>
        <v>6.6</v>
      </c>
      <c r="K52" s="330">
        <f t="shared" ca="1" si="20"/>
        <v>6.8</v>
      </c>
      <c r="L52" s="330">
        <f t="shared" ca="1" si="20"/>
        <v>6.9</v>
      </c>
      <c r="M52" s="330">
        <f t="shared" ca="1" si="20"/>
        <v>1.7</v>
      </c>
      <c r="N52" s="330">
        <f t="shared" ca="1" si="20"/>
        <v>6.9</v>
      </c>
      <c r="O52" s="330">
        <f t="shared" ca="1" si="20"/>
        <v>6.7</v>
      </c>
      <c r="P52" s="331">
        <f t="shared" ca="1" si="20"/>
        <v>6.7</v>
      </c>
      <c r="Q52" s="329">
        <f t="shared" ca="1" si="20"/>
        <v>7.4</v>
      </c>
      <c r="R52" s="330">
        <f t="shared" ca="1" si="20"/>
        <v>7.4</v>
      </c>
      <c r="S52" s="330">
        <f t="shared" ca="1" si="21"/>
        <v>7.6</v>
      </c>
      <c r="T52" s="330">
        <f t="shared" ca="1" si="21"/>
        <v>1.2</v>
      </c>
      <c r="U52" s="330">
        <f t="shared" ca="1" si="21"/>
        <v>7.7</v>
      </c>
      <c r="V52" s="330">
        <f t="shared" ca="1" si="21"/>
        <v>7.5</v>
      </c>
      <c r="W52" s="331">
        <f t="shared" ca="1" si="22"/>
        <v>7.3</v>
      </c>
      <c r="X52" s="813">
        <f t="shared" ca="1" si="22"/>
        <v>135.20000000000002</v>
      </c>
    </row>
    <row r="53" spans="1:24" ht="30.75" customHeight="1" thickBot="1" x14ac:dyDescent="0.3">
      <c r="A53" s="559" t="s">
        <v>104</v>
      </c>
      <c r="B53" s="597">
        <f t="shared" ca="1" si="19"/>
        <v>45805</v>
      </c>
      <c r="C53" s="26">
        <f t="shared" ca="1" si="20"/>
        <v>7.6</v>
      </c>
      <c r="D53" s="27">
        <f t="shared" ca="1" si="20"/>
        <v>7.7</v>
      </c>
      <c r="E53" s="27">
        <f t="shared" ca="1" si="20"/>
        <v>7.7</v>
      </c>
      <c r="F53" s="27">
        <f t="shared" ca="1" si="20"/>
        <v>1.1000000000000001</v>
      </c>
      <c r="G53" s="27">
        <f t="shared" ca="1" si="20"/>
        <v>7.7</v>
      </c>
      <c r="H53" s="27">
        <f t="shared" ca="1" si="20"/>
        <v>7.5</v>
      </c>
      <c r="I53" s="28">
        <f t="shared" ca="1" si="20"/>
        <v>7.5</v>
      </c>
      <c r="J53" s="26">
        <f t="shared" ca="1" si="20"/>
        <v>6.7</v>
      </c>
      <c r="K53" s="27">
        <f t="shared" ca="1" si="20"/>
        <v>6.8</v>
      </c>
      <c r="L53" s="27">
        <f t="shared" ca="1" si="20"/>
        <v>6.9</v>
      </c>
      <c r="M53" s="27">
        <f t="shared" ca="1" si="20"/>
        <v>1.7</v>
      </c>
      <c r="N53" s="27">
        <f t="shared" ca="1" si="20"/>
        <v>6.9</v>
      </c>
      <c r="O53" s="27">
        <f t="shared" ca="1" si="20"/>
        <v>6.7</v>
      </c>
      <c r="P53" s="28">
        <f t="shared" ca="1" si="20"/>
        <v>6.7</v>
      </c>
      <c r="Q53" s="26">
        <f t="shared" ca="1" si="20"/>
        <v>7.4</v>
      </c>
      <c r="R53" s="27">
        <f t="shared" ca="1" si="20"/>
        <v>7.4</v>
      </c>
      <c r="S53" s="27">
        <f t="shared" ca="1" si="21"/>
        <v>7.6</v>
      </c>
      <c r="T53" s="27">
        <f t="shared" ca="1" si="21"/>
        <v>1.3</v>
      </c>
      <c r="U53" s="27">
        <f t="shared" ca="1" si="21"/>
        <v>7.7</v>
      </c>
      <c r="V53" s="27">
        <f t="shared" ca="1" si="21"/>
        <v>7.5</v>
      </c>
      <c r="W53" s="28">
        <f t="shared" ca="1" si="22"/>
        <v>7.4</v>
      </c>
      <c r="X53" s="814">
        <f t="shared" ca="1" si="22"/>
        <v>135.50000000000003</v>
      </c>
    </row>
    <row r="54" spans="1:24" ht="34.5" thickBot="1" x14ac:dyDescent="0.3">
      <c r="A54" s="1177" t="s">
        <v>8</v>
      </c>
      <c r="B54" s="1178"/>
      <c r="C54" s="809">
        <f t="shared" ca="1" si="20"/>
        <v>52.800000000000004</v>
      </c>
      <c r="D54" s="810">
        <f t="shared" ca="1" si="20"/>
        <v>53.900000000000006</v>
      </c>
      <c r="E54" s="810">
        <f t="shared" ca="1" si="20"/>
        <v>53.7</v>
      </c>
      <c r="F54" s="810">
        <f t="shared" ca="1" si="20"/>
        <v>8.1</v>
      </c>
      <c r="G54" s="810">
        <f t="shared" ca="1" si="20"/>
        <v>53.500000000000007</v>
      </c>
      <c r="H54" s="810">
        <f t="shared" ca="1" si="20"/>
        <v>52.3</v>
      </c>
      <c r="I54" s="811">
        <f t="shared" ca="1" si="20"/>
        <v>52.3</v>
      </c>
      <c r="J54" s="809">
        <f t="shared" ca="1" si="20"/>
        <v>46.400000000000006</v>
      </c>
      <c r="K54" s="810">
        <f t="shared" ca="1" si="20"/>
        <v>47.399999999999991</v>
      </c>
      <c r="L54" s="810">
        <f t="shared" ca="1" si="20"/>
        <v>48.199999999999996</v>
      </c>
      <c r="M54" s="810">
        <f t="shared" ca="1" si="20"/>
        <v>11.899999999999999</v>
      </c>
      <c r="N54" s="810">
        <f t="shared" ca="1" si="20"/>
        <v>48</v>
      </c>
      <c r="O54" s="810">
        <f t="shared" ca="1" si="20"/>
        <v>46.7</v>
      </c>
      <c r="P54" s="811">
        <f t="shared" ca="1" si="20"/>
        <v>46.7</v>
      </c>
      <c r="Q54" s="809">
        <f t="shared" ca="1" si="20"/>
        <v>51.699999999999996</v>
      </c>
      <c r="R54" s="810">
        <f t="shared" ca="1" si="20"/>
        <v>51.699999999999996</v>
      </c>
      <c r="S54" s="810">
        <f t="shared" ca="1" si="21"/>
        <v>52.7</v>
      </c>
      <c r="T54" s="810">
        <f t="shared" ca="1" si="21"/>
        <v>8.6000000000000014</v>
      </c>
      <c r="U54" s="810">
        <f t="shared" ca="1" si="21"/>
        <v>53.500000000000007</v>
      </c>
      <c r="V54" s="810">
        <f t="shared" ca="1" si="21"/>
        <v>52.3</v>
      </c>
      <c r="W54" s="811">
        <f t="shared" ca="1" si="22"/>
        <v>51.199999999999996</v>
      </c>
      <c r="X54" s="815">
        <f t="shared" ca="1" si="22"/>
        <v>943.60000000000025</v>
      </c>
    </row>
    <row r="55" spans="1:24" ht="34.5" thickBot="1" x14ac:dyDescent="0.3">
      <c r="A55" s="1179" t="s">
        <v>47</v>
      </c>
      <c r="B55" s="1180"/>
      <c r="C55" s="818">
        <f ca="1">INDIRECT("'SEM " &amp; $O$5 &amp; "'!" &amp; ADDRESS(ROW(B57), COLUMN(B57)))</f>
        <v>49</v>
      </c>
      <c r="D55" s="819">
        <f t="shared" ref="D55:X55" ca="1" si="23">INDIRECT("'SEM " &amp; $O$5 &amp; "'!" &amp; ADDRESS(ROW(C57), COLUMN(C57)))</f>
        <v>50</v>
      </c>
      <c r="E55" s="819">
        <f t="shared" ca="1" si="23"/>
        <v>50</v>
      </c>
      <c r="F55" s="819">
        <f t="shared" ca="1" si="23"/>
        <v>7</v>
      </c>
      <c r="G55" s="819">
        <f t="shared" ca="1" si="23"/>
        <v>50</v>
      </c>
      <c r="H55" s="819">
        <f t="shared" ca="1" si="23"/>
        <v>49</v>
      </c>
      <c r="I55" s="820">
        <f t="shared" ca="1" si="23"/>
        <v>49</v>
      </c>
      <c r="J55" s="818">
        <f t="shared" ca="1" si="23"/>
        <v>43</v>
      </c>
      <c r="K55" s="819">
        <f t="shared" ca="1" si="23"/>
        <v>44</v>
      </c>
      <c r="L55" s="819">
        <f t="shared" ca="1" si="23"/>
        <v>45</v>
      </c>
      <c r="M55" s="819">
        <f t="shared" ca="1" si="23"/>
        <v>11</v>
      </c>
      <c r="N55" s="819">
        <f t="shared" ca="1" si="23"/>
        <v>45</v>
      </c>
      <c r="O55" s="819">
        <f t="shared" ca="1" si="23"/>
        <v>44</v>
      </c>
      <c r="P55" s="820">
        <f t="shared" ca="1" si="23"/>
        <v>44</v>
      </c>
      <c r="Q55" s="818">
        <f t="shared" ca="1" si="23"/>
        <v>48</v>
      </c>
      <c r="R55" s="819">
        <f t="shared" ca="1" si="23"/>
        <v>48</v>
      </c>
      <c r="S55" s="819">
        <f t="shared" ca="1" si="23"/>
        <v>49</v>
      </c>
      <c r="T55" s="819">
        <f t="shared" ca="1" si="23"/>
        <v>8</v>
      </c>
      <c r="U55" s="819">
        <f t="shared" ca="1" si="23"/>
        <v>50</v>
      </c>
      <c r="V55" s="819">
        <f t="shared" ca="1" si="23"/>
        <v>49</v>
      </c>
      <c r="W55" s="820">
        <f t="shared" ca="1" si="23"/>
        <v>48</v>
      </c>
      <c r="X55" s="821">
        <f t="shared" ca="1" si="23"/>
        <v>880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sheetProtection algorithmName="SHA-512" hashValue="ejNPb3LjQianEqLg/xZlhFRw7UsPX208hOzLPHVPNEi0Qkp0TdLt75TgMHXGAdqSTVOMEcaDk6ETzeH9x9mJGQ==" saltValue="wYsXBr/iW1RtHbm7fjVMlQ==" spinCount="100000" sheet="1" objects="1" scenarios="1"/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11:X17">
    <cfRule type="cellIs" dxfId="3" priority="4" operator="lessThanOrEqual">
      <formula>0</formula>
    </cfRule>
  </conditionalFormatting>
  <conditionalFormatting sqref="C27:I33 I34">
    <cfRule type="cellIs" dxfId="2" priority="3" operator="lessThanOrEqual">
      <formula>0</formula>
    </cfRule>
  </conditionalFormatting>
  <conditionalFormatting sqref="N27:T33">
    <cfRule type="cellIs" dxfId="1" priority="2" operator="lessThanOrEqual">
      <formula>0</formula>
    </cfRule>
  </conditionalFormatting>
  <conditionalFormatting sqref="C47:X55">
    <cfRule type="cellIs" dxfId="0" priority="1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zoomScale="85" zoomScaleNormal="85" zoomScaleSheetLayoutView="100" workbookViewId="0">
      <pane xSplit="1" topLeftCell="B1" activePane="topRight" state="frozen"/>
      <selection pane="topRight" activeCell="B17" sqref="B17:V1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1005"/>
      <c r="G1" s="1147" t="s">
        <v>0</v>
      </c>
      <c r="H1" s="1147"/>
      <c r="I1" s="1147"/>
      <c r="J1" s="1147"/>
      <c r="K1" s="1147"/>
      <c r="L1" s="1147"/>
      <c r="M1" s="1147"/>
      <c r="N1" s="1147"/>
      <c r="O1" s="1147"/>
      <c r="P1" s="1147"/>
      <c r="S1" s="1005"/>
      <c r="T1" s="1005"/>
      <c r="U1" s="1005"/>
      <c r="V1" s="1005"/>
      <c r="W1" s="1005"/>
      <c r="X1" s="1003"/>
      <c r="Y1" s="1003"/>
      <c r="Z1" s="1003"/>
      <c r="AA1" s="370"/>
      <c r="AB1" s="12"/>
      <c r="AC1" s="2"/>
      <c r="AD1" s="2"/>
      <c r="AE1" s="2"/>
      <c r="AF1" s="2"/>
      <c r="AG1" s="1003"/>
    </row>
    <row r="2" spans="1:33" s="3" customFormat="1" ht="15" customHeight="1" x14ac:dyDescent="0.25">
      <c r="A2" s="935">
        <f>COUNTA(A8:A14) - MATCH(A3,A8:A14,0) + 1</f>
        <v>1</v>
      </c>
      <c r="E2" s="1152" t="s">
        <v>1</v>
      </c>
      <c r="F2" s="1152"/>
      <c r="G2" s="1152"/>
      <c r="H2" s="1152"/>
      <c r="I2" s="1148" t="s">
        <v>2</v>
      </c>
      <c r="J2" s="1148"/>
      <c r="K2" s="1148"/>
      <c r="M2" s="826" t="s">
        <v>3</v>
      </c>
      <c r="N2" s="1148" t="s">
        <v>49</v>
      </c>
      <c r="O2" s="1148"/>
      <c r="P2" s="1148"/>
      <c r="S2" s="826" t="s">
        <v>5</v>
      </c>
      <c r="T2" s="830">
        <v>45799</v>
      </c>
      <c r="U2" s="830">
        <f>T2+6</f>
        <v>45805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30</v>
      </c>
      <c r="H3" s="1005" t="s">
        <v>4</v>
      </c>
      <c r="I3" s="1006">
        <v>3</v>
      </c>
      <c r="J3" s="826"/>
      <c r="K3" s="826"/>
      <c r="V3" s="829"/>
      <c r="W3" s="829"/>
      <c r="X3" s="1004"/>
      <c r="Y3" s="1004"/>
      <c r="Z3" s="1004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05"/>
      <c r="B4" s="1005"/>
      <c r="C4" s="1005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1004"/>
      <c r="Y4" s="1004"/>
      <c r="Z4" s="1004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44" t="s">
        <v>7</v>
      </c>
      <c r="C5" s="1145"/>
      <c r="D5" s="1145"/>
      <c r="E5" s="1145"/>
      <c r="F5" s="1145"/>
      <c r="G5" s="1145"/>
      <c r="H5" s="1146"/>
      <c r="I5" s="1149" t="s">
        <v>29</v>
      </c>
      <c r="J5" s="1150"/>
      <c r="K5" s="1150"/>
      <c r="L5" s="1150"/>
      <c r="M5" s="1150"/>
      <c r="N5" s="1150"/>
      <c r="O5" s="1151"/>
      <c r="P5" s="1149" t="s">
        <v>28</v>
      </c>
      <c r="Q5" s="1150"/>
      <c r="R5" s="1150"/>
      <c r="S5" s="1150"/>
      <c r="T5" s="1150"/>
      <c r="U5" s="1150"/>
      <c r="V5" s="1150"/>
      <c r="W5" s="963" t="s">
        <v>8</v>
      </c>
      <c r="Y5" s="2"/>
    </row>
    <row r="6" spans="1:33" s="9" customFormat="1" ht="15" customHeight="1" thickBot="1" x14ac:dyDescent="0.3">
      <c r="A6" s="848" t="s">
        <v>9</v>
      </c>
      <c r="B6" s="886">
        <v>1</v>
      </c>
      <c r="C6" s="887">
        <v>2</v>
      </c>
      <c r="D6" s="887">
        <v>3</v>
      </c>
      <c r="E6" s="887">
        <v>4</v>
      </c>
      <c r="F6" s="887">
        <v>5</v>
      </c>
      <c r="G6" s="887">
        <v>6</v>
      </c>
      <c r="H6" s="1011">
        <v>7</v>
      </c>
      <c r="I6" s="886">
        <v>1</v>
      </c>
      <c r="J6" s="887">
        <v>2</v>
      </c>
      <c r="K6" s="887">
        <v>3</v>
      </c>
      <c r="L6" s="887">
        <v>4</v>
      </c>
      <c r="M6" s="887">
        <v>5</v>
      </c>
      <c r="N6" s="887">
        <v>6</v>
      </c>
      <c r="O6" s="1011">
        <v>7</v>
      </c>
      <c r="P6" s="886">
        <v>1</v>
      </c>
      <c r="Q6" s="887">
        <v>2</v>
      </c>
      <c r="R6" s="887">
        <v>3</v>
      </c>
      <c r="S6" s="887">
        <v>4</v>
      </c>
      <c r="T6" s="887">
        <v>5</v>
      </c>
      <c r="U6" s="1012">
        <v>6</v>
      </c>
      <c r="V6" s="920">
        <v>7</v>
      </c>
      <c r="W6" s="1010"/>
      <c r="Y6" s="2"/>
    </row>
    <row r="7" spans="1:33" ht="15" customHeight="1" thickBot="1" x14ac:dyDescent="0.25">
      <c r="A7" s="1017" t="s">
        <v>127</v>
      </c>
      <c r="B7" s="1018">
        <v>89.7</v>
      </c>
      <c r="C7" s="1019">
        <v>89.5</v>
      </c>
      <c r="D7" s="1019">
        <v>89.2</v>
      </c>
      <c r="E7" s="1023">
        <v>10.5</v>
      </c>
      <c r="F7" s="1019">
        <v>89.3</v>
      </c>
      <c r="G7" s="1019">
        <v>89.8</v>
      </c>
      <c r="H7" s="1020">
        <v>89.9</v>
      </c>
      <c r="I7" s="1018">
        <v>85.5</v>
      </c>
      <c r="J7" s="1024">
        <v>86.3</v>
      </c>
      <c r="K7" s="1024">
        <v>88.3</v>
      </c>
      <c r="L7" s="1023">
        <v>18.399999999999999</v>
      </c>
      <c r="M7" s="1023">
        <v>90.1</v>
      </c>
      <c r="N7" s="1025">
        <v>88.4</v>
      </c>
      <c r="O7" s="1026">
        <v>85.8</v>
      </c>
      <c r="P7" s="1027">
        <v>87.8</v>
      </c>
      <c r="Q7" s="1024">
        <v>88.4</v>
      </c>
      <c r="R7" s="1019">
        <v>90.9</v>
      </c>
      <c r="S7" s="1019">
        <v>12.2</v>
      </c>
      <c r="T7" s="1021">
        <v>91.5</v>
      </c>
      <c r="U7" s="1019">
        <v>90.7</v>
      </c>
      <c r="V7" s="1020">
        <v>90.3</v>
      </c>
      <c r="W7" s="1022">
        <f t="shared" ref="W7" si="0">SUM(B7:V7)</f>
        <v>1642.5</v>
      </c>
      <c r="Y7" s="327"/>
      <c r="AA7" s="326"/>
      <c r="AB7" s="11"/>
    </row>
    <row r="8" spans="1:33" ht="15" customHeight="1" x14ac:dyDescent="0.2">
      <c r="A8" s="1013" t="s">
        <v>23</v>
      </c>
      <c r="B8" s="1050">
        <v>89.7</v>
      </c>
      <c r="C8" s="1051">
        <v>89.5</v>
      </c>
      <c r="D8" s="1014">
        <v>89.2</v>
      </c>
      <c r="E8" s="1014">
        <v>10.199999999999999</v>
      </c>
      <c r="F8" s="1014">
        <v>89.3</v>
      </c>
      <c r="G8" s="1014">
        <v>89.8</v>
      </c>
      <c r="H8" s="1015">
        <v>89.9</v>
      </c>
      <c r="I8" s="1050">
        <v>85.5</v>
      </c>
      <c r="J8" s="1014">
        <v>86.2</v>
      </c>
      <c r="K8" s="1051">
        <v>88.2</v>
      </c>
      <c r="L8" s="1052">
        <v>18.100000000000001</v>
      </c>
      <c r="M8" s="1014">
        <v>89.8</v>
      </c>
      <c r="N8" s="1014">
        <v>87.9</v>
      </c>
      <c r="O8" s="1015">
        <v>85.7</v>
      </c>
      <c r="P8" s="1053">
        <v>87.7</v>
      </c>
      <c r="Q8" s="1014">
        <v>88.3</v>
      </c>
      <c r="R8" s="1014">
        <v>90.9</v>
      </c>
      <c r="S8" s="1014">
        <v>12.2</v>
      </c>
      <c r="T8" s="1016">
        <v>91.5</v>
      </c>
      <c r="U8" s="1051">
        <v>90.7</v>
      </c>
      <c r="V8" s="1015">
        <v>90.3</v>
      </c>
      <c r="W8" s="962">
        <f t="shared" ref="W8:W15" si="1">SUM(B8:V8)</f>
        <v>1640.6000000000001</v>
      </c>
      <c r="X8" s="959">
        <f>W7-W8</f>
        <v>1.8999999999998636</v>
      </c>
      <c r="Y8" s="327"/>
      <c r="Z8" s="326"/>
      <c r="AA8" s="502"/>
      <c r="AB8" s="11"/>
    </row>
    <row r="9" spans="1:33" ht="15" customHeight="1" x14ac:dyDescent="0.2">
      <c r="A9" s="923" t="s">
        <v>19</v>
      </c>
      <c r="B9" s="841">
        <v>89.5</v>
      </c>
      <c r="C9" s="838">
        <v>88.7</v>
      </c>
      <c r="D9" s="838">
        <v>88.8</v>
      </c>
      <c r="E9" s="839">
        <v>10.1</v>
      </c>
      <c r="F9" s="838">
        <v>89.1</v>
      </c>
      <c r="G9" s="838">
        <v>89.6</v>
      </c>
      <c r="H9" s="845">
        <v>89.7</v>
      </c>
      <c r="I9" s="837">
        <v>85.3</v>
      </c>
      <c r="J9" s="839">
        <v>85.7</v>
      </c>
      <c r="K9" s="838">
        <v>87.6</v>
      </c>
      <c r="L9" s="838">
        <v>17.8</v>
      </c>
      <c r="M9" s="838">
        <v>89.7</v>
      </c>
      <c r="N9" s="838">
        <v>87.7</v>
      </c>
      <c r="O9" s="845">
        <v>85.2</v>
      </c>
      <c r="P9" s="841">
        <v>86.6</v>
      </c>
      <c r="Q9" s="838">
        <v>87.7</v>
      </c>
      <c r="R9" s="838">
        <v>91</v>
      </c>
      <c r="S9" s="838">
        <v>11.9</v>
      </c>
      <c r="T9" s="846">
        <v>91.4</v>
      </c>
      <c r="U9" s="838">
        <v>90.6</v>
      </c>
      <c r="V9" s="845">
        <v>90.4</v>
      </c>
      <c r="W9" s="847">
        <f t="shared" si="1"/>
        <v>1634.1000000000004</v>
      </c>
      <c r="X9" s="959">
        <f>W8-W9</f>
        <v>6.4999999999997726</v>
      </c>
      <c r="Y9" s="356"/>
      <c r="Z9" s="326"/>
      <c r="AA9" s="502"/>
      <c r="AB9" s="11"/>
    </row>
    <row r="10" spans="1:33" ht="15" customHeight="1" x14ac:dyDescent="0.2">
      <c r="A10" s="923" t="s">
        <v>27</v>
      </c>
      <c r="B10" s="837">
        <v>89.5</v>
      </c>
      <c r="C10" s="838">
        <v>88.7</v>
      </c>
      <c r="D10" s="838">
        <v>88.8</v>
      </c>
      <c r="E10" s="839">
        <v>10</v>
      </c>
      <c r="F10" s="838">
        <v>89.1</v>
      </c>
      <c r="G10" s="838">
        <v>89.6</v>
      </c>
      <c r="H10" s="840">
        <v>89.6</v>
      </c>
      <c r="I10" s="837">
        <v>85</v>
      </c>
      <c r="J10" s="1055">
        <v>85.6</v>
      </c>
      <c r="K10" s="1055">
        <v>87.7</v>
      </c>
      <c r="L10" s="1055">
        <v>18.100000000000001</v>
      </c>
      <c r="M10" s="1055">
        <v>89.6</v>
      </c>
      <c r="N10" s="839">
        <v>87.7</v>
      </c>
      <c r="O10" s="1056">
        <v>85.1</v>
      </c>
      <c r="P10" s="1054">
        <v>86.7</v>
      </c>
      <c r="Q10" s="1055">
        <v>87.7</v>
      </c>
      <c r="R10" s="1002">
        <v>90.8</v>
      </c>
      <c r="S10" s="1055">
        <v>11.6</v>
      </c>
      <c r="T10" s="846">
        <v>91.4</v>
      </c>
      <c r="U10" s="1055">
        <v>90.7</v>
      </c>
      <c r="V10" s="1056">
        <v>90.4</v>
      </c>
      <c r="W10" s="847">
        <f t="shared" si="1"/>
        <v>1633.4000000000003</v>
      </c>
      <c r="X10" s="959">
        <f t="shared" ref="X10:X14" si="2">W9-W10</f>
        <v>0.70000000000004547</v>
      </c>
      <c r="Y10" s="356"/>
      <c r="Z10" s="326"/>
      <c r="AA10" s="502"/>
      <c r="AB10" s="11"/>
    </row>
    <row r="11" spans="1:33" ht="15" customHeight="1" x14ac:dyDescent="0.2">
      <c r="A11" s="923" t="s">
        <v>20</v>
      </c>
      <c r="B11" s="841">
        <v>89.4</v>
      </c>
      <c r="C11" s="838">
        <v>88.7</v>
      </c>
      <c r="D11" s="838">
        <v>88.8</v>
      </c>
      <c r="E11" s="839">
        <v>9.9</v>
      </c>
      <c r="F11" s="838">
        <v>89.1</v>
      </c>
      <c r="G11" s="838">
        <v>89.6</v>
      </c>
      <c r="H11" s="840">
        <v>89.6</v>
      </c>
      <c r="I11" s="841">
        <v>84.9</v>
      </c>
      <c r="J11" s="838">
        <v>85.6</v>
      </c>
      <c r="K11" s="838">
        <v>87.7</v>
      </c>
      <c r="L11" s="838">
        <v>18.100000000000001</v>
      </c>
      <c r="M11" s="839">
        <v>89.6</v>
      </c>
      <c r="N11" s="838">
        <v>87.6</v>
      </c>
      <c r="O11" s="840">
        <v>85.1</v>
      </c>
      <c r="P11" s="841">
        <v>86.7</v>
      </c>
      <c r="Q11" s="838">
        <v>87.7</v>
      </c>
      <c r="R11" s="838">
        <v>90.5</v>
      </c>
      <c r="S11" s="838">
        <v>11.6</v>
      </c>
      <c r="T11" s="842">
        <v>91.3</v>
      </c>
      <c r="U11" s="838">
        <v>90.7</v>
      </c>
      <c r="V11" s="840">
        <v>90.4</v>
      </c>
      <c r="W11" s="847">
        <f>SUM(B11:V11)</f>
        <v>1632.6000000000001</v>
      </c>
      <c r="X11" s="959">
        <f t="shared" si="2"/>
        <v>0.8000000000001819</v>
      </c>
      <c r="Y11" s="356"/>
      <c r="Z11" s="326"/>
      <c r="AA11" s="502"/>
      <c r="AB11" s="11"/>
    </row>
    <row r="12" spans="1:33" ht="15" customHeight="1" x14ac:dyDescent="0.2">
      <c r="A12" s="923" t="s">
        <v>21</v>
      </c>
      <c r="B12" s="841">
        <v>89.4</v>
      </c>
      <c r="C12" s="838">
        <v>88.7</v>
      </c>
      <c r="D12" s="839">
        <v>88.8</v>
      </c>
      <c r="E12" s="983">
        <v>9.8000000000000007</v>
      </c>
      <c r="F12" s="838">
        <v>89.1</v>
      </c>
      <c r="G12" s="839">
        <v>89.6</v>
      </c>
      <c r="H12" s="845">
        <v>89.6</v>
      </c>
      <c r="I12" s="841">
        <v>84.9</v>
      </c>
      <c r="J12" s="838">
        <v>85.6</v>
      </c>
      <c r="K12" s="838">
        <v>87.7</v>
      </c>
      <c r="L12" s="838">
        <v>18.100000000000001</v>
      </c>
      <c r="M12" s="838">
        <v>89.5</v>
      </c>
      <c r="N12" s="838">
        <v>87.6</v>
      </c>
      <c r="O12" s="840">
        <v>85.1</v>
      </c>
      <c r="P12" s="841">
        <v>86.7</v>
      </c>
      <c r="Q12" s="838">
        <v>87.7</v>
      </c>
      <c r="R12" s="838">
        <v>90.5</v>
      </c>
      <c r="S12" s="839">
        <v>11.6</v>
      </c>
      <c r="T12" s="842">
        <v>91.3</v>
      </c>
      <c r="U12" s="838">
        <v>90.7</v>
      </c>
      <c r="V12" s="840">
        <v>90.4</v>
      </c>
      <c r="W12" s="1009">
        <f>SUM(B12:V12)</f>
        <v>1632.4000000000003</v>
      </c>
      <c r="X12" s="959">
        <f t="shared" si="2"/>
        <v>0.1999999999998181</v>
      </c>
      <c r="Y12" s="356"/>
      <c r="Z12" s="326"/>
      <c r="AA12" s="502"/>
      <c r="AB12" s="11"/>
    </row>
    <row r="13" spans="1:33" ht="15" customHeight="1" x14ac:dyDescent="0.2">
      <c r="A13" s="923" t="s">
        <v>22</v>
      </c>
      <c r="B13" s="841">
        <v>89.4</v>
      </c>
      <c r="C13" s="838">
        <v>88.7</v>
      </c>
      <c r="D13" s="839">
        <v>88.7</v>
      </c>
      <c r="E13" s="839">
        <v>7.3</v>
      </c>
      <c r="F13" s="838">
        <v>89.1</v>
      </c>
      <c r="G13" s="838">
        <v>89.5</v>
      </c>
      <c r="H13" s="840">
        <v>89.5</v>
      </c>
      <c r="I13" s="841">
        <v>84.9</v>
      </c>
      <c r="J13" s="838">
        <v>85.6</v>
      </c>
      <c r="K13" s="839">
        <v>88.7</v>
      </c>
      <c r="L13" s="839">
        <v>17.3</v>
      </c>
      <c r="M13" s="839">
        <v>89.5</v>
      </c>
      <c r="N13" s="838">
        <v>87.6</v>
      </c>
      <c r="O13" s="840">
        <v>85.1</v>
      </c>
      <c r="P13" s="841">
        <v>86.7</v>
      </c>
      <c r="Q13" s="839">
        <v>87.7</v>
      </c>
      <c r="R13" s="838">
        <v>90.5</v>
      </c>
      <c r="S13" s="838">
        <v>11.5</v>
      </c>
      <c r="T13" s="842">
        <v>91.3</v>
      </c>
      <c r="U13" s="839">
        <v>90.7</v>
      </c>
      <c r="V13" s="840">
        <v>90.4</v>
      </c>
      <c r="W13" s="1009">
        <f t="shared" si="1"/>
        <v>1629.7000000000003</v>
      </c>
      <c r="X13" s="959">
        <f t="shared" si="2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998" t="s">
        <v>30</v>
      </c>
      <c r="B14" s="841">
        <v>88.1</v>
      </c>
      <c r="C14" s="838">
        <v>90.9</v>
      </c>
      <c r="D14" s="838">
        <v>87.3</v>
      </c>
      <c r="E14" s="838">
        <v>7.5</v>
      </c>
      <c r="F14" s="838">
        <v>89.1</v>
      </c>
      <c r="G14" s="838">
        <v>88.2</v>
      </c>
      <c r="H14" s="840">
        <v>88</v>
      </c>
      <c r="I14" s="841">
        <v>84.1</v>
      </c>
      <c r="J14" s="838">
        <v>86.8</v>
      </c>
      <c r="K14" s="838">
        <v>88.6</v>
      </c>
      <c r="L14" s="838">
        <v>17.2</v>
      </c>
      <c r="M14" s="838">
        <v>89.3</v>
      </c>
      <c r="N14" s="838">
        <v>86.9</v>
      </c>
      <c r="O14" s="840">
        <v>86.5</v>
      </c>
      <c r="P14" s="841">
        <v>87.6</v>
      </c>
      <c r="Q14" s="838">
        <v>89.4</v>
      </c>
      <c r="R14" s="838">
        <v>89.4</v>
      </c>
      <c r="S14" s="838">
        <v>12</v>
      </c>
      <c r="T14" s="842">
        <v>89.8</v>
      </c>
      <c r="U14" s="838">
        <v>89.4</v>
      </c>
      <c r="V14" s="840">
        <v>89.2</v>
      </c>
      <c r="W14" s="849">
        <f t="shared" si="1"/>
        <v>1625.3000000000002</v>
      </c>
      <c r="X14" s="959">
        <f t="shared" si="2"/>
        <v>4.4000000000000909</v>
      </c>
      <c r="Y14" s="356"/>
      <c r="Z14" s="326"/>
      <c r="AA14" s="502"/>
      <c r="AB14" s="11"/>
    </row>
    <row r="15" spans="1:33" ht="15" customHeight="1" thickBot="1" x14ac:dyDescent="0.3">
      <c r="A15" s="945" t="s">
        <v>8</v>
      </c>
      <c r="B15" s="851">
        <f t="shared" ref="B15:K15" si="3">SUM(B8:B14)</f>
        <v>625</v>
      </c>
      <c r="C15" s="852">
        <f t="shared" si="3"/>
        <v>623.9</v>
      </c>
      <c r="D15" s="852">
        <f t="shared" si="3"/>
        <v>620.4</v>
      </c>
      <c r="E15" s="852">
        <f t="shared" si="3"/>
        <v>64.8</v>
      </c>
      <c r="F15" s="852">
        <f t="shared" si="3"/>
        <v>623.90000000000009</v>
      </c>
      <c r="G15" s="852">
        <f t="shared" si="3"/>
        <v>625.90000000000009</v>
      </c>
      <c r="H15" s="853">
        <f t="shared" si="3"/>
        <v>625.90000000000009</v>
      </c>
      <c r="I15" s="851">
        <f t="shared" si="3"/>
        <v>594.6</v>
      </c>
      <c r="J15" s="852">
        <f t="shared" si="3"/>
        <v>601.1</v>
      </c>
      <c r="K15" s="852">
        <f t="shared" si="3"/>
        <v>616.20000000000005</v>
      </c>
      <c r="L15" s="852">
        <f>SUM(L8:L14)</f>
        <v>124.70000000000002</v>
      </c>
      <c r="M15" s="852">
        <f>SUM(M8:M14)</f>
        <v>627</v>
      </c>
      <c r="N15" s="852">
        <f>SUM(N8:N14)</f>
        <v>613</v>
      </c>
      <c r="O15" s="853">
        <f>SUM(O8:O14)</f>
        <v>597.80000000000007</v>
      </c>
      <c r="P15" s="851">
        <f t="shared" ref="P15:V15" si="4">SUM(P8:P14)</f>
        <v>608.70000000000005</v>
      </c>
      <c r="Q15" s="852">
        <f t="shared" si="4"/>
        <v>616.19999999999993</v>
      </c>
      <c r="R15" s="852">
        <f t="shared" si="4"/>
        <v>633.6</v>
      </c>
      <c r="S15" s="852">
        <f t="shared" si="4"/>
        <v>82.4</v>
      </c>
      <c r="T15" s="852">
        <f t="shared" si="4"/>
        <v>638</v>
      </c>
      <c r="U15" s="852">
        <f t="shared" si="4"/>
        <v>633.5</v>
      </c>
      <c r="V15" s="853">
        <f t="shared" si="4"/>
        <v>631.5</v>
      </c>
      <c r="W15" s="854">
        <f t="shared" si="1"/>
        <v>11428.100000000002</v>
      </c>
      <c r="Y15" s="327"/>
      <c r="AA15" s="11"/>
      <c r="AB15" s="11"/>
    </row>
    <row r="16" spans="1:33" s="2" customFormat="1" ht="15" customHeight="1" x14ac:dyDescent="0.25">
      <c r="A16" s="946" t="s">
        <v>10</v>
      </c>
      <c r="B16" s="856">
        <v>155.00000000000009</v>
      </c>
      <c r="C16" s="856">
        <v>155.00000000000009</v>
      </c>
      <c r="D16" s="856">
        <v>155.00000000000009</v>
      </c>
      <c r="E16" s="856">
        <v>155.00000000000009</v>
      </c>
      <c r="F16" s="856">
        <v>155.00000000000009</v>
      </c>
      <c r="G16" s="856">
        <v>155.00000000000009</v>
      </c>
      <c r="H16" s="856">
        <v>155.00000000000009</v>
      </c>
      <c r="I16" s="856">
        <v>155.00000000000009</v>
      </c>
      <c r="J16" s="856">
        <v>155.00000000000009</v>
      </c>
      <c r="K16" s="856">
        <v>155.00000000000009</v>
      </c>
      <c r="L16" s="856">
        <v>155.00000000000009</v>
      </c>
      <c r="M16" s="856">
        <v>155.00000000000009</v>
      </c>
      <c r="N16" s="856">
        <v>155.00000000000009</v>
      </c>
      <c r="O16" s="856">
        <v>155.00000000000009</v>
      </c>
      <c r="P16" s="856">
        <v>155.00000000000009</v>
      </c>
      <c r="Q16" s="856">
        <v>155.00000000000009</v>
      </c>
      <c r="R16" s="856">
        <v>155.00000000000009</v>
      </c>
      <c r="S16" s="856">
        <v>155.00000000000009</v>
      </c>
      <c r="T16" s="856">
        <v>155.00000000000009</v>
      </c>
      <c r="U16" s="856">
        <v>155.00000000000009</v>
      </c>
      <c r="V16" s="857">
        <v>155.00000000000009</v>
      </c>
      <c r="W16" s="858">
        <f>((W15/W17)/7)*1000</f>
        <v>155.08556229559369</v>
      </c>
      <c r="Y16" s="36"/>
    </row>
    <row r="17" spans="1:30" s="2" customFormat="1" ht="15" customHeight="1" x14ac:dyDescent="0.25">
      <c r="A17" s="947" t="s">
        <v>11</v>
      </c>
      <c r="B17" s="860">
        <v>576</v>
      </c>
      <c r="C17" s="861">
        <v>575</v>
      </c>
      <c r="D17" s="861">
        <v>571</v>
      </c>
      <c r="E17" s="861">
        <v>59</v>
      </c>
      <c r="F17" s="861">
        <v>575</v>
      </c>
      <c r="G17" s="861">
        <v>577</v>
      </c>
      <c r="H17" s="862">
        <v>577</v>
      </c>
      <c r="I17" s="860">
        <v>548</v>
      </c>
      <c r="J17" s="861">
        <v>554</v>
      </c>
      <c r="K17" s="861">
        <v>567</v>
      </c>
      <c r="L17" s="861">
        <v>114</v>
      </c>
      <c r="M17" s="861">
        <v>577</v>
      </c>
      <c r="N17" s="861">
        <v>565</v>
      </c>
      <c r="O17" s="862">
        <v>551</v>
      </c>
      <c r="P17" s="860">
        <v>561</v>
      </c>
      <c r="Q17" s="861">
        <v>567</v>
      </c>
      <c r="R17" s="861">
        <v>584</v>
      </c>
      <c r="S17" s="861">
        <v>76</v>
      </c>
      <c r="T17" s="861">
        <v>588</v>
      </c>
      <c r="U17" s="861">
        <v>583</v>
      </c>
      <c r="V17" s="863">
        <v>582</v>
      </c>
      <c r="W17" s="864">
        <f>+SUM(B17:V17)</f>
        <v>10527</v>
      </c>
    </row>
    <row r="18" spans="1:30" s="2" customFormat="1" ht="15" customHeight="1" x14ac:dyDescent="0.25">
      <c r="A18" s="948" t="s">
        <v>12</v>
      </c>
      <c r="B18" s="866">
        <f>((((((B16*7)*B17-B8-B9)/1000))/7))</f>
        <v>89.254400000000047</v>
      </c>
      <c r="C18" s="866">
        <f t="shared" ref="C18:V18" si="5">((((((C16*7)*C17-C8-C9)/1000))/7))</f>
        <v>89.099542857142907</v>
      </c>
      <c r="D18" s="866">
        <f t="shared" si="5"/>
        <v>88.479571428571475</v>
      </c>
      <c r="E18" s="866">
        <f t="shared" si="5"/>
        <v>9.1421000000000081</v>
      </c>
      <c r="F18" s="866">
        <f t="shared" si="5"/>
        <v>89.099514285714335</v>
      </c>
      <c r="G18" s="866">
        <f t="shared" si="5"/>
        <v>89.409371428571475</v>
      </c>
      <c r="H18" s="866">
        <f t="shared" si="5"/>
        <v>89.409342857142903</v>
      </c>
      <c r="I18" s="866">
        <f t="shared" si="5"/>
        <v>84.91560000000004</v>
      </c>
      <c r="J18" s="866">
        <f t="shared" si="5"/>
        <v>85.845442857142913</v>
      </c>
      <c r="K18" s="866">
        <f t="shared" si="5"/>
        <v>87.859885714285767</v>
      </c>
      <c r="L18" s="866">
        <f t="shared" si="5"/>
        <v>17.664871428571438</v>
      </c>
      <c r="M18" s="866">
        <f t="shared" si="5"/>
        <v>89.409357142857189</v>
      </c>
      <c r="N18" s="866">
        <f t="shared" si="5"/>
        <v>87.549914285714337</v>
      </c>
      <c r="O18" s="866">
        <f t="shared" si="5"/>
        <v>85.380585714285772</v>
      </c>
      <c r="P18" s="866">
        <f t="shared" si="5"/>
        <v>86.930100000000053</v>
      </c>
      <c r="Q18" s="866">
        <f t="shared" si="5"/>
        <v>87.859857142857194</v>
      </c>
      <c r="R18" s="866">
        <f t="shared" si="5"/>
        <v>90.494014285714329</v>
      </c>
      <c r="S18" s="866">
        <f t="shared" si="5"/>
        <v>11.776557142857152</v>
      </c>
      <c r="T18" s="866">
        <f t="shared" si="5"/>
        <v>91.113871428571471</v>
      </c>
      <c r="U18" s="866">
        <f t="shared" si="5"/>
        <v>90.339100000000059</v>
      </c>
      <c r="V18" s="866">
        <f t="shared" si="5"/>
        <v>90.184185714285746</v>
      </c>
      <c r="W18" s="867">
        <f>((W15*1000)/W17)/7</f>
        <v>155.08556229559366</v>
      </c>
      <c r="Y18" s="36"/>
    </row>
    <row r="19" spans="1:30" ht="15" customHeight="1" x14ac:dyDescent="0.25">
      <c r="A19" s="916" t="s">
        <v>13</v>
      </c>
      <c r="B19" s="866">
        <f>((B17*B16)*7)/1000</f>
        <v>624.96000000000038</v>
      </c>
      <c r="C19" s="869">
        <f>((C17*C16)*7)/1000</f>
        <v>623.87500000000034</v>
      </c>
      <c r="D19" s="869">
        <f t="shared" ref="D19:K19" si="6">((D17*D16)*7)/1000</f>
        <v>619.53500000000031</v>
      </c>
      <c r="E19" s="869">
        <f t="shared" si="6"/>
        <v>64.015000000000043</v>
      </c>
      <c r="F19" s="869">
        <f t="shared" si="6"/>
        <v>623.87500000000034</v>
      </c>
      <c r="G19" s="869">
        <f t="shared" si="6"/>
        <v>626.0450000000003</v>
      </c>
      <c r="H19" s="870">
        <f t="shared" si="6"/>
        <v>626.0450000000003</v>
      </c>
      <c r="I19" s="866">
        <f>((I17*I16)*7)/1000</f>
        <v>594.58000000000038</v>
      </c>
      <c r="J19" s="869">
        <f t="shared" si="6"/>
        <v>601.09000000000037</v>
      </c>
      <c r="K19" s="869">
        <f t="shared" si="6"/>
        <v>615.19500000000039</v>
      </c>
      <c r="L19" s="869">
        <f>((L17*L16)*7)/1000</f>
        <v>123.69000000000007</v>
      </c>
      <c r="M19" s="869">
        <f>((M17*M16)*7)/1000</f>
        <v>626.0450000000003</v>
      </c>
      <c r="N19" s="869">
        <f>((N17*N16)*7)/1000</f>
        <v>613.02500000000032</v>
      </c>
      <c r="O19" s="870">
        <f>((O17*O16)*7)/1000</f>
        <v>597.83500000000038</v>
      </c>
      <c r="P19" s="866">
        <f t="shared" ref="P19:V19" si="7">((P17*P16)*7)/1000</f>
        <v>608.6850000000004</v>
      </c>
      <c r="Q19" s="869">
        <f t="shared" si="7"/>
        <v>615.19500000000039</v>
      </c>
      <c r="R19" s="869">
        <f t="shared" si="7"/>
        <v>633.64000000000033</v>
      </c>
      <c r="S19" s="869">
        <f t="shared" si="7"/>
        <v>82.460000000000065</v>
      </c>
      <c r="T19" s="869">
        <f t="shared" si="7"/>
        <v>637.98000000000036</v>
      </c>
      <c r="U19" s="869">
        <f t="shared" si="7"/>
        <v>632.5550000000004</v>
      </c>
      <c r="V19" s="871">
        <f t="shared" si="7"/>
        <v>631.47000000000037</v>
      </c>
      <c r="W19" s="872"/>
      <c r="Y19" s="327"/>
      <c r="AA19" s="11"/>
      <c r="AB19" s="11"/>
    </row>
    <row r="20" spans="1:30" ht="15" customHeight="1" thickBot="1" x14ac:dyDescent="0.3">
      <c r="A20" s="918" t="s">
        <v>14</v>
      </c>
      <c r="B20" s="874">
        <f t="shared" ref="B20:K20" si="8">+(B15/B17)/7*1000</f>
        <v>155.00992063492063</v>
      </c>
      <c r="C20" s="875">
        <f t="shared" si="8"/>
        <v>155.00621118012424</v>
      </c>
      <c r="D20" s="875">
        <f t="shared" si="8"/>
        <v>155.21641230923191</v>
      </c>
      <c r="E20" s="875">
        <f t="shared" si="8"/>
        <v>156.90072639225181</v>
      </c>
      <c r="F20" s="875">
        <f t="shared" si="8"/>
        <v>155.00621118012424</v>
      </c>
      <c r="G20" s="875">
        <f t="shared" si="8"/>
        <v>154.96410002475864</v>
      </c>
      <c r="H20" s="876">
        <f t="shared" si="8"/>
        <v>154.96410002475864</v>
      </c>
      <c r="I20" s="874">
        <f t="shared" si="8"/>
        <v>155.00521376433784</v>
      </c>
      <c r="J20" s="875">
        <f t="shared" si="8"/>
        <v>155.00257864878805</v>
      </c>
      <c r="K20" s="875">
        <f t="shared" si="8"/>
        <v>155.25321239606953</v>
      </c>
      <c r="L20" s="875">
        <f>+(L15/L17)/7*1000</f>
        <v>156.26566416040103</v>
      </c>
      <c r="M20" s="875">
        <f>+(M15/M17)/7*1000</f>
        <v>155.23644466452092</v>
      </c>
      <c r="N20" s="875">
        <f>+(N15/N17)/7*1000</f>
        <v>154.99367888748418</v>
      </c>
      <c r="O20" s="876">
        <f>+(O15/O17)/7*1000</f>
        <v>154.99092558983668</v>
      </c>
      <c r="P20" s="874">
        <f t="shared" ref="P20:V20" si="9">+(P15/P17)/7*1000</f>
        <v>155.0038197097021</v>
      </c>
      <c r="Q20" s="875">
        <f t="shared" si="9"/>
        <v>155.2532123960695</v>
      </c>
      <c r="R20" s="875">
        <f t="shared" si="9"/>
        <v>154.99021526418784</v>
      </c>
      <c r="S20" s="875">
        <f t="shared" si="9"/>
        <v>154.8872180451128</v>
      </c>
      <c r="T20" s="875">
        <f t="shared" si="9"/>
        <v>155.00485908649173</v>
      </c>
      <c r="U20" s="875">
        <f t="shared" si="9"/>
        <v>155.23156089193827</v>
      </c>
      <c r="V20" s="877">
        <f t="shared" si="9"/>
        <v>155.00736377025035</v>
      </c>
      <c r="W20" s="878"/>
      <c r="Y20" s="327"/>
      <c r="AA20" s="11"/>
      <c r="AB20" s="11"/>
    </row>
    <row r="21" spans="1:30" ht="15" customHeight="1" x14ac:dyDescent="0.25">
      <c r="B21" s="879">
        <f>B19-B15</f>
        <v>-3.999999999962256E-2</v>
      </c>
      <c r="C21" s="879">
        <f t="shared" ref="C21:V21" si="10">C19-C15</f>
        <v>-2.4999999999636202E-2</v>
      </c>
      <c r="D21" s="879">
        <f t="shared" si="10"/>
        <v>-0.86499999999966803</v>
      </c>
      <c r="E21" s="879">
        <f t="shared" si="10"/>
        <v>-0.78499999999995396</v>
      </c>
      <c r="F21" s="879">
        <f t="shared" si="10"/>
        <v>-2.4999999999749889E-2</v>
      </c>
      <c r="G21" s="879">
        <f t="shared" si="10"/>
        <v>0.14500000000020918</v>
      </c>
      <c r="H21" s="879">
        <f t="shared" si="10"/>
        <v>0.14500000000020918</v>
      </c>
      <c r="I21" s="879">
        <f t="shared" si="10"/>
        <v>-1.999999999964075E-2</v>
      </c>
      <c r="J21" s="879">
        <f t="shared" si="10"/>
        <v>-9.9999999996498445E-3</v>
      </c>
      <c r="K21" s="879">
        <f t="shared" si="10"/>
        <v>-1.0049999999996544</v>
      </c>
      <c r="L21" s="879">
        <f t="shared" si="10"/>
        <v>-1.0099999999999483</v>
      </c>
      <c r="M21" s="879">
        <f t="shared" si="10"/>
        <v>-0.95499999999969987</v>
      </c>
      <c r="N21" s="879">
        <f t="shared" si="10"/>
        <v>2.5000000000318323E-2</v>
      </c>
      <c r="O21" s="879">
        <f t="shared" si="10"/>
        <v>3.5000000000309228E-2</v>
      </c>
      <c r="P21" s="879">
        <f t="shared" si="10"/>
        <v>-1.4999999999645297E-2</v>
      </c>
      <c r="Q21" s="879">
        <f t="shared" si="10"/>
        <v>-1.0049999999995407</v>
      </c>
      <c r="R21" s="879">
        <f t="shared" si="10"/>
        <v>4.0000000000304681E-2</v>
      </c>
      <c r="S21" s="879">
        <f t="shared" si="10"/>
        <v>6.0000000000059117E-2</v>
      </c>
      <c r="T21" s="879">
        <f t="shared" si="10"/>
        <v>-1.999999999964075E-2</v>
      </c>
      <c r="U21" s="879">
        <f t="shared" si="10"/>
        <v>-0.94499999999959527</v>
      </c>
      <c r="V21" s="879">
        <f t="shared" si="10"/>
        <v>-2.9999999999631655E-2</v>
      </c>
      <c r="W21" s="1007"/>
      <c r="X21" s="30"/>
      <c r="Y21" s="31"/>
      <c r="Z21" s="30"/>
      <c r="AA21" s="30"/>
      <c r="AB21" s="30"/>
      <c r="AC21" s="30"/>
    </row>
    <row r="22" spans="1:30" ht="15" customHeight="1" x14ac:dyDescent="0.25">
      <c r="B22" s="965">
        <f>(B21+B24)/$A$2</f>
        <v>-3.999999999962256E-2</v>
      </c>
      <c r="C22" s="965">
        <f t="shared" ref="C22:V22" si="11">(C21+C24)/$A$2</f>
        <v>-2.4999999999636202E-2</v>
      </c>
      <c r="D22" s="965">
        <f t="shared" si="11"/>
        <v>-0.86499999999966803</v>
      </c>
      <c r="E22" s="965">
        <f t="shared" si="11"/>
        <v>-0.78499999999995396</v>
      </c>
      <c r="F22" s="965">
        <f t="shared" si="11"/>
        <v>-2.4999999999749889E-2</v>
      </c>
      <c r="G22" s="965">
        <f t="shared" si="11"/>
        <v>0.14500000000020918</v>
      </c>
      <c r="H22" s="965">
        <f t="shared" si="11"/>
        <v>0.14500000000020918</v>
      </c>
      <c r="I22" s="965">
        <f t="shared" si="11"/>
        <v>-1.999999999964075E-2</v>
      </c>
      <c r="J22" s="965">
        <f t="shared" si="11"/>
        <v>-9.9999999996498445E-3</v>
      </c>
      <c r="K22" s="965">
        <f t="shared" si="11"/>
        <v>-1.0049999999996544</v>
      </c>
      <c r="L22" s="965">
        <f t="shared" si="11"/>
        <v>-1.0099999999999483</v>
      </c>
      <c r="M22" s="965">
        <f t="shared" si="11"/>
        <v>-0.95499999999969987</v>
      </c>
      <c r="N22" s="965">
        <f t="shared" si="11"/>
        <v>2.5000000000318323E-2</v>
      </c>
      <c r="O22" s="965">
        <f t="shared" si="11"/>
        <v>3.5000000000309228E-2</v>
      </c>
      <c r="P22" s="965">
        <f t="shared" si="11"/>
        <v>-1.4999999999645297E-2</v>
      </c>
      <c r="Q22" s="965">
        <f t="shared" si="11"/>
        <v>-1.0049999999995407</v>
      </c>
      <c r="R22" s="965">
        <f t="shared" si="11"/>
        <v>4.0000000000304681E-2</v>
      </c>
      <c r="S22" s="965">
        <f t="shared" si="11"/>
        <v>6.0000000000059117E-2</v>
      </c>
      <c r="T22" s="965">
        <f t="shared" si="11"/>
        <v>-1.999999999964075E-2</v>
      </c>
      <c r="U22" s="965">
        <f t="shared" si="11"/>
        <v>-0.94499999999959527</v>
      </c>
      <c r="V22" s="965">
        <f t="shared" si="11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65">
        <f t="shared" ref="B23:V23" si="12">B22 + SUMIF($A$8:$A$14, $A$3,B8:B14)</f>
        <v>88.060000000000372</v>
      </c>
      <c r="C23" s="965">
        <f t="shared" si="12"/>
        <v>90.875000000000369</v>
      </c>
      <c r="D23" s="965">
        <f t="shared" si="12"/>
        <v>86.435000000000329</v>
      </c>
      <c r="E23" s="965">
        <f t="shared" si="12"/>
        <v>6.715000000000046</v>
      </c>
      <c r="F23" s="965">
        <f t="shared" si="12"/>
        <v>89.075000000000244</v>
      </c>
      <c r="G23" s="965">
        <f t="shared" si="12"/>
        <v>88.345000000000212</v>
      </c>
      <c r="H23" s="965">
        <f t="shared" si="12"/>
        <v>88.145000000000209</v>
      </c>
      <c r="I23" s="965">
        <f t="shared" si="12"/>
        <v>84.080000000000354</v>
      </c>
      <c r="J23" s="965">
        <f t="shared" si="12"/>
        <v>86.790000000000347</v>
      </c>
      <c r="K23" s="965">
        <f t="shared" si="12"/>
        <v>87.59500000000034</v>
      </c>
      <c r="L23" s="965">
        <f t="shared" si="12"/>
        <v>16.190000000000051</v>
      </c>
      <c r="M23" s="965">
        <f t="shared" si="12"/>
        <v>88.345000000000297</v>
      </c>
      <c r="N23" s="965">
        <f t="shared" si="12"/>
        <v>86.925000000000324</v>
      </c>
      <c r="O23" s="965">
        <f t="shared" si="12"/>
        <v>86.535000000000309</v>
      </c>
      <c r="P23" s="965">
        <f t="shared" si="12"/>
        <v>87.585000000000349</v>
      </c>
      <c r="Q23" s="965">
        <f t="shared" si="12"/>
        <v>88.395000000000465</v>
      </c>
      <c r="R23" s="965">
        <f t="shared" si="12"/>
        <v>89.44000000000031</v>
      </c>
      <c r="S23" s="965">
        <f t="shared" si="12"/>
        <v>12.060000000000059</v>
      </c>
      <c r="T23" s="965">
        <f t="shared" si="12"/>
        <v>89.780000000000356</v>
      </c>
      <c r="U23" s="965">
        <f t="shared" si="12"/>
        <v>88.45500000000041</v>
      </c>
      <c r="V23" s="965">
        <f t="shared" si="12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07"/>
      <c r="C24" s="1007"/>
      <c r="D24" s="1007"/>
      <c r="E24" s="1007"/>
      <c r="F24" s="1007"/>
      <c r="G24" s="1007"/>
      <c r="H24" s="1007"/>
      <c r="I24" s="1007"/>
      <c r="J24" s="1007"/>
      <c r="K24" s="1007"/>
      <c r="L24" s="1007"/>
      <c r="M24" s="1007"/>
      <c r="N24" s="966"/>
      <c r="O24" s="967"/>
      <c r="P24" s="967"/>
      <c r="Q24" s="967"/>
      <c r="R24" s="967"/>
      <c r="S24" s="967"/>
      <c r="T24" s="967"/>
      <c r="U24" s="968"/>
      <c r="V24" s="1007"/>
      <c r="W24" s="1007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81" t="s">
        <v>15</v>
      </c>
      <c r="B25" s="1153" t="s">
        <v>16</v>
      </c>
      <c r="C25" s="1154"/>
      <c r="D25" s="1154"/>
      <c r="E25" s="1154"/>
      <c r="F25" s="1154"/>
      <c r="G25" s="1155"/>
      <c r="H25" s="1157" t="s">
        <v>8</v>
      </c>
      <c r="I25" s="882"/>
      <c r="J25" s="882"/>
      <c r="K25" s="882"/>
      <c r="L25" s="882"/>
      <c r="M25" s="883"/>
      <c r="N25" s="974" t="s">
        <v>87</v>
      </c>
      <c r="O25" s="975" t="s">
        <v>16</v>
      </c>
      <c r="P25" s="976"/>
      <c r="Q25" s="976"/>
      <c r="R25" s="976"/>
      <c r="S25" s="976"/>
      <c r="T25" s="976"/>
      <c r="U25" s="1142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923" t="s">
        <v>9</v>
      </c>
      <c r="B26" s="886">
        <v>1</v>
      </c>
      <c r="C26" s="887">
        <v>2</v>
      </c>
      <c r="D26" s="887">
        <v>3</v>
      </c>
      <c r="E26" s="887">
        <v>4</v>
      </c>
      <c r="F26" s="887">
        <v>5</v>
      </c>
      <c r="G26" s="920">
        <v>6</v>
      </c>
      <c r="H26" s="1185"/>
      <c r="I26" s="884"/>
      <c r="J26" s="884"/>
      <c r="K26" s="884"/>
      <c r="L26" s="1156"/>
      <c r="M26" s="1156"/>
      <c r="N26" s="832" t="s">
        <v>9</v>
      </c>
      <c r="O26" s="886">
        <v>1</v>
      </c>
      <c r="P26" s="887">
        <v>2</v>
      </c>
      <c r="Q26" s="887">
        <v>3</v>
      </c>
      <c r="R26" s="887">
        <v>4</v>
      </c>
      <c r="S26" s="887">
        <v>5</v>
      </c>
      <c r="T26" s="920">
        <v>6</v>
      </c>
      <c r="U26" s="118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1017" t="s">
        <v>127</v>
      </c>
      <c r="B27" s="1030">
        <v>71.900000000000006</v>
      </c>
      <c r="C27" s="1031">
        <v>76.599999999999994</v>
      </c>
      <c r="D27" s="1032">
        <v>19.2</v>
      </c>
      <c r="E27" s="1031">
        <v>75.7</v>
      </c>
      <c r="F27" s="1031">
        <v>75.599999999999994</v>
      </c>
      <c r="G27" s="1033">
        <v>76.2</v>
      </c>
      <c r="H27" s="1034">
        <f t="shared" ref="H27" si="13">SUM(B27:G27)</f>
        <v>395.2</v>
      </c>
      <c r="I27" s="884"/>
      <c r="J27" s="882"/>
      <c r="K27" s="882"/>
      <c r="L27" s="882"/>
      <c r="M27" s="9"/>
      <c r="N27" s="1017" t="s">
        <v>127</v>
      </c>
      <c r="O27" s="1038">
        <v>6</v>
      </c>
      <c r="P27" s="1039">
        <v>6.3</v>
      </c>
      <c r="Q27" s="1032">
        <v>1.3</v>
      </c>
      <c r="R27" s="1039">
        <v>6.3</v>
      </c>
      <c r="S27" s="1039">
        <v>6.3</v>
      </c>
      <c r="T27" s="1040">
        <v>6.4</v>
      </c>
      <c r="U27" s="1041">
        <f t="shared" ref="U27" si="14">SUM(O27:T27)</f>
        <v>32.6</v>
      </c>
      <c r="V27" s="882"/>
      <c r="W27" s="9"/>
      <c r="X27" s="2"/>
      <c r="Y27" s="2"/>
      <c r="Z27" s="327"/>
      <c r="AA27" s="374"/>
      <c r="AB27" s="11"/>
    </row>
    <row r="28" spans="1:30" ht="15" customHeight="1" x14ac:dyDescent="0.25">
      <c r="A28" s="923" t="s">
        <v>23</v>
      </c>
      <c r="B28" s="1048">
        <v>71.900000000000006</v>
      </c>
      <c r="C28" s="1049">
        <v>76.599999999999994</v>
      </c>
      <c r="D28" s="1028">
        <v>19.100000000000001</v>
      </c>
      <c r="E28" s="1028">
        <v>75.7</v>
      </c>
      <c r="F28" s="1028">
        <v>75.599999999999994</v>
      </c>
      <c r="G28" s="1029">
        <v>76.099999999999994</v>
      </c>
      <c r="H28" s="962">
        <f>SUM(B28:G28)</f>
        <v>395</v>
      </c>
      <c r="I28" s="959">
        <f t="shared" ref="I28:I34" si="15">H27-H28</f>
        <v>0.19999999999998863</v>
      </c>
      <c r="J28" s="894"/>
      <c r="K28" s="882"/>
      <c r="L28" s="894"/>
      <c r="M28" s="9"/>
      <c r="N28" s="832" t="s">
        <v>23</v>
      </c>
      <c r="O28" s="1035">
        <v>6</v>
      </c>
      <c r="P28" s="1036">
        <v>6.3</v>
      </c>
      <c r="Q28" s="1036">
        <v>1.2</v>
      </c>
      <c r="R28" s="1036">
        <v>6.3</v>
      </c>
      <c r="S28" s="1036">
        <v>6.3</v>
      </c>
      <c r="T28" s="1037">
        <v>6.4</v>
      </c>
      <c r="U28" s="988">
        <f t="shared" ref="U28:U35" si="16">SUM(O28:T28)</f>
        <v>32.5</v>
      </c>
      <c r="V28" s="959">
        <f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923" t="s">
        <v>19</v>
      </c>
      <c r="B29" s="891">
        <v>71.7</v>
      </c>
      <c r="C29" s="938">
        <v>76.400000000000006</v>
      </c>
      <c r="D29" s="892">
        <v>18.7</v>
      </c>
      <c r="E29" s="938">
        <v>75.900000000000006</v>
      </c>
      <c r="F29" s="938">
        <v>75.099999999999994</v>
      </c>
      <c r="G29" s="893">
        <v>76.3</v>
      </c>
      <c r="H29" s="962">
        <f>SUM(B29:G29)</f>
        <v>394.1</v>
      </c>
      <c r="I29" s="959">
        <f t="shared" si="15"/>
        <v>0.89999999999997726</v>
      </c>
      <c r="J29" s="894"/>
      <c r="K29" s="882"/>
      <c r="L29" s="894"/>
      <c r="M29" s="9"/>
      <c r="N29" s="843" t="s">
        <v>19</v>
      </c>
      <c r="O29" s="895">
        <v>5.9</v>
      </c>
      <c r="P29" s="896">
        <v>6.2</v>
      </c>
      <c r="Q29" s="896">
        <v>1</v>
      </c>
      <c r="R29" s="896">
        <v>6.3</v>
      </c>
      <c r="S29" s="896">
        <v>6.2</v>
      </c>
      <c r="T29" s="897">
        <v>6.3</v>
      </c>
      <c r="U29" s="989">
        <f t="shared" si="16"/>
        <v>31.900000000000002</v>
      </c>
      <c r="V29" s="959">
        <f>U28-U29</f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923" t="s">
        <v>27</v>
      </c>
      <c r="B30" s="895">
        <v>71.7</v>
      </c>
      <c r="C30" s="896">
        <v>76.3</v>
      </c>
      <c r="D30" s="938">
        <v>18.7</v>
      </c>
      <c r="E30" s="896">
        <v>75.8</v>
      </c>
      <c r="F30" s="896">
        <v>75</v>
      </c>
      <c r="G30" s="926">
        <v>76.3</v>
      </c>
      <c r="H30" s="962">
        <f t="shared" ref="H30:H35" si="17">SUM(B30:G30)</f>
        <v>393.8</v>
      </c>
      <c r="I30" s="959">
        <f t="shared" si="15"/>
        <v>0.30000000000001137</v>
      </c>
      <c r="J30" s="894"/>
      <c r="K30" s="882"/>
      <c r="L30" s="894"/>
      <c r="M30" s="9"/>
      <c r="N30" s="843" t="s">
        <v>27</v>
      </c>
      <c r="O30" s="895">
        <v>6</v>
      </c>
      <c r="P30" s="896">
        <v>6.2</v>
      </c>
      <c r="Q30" s="896">
        <v>1</v>
      </c>
      <c r="R30" s="896">
        <v>6.3</v>
      </c>
      <c r="S30" s="896">
        <v>6.3</v>
      </c>
      <c r="T30" s="897">
        <v>6.4</v>
      </c>
      <c r="U30" s="989">
        <f t="shared" si="16"/>
        <v>32.200000000000003</v>
      </c>
      <c r="V30" s="959">
        <f t="shared" ref="V30:V34" si="18">U29-U30</f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923" t="s">
        <v>20</v>
      </c>
      <c r="B31" s="895">
        <v>71.7</v>
      </c>
      <c r="C31" s="896">
        <v>76.3</v>
      </c>
      <c r="D31" s="896">
        <v>18.600000000000001</v>
      </c>
      <c r="E31" s="1001">
        <v>75.8</v>
      </c>
      <c r="F31" s="1001">
        <v>75</v>
      </c>
      <c r="G31" s="999">
        <v>76.3</v>
      </c>
      <c r="H31" s="962">
        <f t="shared" si="17"/>
        <v>393.7</v>
      </c>
      <c r="I31" s="959">
        <f t="shared" si="15"/>
        <v>0.10000000000002274</v>
      </c>
      <c r="J31" s="894"/>
      <c r="L31" s="894"/>
      <c r="M31" s="9"/>
      <c r="N31" s="832" t="s">
        <v>20</v>
      </c>
      <c r="O31" s="895">
        <v>6</v>
      </c>
      <c r="P31" s="896">
        <v>6.2</v>
      </c>
      <c r="Q31" s="896">
        <v>1</v>
      </c>
      <c r="R31" s="896">
        <v>6.3</v>
      </c>
      <c r="S31" s="896">
        <v>6.3</v>
      </c>
      <c r="T31" s="897">
        <v>6.4</v>
      </c>
      <c r="U31" s="989">
        <f t="shared" si="16"/>
        <v>32.200000000000003</v>
      </c>
      <c r="V31" s="959">
        <f t="shared" si="18"/>
        <v>0</v>
      </c>
      <c r="W31" s="9"/>
      <c r="AA31" s="11"/>
      <c r="AB31" s="11"/>
    </row>
    <row r="32" spans="1:30" ht="15" customHeight="1" x14ac:dyDescent="0.25">
      <c r="A32" s="923" t="s">
        <v>21</v>
      </c>
      <c r="B32" s="895">
        <v>71.7</v>
      </c>
      <c r="C32" s="896">
        <v>76.3</v>
      </c>
      <c r="D32" s="1001">
        <v>18.600000000000001</v>
      </c>
      <c r="E32" s="896">
        <v>75.5</v>
      </c>
      <c r="F32" s="896">
        <v>74.7</v>
      </c>
      <c r="G32" s="926">
        <v>76.2</v>
      </c>
      <c r="H32" s="1008">
        <f t="shared" si="17"/>
        <v>393</v>
      </c>
      <c r="I32" s="959">
        <f t="shared" si="15"/>
        <v>0.69999999999998863</v>
      </c>
      <c r="J32" s="898"/>
      <c r="L32" s="898"/>
      <c r="M32" s="899"/>
      <c r="N32" s="832" t="s">
        <v>21</v>
      </c>
      <c r="O32" s="895">
        <v>6</v>
      </c>
      <c r="P32" s="896">
        <v>6.3</v>
      </c>
      <c r="Q32" s="896">
        <v>1.1000000000000001</v>
      </c>
      <c r="R32" s="896">
        <v>6.3</v>
      </c>
      <c r="S32" s="896">
        <v>6.3</v>
      </c>
      <c r="T32" s="897">
        <v>6.4</v>
      </c>
      <c r="U32" s="901">
        <f t="shared" si="16"/>
        <v>32.4</v>
      </c>
      <c r="V32" s="959">
        <f t="shared" si="18"/>
        <v>-0.19999999999999574</v>
      </c>
      <c r="W32" s="9"/>
      <c r="AA32" s="11"/>
      <c r="AB32" s="11"/>
    </row>
    <row r="33" spans="1:30" ht="15" customHeight="1" x14ac:dyDescent="0.25">
      <c r="A33" s="923" t="s">
        <v>22</v>
      </c>
      <c r="B33" s="895">
        <v>71.599999999999994</v>
      </c>
      <c r="C33" s="896">
        <v>76.3</v>
      </c>
      <c r="D33" s="1001">
        <v>15.7</v>
      </c>
      <c r="E33" s="896">
        <v>74.5</v>
      </c>
      <c r="F33" s="896">
        <v>74.7</v>
      </c>
      <c r="G33" s="926">
        <v>75.400000000000006</v>
      </c>
      <c r="H33" s="1008">
        <f t="shared" si="17"/>
        <v>388.19999999999993</v>
      </c>
      <c r="I33" s="959">
        <f t="shared" si="15"/>
        <v>4.8000000000000682</v>
      </c>
      <c r="J33" s="898"/>
      <c r="L33" s="898"/>
      <c r="M33" s="899"/>
      <c r="N33" s="843" t="s">
        <v>22</v>
      </c>
      <c r="O33" s="895">
        <v>5.4</v>
      </c>
      <c r="P33" s="896">
        <v>6.3</v>
      </c>
      <c r="Q33" s="896">
        <v>1.1000000000000001</v>
      </c>
      <c r="R33" s="896">
        <v>6.3</v>
      </c>
      <c r="S33" s="896">
        <v>6.3</v>
      </c>
      <c r="T33" s="897">
        <v>6.4</v>
      </c>
      <c r="U33" s="901">
        <f t="shared" si="16"/>
        <v>31.799999999999997</v>
      </c>
      <c r="V33" s="959">
        <f t="shared" si="18"/>
        <v>0.60000000000000142</v>
      </c>
      <c r="W33" s="9"/>
      <c r="AA33" s="11"/>
      <c r="AB33" s="11"/>
    </row>
    <row r="34" spans="1:30" ht="15" customHeight="1" thickBot="1" x14ac:dyDescent="0.3">
      <c r="A34" s="998" t="s">
        <v>30</v>
      </c>
      <c r="B34" s="895">
        <v>71.2</v>
      </c>
      <c r="C34" s="896">
        <v>76</v>
      </c>
      <c r="D34" s="896">
        <v>15.9</v>
      </c>
      <c r="E34" s="896">
        <v>74.5</v>
      </c>
      <c r="F34" s="896">
        <v>75.400000000000006</v>
      </c>
      <c r="G34" s="926">
        <v>75.400000000000006</v>
      </c>
      <c r="H34" s="1008">
        <f t="shared" si="17"/>
        <v>388.4</v>
      </c>
      <c r="I34" s="959">
        <f t="shared" si="15"/>
        <v>-0.20000000000004547</v>
      </c>
      <c r="J34" s="898"/>
      <c r="K34" s="898"/>
      <c r="L34" s="898"/>
      <c r="M34" s="899"/>
      <c r="N34" s="900" t="s">
        <v>30</v>
      </c>
      <c r="O34" s="895">
        <v>5.5</v>
      </c>
      <c r="P34" s="896">
        <v>6.3</v>
      </c>
      <c r="Q34" s="896">
        <v>1.1000000000000001</v>
      </c>
      <c r="R34" s="896">
        <v>6.4</v>
      </c>
      <c r="S34" s="896">
        <v>6.3</v>
      </c>
      <c r="T34" s="897">
        <v>6.4</v>
      </c>
      <c r="U34" s="901">
        <f t="shared" si="16"/>
        <v>32</v>
      </c>
      <c r="V34" s="959">
        <f t="shared" si="18"/>
        <v>-0.20000000000000284</v>
      </c>
      <c r="W34" s="902" t="s">
        <v>113</v>
      </c>
      <c r="AA34" s="11"/>
      <c r="AB34" s="11"/>
    </row>
    <row r="35" spans="1:30" ht="15" customHeight="1" thickBot="1" x14ac:dyDescent="0.3">
      <c r="A35" s="944" t="s">
        <v>8</v>
      </c>
      <c r="B35" s="904">
        <f t="shared" ref="B35:G35" si="19">SUM(B28:B34)</f>
        <v>501.49999999999994</v>
      </c>
      <c r="C35" s="905">
        <f t="shared" si="19"/>
        <v>534.20000000000005</v>
      </c>
      <c r="D35" s="905">
        <f t="shared" si="19"/>
        <v>125.3</v>
      </c>
      <c r="E35" s="954">
        <f t="shared" si="19"/>
        <v>527.70000000000005</v>
      </c>
      <c r="F35" s="905">
        <f>SUM(F28:F34)</f>
        <v>525.5</v>
      </c>
      <c r="G35" s="949">
        <f t="shared" si="19"/>
        <v>532</v>
      </c>
      <c r="H35" s="854">
        <f t="shared" si="17"/>
        <v>2746.2</v>
      </c>
      <c r="I35" s="1007"/>
      <c r="J35" s="1007"/>
      <c r="K35" s="898"/>
      <c r="L35" s="1007"/>
      <c r="M35" s="882"/>
      <c r="N35" s="850" t="s">
        <v>8</v>
      </c>
      <c r="O35" s="904">
        <f t="shared" ref="O35:T35" si="20">SUM(O28:O34)</f>
        <v>40.799999999999997</v>
      </c>
      <c r="P35" s="905">
        <f t="shared" si="20"/>
        <v>43.8</v>
      </c>
      <c r="Q35" s="905">
        <f t="shared" si="20"/>
        <v>7.5</v>
      </c>
      <c r="R35" s="905">
        <f t="shared" si="20"/>
        <v>44.199999999999996</v>
      </c>
      <c r="S35" s="905">
        <f t="shared" si="20"/>
        <v>44</v>
      </c>
      <c r="T35" s="906">
        <f t="shared" si="20"/>
        <v>44.699999999999996</v>
      </c>
      <c r="U35" s="903">
        <f t="shared" si="16"/>
        <v>224.99999999999997</v>
      </c>
      <c r="V35" s="9"/>
      <c r="W35" s="9"/>
      <c r="AA35" s="11"/>
      <c r="AB35" s="11"/>
    </row>
    <row r="36" spans="1:30" ht="15" customHeight="1" x14ac:dyDescent="0.25">
      <c r="A36" s="943" t="s">
        <v>10</v>
      </c>
      <c r="B36" s="955">
        <v>155.1</v>
      </c>
      <c r="C36" s="956">
        <v>155.1</v>
      </c>
      <c r="D36" s="956">
        <v>155.1</v>
      </c>
      <c r="E36" s="956">
        <v>155.1</v>
      </c>
      <c r="F36" s="956">
        <v>155.1</v>
      </c>
      <c r="G36" s="957">
        <v>155.1</v>
      </c>
      <c r="H36" s="911">
        <f>+((H35/H37)/7)*1000</f>
        <v>155.18761301989147</v>
      </c>
      <c r="I36" s="907"/>
      <c r="J36" s="907"/>
      <c r="K36" s="898"/>
      <c r="L36" s="1007"/>
      <c r="M36" s="882"/>
      <c r="N36" s="855" t="s">
        <v>10</v>
      </c>
      <c r="O36" s="908">
        <v>153.5</v>
      </c>
      <c r="P36" s="909">
        <v>152.5</v>
      </c>
      <c r="Q36" s="909">
        <v>154</v>
      </c>
      <c r="R36" s="909">
        <v>150.5</v>
      </c>
      <c r="S36" s="909">
        <v>149.5</v>
      </c>
      <c r="T36" s="910">
        <v>148.5</v>
      </c>
      <c r="U36" s="979">
        <f>+((U35/U37)/7)*1000</f>
        <v>150.90543259557342</v>
      </c>
      <c r="V36" s="882"/>
      <c r="W36" s="882"/>
      <c r="AA36" s="11"/>
      <c r="AB36" s="11"/>
    </row>
    <row r="37" spans="1:30" ht="15" customHeight="1" x14ac:dyDescent="0.25">
      <c r="A37" s="859" t="s">
        <v>11</v>
      </c>
      <c r="B37" s="860">
        <v>462</v>
      </c>
      <c r="C37" s="861">
        <v>492</v>
      </c>
      <c r="D37" s="861">
        <v>114</v>
      </c>
      <c r="E37" s="861">
        <v>486</v>
      </c>
      <c r="F37" s="861">
        <v>484</v>
      </c>
      <c r="G37" s="862">
        <v>490</v>
      </c>
      <c r="H37" s="913">
        <f>SUM(B37:G37)</f>
        <v>2528</v>
      </c>
      <c r="I37" s="912"/>
      <c r="J37" s="912"/>
      <c r="K37" s="912"/>
      <c r="L37" s="1007"/>
      <c r="M37" s="9"/>
      <c r="N37" s="859" t="s">
        <v>11</v>
      </c>
      <c r="O37" s="860">
        <v>38</v>
      </c>
      <c r="P37" s="861">
        <v>41</v>
      </c>
      <c r="Q37" s="861">
        <v>7</v>
      </c>
      <c r="R37" s="861">
        <v>42</v>
      </c>
      <c r="S37" s="861">
        <v>42</v>
      </c>
      <c r="T37" s="863">
        <v>43</v>
      </c>
      <c r="U37" s="980">
        <f>SUM(O37:T37)</f>
        <v>213</v>
      </c>
      <c r="V37" s="882"/>
      <c r="W37" s="882"/>
      <c r="AA37" s="11"/>
      <c r="AB37" s="11"/>
    </row>
    <row r="38" spans="1:30" ht="15" customHeight="1" x14ac:dyDescent="0.25">
      <c r="A38" s="865" t="s">
        <v>12</v>
      </c>
      <c r="B38" s="866">
        <f>((((((B36*7)*B37-B28-B29)/1000)))/7)</f>
        <v>71.635685714285714</v>
      </c>
      <c r="C38" s="869">
        <f t="shared" ref="C38:G38" si="21">((((((C36*7)*C37)/1000)))/7)</f>
        <v>76.309200000000004</v>
      </c>
      <c r="D38" s="869">
        <f t="shared" si="21"/>
        <v>17.6814</v>
      </c>
      <c r="E38" s="869">
        <f t="shared" si="21"/>
        <v>75.378600000000006</v>
      </c>
      <c r="F38" s="869">
        <f t="shared" si="21"/>
        <v>75.068400000000011</v>
      </c>
      <c r="G38" s="870">
        <f t="shared" si="21"/>
        <v>75.999000000000009</v>
      </c>
      <c r="H38" s="915">
        <f>((H35*1000)/H37)/7</f>
        <v>155.18761301989153</v>
      </c>
      <c r="I38" s="914"/>
      <c r="J38" s="914"/>
      <c r="K38" s="914"/>
      <c r="L38" s="1007"/>
      <c r="M38" s="882"/>
      <c r="N38" s="865" t="s">
        <v>12</v>
      </c>
      <c r="O38" s="866">
        <f>(((((O36*7)*O37)/1000)))/7</f>
        <v>5.8330000000000002</v>
      </c>
      <c r="P38" s="869">
        <f t="shared" ref="P38:T38" si="22">(((((P36*7)*P37)/1000)))/7</f>
        <v>6.2524999999999995</v>
      </c>
      <c r="Q38" s="869">
        <f t="shared" si="22"/>
        <v>1.0780000000000001</v>
      </c>
      <c r="R38" s="869">
        <f t="shared" si="22"/>
        <v>6.3209999999999997</v>
      </c>
      <c r="S38" s="869">
        <f t="shared" si="22"/>
        <v>6.2790000000000008</v>
      </c>
      <c r="T38" s="871">
        <f t="shared" si="22"/>
        <v>6.3855000000000004</v>
      </c>
      <c r="U38" s="981">
        <f>((U35*1000)/U37)/7</f>
        <v>150.90543259557344</v>
      </c>
      <c r="V38" s="882"/>
      <c r="W38" s="882"/>
      <c r="AA38" s="11"/>
      <c r="AB38" s="11"/>
    </row>
    <row r="39" spans="1:30" ht="15" customHeight="1" x14ac:dyDescent="0.25">
      <c r="A39" s="868" t="s">
        <v>13</v>
      </c>
      <c r="B39" s="866">
        <f t="shared" ref="B39:G39" si="23">((B37*B36)*7)/1000</f>
        <v>501.59339999999997</v>
      </c>
      <c r="C39" s="869">
        <f t="shared" si="23"/>
        <v>534.1644</v>
      </c>
      <c r="D39" s="869">
        <f t="shared" si="23"/>
        <v>123.76979999999999</v>
      </c>
      <c r="E39" s="869">
        <f t="shared" si="23"/>
        <v>527.65019999999993</v>
      </c>
      <c r="F39" s="869">
        <f>((F37*F36)*7)/1000</f>
        <v>525.47879999999998</v>
      </c>
      <c r="G39" s="870">
        <f t="shared" si="23"/>
        <v>531.99300000000005</v>
      </c>
      <c r="H39" s="917"/>
      <c r="I39" s="9"/>
      <c r="J39" s="9"/>
      <c r="K39" s="9"/>
      <c r="L39" s="1007"/>
      <c r="M39" s="882"/>
      <c r="N39" s="868" t="s">
        <v>13</v>
      </c>
      <c r="O39" s="866">
        <f t="shared" ref="O39:T39" si="24">((O37*O36)*7)/1000</f>
        <v>40.831000000000003</v>
      </c>
      <c r="P39" s="869">
        <f t="shared" si="24"/>
        <v>43.767499999999998</v>
      </c>
      <c r="Q39" s="869">
        <f t="shared" si="24"/>
        <v>7.5460000000000003</v>
      </c>
      <c r="R39" s="869">
        <f t="shared" si="24"/>
        <v>44.247</v>
      </c>
      <c r="S39" s="869">
        <f t="shared" si="24"/>
        <v>43.953000000000003</v>
      </c>
      <c r="T39" s="871">
        <f t="shared" si="24"/>
        <v>44.698500000000003</v>
      </c>
      <c r="U39" s="916"/>
      <c r="V39" s="882"/>
      <c r="W39" s="882"/>
      <c r="AA39" s="11"/>
      <c r="AB39" s="11"/>
    </row>
    <row r="40" spans="1:30" ht="15" customHeight="1" thickBot="1" x14ac:dyDescent="0.3">
      <c r="A40" s="873" t="s">
        <v>14</v>
      </c>
      <c r="B40" s="874">
        <f t="shared" ref="B40:G40" si="25">+(B35/B37)/7*1000</f>
        <v>155.07111935683363</v>
      </c>
      <c r="C40" s="875">
        <f t="shared" si="25"/>
        <v>155.11033681765392</v>
      </c>
      <c r="D40" s="875">
        <f t="shared" si="25"/>
        <v>157.01754385964912</v>
      </c>
      <c r="E40" s="875">
        <f t="shared" si="25"/>
        <v>155.1146384479718</v>
      </c>
      <c r="F40" s="875">
        <f>+(F35/F37)/7*1000</f>
        <v>155.10625737898468</v>
      </c>
      <c r="G40" s="876">
        <f t="shared" si="25"/>
        <v>155.10204081632654</v>
      </c>
      <c r="H40" s="919"/>
      <c r="I40" s="9"/>
      <c r="J40" s="9"/>
      <c r="K40" s="9"/>
      <c r="L40" s="1007"/>
      <c r="M40" s="9"/>
      <c r="N40" s="873" t="s">
        <v>14</v>
      </c>
      <c r="O40" s="874">
        <f t="shared" ref="O40:T40" si="26">+(O35/O37)/7*1000</f>
        <v>153.38345864661653</v>
      </c>
      <c r="P40" s="875">
        <f t="shared" si="26"/>
        <v>152.61324041811844</v>
      </c>
      <c r="Q40" s="875">
        <f t="shared" si="26"/>
        <v>153.06122448979593</v>
      </c>
      <c r="R40" s="875">
        <f t="shared" si="26"/>
        <v>150.34013605442172</v>
      </c>
      <c r="S40" s="875">
        <f t="shared" si="26"/>
        <v>149.65986394557822</v>
      </c>
      <c r="T40" s="877">
        <f t="shared" si="26"/>
        <v>148.50498338870429</v>
      </c>
      <c r="U40" s="918"/>
      <c r="V40" s="882"/>
      <c r="W40" s="882"/>
      <c r="AA40" s="11"/>
      <c r="AB40" s="11"/>
    </row>
    <row r="41" spans="1:30" ht="15" customHeight="1" x14ac:dyDescent="0.25">
      <c r="A41" s="9"/>
      <c r="B41" s="879">
        <f>B39-B35</f>
        <v>9.3400000000031014E-2</v>
      </c>
      <c r="C41" s="879">
        <f t="shared" ref="C41:G41" si="27">C39-C35</f>
        <v>-3.5600000000044929E-2</v>
      </c>
      <c r="D41" s="879">
        <f t="shared" si="27"/>
        <v>-1.5302000000000078</v>
      </c>
      <c r="E41" s="879">
        <f t="shared" si="27"/>
        <v>-4.9800000000118416E-2</v>
      </c>
      <c r="F41" s="879">
        <f t="shared" si="27"/>
        <v>-2.1200000000021646E-2</v>
      </c>
      <c r="G41" s="879">
        <f t="shared" si="27"/>
        <v>-6.9999999999481588E-3</v>
      </c>
      <c r="H41" s="9"/>
      <c r="I41" s="9"/>
      <c r="J41" s="9"/>
      <c r="K41" s="9"/>
      <c r="L41" s="1007"/>
      <c r="M41" s="882"/>
      <c r="N41" s="9"/>
      <c r="O41" s="879">
        <f>O39-O35</f>
        <v>3.1000000000005912E-2</v>
      </c>
      <c r="P41" s="879">
        <f t="shared" ref="P41:T41" si="28">P39-P35</f>
        <v>-3.2499999999998863E-2</v>
      </c>
      <c r="Q41" s="879">
        <f t="shared" si="28"/>
        <v>4.6000000000000263E-2</v>
      </c>
      <c r="R41" s="879">
        <f t="shared" si="28"/>
        <v>4.700000000000415E-2</v>
      </c>
      <c r="S41" s="879">
        <f t="shared" si="28"/>
        <v>-4.6999999999997044E-2</v>
      </c>
      <c r="T41" s="879">
        <f t="shared" si="28"/>
        <v>-1.4999999999929514E-3</v>
      </c>
      <c r="U41" s="879"/>
      <c r="V41" s="9"/>
      <c r="W41" s="882"/>
      <c r="AA41" s="11"/>
      <c r="AB41" s="11"/>
    </row>
    <row r="42" spans="1:30" ht="15" customHeight="1" x14ac:dyDescent="0.25">
      <c r="A42" s="9"/>
      <c r="B42" s="965">
        <f>(B41+B44)/$A$2</f>
        <v>9.3400000000031014E-2</v>
      </c>
      <c r="C42" s="965">
        <f t="shared" ref="C42:G42" si="29">(C41+C44)/$A$2</f>
        <v>-3.5600000000044929E-2</v>
      </c>
      <c r="D42" s="965">
        <f t="shared" si="29"/>
        <v>-1.5302000000000078</v>
      </c>
      <c r="E42" s="965">
        <f t="shared" si="29"/>
        <v>-4.9800000000118416E-2</v>
      </c>
      <c r="F42" s="965">
        <f t="shared" si="29"/>
        <v>-2.1200000000021646E-2</v>
      </c>
      <c r="G42" s="965">
        <f t="shared" si="29"/>
        <v>-6.9999999999481588E-3</v>
      </c>
      <c r="H42" s="9"/>
      <c r="I42" s="9"/>
      <c r="J42" s="9"/>
      <c r="K42" s="9"/>
      <c r="L42" s="9"/>
      <c r="M42" s="1007"/>
      <c r="N42" s="1007"/>
      <c r="O42" s="965">
        <f>(O41+O44)/$A$2</f>
        <v>3.1000000000005912E-2</v>
      </c>
      <c r="P42" s="965">
        <f t="shared" ref="P42:T42" si="30">(P41+P44)/$A$2</f>
        <v>-3.2499999999998863E-2</v>
      </c>
      <c r="Q42" s="965">
        <f t="shared" si="30"/>
        <v>4.6000000000000263E-2</v>
      </c>
      <c r="R42" s="965">
        <f t="shared" si="30"/>
        <v>4.700000000000415E-2</v>
      </c>
      <c r="S42" s="965">
        <f t="shared" si="30"/>
        <v>-4.6999999999997044E-2</v>
      </c>
      <c r="T42" s="965">
        <f t="shared" si="30"/>
        <v>-1.4999999999929514E-3</v>
      </c>
      <c r="U42" s="1007"/>
      <c r="V42" s="9"/>
      <c r="W42" s="9"/>
      <c r="AA42" s="11"/>
      <c r="AB42" s="11"/>
    </row>
    <row r="43" spans="1:30" ht="15" customHeight="1" x14ac:dyDescent="0.25">
      <c r="A43" s="9"/>
      <c r="B43" s="965">
        <f t="shared" ref="B43:G43" si="31">B42 + SUMIF($A$28:$A$34, $A$3,B28:B34)</f>
        <v>71.293400000000034</v>
      </c>
      <c r="C43" s="965">
        <f t="shared" si="31"/>
        <v>75.964399999999955</v>
      </c>
      <c r="D43" s="965">
        <f t="shared" si="31"/>
        <v>14.369799999999993</v>
      </c>
      <c r="E43" s="965">
        <f t="shared" si="31"/>
        <v>74.450199999999882</v>
      </c>
      <c r="F43" s="965">
        <f t="shared" si="31"/>
        <v>75.378799999999984</v>
      </c>
      <c r="G43" s="965">
        <f t="shared" si="31"/>
        <v>75.393000000000058</v>
      </c>
      <c r="H43" s="9"/>
      <c r="I43" s="9"/>
      <c r="J43" s="9"/>
      <c r="K43" s="9"/>
      <c r="L43" s="9"/>
      <c r="M43" s="1007"/>
      <c r="N43" s="1007"/>
      <c r="O43" s="965">
        <f>O42 + SUMIF($N$28:$N$34, $A$3,O28:O34)</f>
        <v>5.5310000000000059</v>
      </c>
      <c r="P43" s="965">
        <f t="shared" ref="P43:T43" si="32">P42 + SUMIF($N$28:$N$34, $A$3,P28:P34)</f>
        <v>6.267500000000001</v>
      </c>
      <c r="Q43" s="965">
        <f t="shared" si="32"/>
        <v>1.1460000000000004</v>
      </c>
      <c r="R43" s="965">
        <f t="shared" si="32"/>
        <v>6.4470000000000045</v>
      </c>
      <c r="S43" s="965">
        <f t="shared" si="32"/>
        <v>6.2530000000000028</v>
      </c>
      <c r="T43" s="965">
        <f t="shared" si="32"/>
        <v>6.3985000000000074</v>
      </c>
      <c r="U43" s="1007"/>
      <c r="V43" s="9"/>
      <c r="W43" s="9"/>
      <c r="AA43" s="11"/>
      <c r="AB43" s="11"/>
    </row>
    <row r="44" spans="1:30" ht="15" customHeight="1" thickBot="1" x14ac:dyDescent="0.3">
      <c r="A44" s="9"/>
      <c r="B44" s="1007"/>
      <c r="C44" s="1007"/>
      <c r="D44" s="1007"/>
      <c r="E44" s="1007"/>
      <c r="F44" s="1007"/>
      <c r="G44" s="1007"/>
      <c r="H44" s="1007"/>
      <c r="I44" s="1007"/>
      <c r="J44" s="1007"/>
      <c r="K44" s="1007"/>
      <c r="L44" s="1007"/>
      <c r="M44" s="1007"/>
      <c r="N44" s="1007"/>
      <c r="O44" s="1007"/>
      <c r="P44" s="1007"/>
      <c r="Q44" s="1007"/>
      <c r="R44" s="1007"/>
      <c r="S44" s="1007"/>
      <c r="T44" s="1007"/>
      <c r="U44" s="1007"/>
      <c r="V44" s="1007"/>
      <c r="W44" s="9"/>
      <c r="X44" s="2"/>
      <c r="AA44" s="11"/>
      <c r="AB44" s="11"/>
      <c r="AD44" s="3"/>
    </row>
    <row r="45" spans="1:30" ht="15" customHeight="1" thickBot="1" x14ac:dyDescent="0.3">
      <c r="A45" s="831" t="s">
        <v>18</v>
      </c>
      <c r="B45" s="1144" t="s">
        <v>7</v>
      </c>
      <c r="C45" s="1145"/>
      <c r="D45" s="1145"/>
      <c r="E45" s="1145"/>
      <c r="F45" s="1145"/>
      <c r="G45" s="1145"/>
      <c r="H45" s="1146"/>
      <c r="I45" s="1139" t="s">
        <v>29</v>
      </c>
      <c r="J45" s="1140"/>
      <c r="K45" s="1140"/>
      <c r="L45" s="1140"/>
      <c r="M45" s="1140"/>
      <c r="N45" s="1140"/>
      <c r="O45" s="1141"/>
      <c r="P45" s="1139" t="s">
        <v>28</v>
      </c>
      <c r="Q45" s="1140"/>
      <c r="R45" s="1140"/>
      <c r="S45" s="1140"/>
      <c r="T45" s="1140"/>
      <c r="U45" s="1140"/>
      <c r="V45" s="1141"/>
      <c r="W45" s="945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832" t="s">
        <v>9</v>
      </c>
      <c r="B46" s="886">
        <v>1</v>
      </c>
      <c r="C46" s="887">
        <v>2</v>
      </c>
      <c r="D46" s="887">
        <v>3</v>
      </c>
      <c r="E46" s="887">
        <v>4</v>
      </c>
      <c r="F46" s="887">
        <v>5</v>
      </c>
      <c r="G46" s="887">
        <v>6</v>
      </c>
      <c r="H46" s="920">
        <v>7</v>
      </c>
      <c r="I46" s="886">
        <v>1</v>
      </c>
      <c r="J46" s="887">
        <v>2</v>
      </c>
      <c r="K46" s="887">
        <v>3</v>
      </c>
      <c r="L46" s="887">
        <v>4</v>
      </c>
      <c r="M46" s="887">
        <v>5</v>
      </c>
      <c r="N46" s="887">
        <v>6</v>
      </c>
      <c r="O46" s="1011">
        <v>7</v>
      </c>
      <c r="P46" s="886">
        <v>1</v>
      </c>
      <c r="Q46" s="887">
        <v>2</v>
      </c>
      <c r="R46" s="887">
        <v>3</v>
      </c>
      <c r="S46" s="887">
        <v>4</v>
      </c>
      <c r="T46" s="887">
        <v>5</v>
      </c>
      <c r="U46" s="1012">
        <v>6</v>
      </c>
      <c r="V46" s="920">
        <v>7</v>
      </c>
      <c r="W46" s="1042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1017" t="s">
        <v>127</v>
      </c>
      <c r="B47" s="1038">
        <v>7.6</v>
      </c>
      <c r="C47" s="1039">
        <v>7.7</v>
      </c>
      <c r="D47" s="1039">
        <v>7.7</v>
      </c>
      <c r="E47" s="1039">
        <v>1.3</v>
      </c>
      <c r="F47" s="1039">
        <v>7.7</v>
      </c>
      <c r="G47" s="1039">
        <v>7.5</v>
      </c>
      <c r="H47" s="1039">
        <v>7.5</v>
      </c>
      <c r="I47" s="1038">
        <v>6.7</v>
      </c>
      <c r="J47" s="1039">
        <v>6.8</v>
      </c>
      <c r="K47" s="1039">
        <v>6.9</v>
      </c>
      <c r="L47" s="1039">
        <v>1.7</v>
      </c>
      <c r="M47" s="1039">
        <v>6.9</v>
      </c>
      <c r="N47" s="1046">
        <v>6.7</v>
      </c>
      <c r="O47" s="1047">
        <v>6.7</v>
      </c>
      <c r="P47" s="1038">
        <v>7.4</v>
      </c>
      <c r="Q47" s="1039">
        <v>7.4</v>
      </c>
      <c r="R47" s="1039">
        <v>7.5</v>
      </c>
      <c r="S47" s="1039">
        <v>1.3</v>
      </c>
      <c r="T47" s="1039">
        <v>7.7</v>
      </c>
      <c r="U47" s="1039">
        <v>7.5</v>
      </c>
      <c r="V47" s="1047">
        <v>7.3</v>
      </c>
      <c r="W47" s="1041">
        <f t="shared" ref="W47" si="33"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923" t="s">
        <v>23</v>
      </c>
      <c r="B48" s="1035">
        <v>7.6</v>
      </c>
      <c r="C48" s="1036">
        <v>7.7</v>
      </c>
      <c r="D48" s="1036">
        <v>7.7</v>
      </c>
      <c r="E48" s="1036">
        <v>1.3</v>
      </c>
      <c r="F48" s="1036">
        <v>7.7</v>
      </c>
      <c r="G48" s="1043">
        <v>7.5</v>
      </c>
      <c r="H48" s="1043">
        <v>7.5</v>
      </c>
      <c r="I48" s="1035">
        <v>6.7</v>
      </c>
      <c r="J48" s="1043">
        <v>6.8</v>
      </c>
      <c r="K48" s="1043">
        <v>6.9</v>
      </c>
      <c r="L48" s="1036">
        <v>1.7</v>
      </c>
      <c r="M48" s="1036">
        <v>6.9</v>
      </c>
      <c r="N48" s="1044">
        <v>6.7</v>
      </c>
      <c r="O48" s="1045">
        <v>6.7</v>
      </c>
      <c r="P48" s="1035">
        <v>7.4</v>
      </c>
      <c r="Q48" s="1036">
        <v>7.4</v>
      </c>
      <c r="R48" s="1036">
        <v>7.5</v>
      </c>
      <c r="S48" s="1036">
        <v>1.3</v>
      </c>
      <c r="T48" s="1036">
        <v>7.7</v>
      </c>
      <c r="U48" s="1036">
        <v>7.5</v>
      </c>
      <c r="V48" s="1045">
        <v>7.3</v>
      </c>
      <c r="W48" s="982">
        <f t="shared" ref="W48:W55" si="34">SUM(B48:V48)</f>
        <v>135.50000000000006</v>
      </c>
      <c r="X48" s="959">
        <f>W47-W48</f>
        <v>0</v>
      </c>
      <c r="Y48" s="12"/>
      <c r="Z48" s="2"/>
      <c r="AA48" s="2"/>
      <c r="AB48" s="2"/>
    </row>
    <row r="49" spans="1:28" ht="15" customHeight="1" x14ac:dyDescent="0.25">
      <c r="A49" s="923" t="s">
        <v>19</v>
      </c>
      <c r="B49" s="895">
        <v>7.5</v>
      </c>
      <c r="C49" s="896">
        <v>7.7</v>
      </c>
      <c r="D49" s="896">
        <v>7.6</v>
      </c>
      <c r="E49" s="896">
        <v>1.2</v>
      </c>
      <c r="F49" s="896">
        <v>7.6</v>
      </c>
      <c r="G49" s="924">
        <v>7.4</v>
      </c>
      <c r="H49" s="924">
        <v>7.4</v>
      </c>
      <c r="I49" s="895">
        <v>6.6</v>
      </c>
      <c r="J49" s="924">
        <v>6.7</v>
      </c>
      <c r="K49" s="924">
        <v>6.8</v>
      </c>
      <c r="L49" s="896">
        <v>1.7</v>
      </c>
      <c r="M49" s="896">
        <v>6.8</v>
      </c>
      <c r="N49" s="925">
        <v>6.6</v>
      </c>
      <c r="O49" s="926">
        <v>6.6</v>
      </c>
      <c r="P49" s="895">
        <v>7.3</v>
      </c>
      <c r="Q49" s="896">
        <v>7.3</v>
      </c>
      <c r="R49" s="896">
        <v>7.5</v>
      </c>
      <c r="S49" s="896">
        <v>1.2</v>
      </c>
      <c r="T49" s="896">
        <v>7.6</v>
      </c>
      <c r="U49" s="896">
        <v>7.4</v>
      </c>
      <c r="V49" s="926">
        <v>7.3</v>
      </c>
      <c r="W49" s="987">
        <f t="shared" si="34"/>
        <v>133.79999999999998</v>
      </c>
      <c r="X49" s="959">
        <f>W48-W49</f>
        <v>1.7000000000000739</v>
      </c>
      <c r="Y49" s="12"/>
      <c r="Z49" s="2"/>
      <c r="AA49" s="2"/>
      <c r="AB49" s="2"/>
    </row>
    <row r="50" spans="1:28" ht="15" customHeight="1" x14ac:dyDescent="0.25">
      <c r="A50" s="923" t="s">
        <v>27</v>
      </c>
      <c r="B50" s="895">
        <v>7.5</v>
      </c>
      <c r="C50" s="896">
        <v>7.7</v>
      </c>
      <c r="D50" s="896">
        <v>7.6</v>
      </c>
      <c r="E50" s="938">
        <v>1.2</v>
      </c>
      <c r="F50" s="896">
        <v>7.6</v>
      </c>
      <c r="G50" s="924">
        <v>7.4</v>
      </c>
      <c r="H50" s="924">
        <v>7.4</v>
      </c>
      <c r="I50" s="895">
        <v>6.6</v>
      </c>
      <c r="J50" s="924">
        <v>6.7</v>
      </c>
      <c r="K50" s="924">
        <v>6.9</v>
      </c>
      <c r="L50" s="896">
        <v>1.7</v>
      </c>
      <c r="M50" s="896">
        <v>6.8</v>
      </c>
      <c r="N50" s="925">
        <v>6.6</v>
      </c>
      <c r="O50" s="926">
        <v>6.6</v>
      </c>
      <c r="P50" s="895">
        <v>7.4</v>
      </c>
      <c r="Q50" s="896">
        <v>7.4</v>
      </c>
      <c r="R50" s="896">
        <v>7.5</v>
      </c>
      <c r="S50" s="896">
        <v>1.2</v>
      </c>
      <c r="T50" s="896">
        <v>7.6</v>
      </c>
      <c r="U50" s="896">
        <v>7.4</v>
      </c>
      <c r="V50" s="926">
        <v>7.3</v>
      </c>
      <c r="W50" s="987">
        <f t="shared" si="34"/>
        <v>134.1</v>
      </c>
      <c r="X50" s="959">
        <f t="shared" ref="X50:X54" si="35">W49-W50</f>
        <v>-0.30000000000001137</v>
      </c>
      <c r="Y50" s="641"/>
      <c r="Z50" s="2"/>
      <c r="AA50" s="2"/>
      <c r="AB50" s="2"/>
    </row>
    <row r="51" spans="1:28" ht="15" customHeight="1" x14ac:dyDescent="0.25">
      <c r="A51" s="923" t="s">
        <v>20</v>
      </c>
      <c r="B51" s="895">
        <v>7.5</v>
      </c>
      <c r="C51" s="896">
        <v>7.7</v>
      </c>
      <c r="D51" s="896">
        <v>7.7</v>
      </c>
      <c r="E51" s="896">
        <v>1.1000000000000001</v>
      </c>
      <c r="F51" s="896">
        <v>7.6</v>
      </c>
      <c r="G51" s="924">
        <v>7.5</v>
      </c>
      <c r="H51" s="924">
        <v>7.5</v>
      </c>
      <c r="I51" s="895">
        <v>6.6</v>
      </c>
      <c r="J51" s="924">
        <v>6.8</v>
      </c>
      <c r="K51" s="924">
        <v>6.9</v>
      </c>
      <c r="L51" s="896">
        <v>1.7</v>
      </c>
      <c r="M51" s="896">
        <v>6.8</v>
      </c>
      <c r="N51" s="925">
        <v>6.7</v>
      </c>
      <c r="O51" s="926">
        <v>6.7</v>
      </c>
      <c r="P51" s="895">
        <v>7.4</v>
      </c>
      <c r="Q51" s="896">
        <v>7.4</v>
      </c>
      <c r="R51" s="896">
        <v>7.5</v>
      </c>
      <c r="S51" s="896">
        <v>1.2</v>
      </c>
      <c r="T51" s="896">
        <v>7.6</v>
      </c>
      <c r="U51" s="896">
        <v>7.5</v>
      </c>
      <c r="V51" s="926">
        <v>7.3</v>
      </c>
      <c r="W51" s="987">
        <f t="shared" si="34"/>
        <v>134.70000000000002</v>
      </c>
      <c r="X51" s="959">
        <f t="shared" si="35"/>
        <v>-0.60000000000002274</v>
      </c>
      <c r="Y51" s="12"/>
      <c r="Z51" s="2"/>
      <c r="AA51" s="2"/>
      <c r="AB51" s="2"/>
    </row>
    <row r="52" spans="1:28" ht="15" customHeight="1" x14ac:dyDescent="0.25">
      <c r="A52" s="832" t="s">
        <v>21</v>
      </c>
      <c r="B52" s="895">
        <v>7.5</v>
      </c>
      <c r="C52" s="896">
        <v>7.7</v>
      </c>
      <c r="D52" s="896">
        <v>7.7</v>
      </c>
      <c r="E52" s="896">
        <v>1.1000000000000001</v>
      </c>
      <c r="F52" s="896">
        <v>7.6</v>
      </c>
      <c r="G52" s="924">
        <v>7.5</v>
      </c>
      <c r="H52" s="924">
        <v>7.5</v>
      </c>
      <c r="I52" s="895">
        <v>6.6</v>
      </c>
      <c r="J52" s="924">
        <v>6.8</v>
      </c>
      <c r="K52" s="924">
        <v>6.9</v>
      </c>
      <c r="L52" s="896">
        <v>1.7</v>
      </c>
      <c r="M52" s="896">
        <v>6.9</v>
      </c>
      <c r="N52" s="925">
        <v>6.7</v>
      </c>
      <c r="O52" s="926">
        <v>6.7</v>
      </c>
      <c r="P52" s="895">
        <v>7.4</v>
      </c>
      <c r="Q52" s="896">
        <v>7.4</v>
      </c>
      <c r="R52" s="896">
        <v>7.5</v>
      </c>
      <c r="S52" s="896">
        <v>1.2</v>
      </c>
      <c r="T52" s="896">
        <v>7.6</v>
      </c>
      <c r="U52" s="896">
        <v>7.5</v>
      </c>
      <c r="V52" s="926">
        <v>7.3</v>
      </c>
      <c r="W52" s="927">
        <f t="shared" si="34"/>
        <v>134.80000000000004</v>
      </c>
      <c r="X52" s="959">
        <f t="shared" si="35"/>
        <v>-0.10000000000002274</v>
      </c>
      <c r="Y52" s="12"/>
      <c r="Z52" s="2"/>
      <c r="AA52" s="2"/>
      <c r="AB52" s="2"/>
    </row>
    <row r="53" spans="1:28" ht="15" customHeight="1" x14ac:dyDescent="0.25">
      <c r="A53" s="843" t="s">
        <v>22</v>
      </c>
      <c r="B53" s="895">
        <v>7.6</v>
      </c>
      <c r="C53" s="896">
        <v>7.7</v>
      </c>
      <c r="D53" s="896">
        <v>7.7</v>
      </c>
      <c r="E53" s="896">
        <v>1.1000000000000001</v>
      </c>
      <c r="F53" s="896">
        <v>7.7</v>
      </c>
      <c r="G53" s="924">
        <v>7.5</v>
      </c>
      <c r="H53" s="924">
        <v>7.5</v>
      </c>
      <c r="I53" s="895">
        <v>6.6</v>
      </c>
      <c r="J53" s="924">
        <v>6.8</v>
      </c>
      <c r="K53" s="924">
        <v>6.9</v>
      </c>
      <c r="L53" s="896">
        <v>1.7</v>
      </c>
      <c r="M53" s="896">
        <v>6.9</v>
      </c>
      <c r="N53" s="925">
        <v>6.7</v>
      </c>
      <c r="O53" s="926">
        <v>6.7</v>
      </c>
      <c r="P53" s="895">
        <v>7.4</v>
      </c>
      <c r="Q53" s="896">
        <v>7.4</v>
      </c>
      <c r="R53" s="896">
        <v>7.6</v>
      </c>
      <c r="S53" s="896">
        <v>1.2</v>
      </c>
      <c r="T53" s="896">
        <v>7.7</v>
      </c>
      <c r="U53" s="896">
        <v>7.5</v>
      </c>
      <c r="V53" s="926">
        <v>7.3</v>
      </c>
      <c r="W53" s="927">
        <f t="shared" si="34"/>
        <v>135.20000000000002</v>
      </c>
      <c r="X53" s="959">
        <f t="shared" si="35"/>
        <v>-0.39999999999997726</v>
      </c>
      <c r="Y53" s="12"/>
      <c r="Z53" s="2"/>
      <c r="AA53" s="2"/>
      <c r="AB53" s="2"/>
    </row>
    <row r="54" spans="1:28" ht="15" customHeight="1" thickBot="1" x14ac:dyDescent="0.3">
      <c r="A54" s="900" t="s">
        <v>30</v>
      </c>
      <c r="B54" s="895">
        <v>7.6</v>
      </c>
      <c r="C54" s="896">
        <v>7.7</v>
      </c>
      <c r="D54" s="896">
        <v>7.7</v>
      </c>
      <c r="E54" s="896">
        <v>1.1000000000000001</v>
      </c>
      <c r="F54" s="896">
        <v>7.7</v>
      </c>
      <c r="G54" s="924">
        <v>7.5</v>
      </c>
      <c r="H54" s="924">
        <v>7.5</v>
      </c>
      <c r="I54" s="895">
        <v>6.7</v>
      </c>
      <c r="J54" s="924">
        <v>6.8</v>
      </c>
      <c r="K54" s="924">
        <v>6.9</v>
      </c>
      <c r="L54" s="896">
        <v>1.7</v>
      </c>
      <c r="M54" s="896">
        <v>6.9</v>
      </c>
      <c r="N54" s="925">
        <v>6.7</v>
      </c>
      <c r="O54" s="926">
        <v>6.7</v>
      </c>
      <c r="P54" s="895">
        <v>7.4</v>
      </c>
      <c r="Q54" s="896">
        <v>7.4</v>
      </c>
      <c r="R54" s="896">
        <v>7.6</v>
      </c>
      <c r="S54" s="896">
        <v>1.3</v>
      </c>
      <c r="T54" s="896">
        <v>7.7</v>
      </c>
      <c r="U54" s="896">
        <v>7.5</v>
      </c>
      <c r="V54" s="926">
        <v>7.4</v>
      </c>
      <c r="W54" s="901">
        <f t="shared" si="34"/>
        <v>135.50000000000003</v>
      </c>
      <c r="X54" s="959">
        <f t="shared" si="35"/>
        <v>-0.30000000000001137</v>
      </c>
      <c r="Y54" s="12"/>
      <c r="Z54" s="2"/>
      <c r="AA54" s="2"/>
      <c r="AB54" s="2"/>
    </row>
    <row r="55" spans="1:28" ht="15" customHeight="1" thickBot="1" x14ac:dyDescent="0.3">
      <c r="A55" s="850" t="s">
        <v>8</v>
      </c>
      <c r="B55" s="904">
        <f t="shared" ref="B55:K55" si="36">SUM(B48:B54)</f>
        <v>52.800000000000004</v>
      </c>
      <c r="C55" s="905">
        <f t="shared" si="36"/>
        <v>53.900000000000006</v>
      </c>
      <c r="D55" s="905">
        <f t="shared" si="36"/>
        <v>53.7</v>
      </c>
      <c r="E55" s="905">
        <f t="shared" si="36"/>
        <v>8.1</v>
      </c>
      <c r="F55" s="905">
        <f t="shared" si="36"/>
        <v>53.500000000000007</v>
      </c>
      <c r="G55" s="905">
        <f t="shared" si="36"/>
        <v>52.3</v>
      </c>
      <c r="H55" s="949">
        <f t="shared" si="36"/>
        <v>52.3</v>
      </c>
      <c r="I55" s="904">
        <f t="shared" si="36"/>
        <v>46.400000000000006</v>
      </c>
      <c r="J55" s="905">
        <f t="shared" si="36"/>
        <v>47.399999999999991</v>
      </c>
      <c r="K55" s="905">
        <f t="shared" si="36"/>
        <v>48.199999999999996</v>
      </c>
      <c r="L55" s="905">
        <f>SUM(L48:L54)</f>
        <v>11.899999999999999</v>
      </c>
      <c r="M55" s="905">
        <f>SUM(M48:M54)</f>
        <v>48</v>
      </c>
      <c r="N55" s="905">
        <f>SUM(N48:N54)</f>
        <v>46.7</v>
      </c>
      <c r="O55" s="949">
        <f>SUM(O48:O54)</f>
        <v>46.7</v>
      </c>
      <c r="P55" s="904">
        <f t="shared" ref="P55:V55" si="37">SUM(P48:P54)</f>
        <v>51.699999999999996</v>
      </c>
      <c r="Q55" s="905">
        <f t="shared" si="37"/>
        <v>51.699999999999996</v>
      </c>
      <c r="R55" s="905">
        <f t="shared" si="37"/>
        <v>52.7</v>
      </c>
      <c r="S55" s="905">
        <f t="shared" si="37"/>
        <v>8.6000000000000014</v>
      </c>
      <c r="T55" s="905">
        <f t="shared" si="37"/>
        <v>53.500000000000007</v>
      </c>
      <c r="U55" s="905">
        <f t="shared" si="37"/>
        <v>52.3</v>
      </c>
      <c r="V55" s="949">
        <f t="shared" si="37"/>
        <v>51.199999999999996</v>
      </c>
      <c r="W55" s="854">
        <f t="shared" si="34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855" t="s">
        <v>10</v>
      </c>
      <c r="B56" s="950">
        <v>154</v>
      </c>
      <c r="C56" s="951">
        <v>154</v>
      </c>
      <c r="D56" s="951">
        <v>153.5</v>
      </c>
      <c r="E56" s="951">
        <v>154</v>
      </c>
      <c r="F56" s="951">
        <v>153</v>
      </c>
      <c r="G56" s="951">
        <v>152.5</v>
      </c>
      <c r="H56" s="952">
        <v>152.5</v>
      </c>
      <c r="I56" s="950">
        <v>154</v>
      </c>
      <c r="J56" s="951">
        <v>154</v>
      </c>
      <c r="K56" s="951">
        <v>153</v>
      </c>
      <c r="L56" s="953">
        <v>154</v>
      </c>
      <c r="M56" s="953">
        <v>152.5</v>
      </c>
      <c r="N56" s="951">
        <v>151.5</v>
      </c>
      <c r="O56" s="952">
        <v>151.5</v>
      </c>
      <c r="P56" s="950">
        <v>154</v>
      </c>
      <c r="Q56" s="951">
        <v>154</v>
      </c>
      <c r="R56" s="951">
        <v>153.5</v>
      </c>
      <c r="S56" s="951">
        <v>154</v>
      </c>
      <c r="T56" s="951">
        <v>153</v>
      </c>
      <c r="U56" s="951">
        <v>152.5</v>
      </c>
      <c r="V56" s="952">
        <v>152.5</v>
      </c>
      <c r="W56" s="928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59" t="s">
        <v>11</v>
      </c>
      <c r="B57" s="860">
        <v>49</v>
      </c>
      <c r="C57" s="861">
        <v>50</v>
      </c>
      <c r="D57" s="861">
        <v>50</v>
      </c>
      <c r="E57" s="861">
        <v>7</v>
      </c>
      <c r="F57" s="861">
        <v>50</v>
      </c>
      <c r="G57" s="861">
        <v>49</v>
      </c>
      <c r="H57" s="862">
        <v>49</v>
      </c>
      <c r="I57" s="860">
        <v>43</v>
      </c>
      <c r="J57" s="861">
        <v>44</v>
      </c>
      <c r="K57" s="861">
        <v>45</v>
      </c>
      <c r="L57" s="861">
        <v>11</v>
      </c>
      <c r="M57" s="861">
        <v>45</v>
      </c>
      <c r="N57" s="861">
        <v>44</v>
      </c>
      <c r="O57" s="862">
        <v>44</v>
      </c>
      <c r="P57" s="860">
        <v>48</v>
      </c>
      <c r="Q57" s="861">
        <v>48</v>
      </c>
      <c r="R57" s="861">
        <v>49</v>
      </c>
      <c r="S57" s="861">
        <v>8</v>
      </c>
      <c r="T57" s="861">
        <v>50</v>
      </c>
      <c r="U57" s="861">
        <v>49</v>
      </c>
      <c r="V57" s="862">
        <v>48</v>
      </c>
      <c r="W57" s="929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65" t="s">
        <v>12</v>
      </c>
      <c r="B58" s="866">
        <f>((((B56*7)*B57-B48-B49)/1000))/7</f>
        <v>7.5438428571428569</v>
      </c>
      <c r="C58" s="869">
        <f t="shared" ref="C58:V58" si="38">((((C56*7)*C57-C48-C49)/1000))/7</f>
        <v>7.6978000000000009</v>
      </c>
      <c r="D58" s="869">
        <f t="shared" si="38"/>
        <v>7.6728142857142867</v>
      </c>
      <c r="E58" s="869">
        <f t="shared" si="38"/>
        <v>1.0776428571428571</v>
      </c>
      <c r="F58" s="869">
        <f t="shared" si="38"/>
        <v>7.6478142857142855</v>
      </c>
      <c r="G58" s="869">
        <f t="shared" si="38"/>
        <v>7.4703714285714282</v>
      </c>
      <c r="H58" s="870">
        <f t="shared" si="38"/>
        <v>7.4703714285714282</v>
      </c>
      <c r="I58" s="866">
        <f t="shared" si="38"/>
        <v>6.6201000000000008</v>
      </c>
      <c r="J58" s="869">
        <f t="shared" si="38"/>
        <v>6.7740714285714292</v>
      </c>
      <c r="K58" s="869">
        <f t="shared" si="38"/>
        <v>6.8830428571428559</v>
      </c>
      <c r="L58" s="869">
        <f t="shared" si="38"/>
        <v>1.6935142857142853</v>
      </c>
      <c r="M58" s="869">
        <f t="shared" si="38"/>
        <v>6.8605428571428559</v>
      </c>
      <c r="N58" s="869">
        <f t="shared" si="38"/>
        <v>6.6641000000000004</v>
      </c>
      <c r="O58" s="870">
        <f t="shared" si="38"/>
        <v>6.6641000000000004</v>
      </c>
      <c r="P58" s="866">
        <f t="shared" si="38"/>
        <v>7.389899999999999</v>
      </c>
      <c r="Q58" s="869">
        <f t="shared" si="38"/>
        <v>7.389899999999999</v>
      </c>
      <c r="R58" s="869">
        <f t="shared" si="38"/>
        <v>7.5193571428571433</v>
      </c>
      <c r="S58" s="869">
        <f t="shared" si="38"/>
        <v>1.231642857142857</v>
      </c>
      <c r="T58" s="869">
        <f t="shared" si="38"/>
        <v>7.6478142857142855</v>
      </c>
      <c r="U58" s="869">
        <f t="shared" si="38"/>
        <v>7.4703714285714282</v>
      </c>
      <c r="V58" s="870">
        <f t="shared" si="38"/>
        <v>7.3179142857142851</v>
      </c>
      <c r="W58" s="930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68" t="s">
        <v>13</v>
      </c>
      <c r="B59" s="866">
        <f>((B57*B56)*7)/1000</f>
        <v>52.822000000000003</v>
      </c>
      <c r="C59" s="869">
        <f>((C57*C56)*7)/1000</f>
        <v>53.9</v>
      </c>
      <c r="D59" s="869">
        <f t="shared" ref="D59:K59" si="39">((D57*D56)*7)/1000</f>
        <v>53.725000000000001</v>
      </c>
      <c r="E59" s="869">
        <f t="shared" si="39"/>
        <v>7.5460000000000003</v>
      </c>
      <c r="F59" s="869">
        <f t="shared" si="39"/>
        <v>53.55</v>
      </c>
      <c r="G59" s="869">
        <f t="shared" si="39"/>
        <v>52.307499999999997</v>
      </c>
      <c r="H59" s="870">
        <f t="shared" si="39"/>
        <v>52.307499999999997</v>
      </c>
      <c r="I59" s="866">
        <f t="shared" si="39"/>
        <v>46.353999999999999</v>
      </c>
      <c r="J59" s="869">
        <f t="shared" si="39"/>
        <v>47.432000000000002</v>
      </c>
      <c r="K59" s="869">
        <f t="shared" si="39"/>
        <v>48.195</v>
      </c>
      <c r="L59" s="869">
        <f>((L57*L56)*7)/1000</f>
        <v>11.858000000000001</v>
      </c>
      <c r="M59" s="869">
        <f>((M57*M56)*7)/1000</f>
        <v>48.037500000000001</v>
      </c>
      <c r="N59" s="869">
        <f>((N57*N56)*7)/1000</f>
        <v>46.661999999999999</v>
      </c>
      <c r="O59" s="870">
        <f>((O57*O56)*7)/1000</f>
        <v>46.661999999999999</v>
      </c>
      <c r="P59" s="866">
        <f t="shared" ref="P59:V59" si="40">((P57*P56)*7)/1000</f>
        <v>51.744</v>
      </c>
      <c r="Q59" s="869">
        <f t="shared" si="40"/>
        <v>51.744</v>
      </c>
      <c r="R59" s="869">
        <f t="shared" si="40"/>
        <v>52.650500000000001</v>
      </c>
      <c r="S59" s="869">
        <f t="shared" si="40"/>
        <v>8.6240000000000006</v>
      </c>
      <c r="T59" s="869">
        <f t="shared" si="40"/>
        <v>53.55</v>
      </c>
      <c r="U59" s="869">
        <f t="shared" si="40"/>
        <v>52.307499999999997</v>
      </c>
      <c r="V59" s="870">
        <f t="shared" si="40"/>
        <v>51.24</v>
      </c>
      <c r="W59" s="931"/>
      <c r="X59" s="327"/>
      <c r="Y59" s="374"/>
      <c r="AA59" s="11"/>
      <c r="AB59" s="11"/>
    </row>
    <row r="60" spans="1:28" ht="15" customHeight="1" thickBot="1" x14ac:dyDescent="0.3">
      <c r="A60" s="873" t="s">
        <v>14</v>
      </c>
      <c r="B60" s="874">
        <f t="shared" ref="B60:K60" si="41">+(B55/B57)/7*1000</f>
        <v>153.93586005830903</v>
      </c>
      <c r="C60" s="875">
        <f t="shared" si="41"/>
        <v>154</v>
      </c>
      <c r="D60" s="875">
        <f t="shared" si="41"/>
        <v>153.42857142857144</v>
      </c>
      <c r="E60" s="875">
        <f t="shared" si="41"/>
        <v>165.30612244897958</v>
      </c>
      <c r="F60" s="875">
        <f t="shared" si="41"/>
        <v>152.85714285714286</v>
      </c>
      <c r="G60" s="875">
        <f t="shared" si="41"/>
        <v>152.47813411078718</v>
      </c>
      <c r="H60" s="876">
        <f t="shared" si="41"/>
        <v>152.47813411078718</v>
      </c>
      <c r="I60" s="874">
        <f t="shared" si="41"/>
        <v>154.1528239202658</v>
      </c>
      <c r="J60" s="875">
        <f t="shared" si="41"/>
        <v>153.89610389610388</v>
      </c>
      <c r="K60" s="875">
        <f t="shared" si="41"/>
        <v>153.01587301587301</v>
      </c>
      <c r="L60" s="875">
        <f>+(L55/L57)/7*1000</f>
        <v>154.54545454545453</v>
      </c>
      <c r="M60" s="875">
        <f>+(M55/M57)/7*1000</f>
        <v>152.38095238095238</v>
      </c>
      <c r="N60" s="875">
        <f>+(N55/N57)/7*1000</f>
        <v>151.62337662337663</v>
      </c>
      <c r="O60" s="876">
        <f>+(O55/O57)/7*1000</f>
        <v>151.62337662337663</v>
      </c>
      <c r="P60" s="874">
        <f t="shared" ref="P60:V60" si="42">+(P55/P57)/7*1000</f>
        <v>153.86904761904759</v>
      </c>
      <c r="Q60" s="875">
        <f t="shared" si="42"/>
        <v>153.86904761904759</v>
      </c>
      <c r="R60" s="875">
        <f t="shared" si="42"/>
        <v>153.64431486880468</v>
      </c>
      <c r="S60" s="875">
        <f t="shared" si="42"/>
        <v>153.57142857142861</v>
      </c>
      <c r="T60" s="875">
        <f t="shared" si="42"/>
        <v>152.85714285714286</v>
      </c>
      <c r="U60" s="875">
        <f t="shared" si="42"/>
        <v>152.47813411078718</v>
      </c>
      <c r="V60" s="876">
        <f t="shared" si="42"/>
        <v>152.38095238095238</v>
      </c>
      <c r="W60" s="932"/>
      <c r="X60" s="327"/>
      <c r="Y60" s="374"/>
      <c r="AA60" s="11"/>
      <c r="AB60" s="11"/>
    </row>
    <row r="61" spans="1:28" ht="15" customHeight="1" x14ac:dyDescent="0.25">
      <c r="A61" s="9"/>
      <c r="B61" s="879">
        <f>B59-B55</f>
        <v>2.1999999999998465E-2</v>
      </c>
      <c r="C61" s="879">
        <f t="shared" ref="C61:V61" si="43">C59-C55</f>
        <v>0</v>
      </c>
      <c r="D61" s="879">
        <f t="shared" si="43"/>
        <v>2.4999999999998579E-2</v>
      </c>
      <c r="E61" s="879">
        <f t="shared" si="43"/>
        <v>-0.55399999999999938</v>
      </c>
      <c r="F61" s="879">
        <f t="shared" si="43"/>
        <v>4.9999999999990052E-2</v>
      </c>
      <c r="G61" s="879">
        <f t="shared" si="43"/>
        <v>7.5000000000002842E-3</v>
      </c>
      <c r="H61" s="879">
        <f t="shared" si="43"/>
        <v>7.5000000000002842E-3</v>
      </c>
      <c r="I61" s="879">
        <f t="shared" si="43"/>
        <v>-4.600000000000648E-2</v>
      </c>
      <c r="J61" s="879">
        <f t="shared" si="43"/>
        <v>3.2000000000010687E-2</v>
      </c>
      <c r="K61" s="879">
        <f t="shared" si="43"/>
        <v>-4.9999999999954525E-3</v>
      </c>
      <c r="L61" s="879">
        <f t="shared" si="43"/>
        <v>-4.1999999999998039E-2</v>
      </c>
      <c r="M61" s="879">
        <f t="shared" si="43"/>
        <v>3.7500000000001421E-2</v>
      </c>
      <c r="N61" s="879">
        <f t="shared" si="43"/>
        <v>-3.8000000000003809E-2</v>
      </c>
      <c r="O61" s="879">
        <f t="shared" si="43"/>
        <v>-3.8000000000003809E-2</v>
      </c>
      <c r="P61" s="879">
        <f t="shared" si="43"/>
        <v>4.4000000000004036E-2</v>
      </c>
      <c r="Q61" s="879">
        <f t="shared" si="43"/>
        <v>4.4000000000004036E-2</v>
      </c>
      <c r="R61" s="879">
        <f t="shared" si="43"/>
        <v>-4.9500000000001876E-2</v>
      </c>
      <c r="S61" s="879">
        <f t="shared" si="43"/>
        <v>2.3999999999999133E-2</v>
      </c>
      <c r="T61" s="879">
        <f t="shared" si="43"/>
        <v>4.9999999999990052E-2</v>
      </c>
      <c r="U61" s="879">
        <f t="shared" si="43"/>
        <v>7.5000000000002842E-3</v>
      </c>
      <c r="V61" s="879">
        <f t="shared" si="43"/>
        <v>4.0000000000006253E-2</v>
      </c>
      <c r="W61" s="879"/>
      <c r="Y61" s="374"/>
      <c r="AA61" s="11"/>
      <c r="AB61" s="11"/>
    </row>
    <row r="62" spans="1:28" ht="15" customHeight="1" x14ac:dyDescent="0.25">
      <c r="A62" s="9"/>
      <c r="B62" s="965">
        <f t="shared" ref="B62:V62" si="44">B61/$A$2</f>
        <v>2.1999999999998465E-2</v>
      </c>
      <c r="C62" s="965">
        <f t="shared" si="44"/>
        <v>0</v>
      </c>
      <c r="D62" s="965">
        <f t="shared" si="44"/>
        <v>2.4999999999998579E-2</v>
      </c>
      <c r="E62" s="965">
        <f t="shared" si="44"/>
        <v>-0.55399999999999938</v>
      </c>
      <c r="F62" s="965">
        <f t="shared" si="44"/>
        <v>4.9999999999990052E-2</v>
      </c>
      <c r="G62" s="965">
        <f t="shared" si="44"/>
        <v>7.5000000000002842E-3</v>
      </c>
      <c r="H62" s="965">
        <f t="shared" si="44"/>
        <v>7.5000000000002842E-3</v>
      </c>
      <c r="I62" s="965">
        <f t="shared" si="44"/>
        <v>-4.600000000000648E-2</v>
      </c>
      <c r="J62" s="965">
        <f t="shared" si="44"/>
        <v>3.2000000000010687E-2</v>
      </c>
      <c r="K62" s="965">
        <f t="shared" si="44"/>
        <v>-4.9999999999954525E-3</v>
      </c>
      <c r="L62" s="965">
        <f t="shared" si="44"/>
        <v>-4.1999999999998039E-2</v>
      </c>
      <c r="M62" s="965">
        <f t="shared" si="44"/>
        <v>3.7500000000001421E-2</v>
      </c>
      <c r="N62" s="965">
        <f t="shared" si="44"/>
        <v>-3.8000000000003809E-2</v>
      </c>
      <c r="O62" s="965">
        <f t="shared" si="44"/>
        <v>-3.8000000000003809E-2</v>
      </c>
      <c r="P62" s="965">
        <f t="shared" si="44"/>
        <v>4.4000000000004036E-2</v>
      </c>
      <c r="Q62" s="965">
        <f t="shared" si="44"/>
        <v>4.4000000000004036E-2</v>
      </c>
      <c r="R62" s="965">
        <f t="shared" si="44"/>
        <v>-4.9500000000001876E-2</v>
      </c>
      <c r="S62" s="965">
        <f t="shared" si="44"/>
        <v>2.3999999999999133E-2</v>
      </c>
      <c r="T62" s="965">
        <f t="shared" si="44"/>
        <v>4.9999999999990052E-2</v>
      </c>
      <c r="U62" s="965">
        <f t="shared" si="44"/>
        <v>7.5000000000002842E-3</v>
      </c>
      <c r="V62" s="965">
        <f t="shared" si="44"/>
        <v>4.0000000000006253E-2</v>
      </c>
      <c r="W62" s="1007"/>
      <c r="X62" s="30"/>
      <c r="Y62" s="374"/>
      <c r="AA62" s="11"/>
      <c r="AB62" s="11"/>
    </row>
    <row r="63" spans="1:28" ht="15" customHeight="1" x14ac:dyDescent="0.25">
      <c r="A63" s="882"/>
      <c r="B63" s="965">
        <f>B62 + SUMIF($A$48:$A$54, $A$3,B48:B54)</f>
        <v>7.6219999999999981</v>
      </c>
      <c r="C63" s="965">
        <f t="shared" ref="C63:V63" si="45">C62 + SUMIF($A$48:$A$54, $A$3,C48:C54)</f>
        <v>7.7</v>
      </c>
      <c r="D63" s="965">
        <f t="shared" si="45"/>
        <v>7.7249999999999988</v>
      </c>
      <c r="E63" s="965">
        <f t="shared" si="45"/>
        <v>0.54600000000000071</v>
      </c>
      <c r="F63" s="965">
        <f t="shared" si="45"/>
        <v>7.7499999999999902</v>
      </c>
      <c r="G63" s="965">
        <f t="shared" si="45"/>
        <v>7.5075000000000003</v>
      </c>
      <c r="H63" s="965">
        <f t="shared" si="45"/>
        <v>7.5075000000000003</v>
      </c>
      <c r="I63" s="965">
        <f t="shared" si="45"/>
        <v>6.6539999999999937</v>
      </c>
      <c r="J63" s="965">
        <f t="shared" si="45"/>
        <v>6.8320000000000105</v>
      </c>
      <c r="K63" s="965">
        <f t="shared" si="45"/>
        <v>6.8950000000000049</v>
      </c>
      <c r="L63" s="965">
        <f t="shared" si="45"/>
        <v>1.6580000000000019</v>
      </c>
      <c r="M63" s="965">
        <f t="shared" si="45"/>
        <v>6.9375000000000018</v>
      </c>
      <c r="N63" s="965">
        <f t="shared" si="45"/>
        <v>6.6619999999999964</v>
      </c>
      <c r="O63" s="965">
        <f t="shared" si="45"/>
        <v>6.6619999999999964</v>
      </c>
      <c r="P63" s="965">
        <f t="shared" si="45"/>
        <v>7.4440000000000044</v>
      </c>
      <c r="Q63" s="965">
        <f t="shared" si="45"/>
        <v>7.4440000000000044</v>
      </c>
      <c r="R63" s="965">
        <f t="shared" si="45"/>
        <v>7.5504999999999978</v>
      </c>
      <c r="S63" s="965">
        <f t="shared" si="45"/>
        <v>1.3239999999999992</v>
      </c>
      <c r="T63" s="965">
        <f t="shared" si="45"/>
        <v>7.7499999999999902</v>
      </c>
      <c r="U63" s="965">
        <f t="shared" si="45"/>
        <v>7.5075000000000003</v>
      </c>
      <c r="V63" s="965">
        <f t="shared" si="45"/>
        <v>7.4400000000000066</v>
      </c>
      <c r="W63" s="882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66"/>
      <c r="C1" s="1085" t="s">
        <v>33</v>
      </c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6"/>
      <c r="V1" s="1168" t="s">
        <v>34</v>
      </c>
      <c r="W1" s="1169"/>
      <c r="X1" s="1169"/>
    </row>
    <row r="2" spans="1:24" x14ac:dyDescent="0.25">
      <c r="A2" s="562"/>
      <c r="B2" s="1167"/>
      <c r="C2" s="1090" t="s">
        <v>35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1"/>
      <c r="V2" s="1168" t="s">
        <v>36</v>
      </c>
      <c r="W2" s="1169"/>
      <c r="X2" s="1169"/>
    </row>
    <row r="3" spans="1:24" x14ac:dyDescent="0.25">
      <c r="A3" s="562"/>
      <c r="B3" s="1167"/>
      <c r="C3" s="1077"/>
      <c r="D3" s="1077"/>
      <c r="E3" s="1077"/>
      <c r="F3" s="1077"/>
      <c r="G3" s="1077"/>
      <c r="H3" s="1077"/>
      <c r="I3" s="1077"/>
      <c r="J3" s="1077"/>
      <c r="K3" s="1077"/>
      <c r="L3" s="1077"/>
      <c r="M3" s="1077"/>
      <c r="N3" s="1077"/>
      <c r="O3" s="1077"/>
      <c r="P3" s="1077"/>
      <c r="Q3" s="1077"/>
      <c r="R3" s="1077"/>
      <c r="S3" s="1077"/>
      <c r="T3" s="1077"/>
      <c r="U3" s="1092"/>
      <c r="V3" s="1168" t="s">
        <v>37</v>
      </c>
      <c r="W3" s="1169"/>
      <c r="X3" s="1169"/>
    </row>
    <row r="4" spans="1:24" x14ac:dyDescent="0.25">
      <c r="A4" s="562"/>
      <c r="B4" s="79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73"/>
      <c r="W4" s="1073"/>
      <c r="X4" s="1073"/>
    </row>
    <row r="5" spans="1:24" x14ac:dyDescent="0.25">
      <c r="A5" s="562"/>
      <c r="B5" s="564" t="s">
        <v>38</v>
      </c>
      <c r="C5" s="1077">
        <v>3</v>
      </c>
      <c r="D5" s="1077"/>
      <c r="E5" s="84"/>
      <c r="F5" s="84"/>
      <c r="G5" s="84" t="s">
        <v>39</v>
      </c>
      <c r="H5" s="1078" t="s">
        <v>50</v>
      </c>
      <c r="I5" s="1078"/>
      <c r="J5" s="87"/>
      <c r="K5" s="87"/>
      <c r="L5" s="87"/>
      <c r="M5" s="85"/>
      <c r="N5" s="84" t="s">
        <v>40</v>
      </c>
      <c r="O5" s="574">
        <v>50</v>
      </c>
      <c r="P5" s="551"/>
      <c r="V5" s="1073"/>
      <c r="W5" s="1073"/>
      <c r="X5" s="1073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73"/>
      <c r="W6" s="1073"/>
      <c r="X6" s="1073"/>
    </row>
    <row r="7" spans="1:24" x14ac:dyDescent="0.25">
      <c r="A7" s="562"/>
      <c r="B7" s="565" t="s">
        <v>41</v>
      </c>
      <c r="C7" s="1080" t="s">
        <v>2</v>
      </c>
      <c r="D7" s="1080"/>
      <c r="E7" s="86"/>
      <c r="F7" s="86"/>
      <c r="G7" s="84" t="s">
        <v>42</v>
      </c>
      <c r="H7" s="1170">
        <v>45772</v>
      </c>
      <c r="I7" s="1078"/>
      <c r="J7" s="1078"/>
      <c r="K7" s="1078"/>
      <c r="L7" s="87"/>
      <c r="M7" s="391" t="s">
        <v>43</v>
      </c>
      <c r="N7" s="391"/>
      <c r="P7" s="1077" t="s">
        <v>89</v>
      </c>
      <c r="Q7" s="1077"/>
      <c r="R7" s="1077"/>
      <c r="S7" s="1077"/>
      <c r="T7" s="84"/>
      <c r="U7" s="88"/>
      <c r="V7" s="1073"/>
      <c r="W7" s="1073"/>
      <c r="X7" s="1073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75"/>
      <c r="W8" s="1075"/>
      <c r="X8" s="1075"/>
    </row>
    <row r="9" spans="1:24" ht="30.75" thickBot="1" x14ac:dyDescent="0.3">
      <c r="A9" s="1171" t="s">
        <v>105</v>
      </c>
      <c r="B9" s="1172"/>
      <c r="C9" s="1098" t="s">
        <v>7</v>
      </c>
      <c r="D9" s="1099"/>
      <c r="E9" s="1099"/>
      <c r="F9" s="1099"/>
      <c r="G9" s="1099"/>
      <c r="H9" s="1099"/>
      <c r="I9" s="1097"/>
      <c r="J9" s="1099" t="s">
        <v>29</v>
      </c>
      <c r="K9" s="1099"/>
      <c r="L9" s="1099"/>
      <c r="M9" s="1099"/>
      <c r="N9" s="1099"/>
      <c r="O9" s="1099"/>
      <c r="P9" s="1099"/>
      <c r="Q9" s="1098" t="s">
        <v>28</v>
      </c>
      <c r="R9" s="1099"/>
      <c r="S9" s="1099"/>
      <c r="T9" s="1099"/>
      <c r="U9" s="1099"/>
      <c r="V9" s="1099"/>
      <c r="W9" s="1097"/>
      <c r="X9" s="1173" t="s">
        <v>8</v>
      </c>
    </row>
    <row r="10" spans="1:24" ht="34.5" thickBot="1" x14ac:dyDescent="0.3">
      <c r="A10" s="1175" t="s">
        <v>44</v>
      </c>
      <c r="B10" s="1176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74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W17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ca="1" si="0"/>
        <v>91.6</v>
      </c>
      <c r="T12" s="572">
        <f t="shared" ca="1" si="0"/>
        <v>13.6</v>
      </c>
      <c r="U12" s="678">
        <f t="shared" ca="1" si="0"/>
        <v>92</v>
      </c>
      <c r="V12" s="572">
        <f t="shared" ca="1" si="0"/>
        <v>91.2</v>
      </c>
      <c r="W12" s="280">
        <f t="shared" ca="1" si="0"/>
        <v>90.9</v>
      </c>
      <c r="X12" s="643">
        <f t="shared" ref="X12:X17" ca="1" si="3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0"/>
        <v>91.6</v>
      </c>
      <c r="T13" s="572">
        <f t="shared" ca="1" si="0"/>
        <v>13.6</v>
      </c>
      <c r="U13" s="678">
        <f t="shared" ca="1" si="0"/>
        <v>92</v>
      </c>
      <c r="V13" s="572">
        <f t="shared" ca="1" si="0"/>
        <v>91.1</v>
      </c>
      <c r="W13" s="280">
        <f t="shared" ca="1" si="0"/>
        <v>90.9</v>
      </c>
      <c r="X13" s="643">
        <f t="shared" ca="1" si="3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0"/>
        <v>91.7</v>
      </c>
      <c r="T14" s="572">
        <f t="shared" ca="1" si="0"/>
        <v>13.6</v>
      </c>
      <c r="U14" s="678">
        <f t="shared" ca="1" si="0"/>
        <v>92</v>
      </c>
      <c r="V14" s="572">
        <f t="shared" ca="1" si="0"/>
        <v>91.2</v>
      </c>
      <c r="W14" s="280">
        <f t="shared" ca="1" si="0"/>
        <v>90.8</v>
      </c>
      <c r="X14" s="643">
        <f t="shared" ca="1" si="3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0"/>
        <v>91.6</v>
      </c>
      <c r="T15" s="572">
        <f t="shared" ca="1" si="0"/>
        <v>13.6</v>
      </c>
      <c r="U15" s="678">
        <f t="shared" ca="1" si="0"/>
        <v>91.9</v>
      </c>
      <c r="V15" s="572">
        <f t="shared" ca="1" si="0"/>
        <v>91.2</v>
      </c>
      <c r="W15" s="280">
        <f t="shared" ca="1" si="0"/>
        <v>90.8</v>
      </c>
      <c r="X15" s="643">
        <f t="shared" ca="1" si="3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0"/>
        <v>91.6</v>
      </c>
      <c r="T16" s="572">
        <f t="shared" ca="1" si="0"/>
        <v>13.6</v>
      </c>
      <c r="U16" s="678">
        <f t="shared" ca="1" si="0"/>
        <v>91.9</v>
      </c>
      <c r="V16" s="572">
        <f t="shared" ca="1" si="0"/>
        <v>91.2</v>
      </c>
      <c r="W16" s="280">
        <f t="shared" ca="1" si="0"/>
        <v>90.8</v>
      </c>
      <c r="X16" s="643">
        <f t="shared" ca="1" si="3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0"/>
        <v>91.6</v>
      </c>
      <c r="T17" s="602">
        <f t="shared" ca="1" si="0"/>
        <v>13.5</v>
      </c>
      <c r="U17" s="702">
        <f t="shared" ca="1" si="0"/>
        <v>91.9</v>
      </c>
      <c r="V17" s="602">
        <f t="shared" ca="1" si="0"/>
        <v>91.2</v>
      </c>
      <c r="W17" s="281">
        <f t="shared" ca="1" si="0"/>
        <v>90.8</v>
      </c>
      <c r="X17" s="644">
        <f t="shared" ca="1" si="3"/>
        <v>1665.8</v>
      </c>
    </row>
    <row r="18" spans="1:24" x14ac:dyDescent="0.25">
      <c r="A18" s="1177" t="s">
        <v>8</v>
      </c>
      <c r="B18" s="1178"/>
      <c r="C18" s="128">
        <f ca="1">+SUM(C11:C17)</f>
        <v>634.70000000000005</v>
      </c>
      <c r="D18" s="129">
        <f t="shared" ref="D18:W18" ca="1" si="4">+SUM(D11:D17)</f>
        <v>637.70000000000005</v>
      </c>
      <c r="E18" s="129">
        <f t="shared" ca="1" si="4"/>
        <v>635.1</v>
      </c>
      <c r="F18" s="129">
        <f t="shared" ca="1" si="4"/>
        <v>98.1</v>
      </c>
      <c r="G18" s="129">
        <f t="shared" ca="1" si="4"/>
        <v>629.29999999999995</v>
      </c>
      <c r="H18" s="129">
        <f t="shared" ca="1" si="4"/>
        <v>634.5</v>
      </c>
      <c r="I18" s="130">
        <f t="shared" ca="1" si="4"/>
        <v>632.9</v>
      </c>
      <c r="J18" s="128">
        <f t="shared" ca="1" si="4"/>
        <v>609.79999999999995</v>
      </c>
      <c r="K18" s="129">
        <f t="shared" ca="1" si="4"/>
        <v>611.30000000000007</v>
      </c>
      <c r="L18" s="129">
        <f t="shared" ca="1" si="4"/>
        <v>628.6</v>
      </c>
      <c r="M18" s="129">
        <f t="shared" ca="1" si="4"/>
        <v>142.20000000000002</v>
      </c>
      <c r="N18" s="129">
        <f t="shared" ca="1" si="4"/>
        <v>634.6</v>
      </c>
      <c r="O18" s="129">
        <f t="shared" ca="1" si="4"/>
        <v>620.90000000000009</v>
      </c>
      <c r="P18" s="130">
        <f t="shared" ca="1" si="4"/>
        <v>614.80000000000007</v>
      </c>
      <c r="Q18" s="128">
        <f t="shared" ca="1" si="4"/>
        <v>621.9</v>
      </c>
      <c r="R18" s="129">
        <f t="shared" ca="1" si="4"/>
        <v>632</v>
      </c>
      <c r="S18" s="129">
        <f t="shared" ca="1" si="4"/>
        <v>641.4</v>
      </c>
      <c r="T18" s="129">
        <f t="shared" ca="1" si="4"/>
        <v>95.1</v>
      </c>
      <c r="U18" s="129">
        <f t="shared" ca="1" si="4"/>
        <v>643.69999999999993</v>
      </c>
      <c r="V18" s="129">
        <f t="shared" ca="1" si="4"/>
        <v>638.30000000000007</v>
      </c>
      <c r="W18" s="262">
        <f t="shared" ca="1" si="4"/>
        <v>635.9</v>
      </c>
      <c r="X18" s="510">
        <f ca="1">+SUM(C18:W18)</f>
        <v>11672.800000000001</v>
      </c>
    </row>
    <row r="19" spans="1:24" ht="33.75" thickBot="1" x14ac:dyDescent="0.3">
      <c r="A19" s="1179" t="s">
        <v>47</v>
      </c>
      <c r="B19" s="1180"/>
      <c r="C19" s="587">
        <f ca="1">INDIRECT("'SEM " &amp; $O$5 &amp; "'!" &amp; ADDRESS(26, COLUMN(B26)))</f>
        <v>583</v>
      </c>
      <c r="D19" s="588">
        <f t="shared" ref="D19:W19" ca="1" si="5">INDIRECT("'SEM " &amp; $O$5 &amp; "'!" &amp; ADDRESS(26, COLUMN(C26)))</f>
        <v>588</v>
      </c>
      <c r="E19" s="588">
        <f t="shared" ca="1" si="5"/>
        <v>583</v>
      </c>
      <c r="F19" s="588">
        <f t="shared" ca="1" si="5"/>
        <v>83</v>
      </c>
      <c r="G19" s="588">
        <f t="shared" ca="1" si="5"/>
        <v>580</v>
      </c>
      <c r="H19" s="588">
        <f t="shared" ca="1" si="5"/>
        <v>582</v>
      </c>
      <c r="I19" s="589">
        <f t="shared" ca="1" si="5"/>
        <v>584</v>
      </c>
      <c r="J19" s="587">
        <f t="shared" ca="1" si="5"/>
        <v>561</v>
      </c>
      <c r="K19" s="588">
        <f t="shared" ca="1" si="5"/>
        <v>562</v>
      </c>
      <c r="L19" s="588">
        <f t="shared" ca="1" si="5"/>
        <v>576</v>
      </c>
      <c r="M19" s="588">
        <f t="shared" ca="1" si="5"/>
        <v>129</v>
      </c>
      <c r="N19" s="588">
        <f t="shared" ca="1" si="5"/>
        <v>584</v>
      </c>
      <c r="O19" s="588">
        <f t="shared" ca="1" si="5"/>
        <v>573</v>
      </c>
      <c r="P19" s="589">
        <f t="shared" ca="1" si="5"/>
        <v>564</v>
      </c>
      <c r="Q19" s="587">
        <f t="shared" ca="1" si="5"/>
        <v>570</v>
      </c>
      <c r="R19" s="588">
        <f t="shared" ca="1" si="5"/>
        <v>581</v>
      </c>
      <c r="S19" s="588">
        <f t="shared" ca="1" si="5"/>
        <v>588</v>
      </c>
      <c r="T19" s="588">
        <f t="shared" ca="1" si="5"/>
        <v>87</v>
      </c>
      <c r="U19" s="588">
        <f t="shared" ca="1" si="5"/>
        <v>593</v>
      </c>
      <c r="V19" s="588">
        <f t="shared" ca="1" si="5"/>
        <v>588</v>
      </c>
      <c r="W19" s="590">
        <f t="shared" ca="1" si="5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8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8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8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71" t="s">
        <v>26</v>
      </c>
      <c r="B25" s="1172"/>
      <c r="C25" s="1098" t="s">
        <v>16</v>
      </c>
      <c r="D25" s="1099"/>
      <c r="E25" s="1099"/>
      <c r="F25" s="1099"/>
      <c r="G25" s="1099"/>
      <c r="H25" s="1097"/>
      <c r="I25" s="1173" t="s">
        <v>8</v>
      </c>
      <c r="J25" s="92"/>
      <c r="K25" s="92"/>
      <c r="L25" s="1171" t="s">
        <v>45</v>
      </c>
      <c r="M25" s="1172"/>
      <c r="N25" s="1098" t="s">
        <v>16</v>
      </c>
      <c r="O25" s="1099"/>
      <c r="P25" s="1099"/>
      <c r="Q25" s="1099"/>
      <c r="R25" s="1099"/>
      <c r="S25" s="1097"/>
      <c r="T25" s="1173" t="s">
        <v>8</v>
      </c>
      <c r="V25"/>
      <c r="W25"/>
      <c r="X25"/>
    </row>
    <row r="26" spans="1:24" ht="30.75" customHeight="1" thickBot="1" x14ac:dyDescent="0.3">
      <c r="A26" s="1175" t="s">
        <v>44</v>
      </c>
      <c r="B26" s="1176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82"/>
      <c r="J26" s="92"/>
      <c r="K26" s="92"/>
      <c r="L26" s="1175" t="s">
        <v>44</v>
      </c>
      <c r="M26" s="1176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82"/>
      <c r="U26" s="1183" t="s">
        <v>91</v>
      </c>
      <c r="V26" s="1184"/>
      <c r="W26" s="1184"/>
      <c r="X26" s="1184"/>
    </row>
    <row r="27" spans="1:24" ht="36" customHeight="1" x14ac:dyDescent="0.25">
      <c r="A27" s="559" t="s">
        <v>98</v>
      </c>
      <c r="B27" s="597">
        <f>B11</f>
        <v>45722</v>
      </c>
      <c r="C27" s="474">
        <f ca="1">INDIRECT("'SEM " &amp; $O$5 &amp; "'!" &amp; ADDRESS(ROW(B36), COLUMN(B36)))</f>
        <v>73</v>
      </c>
      <c r="D27" s="592">
        <f t="shared" ref="D27:H27" ca="1" si="6">INDIRECT("'SEM " &amp; $O$5 &amp; "'!" &amp; ADDRESS(ROW(C36), COLUMN(C36)))</f>
        <v>77.900000000000006</v>
      </c>
      <c r="E27" s="330">
        <f t="shared" ca="1" si="6"/>
        <v>22.8</v>
      </c>
      <c r="F27" s="330">
        <f t="shared" ca="1" si="6"/>
        <v>77.099999999999994</v>
      </c>
      <c r="G27" s="330">
        <f t="shared" ca="1" si="6"/>
        <v>77.099999999999994</v>
      </c>
      <c r="H27" s="331">
        <f t="shared" ca="1" si="6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ca="1">INDIRECT("'SEM " &amp; $O$5 &amp; "'!" &amp; ADDRESS(ROW(O36), COLUMN(O36)))</f>
        <v>5.9</v>
      </c>
      <c r="O27" s="592">
        <f t="shared" ref="O27:S27" ca="1" si="7">INDIRECT("'SEM " &amp; $O$5 &amp; "'!" &amp; ADDRESS(ROW(P36), COLUMN(P36)))</f>
        <v>6.2</v>
      </c>
      <c r="P27" s="592">
        <f t="shared" ca="1" si="7"/>
        <v>1.4</v>
      </c>
      <c r="Q27" s="330">
        <f t="shared" ca="1" si="7"/>
        <v>6.2</v>
      </c>
      <c r="R27" s="592">
        <f t="shared" ca="1" si="7"/>
        <v>6.2</v>
      </c>
      <c r="S27" s="647">
        <f t="shared" ca="1" si="7"/>
        <v>6.3</v>
      </c>
      <c r="T27" s="510">
        <f ca="1">+SUM(N27:S27)</f>
        <v>32.200000000000003</v>
      </c>
      <c r="U27" s="1183"/>
      <c r="V27" s="1184"/>
      <c r="W27" s="1184"/>
      <c r="X27" s="1184"/>
    </row>
    <row r="28" spans="1:24" ht="36" customHeight="1" x14ac:dyDescent="0.25">
      <c r="A28" s="559" t="s">
        <v>99</v>
      </c>
      <c r="B28" s="597">
        <f t="shared" ref="B28:B33" si="8">B27+1</f>
        <v>45723</v>
      </c>
      <c r="C28" s="329">
        <f t="shared" ref="C28:H33" ca="1" si="9">INDIRECT("'SEM " &amp; $O$5 &amp; "'!" &amp; ADDRESS(ROW(B37), COLUMN(B37)))</f>
        <v>73</v>
      </c>
      <c r="D28" s="592">
        <f t="shared" ca="1" si="9"/>
        <v>77.900000000000006</v>
      </c>
      <c r="E28" s="330">
        <f t="shared" ca="1" si="9"/>
        <v>22.5</v>
      </c>
      <c r="F28" s="330">
        <f t="shared" ca="1" si="9"/>
        <v>77.099999999999994</v>
      </c>
      <c r="G28" s="330">
        <f t="shared" ca="1" si="9"/>
        <v>77.099999999999994</v>
      </c>
      <c r="H28" s="331">
        <f t="shared" ca="1" si="9"/>
        <v>77.2</v>
      </c>
      <c r="I28" s="552">
        <f t="shared" ref="I28:I33" ca="1" si="10">SUM(C28:H28)</f>
        <v>404.8</v>
      </c>
      <c r="J28" s="660"/>
      <c r="K28" s="661"/>
      <c r="L28" s="559" t="s">
        <v>99</v>
      </c>
      <c r="M28" s="560">
        <f t="shared" ref="M28:M33" si="11">M27+1</f>
        <v>45723</v>
      </c>
      <c r="N28" s="329">
        <f t="shared" ref="N28:S33" ca="1" si="12">INDIRECT("'SEM " &amp; $O$5 &amp; "'!" &amp; ADDRESS(ROW(O37), COLUMN(O37)))</f>
        <v>5.9</v>
      </c>
      <c r="O28" s="330">
        <f t="shared" ca="1" si="12"/>
        <v>6.2</v>
      </c>
      <c r="P28" s="330">
        <f t="shared" ca="1" si="12"/>
        <v>1.4</v>
      </c>
      <c r="Q28" s="330">
        <f t="shared" ca="1" si="12"/>
        <v>6.3</v>
      </c>
      <c r="R28" s="330">
        <f t="shared" ca="1" si="12"/>
        <v>6.2</v>
      </c>
      <c r="S28" s="344">
        <f t="shared" ca="1" si="12"/>
        <v>6.3</v>
      </c>
      <c r="T28" s="510">
        <f t="shared" ref="T28:T34" ca="1" si="13">+SUM(N28:S28)</f>
        <v>32.299999999999997</v>
      </c>
      <c r="U28" s="1183"/>
      <c r="V28" s="1184"/>
      <c r="W28" s="1184"/>
      <c r="X28" s="1184"/>
    </row>
    <row r="29" spans="1:24" ht="36" customHeight="1" x14ac:dyDescent="0.25">
      <c r="A29" s="559" t="s">
        <v>100</v>
      </c>
      <c r="B29" s="597">
        <f t="shared" si="8"/>
        <v>45724</v>
      </c>
      <c r="C29" s="329">
        <f t="shared" ca="1" si="9"/>
        <v>73</v>
      </c>
      <c r="D29" s="592">
        <f t="shared" ca="1" si="9"/>
        <v>77.900000000000006</v>
      </c>
      <c r="E29" s="330">
        <f t="shared" ca="1" si="9"/>
        <v>22.2</v>
      </c>
      <c r="F29" s="330">
        <f t="shared" ca="1" si="9"/>
        <v>77.099999999999994</v>
      </c>
      <c r="G29" s="330">
        <f t="shared" ca="1" si="9"/>
        <v>77.099999999999994</v>
      </c>
      <c r="H29" s="331">
        <f t="shared" ca="1" si="9"/>
        <v>77.2</v>
      </c>
      <c r="I29" s="552">
        <f t="shared" ca="1" si="10"/>
        <v>404.49999999999994</v>
      </c>
      <c r="J29" s="660"/>
      <c r="K29" s="661"/>
      <c r="L29" s="559" t="s">
        <v>100</v>
      </c>
      <c r="M29" s="560">
        <f t="shared" si="11"/>
        <v>45724</v>
      </c>
      <c r="N29" s="329">
        <f t="shared" ca="1" si="12"/>
        <v>5.9</v>
      </c>
      <c r="O29" s="330">
        <f t="shared" ca="1" si="12"/>
        <v>6.2</v>
      </c>
      <c r="P29" s="330">
        <f t="shared" ca="1" si="12"/>
        <v>1.4</v>
      </c>
      <c r="Q29" s="330">
        <f t="shared" ca="1" si="12"/>
        <v>6.3</v>
      </c>
      <c r="R29" s="330">
        <f t="shared" ca="1" si="12"/>
        <v>6.2</v>
      </c>
      <c r="S29" s="344">
        <f t="shared" ca="1" si="12"/>
        <v>6.3</v>
      </c>
      <c r="T29" s="510">
        <f t="shared" ca="1" si="13"/>
        <v>32.299999999999997</v>
      </c>
      <c r="U29" s="1183"/>
      <c r="V29" s="1184"/>
      <c r="W29" s="1184"/>
      <c r="X29" s="1184"/>
    </row>
    <row r="30" spans="1:24" ht="36" customHeight="1" x14ac:dyDescent="0.25">
      <c r="A30" s="559" t="s">
        <v>101</v>
      </c>
      <c r="B30" s="597">
        <f t="shared" si="8"/>
        <v>45725</v>
      </c>
      <c r="C30" s="329">
        <f t="shared" ca="1" si="9"/>
        <v>73.3</v>
      </c>
      <c r="D30" s="592">
        <f t="shared" ca="1" si="9"/>
        <v>78</v>
      </c>
      <c r="E30" s="330">
        <f t="shared" ca="1" si="9"/>
        <v>22.5</v>
      </c>
      <c r="F30" s="330">
        <f t="shared" ca="1" si="9"/>
        <v>77.099999999999994</v>
      </c>
      <c r="G30" s="330">
        <f t="shared" ca="1" si="9"/>
        <v>77</v>
      </c>
      <c r="H30" s="331">
        <f t="shared" ca="1" si="9"/>
        <v>77.400000000000006</v>
      </c>
      <c r="I30" s="552">
        <f t="shared" ca="1" si="10"/>
        <v>405.29999999999995</v>
      </c>
      <c r="J30" s="660"/>
      <c r="K30" s="374"/>
      <c r="L30" s="559" t="s">
        <v>101</v>
      </c>
      <c r="M30" s="560">
        <f t="shared" si="11"/>
        <v>45725</v>
      </c>
      <c r="N30" s="329">
        <f t="shared" ca="1" si="12"/>
        <v>5.9</v>
      </c>
      <c r="O30" s="330">
        <f t="shared" ca="1" si="12"/>
        <v>6.2</v>
      </c>
      <c r="P30" s="330">
        <f t="shared" ca="1" si="12"/>
        <v>1.4</v>
      </c>
      <c r="Q30" s="330">
        <f t="shared" ca="1" si="12"/>
        <v>6.3</v>
      </c>
      <c r="R30" s="330">
        <f t="shared" ca="1" si="12"/>
        <v>6.2</v>
      </c>
      <c r="S30" s="344">
        <f t="shared" ca="1" si="12"/>
        <v>6.3</v>
      </c>
      <c r="T30" s="510">
        <f t="shared" ca="1" si="13"/>
        <v>32.299999999999997</v>
      </c>
      <c r="U30" s="1183"/>
      <c r="V30" s="1184"/>
      <c r="W30" s="1184"/>
      <c r="X30" s="1184"/>
    </row>
    <row r="31" spans="1:24" ht="36" customHeight="1" x14ac:dyDescent="0.25">
      <c r="A31" s="559" t="s">
        <v>102</v>
      </c>
      <c r="B31" s="597">
        <f t="shared" si="8"/>
        <v>45726</v>
      </c>
      <c r="C31" s="329">
        <f t="shared" ca="1" si="9"/>
        <v>73.3</v>
      </c>
      <c r="D31" s="592">
        <f t="shared" ca="1" si="9"/>
        <v>78</v>
      </c>
      <c r="E31" s="330">
        <f t="shared" ca="1" si="9"/>
        <v>22.4</v>
      </c>
      <c r="F31" s="330">
        <f t="shared" ca="1" si="9"/>
        <v>77</v>
      </c>
      <c r="G31" s="330">
        <f t="shared" ca="1" si="9"/>
        <v>76.900000000000006</v>
      </c>
      <c r="H31" s="331">
        <f t="shared" ca="1" si="9"/>
        <v>77.3</v>
      </c>
      <c r="I31" s="552">
        <f t="shared" ca="1" si="10"/>
        <v>404.90000000000003</v>
      </c>
      <c r="J31" s="660"/>
      <c r="K31" s="661"/>
      <c r="L31" s="559" t="s">
        <v>102</v>
      </c>
      <c r="M31" s="560">
        <f t="shared" si="11"/>
        <v>45726</v>
      </c>
      <c r="N31" s="329">
        <f t="shared" ca="1" si="12"/>
        <v>6</v>
      </c>
      <c r="O31" s="330">
        <f t="shared" ca="1" si="12"/>
        <v>6.2</v>
      </c>
      <c r="P31" s="330">
        <f t="shared" ca="1" si="12"/>
        <v>1.4</v>
      </c>
      <c r="Q31" s="330">
        <f t="shared" ca="1" si="12"/>
        <v>6.3</v>
      </c>
      <c r="R31" s="330">
        <f t="shared" ca="1" si="12"/>
        <v>6.3</v>
      </c>
      <c r="S31" s="344">
        <f t="shared" ca="1" si="12"/>
        <v>6.4</v>
      </c>
      <c r="T31" s="510">
        <f t="shared" ca="1" si="13"/>
        <v>32.6</v>
      </c>
      <c r="U31" s="1183"/>
      <c r="V31" s="1184"/>
      <c r="W31" s="1184"/>
      <c r="X31" s="1184"/>
    </row>
    <row r="32" spans="1:24" ht="36" customHeight="1" x14ac:dyDescent="0.25">
      <c r="A32" s="559" t="s">
        <v>103</v>
      </c>
      <c r="B32" s="597">
        <f t="shared" si="8"/>
        <v>45727</v>
      </c>
      <c r="C32" s="329">
        <f t="shared" ca="1" si="9"/>
        <v>73.3</v>
      </c>
      <c r="D32" s="592">
        <f t="shared" ca="1" si="9"/>
        <v>78</v>
      </c>
      <c r="E32" s="330">
        <f t="shared" ca="1" si="9"/>
        <v>22.4</v>
      </c>
      <c r="F32" s="330">
        <f t="shared" ca="1" si="9"/>
        <v>77</v>
      </c>
      <c r="G32" s="330">
        <f t="shared" ca="1" si="9"/>
        <v>76.900000000000006</v>
      </c>
      <c r="H32" s="331">
        <f t="shared" ca="1" si="9"/>
        <v>77.3</v>
      </c>
      <c r="I32" s="552">
        <f t="shared" ca="1" si="10"/>
        <v>404.90000000000003</v>
      </c>
      <c r="J32" s="660"/>
      <c r="K32" s="661"/>
      <c r="L32" s="559" t="s">
        <v>103</v>
      </c>
      <c r="M32" s="560">
        <f t="shared" si="11"/>
        <v>45727</v>
      </c>
      <c r="N32" s="329">
        <f t="shared" ca="1" si="12"/>
        <v>6</v>
      </c>
      <c r="O32" s="330">
        <f t="shared" ca="1" si="12"/>
        <v>6.2</v>
      </c>
      <c r="P32" s="330">
        <f t="shared" ca="1" si="12"/>
        <v>1.5</v>
      </c>
      <c r="Q32" s="330">
        <f t="shared" ca="1" si="12"/>
        <v>6.3</v>
      </c>
      <c r="R32" s="330">
        <f t="shared" ca="1" si="12"/>
        <v>6.3</v>
      </c>
      <c r="S32" s="344">
        <f t="shared" ca="1" si="12"/>
        <v>6.4</v>
      </c>
      <c r="T32" s="510">
        <f t="shared" ca="1" si="13"/>
        <v>32.700000000000003</v>
      </c>
      <c r="U32" s="1183"/>
      <c r="V32" s="1184"/>
      <c r="W32" s="1184"/>
      <c r="X32" s="1184"/>
    </row>
    <row r="33" spans="1:24" ht="38.25" customHeight="1" thickBot="1" x14ac:dyDescent="0.3">
      <c r="A33" s="559" t="s">
        <v>104</v>
      </c>
      <c r="B33" s="597">
        <f t="shared" si="8"/>
        <v>45728</v>
      </c>
      <c r="C33" s="329">
        <f t="shared" ca="1" si="9"/>
        <v>73.3</v>
      </c>
      <c r="D33" s="592">
        <f t="shared" ca="1" si="9"/>
        <v>78</v>
      </c>
      <c r="E33" s="330">
        <f t="shared" ca="1" si="9"/>
        <v>22.4</v>
      </c>
      <c r="F33" s="330">
        <f t="shared" ca="1" si="9"/>
        <v>77</v>
      </c>
      <c r="G33" s="330">
        <f t="shared" ca="1" si="9"/>
        <v>76.900000000000006</v>
      </c>
      <c r="H33" s="331">
        <f t="shared" ca="1" si="9"/>
        <v>77.3</v>
      </c>
      <c r="I33" s="552">
        <f t="shared" ca="1" si="10"/>
        <v>404.90000000000003</v>
      </c>
      <c r="J33" s="660"/>
      <c r="K33" s="375"/>
      <c r="L33" s="559" t="s">
        <v>104</v>
      </c>
      <c r="M33" s="560">
        <f t="shared" si="11"/>
        <v>45728</v>
      </c>
      <c r="N33" s="329">
        <f t="shared" ca="1" si="12"/>
        <v>6</v>
      </c>
      <c r="O33" s="330">
        <f t="shared" ca="1" si="12"/>
        <v>6.3</v>
      </c>
      <c r="P33" s="330">
        <f t="shared" ca="1" si="12"/>
        <v>1.5</v>
      </c>
      <c r="Q33" s="330">
        <f t="shared" ca="1" si="12"/>
        <v>6.3</v>
      </c>
      <c r="R33" s="330">
        <f t="shared" ca="1" si="12"/>
        <v>6.3</v>
      </c>
      <c r="S33" s="344">
        <f t="shared" ca="1" si="12"/>
        <v>6.4</v>
      </c>
      <c r="T33" s="510">
        <f t="shared" ca="1" si="13"/>
        <v>32.800000000000004</v>
      </c>
      <c r="U33" s="1183"/>
      <c r="V33" s="1184"/>
      <c r="W33" s="1184"/>
      <c r="X33" s="1184"/>
    </row>
    <row r="34" spans="1:24" ht="30.75" customHeight="1" thickBot="1" x14ac:dyDescent="0.3">
      <c r="A34" s="1177" t="s">
        <v>8</v>
      </c>
      <c r="B34" s="1178"/>
      <c r="C34" s="594">
        <f t="shared" ref="C34:H34" ca="1" si="14">+SUM(C27:C33)</f>
        <v>512.20000000000005</v>
      </c>
      <c r="D34" s="595">
        <f t="shared" ca="1" si="14"/>
        <v>545.70000000000005</v>
      </c>
      <c r="E34" s="595">
        <f t="shared" ca="1" si="14"/>
        <v>157.20000000000002</v>
      </c>
      <c r="F34" s="595">
        <f t="shared" ca="1" si="14"/>
        <v>539.4</v>
      </c>
      <c r="G34" s="595">
        <f t="shared" ca="1" si="14"/>
        <v>538.99999999999989</v>
      </c>
      <c r="H34" s="596">
        <f t="shared" ca="1" si="14"/>
        <v>540.9</v>
      </c>
      <c r="I34" s="284">
        <f ca="1">+SUM(C34:H34)</f>
        <v>2834.4</v>
      </c>
      <c r="J34" s="89"/>
      <c r="K34" s="89"/>
      <c r="L34" s="1177" t="s">
        <v>8</v>
      </c>
      <c r="M34" s="1178"/>
      <c r="N34" s="594">
        <f t="shared" ref="N34:S34" ca="1" si="15">SUM(N27:N33)</f>
        <v>41.6</v>
      </c>
      <c r="O34" s="595">
        <f t="shared" ca="1" si="15"/>
        <v>43.5</v>
      </c>
      <c r="P34" s="595">
        <f t="shared" ca="1" si="15"/>
        <v>10</v>
      </c>
      <c r="Q34" s="595">
        <f t="shared" ca="1" si="15"/>
        <v>44</v>
      </c>
      <c r="R34" s="595">
        <f t="shared" ca="1" si="15"/>
        <v>43.699999999999996</v>
      </c>
      <c r="S34" s="596">
        <f t="shared" ca="1" si="15"/>
        <v>44.4</v>
      </c>
      <c r="T34" s="510">
        <f t="shared" ca="1" si="13"/>
        <v>227.2</v>
      </c>
      <c r="U34" s="1183"/>
      <c r="V34" s="1184"/>
      <c r="W34" s="1184"/>
      <c r="X34" s="1184"/>
    </row>
    <row r="35" spans="1:24" ht="30.75" customHeight="1" thickBot="1" x14ac:dyDescent="0.3">
      <c r="A35" s="1179" t="s">
        <v>47</v>
      </c>
      <c r="B35" s="1180"/>
      <c r="C35" s="587">
        <f t="shared" ref="C35:H35" ca="1" si="16">INDIRECT("'SEM " &amp; $O$5 &amp; "'!" &amp; ADDRESS(45, COLUMN(B45)))</f>
        <v>471</v>
      </c>
      <c r="D35" s="598">
        <f t="shared" ca="1" si="16"/>
        <v>502</v>
      </c>
      <c r="E35" s="598">
        <f t="shared" ca="1" si="16"/>
        <v>140</v>
      </c>
      <c r="F35" s="598">
        <f t="shared" ca="1" si="16"/>
        <v>496</v>
      </c>
      <c r="G35" s="598">
        <f t="shared" ca="1" si="16"/>
        <v>495</v>
      </c>
      <c r="H35" s="599">
        <f t="shared" ca="1" si="16"/>
        <v>497</v>
      </c>
      <c r="I35" s="553">
        <f ca="1">SUM(C35:H35)</f>
        <v>2601</v>
      </c>
      <c r="J35" s="89"/>
      <c r="K35" s="89"/>
      <c r="L35" s="1179" t="s">
        <v>47</v>
      </c>
      <c r="M35" s="1180"/>
      <c r="N35" s="587">
        <f ca="1">INDIRECT("'SEM " &amp; $O$5 &amp; "'!" &amp; ADDRESS(45, COLUMN(O45)))</f>
        <v>39</v>
      </c>
      <c r="O35" s="598">
        <f t="shared" ref="O35:S35" ca="1" si="17">INDIRECT("'SEM " &amp; $O$5 &amp; "'!" &amp; ADDRESS(45, COLUMN(P45)))</f>
        <v>41</v>
      </c>
      <c r="P35" s="598">
        <f t="shared" ca="1" si="17"/>
        <v>9</v>
      </c>
      <c r="Q35" s="598">
        <f t="shared" ca="1" si="17"/>
        <v>42</v>
      </c>
      <c r="R35" s="598">
        <f t="shared" ca="1" si="17"/>
        <v>42</v>
      </c>
      <c r="S35" s="599">
        <f t="shared" ca="1" si="17"/>
        <v>43</v>
      </c>
      <c r="T35" s="553">
        <f ca="1">SUM(N35:S35)</f>
        <v>216</v>
      </c>
      <c r="U35" s="1183"/>
      <c r="V35" s="1184"/>
      <c r="W35" s="1184"/>
      <c r="X35" s="1184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71" t="s">
        <v>26</v>
      </c>
      <c r="B45" s="1172"/>
      <c r="C45" s="1098" t="s">
        <v>7</v>
      </c>
      <c r="D45" s="1099"/>
      <c r="E45" s="1099"/>
      <c r="F45" s="1099"/>
      <c r="G45" s="1099"/>
      <c r="H45" s="1099"/>
      <c r="I45" s="1097"/>
      <c r="J45" s="1099" t="s">
        <v>29</v>
      </c>
      <c r="K45" s="1099"/>
      <c r="L45" s="1099"/>
      <c r="M45" s="1099"/>
      <c r="N45" s="1099"/>
      <c r="O45" s="1099"/>
      <c r="P45" s="1099"/>
      <c r="Q45" s="1098" t="s">
        <v>28</v>
      </c>
      <c r="R45" s="1099"/>
      <c r="S45" s="1099"/>
      <c r="T45" s="1099"/>
      <c r="U45" s="1099"/>
      <c r="V45" s="1099"/>
      <c r="W45" s="1097"/>
      <c r="X45" s="1173" t="s">
        <v>8</v>
      </c>
    </row>
    <row r="46" spans="1:24" ht="30.75" customHeight="1" thickBot="1" x14ac:dyDescent="0.3">
      <c r="A46" s="1175" t="s">
        <v>44</v>
      </c>
      <c r="B46" s="1176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186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W53" ca="1" si="18">INDIRECT("'SEM " &amp; $O$5 &amp; "'!" &amp; ADDRESS(ROW(C54), COLUMN(C54)))</f>
        <v>7.6</v>
      </c>
      <c r="E47" s="592">
        <f t="shared" ca="1" si="18"/>
        <v>7.6</v>
      </c>
      <c r="F47" s="592">
        <f t="shared" ca="1" si="18"/>
        <v>1.5</v>
      </c>
      <c r="G47" s="592">
        <f t="shared" ca="1" si="18"/>
        <v>7.6</v>
      </c>
      <c r="H47" s="592">
        <f t="shared" ca="1" si="18"/>
        <v>7.4</v>
      </c>
      <c r="I47" s="593">
        <f t="shared" ca="1" si="18"/>
        <v>7.4</v>
      </c>
      <c r="J47" s="591">
        <f t="shared" ca="1" si="18"/>
        <v>6.5</v>
      </c>
      <c r="K47" s="592">
        <f t="shared" ca="1" si="18"/>
        <v>6.7</v>
      </c>
      <c r="L47" s="592">
        <f t="shared" ca="1" si="18"/>
        <v>6.8</v>
      </c>
      <c r="M47" s="592">
        <f t="shared" ca="1" si="18"/>
        <v>1.6</v>
      </c>
      <c r="N47" s="592">
        <f t="shared" ca="1" si="18"/>
        <v>6.8</v>
      </c>
      <c r="O47" s="608">
        <f t="shared" ca="1" si="18"/>
        <v>6.6</v>
      </c>
      <c r="P47" s="593">
        <f t="shared" ca="1" si="18"/>
        <v>6.6</v>
      </c>
      <c r="Q47" s="591">
        <f t="shared" ca="1" si="18"/>
        <v>7.3</v>
      </c>
      <c r="R47" s="592">
        <f t="shared" ca="1" si="18"/>
        <v>7.3</v>
      </c>
      <c r="S47" s="592">
        <f t="shared" ca="1" si="18"/>
        <v>7.4</v>
      </c>
      <c r="T47" s="592">
        <f t="shared" ca="1" si="18"/>
        <v>1.3</v>
      </c>
      <c r="U47" s="592">
        <f t="shared" ca="1" si="18"/>
        <v>7.6</v>
      </c>
      <c r="V47" s="330">
        <f t="shared" ca="1" si="18"/>
        <v>7.4</v>
      </c>
      <c r="W47" s="593">
        <f t="shared" ca="1" si="18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19">B47+1</f>
        <v>45723</v>
      </c>
      <c r="C48" s="329">
        <f t="shared" ref="C48:R53" ca="1" si="20">INDIRECT("'SEM " &amp; $O$5 &amp; "'!" &amp; ADDRESS(ROW(B55), COLUMN(B55)))</f>
        <v>7.5</v>
      </c>
      <c r="D48" s="330">
        <f t="shared" ca="1" si="20"/>
        <v>7.6</v>
      </c>
      <c r="E48" s="330">
        <f t="shared" ca="1" si="20"/>
        <v>7.6</v>
      </c>
      <c r="F48" s="330">
        <f t="shared" ca="1" si="20"/>
        <v>1.5</v>
      </c>
      <c r="G48" s="330">
        <f t="shared" ca="1" si="20"/>
        <v>7.6</v>
      </c>
      <c r="H48" s="592">
        <f t="shared" ca="1" si="20"/>
        <v>7.4</v>
      </c>
      <c r="I48" s="331">
        <f t="shared" ca="1" si="20"/>
        <v>7.4</v>
      </c>
      <c r="J48" s="329">
        <f t="shared" ca="1" si="20"/>
        <v>6.6</v>
      </c>
      <c r="K48" s="592">
        <f t="shared" ca="1" si="20"/>
        <v>6.7</v>
      </c>
      <c r="L48" s="592">
        <f t="shared" ca="1" si="20"/>
        <v>6.8</v>
      </c>
      <c r="M48" s="330">
        <f t="shared" ca="1" si="20"/>
        <v>1.7</v>
      </c>
      <c r="N48" s="330">
        <f t="shared" ca="1" si="20"/>
        <v>6.8</v>
      </c>
      <c r="O48" s="25">
        <f t="shared" ca="1" si="20"/>
        <v>6.6</v>
      </c>
      <c r="P48" s="331">
        <f t="shared" ca="1" si="20"/>
        <v>6.6</v>
      </c>
      <c r="Q48" s="329">
        <f t="shared" ca="1" si="20"/>
        <v>7.3</v>
      </c>
      <c r="R48" s="330">
        <f t="shared" ca="1" si="20"/>
        <v>7.3</v>
      </c>
      <c r="S48" s="330">
        <f t="shared" ca="1" si="18"/>
        <v>7.4</v>
      </c>
      <c r="T48" s="330">
        <f t="shared" ca="1" si="18"/>
        <v>1.3</v>
      </c>
      <c r="U48" s="330">
        <f t="shared" ca="1" si="18"/>
        <v>7.6</v>
      </c>
      <c r="V48" s="330">
        <f t="shared" ca="1" si="18"/>
        <v>7.4</v>
      </c>
      <c r="W48" s="331">
        <f t="shared" ca="1" si="18"/>
        <v>7.2</v>
      </c>
      <c r="X48" s="510">
        <f t="shared" ref="X48:X54" ca="1" si="21">SUM(C48:W48)</f>
        <v>133.89999999999998</v>
      </c>
    </row>
    <row r="49" spans="1:24" ht="30" customHeight="1" x14ac:dyDescent="0.25">
      <c r="A49" s="559" t="s">
        <v>100</v>
      </c>
      <c r="B49" s="597">
        <f t="shared" si="19"/>
        <v>45724</v>
      </c>
      <c r="C49" s="329">
        <f t="shared" ca="1" si="20"/>
        <v>7.5</v>
      </c>
      <c r="D49" s="330">
        <f t="shared" ca="1" si="20"/>
        <v>7.6</v>
      </c>
      <c r="E49" s="330">
        <f t="shared" ca="1" si="20"/>
        <v>7.6</v>
      </c>
      <c r="F49" s="330">
        <f t="shared" ca="1" si="20"/>
        <v>1.5</v>
      </c>
      <c r="G49" s="330">
        <f t="shared" ca="1" si="20"/>
        <v>7.6</v>
      </c>
      <c r="H49" s="592">
        <f t="shared" ca="1" si="20"/>
        <v>7.4</v>
      </c>
      <c r="I49" s="331">
        <f t="shared" ca="1" si="20"/>
        <v>7.4</v>
      </c>
      <c r="J49" s="329">
        <f t="shared" ca="1" si="20"/>
        <v>6.6</v>
      </c>
      <c r="K49" s="592">
        <f t="shared" ca="1" si="20"/>
        <v>6.7</v>
      </c>
      <c r="L49" s="592">
        <f t="shared" ca="1" si="20"/>
        <v>6.8</v>
      </c>
      <c r="M49" s="330">
        <f t="shared" ca="1" si="20"/>
        <v>1.7</v>
      </c>
      <c r="N49" s="330">
        <f t="shared" ca="1" si="20"/>
        <v>6.8</v>
      </c>
      <c r="O49" s="25">
        <f t="shared" ca="1" si="20"/>
        <v>6.6</v>
      </c>
      <c r="P49" s="331">
        <f t="shared" ca="1" si="20"/>
        <v>6.6</v>
      </c>
      <c r="Q49" s="329">
        <f t="shared" ca="1" si="20"/>
        <v>7.3</v>
      </c>
      <c r="R49" s="330">
        <f t="shared" ca="1" si="20"/>
        <v>7.3</v>
      </c>
      <c r="S49" s="330">
        <f t="shared" ca="1" si="18"/>
        <v>7.5</v>
      </c>
      <c r="T49" s="330">
        <f t="shared" ca="1" si="18"/>
        <v>1.4</v>
      </c>
      <c r="U49" s="330">
        <f t="shared" ca="1" si="18"/>
        <v>7.6</v>
      </c>
      <c r="V49" s="330">
        <f t="shared" ca="1" si="18"/>
        <v>7.4</v>
      </c>
      <c r="W49" s="331">
        <f t="shared" ca="1" si="18"/>
        <v>7.3</v>
      </c>
      <c r="X49" s="510">
        <f t="shared" ca="1" si="21"/>
        <v>134.19999999999999</v>
      </c>
    </row>
    <row r="50" spans="1:24" ht="30" customHeight="1" x14ac:dyDescent="0.25">
      <c r="A50" s="559" t="s">
        <v>101</v>
      </c>
      <c r="B50" s="597">
        <f t="shared" si="19"/>
        <v>45725</v>
      </c>
      <c r="C50" s="329">
        <f t="shared" ca="1" si="20"/>
        <v>7.5</v>
      </c>
      <c r="D50" s="330">
        <f t="shared" ca="1" si="20"/>
        <v>7.6</v>
      </c>
      <c r="E50" s="330">
        <f t="shared" ca="1" si="20"/>
        <v>7.6</v>
      </c>
      <c r="F50" s="330">
        <f t="shared" ca="1" si="20"/>
        <v>1.5</v>
      </c>
      <c r="G50" s="330">
        <f t="shared" ca="1" si="20"/>
        <v>7.6</v>
      </c>
      <c r="H50" s="592">
        <f t="shared" ca="1" si="20"/>
        <v>7.4</v>
      </c>
      <c r="I50" s="331">
        <f t="shared" ca="1" si="20"/>
        <v>7.4</v>
      </c>
      <c r="J50" s="329">
        <f t="shared" ca="1" si="20"/>
        <v>6.6</v>
      </c>
      <c r="K50" s="592">
        <f t="shared" ca="1" si="20"/>
        <v>6.7</v>
      </c>
      <c r="L50" s="592">
        <f t="shared" ca="1" si="20"/>
        <v>6.8</v>
      </c>
      <c r="M50" s="330">
        <f t="shared" ca="1" si="20"/>
        <v>1.7</v>
      </c>
      <c r="N50" s="330">
        <f t="shared" ca="1" si="20"/>
        <v>6.8</v>
      </c>
      <c r="O50" s="25">
        <f t="shared" ca="1" si="20"/>
        <v>6.6</v>
      </c>
      <c r="P50" s="331">
        <f t="shared" ca="1" si="20"/>
        <v>6.6</v>
      </c>
      <c r="Q50" s="329">
        <f t="shared" ca="1" si="20"/>
        <v>7.3</v>
      </c>
      <c r="R50" s="330">
        <f t="shared" ca="1" si="20"/>
        <v>7.3</v>
      </c>
      <c r="S50" s="330">
        <f t="shared" ca="1" si="18"/>
        <v>7.5</v>
      </c>
      <c r="T50" s="330">
        <f t="shared" ca="1" si="18"/>
        <v>1.4</v>
      </c>
      <c r="U50" s="330">
        <f t="shared" ca="1" si="18"/>
        <v>7.6</v>
      </c>
      <c r="V50" s="330">
        <f t="shared" ca="1" si="18"/>
        <v>7.4</v>
      </c>
      <c r="W50" s="331">
        <f t="shared" ca="1" si="18"/>
        <v>7.3</v>
      </c>
      <c r="X50" s="510">
        <f t="shared" ca="1" si="21"/>
        <v>134.19999999999999</v>
      </c>
    </row>
    <row r="51" spans="1:24" ht="30" customHeight="1" x14ac:dyDescent="0.25">
      <c r="A51" s="559" t="s">
        <v>102</v>
      </c>
      <c r="B51" s="597">
        <f t="shared" si="19"/>
        <v>45726</v>
      </c>
      <c r="C51" s="329">
        <f t="shared" ca="1" si="20"/>
        <v>7.5</v>
      </c>
      <c r="D51" s="330">
        <f t="shared" ca="1" si="20"/>
        <v>7.7</v>
      </c>
      <c r="E51" s="330">
        <f t="shared" ca="1" si="20"/>
        <v>7.6</v>
      </c>
      <c r="F51" s="330">
        <f t="shared" ca="1" si="20"/>
        <v>1.5</v>
      </c>
      <c r="G51" s="330">
        <f t="shared" ca="1" si="20"/>
        <v>7.6</v>
      </c>
      <c r="H51" s="592">
        <f t="shared" ca="1" si="20"/>
        <v>7.4</v>
      </c>
      <c r="I51" s="331">
        <f t="shared" ca="1" si="20"/>
        <v>7.4</v>
      </c>
      <c r="J51" s="329">
        <f t="shared" ca="1" si="20"/>
        <v>6.6</v>
      </c>
      <c r="K51" s="592">
        <f t="shared" ca="1" si="20"/>
        <v>6.7</v>
      </c>
      <c r="L51" s="592">
        <f t="shared" ca="1" si="20"/>
        <v>6.9</v>
      </c>
      <c r="M51" s="330">
        <f t="shared" ca="1" si="20"/>
        <v>1.7</v>
      </c>
      <c r="N51" s="330">
        <f t="shared" ca="1" si="20"/>
        <v>6.8</v>
      </c>
      <c r="O51" s="25">
        <f t="shared" ca="1" si="20"/>
        <v>6.6</v>
      </c>
      <c r="P51" s="331">
        <f t="shared" ca="1" si="20"/>
        <v>6.6</v>
      </c>
      <c r="Q51" s="329">
        <f t="shared" ca="1" si="20"/>
        <v>7.4</v>
      </c>
      <c r="R51" s="330">
        <f t="shared" ca="1" si="20"/>
        <v>7.4</v>
      </c>
      <c r="S51" s="330">
        <f t="shared" ca="1" si="18"/>
        <v>7.5</v>
      </c>
      <c r="T51" s="330">
        <f t="shared" ca="1" si="18"/>
        <v>1.4</v>
      </c>
      <c r="U51" s="330">
        <f t="shared" ca="1" si="18"/>
        <v>7.6</v>
      </c>
      <c r="V51" s="330">
        <f t="shared" ca="1" si="18"/>
        <v>7.4</v>
      </c>
      <c r="W51" s="331">
        <f t="shared" ca="1" si="18"/>
        <v>7.3</v>
      </c>
      <c r="X51" s="510">
        <f t="shared" ca="1" si="21"/>
        <v>134.60000000000002</v>
      </c>
    </row>
    <row r="52" spans="1:24" ht="30" customHeight="1" x14ac:dyDescent="0.25">
      <c r="A52" s="559" t="s">
        <v>103</v>
      </c>
      <c r="B52" s="597">
        <f t="shared" si="19"/>
        <v>45727</v>
      </c>
      <c r="C52" s="329">
        <f t="shared" ca="1" si="20"/>
        <v>7.5</v>
      </c>
      <c r="D52" s="330">
        <f t="shared" ca="1" si="20"/>
        <v>7.7</v>
      </c>
      <c r="E52" s="330">
        <f t="shared" ca="1" si="20"/>
        <v>7.7</v>
      </c>
      <c r="F52" s="330">
        <f t="shared" ca="1" si="20"/>
        <v>1.6</v>
      </c>
      <c r="G52" s="330">
        <f t="shared" ca="1" si="20"/>
        <v>7.6</v>
      </c>
      <c r="H52" s="592">
        <f t="shared" ca="1" si="20"/>
        <v>7.5</v>
      </c>
      <c r="I52" s="331">
        <f t="shared" ca="1" si="20"/>
        <v>7.5</v>
      </c>
      <c r="J52" s="329">
        <f t="shared" ca="1" si="20"/>
        <v>6.6</v>
      </c>
      <c r="K52" s="592">
        <f t="shared" ca="1" si="20"/>
        <v>6.8</v>
      </c>
      <c r="L52" s="592">
        <f t="shared" ca="1" si="20"/>
        <v>6.9</v>
      </c>
      <c r="M52" s="330">
        <f t="shared" ca="1" si="20"/>
        <v>1.7</v>
      </c>
      <c r="N52" s="330">
        <f t="shared" ca="1" si="20"/>
        <v>6.8</v>
      </c>
      <c r="O52" s="25">
        <f t="shared" ca="1" si="20"/>
        <v>6.7</v>
      </c>
      <c r="P52" s="331">
        <f t="shared" ca="1" si="20"/>
        <v>6.7</v>
      </c>
      <c r="Q52" s="329">
        <f t="shared" ca="1" si="20"/>
        <v>7.4</v>
      </c>
      <c r="R52" s="330">
        <f t="shared" ca="1" si="20"/>
        <v>7.4</v>
      </c>
      <c r="S52" s="330">
        <f t="shared" ca="1" si="18"/>
        <v>7.5</v>
      </c>
      <c r="T52" s="330">
        <f t="shared" ca="1" si="18"/>
        <v>1.4</v>
      </c>
      <c r="U52" s="330">
        <f t="shared" ca="1" si="18"/>
        <v>7.6</v>
      </c>
      <c r="V52" s="330">
        <f t="shared" ca="1" si="18"/>
        <v>7.5</v>
      </c>
      <c r="W52" s="331">
        <f t="shared" ca="1" si="18"/>
        <v>7.3</v>
      </c>
      <c r="X52" s="510">
        <f t="shared" ca="1" si="21"/>
        <v>135.40000000000003</v>
      </c>
    </row>
    <row r="53" spans="1:24" ht="30.75" customHeight="1" thickBot="1" x14ac:dyDescent="0.3">
      <c r="A53" s="559" t="s">
        <v>104</v>
      </c>
      <c r="B53" s="597">
        <f t="shared" si="19"/>
        <v>45728</v>
      </c>
      <c r="C53" s="329">
        <f t="shared" ca="1" si="20"/>
        <v>7.5</v>
      </c>
      <c r="D53" s="330">
        <f t="shared" ca="1" si="20"/>
        <v>7.7</v>
      </c>
      <c r="E53" s="330">
        <f t="shared" ca="1" si="20"/>
        <v>7.7</v>
      </c>
      <c r="F53" s="330">
        <f t="shared" ca="1" si="20"/>
        <v>1.6</v>
      </c>
      <c r="G53" s="330">
        <f t="shared" ca="1" si="20"/>
        <v>7.6</v>
      </c>
      <c r="H53" s="592">
        <f t="shared" ca="1" si="20"/>
        <v>7.5</v>
      </c>
      <c r="I53" s="331">
        <f t="shared" ca="1" si="20"/>
        <v>7.5</v>
      </c>
      <c r="J53" s="329">
        <f t="shared" ca="1" si="20"/>
        <v>6.6</v>
      </c>
      <c r="K53" s="592">
        <f t="shared" ca="1" si="20"/>
        <v>6.8</v>
      </c>
      <c r="L53" s="592">
        <f t="shared" ca="1" si="20"/>
        <v>6.9</v>
      </c>
      <c r="M53" s="330">
        <f t="shared" ca="1" si="20"/>
        <v>1.7</v>
      </c>
      <c r="N53" s="330">
        <f t="shared" ca="1" si="20"/>
        <v>6.9</v>
      </c>
      <c r="O53" s="25">
        <f t="shared" ca="1" si="20"/>
        <v>6.7</v>
      </c>
      <c r="P53" s="331">
        <f t="shared" ca="1" si="20"/>
        <v>6.7</v>
      </c>
      <c r="Q53" s="329">
        <f t="shared" ca="1" si="20"/>
        <v>7.4</v>
      </c>
      <c r="R53" s="330">
        <f t="shared" ca="1" si="20"/>
        <v>7.4</v>
      </c>
      <c r="S53" s="330">
        <f t="shared" ca="1" si="18"/>
        <v>7.5</v>
      </c>
      <c r="T53" s="330">
        <f t="shared" ca="1" si="18"/>
        <v>1.4</v>
      </c>
      <c r="U53" s="330">
        <f t="shared" ca="1" si="18"/>
        <v>7.6</v>
      </c>
      <c r="V53" s="330">
        <f t="shared" ca="1" si="18"/>
        <v>7.5</v>
      </c>
      <c r="W53" s="331">
        <f t="shared" ca="1" si="18"/>
        <v>7.3</v>
      </c>
      <c r="X53" s="510">
        <f t="shared" ca="1" si="21"/>
        <v>135.50000000000006</v>
      </c>
    </row>
    <row r="54" spans="1:24" x14ac:dyDescent="0.25">
      <c r="A54" s="1177" t="s">
        <v>8</v>
      </c>
      <c r="B54" s="1178"/>
      <c r="C54" s="128">
        <f ca="1">+SUM(C47:C53)</f>
        <v>52.5</v>
      </c>
      <c r="D54" s="129">
        <f t="shared" ref="D54:U54" ca="1" si="22">+SUM(D47:D53)</f>
        <v>53.500000000000007</v>
      </c>
      <c r="E54" s="129">
        <f t="shared" ca="1" si="22"/>
        <v>53.400000000000006</v>
      </c>
      <c r="F54" s="129">
        <f t="shared" ca="1" si="22"/>
        <v>10.7</v>
      </c>
      <c r="G54" s="129">
        <f t="shared" ca="1" si="22"/>
        <v>53.2</v>
      </c>
      <c r="H54" s="129">
        <f t="shared" ca="1" si="22"/>
        <v>52</v>
      </c>
      <c r="I54" s="130">
        <f t="shared" ca="1" si="22"/>
        <v>52</v>
      </c>
      <c r="J54" s="128">
        <f t="shared" ca="1" si="22"/>
        <v>46.1</v>
      </c>
      <c r="K54" s="129">
        <f t="shared" ca="1" si="22"/>
        <v>47.099999999999994</v>
      </c>
      <c r="L54" s="129">
        <f t="shared" ca="1" si="22"/>
        <v>47.9</v>
      </c>
      <c r="M54" s="129">
        <f t="shared" ca="1" si="22"/>
        <v>11.799999999999999</v>
      </c>
      <c r="N54" s="129">
        <f t="shared" ca="1" si="22"/>
        <v>47.699999999999996</v>
      </c>
      <c r="O54" s="129">
        <f t="shared" ca="1" si="22"/>
        <v>46.400000000000006</v>
      </c>
      <c r="P54" s="130">
        <f t="shared" ca="1" si="22"/>
        <v>46.400000000000006</v>
      </c>
      <c r="Q54" s="128">
        <f t="shared" ca="1" si="22"/>
        <v>51.4</v>
      </c>
      <c r="R54" s="129">
        <f t="shared" ca="1" si="22"/>
        <v>51.4</v>
      </c>
      <c r="S54" s="129">
        <f t="shared" ca="1" si="22"/>
        <v>52.3</v>
      </c>
      <c r="T54" s="129">
        <f t="shared" ca="1" si="22"/>
        <v>9.6000000000000014</v>
      </c>
      <c r="U54" s="262">
        <f t="shared" ca="1" si="22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1"/>
        <v>941.49999999999989</v>
      </c>
    </row>
    <row r="55" spans="1:24" ht="33.75" thickBot="1" x14ac:dyDescent="0.3">
      <c r="A55" s="1179" t="s">
        <v>47</v>
      </c>
      <c r="B55" s="1180"/>
      <c r="C55" s="587">
        <f ca="1">INDIRECT("'SEM " &amp; $O$5 &amp; "'!" &amp; ADDRESS(63, COLUMN(B63)))</f>
        <v>49</v>
      </c>
      <c r="D55" s="588">
        <f t="shared" ref="D55:W55" ca="1" si="23">INDIRECT("'SEM " &amp; $O$5 &amp; "'!" &amp; ADDRESS(63, COLUMN(C63)))</f>
        <v>50</v>
      </c>
      <c r="E55" s="588">
        <f t="shared" ca="1" si="23"/>
        <v>50</v>
      </c>
      <c r="F55" s="588">
        <f t="shared" ca="1" si="23"/>
        <v>9</v>
      </c>
      <c r="G55" s="588">
        <f t="shared" ca="1" si="23"/>
        <v>50</v>
      </c>
      <c r="H55" s="588">
        <f t="shared" ca="1" si="23"/>
        <v>49</v>
      </c>
      <c r="I55" s="589">
        <f t="shared" ca="1" si="23"/>
        <v>49</v>
      </c>
      <c r="J55" s="587">
        <f t="shared" ca="1" si="23"/>
        <v>43</v>
      </c>
      <c r="K55" s="588">
        <f t="shared" ca="1" si="23"/>
        <v>44</v>
      </c>
      <c r="L55" s="588">
        <f t="shared" ca="1" si="23"/>
        <v>45</v>
      </c>
      <c r="M55" s="588">
        <f t="shared" ca="1" si="23"/>
        <v>11</v>
      </c>
      <c r="N55" s="588">
        <f t="shared" ca="1" si="23"/>
        <v>45</v>
      </c>
      <c r="O55" s="588">
        <f t="shared" ca="1" si="23"/>
        <v>44</v>
      </c>
      <c r="P55" s="589">
        <f t="shared" ca="1" si="23"/>
        <v>44</v>
      </c>
      <c r="Q55" s="587">
        <f t="shared" ca="1" si="23"/>
        <v>48</v>
      </c>
      <c r="R55" s="588">
        <f t="shared" ca="1" si="23"/>
        <v>48</v>
      </c>
      <c r="S55" s="588">
        <f t="shared" ca="1" si="23"/>
        <v>49</v>
      </c>
      <c r="T55" s="588">
        <f t="shared" ca="1" si="23"/>
        <v>8</v>
      </c>
      <c r="U55" s="590">
        <f t="shared" ca="1" si="23"/>
        <v>50</v>
      </c>
      <c r="V55" s="604">
        <f t="shared" ca="1" si="23"/>
        <v>49</v>
      </c>
      <c r="W55" s="590">
        <f t="shared" ca="1" si="23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66"/>
      <c r="C1" s="1085" t="s">
        <v>33</v>
      </c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6"/>
      <c r="V1" s="1168" t="s">
        <v>34</v>
      </c>
      <c r="W1" s="1169"/>
      <c r="X1" s="1169"/>
    </row>
    <row r="2" spans="1:24" x14ac:dyDescent="0.25">
      <c r="A2" s="562"/>
      <c r="B2" s="1167"/>
      <c r="C2" s="1090" t="s">
        <v>35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1"/>
      <c r="V2" s="1168" t="s">
        <v>36</v>
      </c>
      <c r="W2" s="1169"/>
      <c r="X2" s="1169"/>
    </row>
    <row r="3" spans="1:24" x14ac:dyDescent="0.25">
      <c r="A3" s="562"/>
      <c r="B3" s="1167"/>
      <c r="C3" s="1077"/>
      <c r="D3" s="1077"/>
      <c r="E3" s="1077"/>
      <c r="F3" s="1077"/>
      <c r="G3" s="1077"/>
      <c r="H3" s="1077"/>
      <c r="I3" s="1077"/>
      <c r="J3" s="1077"/>
      <c r="K3" s="1077"/>
      <c r="L3" s="1077"/>
      <c r="M3" s="1077"/>
      <c r="N3" s="1077"/>
      <c r="O3" s="1077"/>
      <c r="P3" s="1077"/>
      <c r="Q3" s="1077"/>
      <c r="R3" s="1077"/>
      <c r="S3" s="1077"/>
      <c r="T3" s="1077"/>
      <c r="U3" s="1092"/>
      <c r="V3" s="1168" t="s">
        <v>37</v>
      </c>
      <c r="W3" s="1169"/>
      <c r="X3" s="1169"/>
    </row>
    <row r="4" spans="1:24" x14ac:dyDescent="0.25">
      <c r="A4" s="562"/>
      <c r="B4" s="79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73"/>
      <c r="W4" s="1073"/>
      <c r="X4" s="1073"/>
    </row>
    <row r="5" spans="1:24" x14ac:dyDescent="0.25">
      <c r="A5" s="562"/>
      <c r="B5" s="564" t="s">
        <v>38</v>
      </c>
      <c r="C5" s="1077">
        <v>3</v>
      </c>
      <c r="D5" s="1077"/>
      <c r="E5" s="84"/>
      <c r="F5" s="84"/>
      <c r="G5" s="84" t="s">
        <v>39</v>
      </c>
      <c r="H5" s="1078" t="s">
        <v>50</v>
      </c>
      <c r="I5" s="1078"/>
      <c r="J5" s="87"/>
      <c r="K5" s="87"/>
      <c r="L5" s="87"/>
      <c r="M5" s="85"/>
      <c r="N5" s="84" t="s">
        <v>40</v>
      </c>
      <c r="O5" s="574">
        <v>50</v>
      </c>
      <c r="P5" s="551"/>
      <c r="V5" s="1073"/>
      <c r="W5" s="1073"/>
      <c r="X5" s="1073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73"/>
      <c r="W6" s="1073"/>
      <c r="X6" s="1073"/>
    </row>
    <row r="7" spans="1:24" x14ac:dyDescent="0.25">
      <c r="A7" s="562"/>
      <c r="B7" s="565" t="s">
        <v>41</v>
      </c>
      <c r="C7" s="1080" t="s">
        <v>2</v>
      </c>
      <c r="D7" s="1080"/>
      <c r="E7" s="86"/>
      <c r="F7" s="86"/>
      <c r="G7" s="84" t="s">
        <v>42</v>
      </c>
      <c r="H7" s="1170">
        <v>45772</v>
      </c>
      <c r="I7" s="1078"/>
      <c r="J7" s="1078"/>
      <c r="K7" s="1078"/>
      <c r="L7" s="87"/>
      <c r="M7" s="391" t="s">
        <v>43</v>
      </c>
      <c r="N7" s="391"/>
      <c r="P7" s="1077" t="s">
        <v>89</v>
      </c>
      <c r="Q7" s="1077"/>
      <c r="R7" s="1077"/>
      <c r="S7" s="1077"/>
      <c r="T7" s="84"/>
      <c r="U7" s="88"/>
      <c r="V7" s="1073"/>
      <c r="W7" s="1073"/>
      <c r="X7" s="1073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75"/>
      <c r="W8" s="1075"/>
      <c r="X8" s="1075"/>
    </row>
    <row r="9" spans="1:24" ht="30.75" thickBot="1" x14ac:dyDescent="0.3">
      <c r="A9" s="1171" t="s">
        <v>105</v>
      </c>
      <c r="B9" s="1172"/>
      <c r="C9" s="1098" t="s">
        <v>7</v>
      </c>
      <c r="D9" s="1099"/>
      <c r="E9" s="1099"/>
      <c r="F9" s="1099"/>
      <c r="G9" s="1099"/>
      <c r="H9" s="1099"/>
      <c r="I9" s="1097"/>
      <c r="J9" s="1099" t="s">
        <v>29</v>
      </c>
      <c r="K9" s="1099"/>
      <c r="L9" s="1099"/>
      <c r="M9" s="1099"/>
      <c r="N9" s="1099"/>
      <c r="O9" s="1099"/>
      <c r="P9" s="1099"/>
      <c r="Q9" s="1098" t="s">
        <v>28</v>
      </c>
      <c r="R9" s="1099"/>
      <c r="S9" s="1099"/>
      <c r="T9" s="1099"/>
      <c r="U9" s="1099"/>
      <c r="V9" s="1099"/>
      <c r="W9" s="1097"/>
      <c r="X9" s="1173" t="s">
        <v>8</v>
      </c>
    </row>
    <row r="10" spans="1:24" ht="34.5" thickBot="1" x14ac:dyDescent="0.3">
      <c r="A10" s="1175" t="s">
        <v>44</v>
      </c>
      <c r="B10" s="1176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74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177" t="s">
        <v>8</v>
      </c>
      <c r="B18" s="1178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79" t="s">
        <v>47</v>
      </c>
      <c r="B19" s="1180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8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8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8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71" t="s">
        <v>26</v>
      </c>
      <c r="B25" s="1172"/>
      <c r="C25" s="1098" t="s">
        <v>16</v>
      </c>
      <c r="D25" s="1099"/>
      <c r="E25" s="1099"/>
      <c r="F25" s="1099"/>
      <c r="G25" s="1099"/>
      <c r="H25" s="1097"/>
      <c r="I25" s="1173" t="s">
        <v>8</v>
      </c>
      <c r="J25" s="92"/>
      <c r="K25" s="92"/>
      <c r="L25" s="1171" t="s">
        <v>45</v>
      </c>
      <c r="M25" s="1172"/>
      <c r="N25" s="1098" t="s">
        <v>16</v>
      </c>
      <c r="O25" s="1099"/>
      <c r="P25" s="1099"/>
      <c r="Q25" s="1099"/>
      <c r="R25" s="1099"/>
      <c r="S25" s="1097"/>
      <c r="T25" s="1173" t="s">
        <v>8</v>
      </c>
      <c r="V25"/>
      <c r="W25"/>
      <c r="X25"/>
    </row>
    <row r="26" spans="1:24" ht="30.75" customHeight="1" thickBot="1" x14ac:dyDescent="0.3">
      <c r="A26" s="1175" t="s">
        <v>44</v>
      </c>
      <c r="B26" s="1176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82"/>
      <c r="J26" s="92"/>
      <c r="K26" s="92"/>
      <c r="L26" s="1175" t="s">
        <v>44</v>
      </c>
      <c r="M26" s="1176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82"/>
      <c r="U26" s="1183" t="s">
        <v>91</v>
      </c>
      <c r="V26" s="1184"/>
      <c r="W26" s="1184"/>
      <c r="X26" s="1184"/>
    </row>
    <row r="27" spans="1:24" ht="36" customHeight="1" x14ac:dyDescent="0.25">
      <c r="A27" s="559" t="s">
        <v>98</v>
      </c>
      <c r="B27" s="597">
        <f>B11</f>
        <v>45722</v>
      </c>
      <c r="C27" s="474">
        <f ca="1">INDIRECT("'SEM " &amp; $O$5 &amp; "'!" &amp; ADDRESS(ROW(B36), COLUMN(B36)))</f>
        <v>73</v>
      </c>
      <c r="D27" s="592">
        <f t="shared" ref="D27:H27" ca="1" si="7">INDIRECT("'SEM " &amp; $O$5 &amp; "'!" &amp; ADDRESS(ROW(C36), COLUMN(C36)))</f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ca="1">INDIRECT("'SEM " &amp; $O$5 &amp; "'!" &amp; ADDRESS(ROW(O36), COLUMN(O36)))</f>
        <v>5.9</v>
      </c>
      <c r="O27" s="592">
        <f t="shared" ref="O27:S27" ca="1" si="8">INDIRECT("'SEM " &amp; $O$5 &amp; "'!" &amp; ADDRESS(ROW(P36), COLUMN(P36)))</f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83"/>
      <c r="V27" s="1184"/>
      <c r="W27" s="1184"/>
      <c r="X27" s="1184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83"/>
      <c r="V28" s="1184"/>
      <c r="W28" s="1184"/>
      <c r="X28" s="1184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83"/>
      <c r="V29" s="1184"/>
      <c r="W29" s="1184"/>
      <c r="X29" s="1184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83"/>
      <c r="V30" s="1184"/>
      <c r="W30" s="1184"/>
      <c r="X30" s="1184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83"/>
      <c r="V31" s="1184"/>
      <c r="W31" s="1184"/>
      <c r="X31" s="1184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83"/>
      <c r="V32" s="1184"/>
      <c r="W32" s="1184"/>
      <c r="X32" s="1184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83"/>
      <c r="V33" s="1184"/>
      <c r="W33" s="1184"/>
      <c r="X33" s="1184"/>
    </row>
    <row r="34" spans="1:24" ht="30.75" customHeight="1" thickBot="1" x14ac:dyDescent="0.3">
      <c r="A34" s="1177" t="s">
        <v>8</v>
      </c>
      <c r="B34" s="1178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77" t="s">
        <v>8</v>
      </c>
      <c r="M34" s="1178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83"/>
      <c r="V34" s="1184"/>
      <c r="W34" s="1184"/>
      <c r="X34" s="1184"/>
    </row>
    <row r="35" spans="1:24" ht="30.75" customHeight="1" thickBot="1" x14ac:dyDescent="0.3">
      <c r="A35" s="1179" t="s">
        <v>47</v>
      </c>
      <c r="B35" s="1180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79" t="s">
        <v>47</v>
      </c>
      <c r="M35" s="1180"/>
      <c r="N35" s="587">
        <f ca="1">INDIRECT("'SEM " &amp; $O$5 &amp; "'!" &amp; ADDRESS(45, COLUMN(O45)))</f>
        <v>39</v>
      </c>
      <c r="O35" s="598">
        <f t="shared" ref="O35:S35" ca="1" si="18">INDIRECT("'SEM " &amp; $O$5 &amp; "'!" &amp; ADDRESS(45, COLUMN(P45)))</f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83"/>
      <c r="V35" s="1184"/>
      <c r="W35" s="1184"/>
      <c r="X35" s="1184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71" t="s">
        <v>26</v>
      </c>
      <c r="B45" s="1172"/>
      <c r="C45" s="1098" t="s">
        <v>7</v>
      </c>
      <c r="D45" s="1099"/>
      <c r="E45" s="1099"/>
      <c r="F45" s="1099"/>
      <c r="G45" s="1099"/>
      <c r="H45" s="1099"/>
      <c r="I45" s="1097"/>
      <c r="J45" s="1099" t="s">
        <v>29</v>
      </c>
      <c r="K45" s="1099"/>
      <c r="L45" s="1099"/>
      <c r="M45" s="1099"/>
      <c r="N45" s="1099"/>
      <c r="O45" s="1099"/>
      <c r="P45" s="1099"/>
      <c r="Q45" s="1098" t="s">
        <v>28</v>
      </c>
      <c r="R45" s="1099"/>
      <c r="S45" s="1099"/>
      <c r="T45" s="1099"/>
      <c r="U45" s="1099"/>
      <c r="V45" s="1099"/>
      <c r="W45" s="1097"/>
      <c r="X45" s="1173" t="s">
        <v>8</v>
      </c>
    </row>
    <row r="46" spans="1:24" ht="30.75" customHeight="1" thickBot="1" x14ac:dyDescent="0.3">
      <c r="A46" s="1175" t="s">
        <v>44</v>
      </c>
      <c r="B46" s="1176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186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177" t="s">
        <v>8</v>
      </c>
      <c r="B54" s="1178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79" t="s">
        <v>47</v>
      </c>
      <c r="B55" s="1180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83</vt:i4>
      </vt:variant>
      <vt:variant>
        <vt:lpstr>Rangos con nombre</vt:lpstr>
      </vt:variant>
      <vt:variant>
        <vt:i4>10</vt:i4>
      </vt:variant>
    </vt:vector>
  </HeadingPairs>
  <TitlesOfParts>
    <vt:vector size="93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IMPRIMIR</vt:lpstr>
      <vt:lpstr>SEM 54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2025-05-26T22:03:25Z</cp:lastPrinted>
  <dcterms:created xsi:type="dcterms:W3CDTF">2021-03-04T08:17:33Z</dcterms:created>
  <dcterms:modified xsi:type="dcterms:W3CDTF">2025-05-27T21:26:07Z</dcterms:modified>
</cp:coreProperties>
</file>