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2 Lote M614-F613\"/>
    </mc:Choice>
  </mc:AlternateContent>
  <xr:revisionPtr revIDLastSave="0" documentId="13_ncr:1_{7D8F087A-C4EF-4515-B173-D3A82DB7EFEE}" xr6:coauthVersionLast="47" xr6:coauthVersionMax="47" xr10:uidLastSave="{00000000-0000-0000-0000-000000000000}"/>
  <bookViews>
    <workbookView xWindow="-120" yWindow="-120" windowWidth="29040" windowHeight="15720" tabRatio="787" firstSheet="77" activeTab="83" xr2:uid="{00000000-000D-0000-FFFF-FFFF00000000}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SEM 62" sheetId="185" r:id="rId82"/>
    <sheet name="IMPRIMIR" sheetId="162" r:id="rId83"/>
    <sheet name="SEM 63" sheetId="186" r:id="rId84"/>
    <sheet name="COPIA JOSE" sheetId="179" state="hidden" r:id="rId85"/>
    <sheet name="COPIA JOSE (2)" sheetId="180" state="hidden" r:id="rId86"/>
  </sheets>
  <definedNames>
    <definedName name="_xlnm.Print_Area" localSheetId="84">'COPIA JOSE'!$A$1:$Y$45</definedName>
    <definedName name="_xlnm.Print_Area" localSheetId="85">'COPIA JOSE (2)'!$A$1:$Y$45</definedName>
    <definedName name="_xlnm.Print_Area" localSheetId="82">IMPRIMIR!$A$1:$Y$45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7" i="186" l="1"/>
  <c r="G42" i="186" s="1"/>
  <c r="G44" i="186" s="1"/>
  <c r="D15" i="186"/>
  <c r="D20" i="186" s="1"/>
  <c r="H15" i="186"/>
  <c r="H20" i="186" s="1"/>
  <c r="K15" i="186"/>
  <c r="K20" i="186" s="1"/>
  <c r="L15" i="186"/>
  <c r="L20" i="186" s="1"/>
  <c r="O15" i="186"/>
  <c r="O20" i="186" s="1"/>
  <c r="I15" i="186"/>
  <c r="I20" i="186" s="1"/>
  <c r="J15" i="186"/>
  <c r="J20" i="186" s="1"/>
  <c r="V63" i="186"/>
  <c r="U63" i="186"/>
  <c r="T63" i="186"/>
  <c r="S63" i="186"/>
  <c r="R63" i="186"/>
  <c r="Q63" i="186"/>
  <c r="P63" i="186"/>
  <c r="O63" i="186"/>
  <c r="N63" i="186"/>
  <c r="M63" i="186"/>
  <c r="L63" i="186"/>
  <c r="K63" i="186"/>
  <c r="J63" i="186"/>
  <c r="I63" i="186"/>
  <c r="H63" i="186"/>
  <c r="G63" i="186"/>
  <c r="F63" i="186"/>
  <c r="E63" i="186"/>
  <c r="D63" i="186"/>
  <c r="C63" i="186"/>
  <c r="B63" i="186"/>
  <c r="V62" i="186"/>
  <c r="U62" i="186"/>
  <c r="T62" i="186"/>
  <c r="S62" i="186"/>
  <c r="R62" i="186"/>
  <c r="Q62" i="186"/>
  <c r="P62" i="186"/>
  <c r="O62" i="186"/>
  <c r="N62" i="186"/>
  <c r="M62" i="186"/>
  <c r="L62" i="186"/>
  <c r="K62" i="186"/>
  <c r="J62" i="186"/>
  <c r="I62" i="186"/>
  <c r="H62" i="186"/>
  <c r="G62" i="186"/>
  <c r="F62" i="186"/>
  <c r="E62" i="186"/>
  <c r="D62" i="186"/>
  <c r="C62" i="186"/>
  <c r="B62" i="186"/>
  <c r="W61" i="186"/>
  <c r="X60" i="186"/>
  <c r="V59" i="186"/>
  <c r="V64" i="186" s="1"/>
  <c r="V68" i="186" s="1"/>
  <c r="U59" i="186"/>
  <c r="U64" i="186" s="1"/>
  <c r="U68" i="186" s="1"/>
  <c r="T59" i="186"/>
  <c r="T64" i="186" s="1"/>
  <c r="T68" i="186" s="1"/>
  <c r="S59" i="186"/>
  <c r="S64" i="186" s="1"/>
  <c r="S68" i="186" s="1"/>
  <c r="R59" i="186"/>
  <c r="R64" i="186" s="1"/>
  <c r="R68" i="186" s="1"/>
  <c r="Q59" i="186"/>
  <c r="Q64" i="186" s="1"/>
  <c r="Q68" i="186" s="1"/>
  <c r="P59" i="186"/>
  <c r="P64" i="186" s="1"/>
  <c r="P68" i="186" s="1"/>
  <c r="O59" i="186"/>
  <c r="O64" i="186" s="1"/>
  <c r="O68" i="186" s="1"/>
  <c r="N59" i="186"/>
  <c r="N64" i="186" s="1"/>
  <c r="N68" i="186" s="1"/>
  <c r="M59" i="186"/>
  <c r="M64" i="186" s="1"/>
  <c r="M68" i="186" s="1"/>
  <c r="L59" i="186"/>
  <c r="L64" i="186" s="1"/>
  <c r="L68" i="186" s="1"/>
  <c r="K59" i="186"/>
  <c r="K64" i="186" s="1"/>
  <c r="K68" i="186" s="1"/>
  <c r="J59" i="186"/>
  <c r="J64" i="186" s="1"/>
  <c r="J68" i="186" s="1"/>
  <c r="I59" i="186"/>
  <c r="I64" i="186" s="1"/>
  <c r="I68" i="186" s="1"/>
  <c r="H59" i="186"/>
  <c r="H64" i="186" s="1"/>
  <c r="H68" i="186" s="1"/>
  <c r="G59" i="186"/>
  <c r="G64" i="186" s="1"/>
  <c r="G68" i="186" s="1"/>
  <c r="F59" i="186"/>
  <c r="F64" i="186" s="1"/>
  <c r="F68" i="186" s="1"/>
  <c r="E59" i="186"/>
  <c r="E64" i="186" s="1"/>
  <c r="E68" i="186" s="1"/>
  <c r="D59" i="186"/>
  <c r="D64" i="186" s="1"/>
  <c r="D68" i="186" s="1"/>
  <c r="C59" i="186"/>
  <c r="C64" i="186" s="1"/>
  <c r="C68" i="186" s="1"/>
  <c r="B59" i="186"/>
  <c r="B64" i="186" s="1"/>
  <c r="B68" i="186" s="1"/>
  <c r="W58" i="186"/>
  <c r="W57" i="186"/>
  <c r="W56" i="186"/>
  <c r="W55" i="186"/>
  <c r="W54" i="186"/>
  <c r="W53" i="186"/>
  <c r="W52" i="186"/>
  <c r="W51" i="186"/>
  <c r="T41" i="186"/>
  <c r="S41" i="186"/>
  <c r="R41" i="186"/>
  <c r="Q41" i="186"/>
  <c r="P41" i="186"/>
  <c r="O41" i="186"/>
  <c r="G41" i="186"/>
  <c r="F41" i="186"/>
  <c r="E41" i="186"/>
  <c r="D41" i="186"/>
  <c r="C41" i="186"/>
  <c r="B41" i="186"/>
  <c r="T40" i="186"/>
  <c r="S40" i="186"/>
  <c r="R40" i="186"/>
  <c r="Q40" i="186"/>
  <c r="P40" i="186"/>
  <c r="O40" i="186"/>
  <c r="G40" i="186"/>
  <c r="F40" i="186"/>
  <c r="E40" i="186"/>
  <c r="D40" i="186"/>
  <c r="C40" i="186"/>
  <c r="B40" i="186"/>
  <c r="U39" i="186"/>
  <c r="H39" i="186"/>
  <c r="V38" i="186"/>
  <c r="I38" i="186"/>
  <c r="T37" i="186"/>
  <c r="T42" i="186" s="1"/>
  <c r="T44" i="186" s="1"/>
  <c r="S37" i="186"/>
  <c r="S42" i="186" s="1"/>
  <c r="S44" i="186" s="1"/>
  <c r="R37" i="186"/>
  <c r="R42" i="186" s="1"/>
  <c r="Q37" i="186"/>
  <c r="Q42" i="186" s="1"/>
  <c r="P37" i="186"/>
  <c r="P42" i="186" s="1"/>
  <c r="O37" i="186"/>
  <c r="F37" i="186"/>
  <c r="F42" i="186" s="1"/>
  <c r="F44" i="186" s="1"/>
  <c r="E37" i="186"/>
  <c r="E42" i="186" s="1"/>
  <c r="E44" i="186" s="1"/>
  <c r="D37" i="186"/>
  <c r="D42" i="186" s="1"/>
  <c r="D44" i="186" s="1"/>
  <c r="C37" i="186"/>
  <c r="C42" i="186" s="1"/>
  <c r="C44" i="186" s="1"/>
  <c r="B37" i="186"/>
  <c r="B42" i="186" s="1"/>
  <c r="B44" i="186" s="1"/>
  <c r="U36" i="186"/>
  <c r="H36" i="186"/>
  <c r="U35" i="186"/>
  <c r="H35" i="186"/>
  <c r="U34" i="186"/>
  <c r="H34" i="186"/>
  <c r="U33" i="186"/>
  <c r="H33" i="186"/>
  <c r="U32" i="186"/>
  <c r="H32" i="186"/>
  <c r="U31" i="186"/>
  <c r="H31" i="186"/>
  <c r="U30" i="186"/>
  <c r="H30" i="186"/>
  <c r="U29" i="186"/>
  <c r="H29" i="186"/>
  <c r="V19" i="186"/>
  <c r="U19" i="186"/>
  <c r="T19" i="186"/>
  <c r="S19" i="186"/>
  <c r="R19" i="186"/>
  <c r="Q19" i="186"/>
  <c r="P19" i="186"/>
  <c r="O19" i="186"/>
  <c r="N19" i="186"/>
  <c r="M19" i="186"/>
  <c r="L19" i="186"/>
  <c r="K19" i="186"/>
  <c r="J19" i="186"/>
  <c r="I19" i="186"/>
  <c r="H19" i="186"/>
  <c r="G19" i="186"/>
  <c r="F19" i="186"/>
  <c r="E19" i="186"/>
  <c r="D19" i="186"/>
  <c r="C19" i="186"/>
  <c r="B19" i="186"/>
  <c r="V18" i="186"/>
  <c r="U18" i="186"/>
  <c r="T18" i="186"/>
  <c r="S18" i="186"/>
  <c r="R18" i="186"/>
  <c r="Q18" i="186"/>
  <c r="P18" i="186"/>
  <c r="O18" i="186"/>
  <c r="N18" i="186"/>
  <c r="M18" i="186"/>
  <c r="L18" i="186"/>
  <c r="K18" i="186"/>
  <c r="J18" i="186"/>
  <c r="I18" i="186"/>
  <c r="H18" i="186"/>
  <c r="G18" i="186"/>
  <c r="F18" i="186"/>
  <c r="E18" i="186"/>
  <c r="D18" i="186"/>
  <c r="C18" i="186"/>
  <c r="B18" i="186"/>
  <c r="W17" i="186"/>
  <c r="X16" i="186"/>
  <c r="V15" i="186"/>
  <c r="V20" i="186" s="1"/>
  <c r="U15" i="186"/>
  <c r="U20" i="186" s="1"/>
  <c r="T15" i="186"/>
  <c r="T20" i="186" s="1"/>
  <c r="S15" i="186"/>
  <c r="S20" i="186" s="1"/>
  <c r="R15" i="186"/>
  <c r="R20" i="186" s="1"/>
  <c r="Q15" i="186"/>
  <c r="Q20" i="186" s="1"/>
  <c r="P15" i="186"/>
  <c r="P20" i="186" s="1"/>
  <c r="N15" i="186"/>
  <c r="N20" i="186" s="1"/>
  <c r="M15" i="186"/>
  <c r="M20" i="186" s="1"/>
  <c r="G15" i="186"/>
  <c r="G20" i="186" s="1"/>
  <c r="F15" i="186"/>
  <c r="F20" i="186" s="1"/>
  <c r="E15" i="186"/>
  <c r="E20" i="186" s="1"/>
  <c r="C15" i="186"/>
  <c r="C20" i="186" s="1"/>
  <c r="W14" i="186"/>
  <c r="W13" i="186"/>
  <c r="W12" i="186"/>
  <c r="W11" i="186"/>
  <c r="W10" i="186"/>
  <c r="W8" i="186"/>
  <c r="W7" i="186"/>
  <c r="V3" i="186"/>
  <c r="A2" i="186"/>
  <c r="H7" i="162"/>
  <c r="X13" i="186" l="1"/>
  <c r="V30" i="186"/>
  <c r="X57" i="186"/>
  <c r="X58" i="186"/>
  <c r="X54" i="186"/>
  <c r="V32" i="186"/>
  <c r="V36" i="186"/>
  <c r="I44" i="186"/>
  <c r="I35" i="186"/>
  <c r="I33" i="186"/>
  <c r="X14" i="186"/>
  <c r="X11" i="186"/>
  <c r="I32" i="186"/>
  <c r="W9" i="186"/>
  <c r="X10" i="186" s="1"/>
  <c r="B15" i="186"/>
  <c r="B20" i="186" s="1"/>
  <c r="D65" i="186"/>
  <c r="D66" i="186" s="1"/>
  <c r="D67" i="186" s="1"/>
  <c r="T65" i="186"/>
  <c r="T66" i="186" s="1"/>
  <c r="T67" i="186" s="1"/>
  <c r="E65" i="186"/>
  <c r="E66" i="186" s="1"/>
  <c r="E67" i="186" s="1"/>
  <c r="U65" i="186"/>
  <c r="U66" i="186" s="1"/>
  <c r="U67" i="186" s="1"/>
  <c r="F65" i="186"/>
  <c r="F66" i="186" s="1"/>
  <c r="F67" i="186" s="1"/>
  <c r="N65" i="186"/>
  <c r="N66" i="186" s="1"/>
  <c r="N67" i="186" s="1"/>
  <c r="V65" i="186"/>
  <c r="V66" i="186" s="1"/>
  <c r="V67" i="186" s="1"/>
  <c r="L65" i="186"/>
  <c r="L66" i="186" s="1"/>
  <c r="L67" i="186" s="1"/>
  <c r="M65" i="186"/>
  <c r="M66" i="186" s="1"/>
  <c r="M67" i="186" s="1"/>
  <c r="P43" i="186"/>
  <c r="P45" i="186" s="1"/>
  <c r="P46" i="186" s="1"/>
  <c r="O43" i="186"/>
  <c r="O45" i="186" s="1"/>
  <c r="O46" i="186" s="1"/>
  <c r="Q43" i="186"/>
  <c r="Q45" i="186" s="1"/>
  <c r="Q46" i="186" s="1"/>
  <c r="R43" i="186"/>
  <c r="R45" i="186" s="1"/>
  <c r="R46" i="186" s="1"/>
  <c r="I31" i="186"/>
  <c r="C43" i="186"/>
  <c r="C45" i="186" s="1"/>
  <c r="C46" i="186" s="1"/>
  <c r="D43" i="186"/>
  <c r="D45" i="186" s="1"/>
  <c r="D46" i="186" s="1"/>
  <c r="E43" i="186"/>
  <c r="E45" i="186" s="1"/>
  <c r="E46" i="186" s="1"/>
  <c r="B43" i="186"/>
  <c r="B45" i="186" s="1"/>
  <c r="B46" i="186" s="1"/>
  <c r="J21" i="186"/>
  <c r="J22" i="186" s="1"/>
  <c r="J23" i="186" s="1"/>
  <c r="R21" i="186"/>
  <c r="R22" i="186" s="1"/>
  <c r="R23" i="186" s="1"/>
  <c r="W59" i="186"/>
  <c r="W62" i="186" s="1"/>
  <c r="G65" i="186"/>
  <c r="G66" i="186" s="1"/>
  <c r="G67" i="186" s="1"/>
  <c r="X55" i="186"/>
  <c r="I65" i="186"/>
  <c r="I66" i="186" s="1"/>
  <c r="I67" i="186" s="1"/>
  <c r="Q65" i="186"/>
  <c r="Q66" i="186" s="1"/>
  <c r="Q67" i="186" s="1"/>
  <c r="H65" i="186"/>
  <c r="H66" i="186" s="1"/>
  <c r="H67" i="186" s="1"/>
  <c r="B65" i="186"/>
  <c r="B66" i="186" s="1"/>
  <c r="B67" i="186" s="1"/>
  <c r="J65" i="186"/>
  <c r="J66" i="186" s="1"/>
  <c r="J67" i="186" s="1"/>
  <c r="R65" i="186"/>
  <c r="R66" i="186" s="1"/>
  <c r="R67" i="186" s="1"/>
  <c r="O65" i="186"/>
  <c r="O66" i="186" s="1"/>
  <c r="O67" i="186" s="1"/>
  <c r="C65" i="186"/>
  <c r="C66" i="186" s="1"/>
  <c r="C67" i="186" s="1"/>
  <c r="K65" i="186"/>
  <c r="K66" i="186" s="1"/>
  <c r="K67" i="186" s="1"/>
  <c r="S65" i="186"/>
  <c r="S66" i="186" s="1"/>
  <c r="S67" i="186" s="1"/>
  <c r="P65" i="186"/>
  <c r="P66" i="186" s="1"/>
  <c r="P67" i="186" s="1"/>
  <c r="U37" i="186"/>
  <c r="U40" i="186" s="1"/>
  <c r="V34" i="186"/>
  <c r="S43" i="186"/>
  <c r="S45" i="186" s="1"/>
  <c r="S46" i="186" s="1"/>
  <c r="T43" i="186"/>
  <c r="T45" i="186" s="1"/>
  <c r="T46" i="186" s="1"/>
  <c r="F43" i="186"/>
  <c r="F45" i="186" s="1"/>
  <c r="F46" i="186" s="1"/>
  <c r="I34" i="186"/>
  <c r="G43" i="186"/>
  <c r="G45" i="186" s="1"/>
  <c r="G46" i="186" s="1"/>
  <c r="I36" i="186"/>
  <c r="I30" i="186"/>
  <c r="C21" i="186"/>
  <c r="C22" i="186" s="1"/>
  <c r="C23" i="186" s="1"/>
  <c r="K21" i="186"/>
  <c r="K22" i="186" s="1"/>
  <c r="K23" i="186" s="1"/>
  <c r="S21" i="186"/>
  <c r="S22" i="186" s="1"/>
  <c r="S23" i="186" s="1"/>
  <c r="T21" i="186"/>
  <c r="T22" i="186" s="1"/>
  <c r="T23" i="186" s="1"/>
  <c r="D21" i="186"/>
  <c r="D22" i="186" s="1"/>
  <c r="D23" i="186" s="1"/>
  <c r="L21" i="186"/>
  <c r="L22" i="186" s="1"/>
  <c r="L23" i="186" s="1"/>
  <c r="I21" i="186"/>
  <c r="I22" i="186" s="1"/>
  <c r="I23" i="186" s="1"/>
  <c r="Q21" i="186"/>
  <c r="Q22" i="186" s="1"/>
  <c r="Q23" i="186" s="1"/>
  <c r="E21" i="186"/>
  <c r="E22" i="186" s="1"/>
  <c r="E23" i="186" s="1"/>
  <c r="M21" i="186"/>
  <c r="M22" i="186" s="1"/>
  <c r="M23" i="186" s="1"/>
  <c r="U21" i="186"/>
  <c r="U22" i="186" s="1"/>
  <c r="U23" i="186" s="1"/>
  <c r="G21" i="186"/>
  <c r="G22" i="186" s="1"/>
  <c r="G23" i="186" s="1"/>
  <c r="F21" i="186"/>
  <c r="F22" i="186" s="1"/>
  <c r="F23" i="186" s="1"/>
  <c r="N21" i="186"/>
  <c r="N22" i="186" s="1"/>
  <c r="N23" i="186" s="1"/>
  <c r="V21" i="186"/>
  <c r="V22" i="186" s="1"/>
  <c r="V23" i="186" s="1"/>
  <c r="H21" i="186"/>
  <c r="H22" i="186" s="1"/>
  <c r="H23" i="186" s="1"/>
  <c r="O21" i="186"/>
  <c r="O22" i="186" s="1"/>
  <c r="O23" i="186" s="1"/>
  <c r="P21" i="186"/>
  <c r="P22" i="186" s="1"/>
  <c r="P23" i="186" s="1"/>
  <c r="Q47" i="186"/>
  <c r="Q44" i="186"/>
  <c r="X68" i="186"/>
  <c r="R47" i="186"/>
  <c r="R44" i="186"/>
  <c r="P44" i="186"/>
  <c r="P47" i="186"/>
  <c r="S47" i="186"/>
  <c r="T47" i="186"/>
  <c r="V31" i="186"/>
  <c r="V33" i="186"/>
  <c r="V35" i="186"/>
  <c r="O42" i="186"/>
  <c r="X8" i="186"/>
  <c r="X12" i="186"/>
  <c r="X52" i="186"/>
  <c r="X56" i="186"/>
  <c r="H37" i="186"/>
  <c r="X53" i="186"/>
  <c r="W15" i="186" l="1"/>
  <c r="W18" i="186" s="1"/>
  <c r="X9" i="186"/>
  <c r="B21" i="186"/>
  <c r="B22" i="186" s="1"/>
  <c r="B23" i="186" s="1"/>
  <c r="W60" i="186"/>
  <c r="U38" i="186"/>
  <c r="O44" i="186"/>
  <c r="O47" i="186"/>
  <c r="V47" i="186" s="1"/>
  <c r="H38" i="186"/>
  <c r="H40" i="186"/>
  <c r="W16" i="186" l="1"/>
  <c r="V38" i="185" l="1"/>
  <c r="I38" i="185"/>
  <c r="X60" i="185"/>
  <c r="X16" i="185"/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U68" i="185" s="1"/>
  <c r="T59" i="185"/>
  <c r="S59" i="185"/>
  <c r="S64" i="185" s="1"/>
  <c r="S68" i="185" s="1"/>
  <c r="R59" i="185"/>
  <c r="R64" i="185" s="1"/>
  <c r="R68" i="185" s="1"/>
  <c r="Q59" i="185"/>
  <c r="Q64" i="185" s="1"/>
  <c r="Q68" i="185" s="1"/>
  <c r="P59" i="185"/>
  <c r="P64" i="185" s="1"/>
  <c r="P68" i="185" s="1"/>
  <c r="O59" i="185"/>
  <c r="N59" i="185"/>
  <c r="N64" i="185" s="1"/>
  <c r="N68" i="185" s="1"/>
  <c r="M59" i="185"/>
  <c r="M64" i="185" s="1"/>
  <c r="M68" i="185" s="1"/>
  <c r="L59" i="185"/>
  <c r="K59" i="185"/>
  <c r="K64" i="185" s="1"/>
  <c r="K68" i="185" s="1"/>
  <c r="J59" i="185"/>
  <c r="J64" i="185" s="1"/>
  <c r="J68" i="185" s="1"/>
  <c r="I59" i="185"/>
  <c r="I64" i="185" s="1"/>
  <c r="I68" i="185" s="1"/>
  <c r="H59" i="185"/>
  <c r="H64" i="185" s="1"/>
  <c r="H68" i="185" s="1"/>
  <c r="G59" i="185"/>
  <c r="F59" i="185"/>
  <c r="E59" i="185"/>
  <c r="E64" i="185" s="1"/>
  <c r="E68" i="185" s="1"/>
  <c r="D59" i="185"/>
  <c r="C59" i="185"/>
  <c r="C64" i="185" s="1"/>
  <c r="C68" i="185" s="1"/>
  <c r="B59" i="185"/>
  <c r="B64" i="185" s="1"/>
  <c r="B68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S37" i="185"/>
  <c r="S42" i="185" s="1"/>
  <c r="R37" i="185"/>
  <c r="R42" i="185" s="1"/>
  <c r="Q37" i="185"/>
  <c r="Q42" i="185" s="1"/>
  <c r="P37" i="185"/>
  <c r="P42" i="185" s="1"/>
  <c r="O37" i="185"/>
  <c r="O42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P44" i="185" l="1"/>
  <c r="P47" i="185"/>
  <c r="O44" i="185"/>
  <c r="O47" i="185"/>
  <c r="T44" i="185"/>
  <c r="T47" i="185"/>
  <c r="S44" i="185"/>
  <c r="S47" i="185"/>
  <c r="Q44" i="185"/>
  <c r="Q47" i="185"/>
  <c r="R44" i="185"/>
  <c r="R47" i="185"/>
  <c r="F65" i="185"/>
  <c r="F66" i="185" s="1"/>
  <c r="F67" i="185" s="1"/>
  <c r="V65" i="185"/>
  <c r="L65" i="185"/>
  <c r="D65" i="185"/>
  <c r="X52" i="185"/>
  <c r="T65" i="185"/>
  <c r="T66" i="185" s="1"/>
  <c r="V32" i="185"/>
  <c r="V36" i="185"/>
  <c r="G65" i="185"/>
  <c r="O65" i="185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7" i="185"/>
  <c r="I65" i="185"/>
  <c r="Q65" i="185"/>
  <c r="X55" i="185"/>
  <c r="B65" i="185"/>
  <c r="J65" i="185"/>
  <c r="R65" i="185"/>
  <c r="X56" i="185"/>
  <c r="X57" i="185"/>
  <c r="D64" i="185"/>
  <c r="D68" i="185" s="1"/>
  <c r="H65" i="185"/>
  <c r="P65" i="185"/>
  <c r="C65" i="185"/>
  <c r="K65" i="185"/>
  <c r="S65" i="185"/>
  <c r="L64" i="185"/>
  <c r="L68" i="185" s="1"/>
  <c r="E65" i="185"/>
  <c r="M65" i="185"/>
  <c r="U65" i="185"/>
  <c r="W59" i="185"/>
  <c r="W60" i="185" s="1"/>
  <c r="T64" i="185"/>
  <c r="T68" i="185" s="1"/>
  <c r="R43" i="185"/>
  <c r="S43" i="185"/>
  <c r="V34" i="185"/>
  <c r="Q43" i="185"/>
  <c r="T43" i="185"/>
  <c r="U37" i="185"/>
  <c r="U40" i="185" s="1"/>
  <c r="O43" i="185"/>
  <c r="P43" i="185"/>
  <c r="V30" i="185"/>
  <c r="I30" i="185"/>
  <c r="X8" i="185"/>
  <c r="W9" i="185"/>
  <c r="P21" i="185"/>
  <c r="P22" i="185" s="1"/>
  <c r="P23" i="185" s="1"/>
  <c r="G64" i="185"/>
  <c r="G68" i="185" s="1"/>
  <c r="O64" i="185"/>
  <c r="O68" i="185" s="1"/>
  <c r="N65" i="185"/>
  <c r="X54" i="185"/>
  <c r="X58" i="185"/>
  <c r="F64" i="185"/>
  <c r="F68" i="185" s="1"/>
  <c r="V64" i="185"/>
  <c r="V68" i="185" s="1"/>
  <c r="V31" i="185"/>
  <c r="V35" i="185"/>
  <c r="V33" i="185"/>
  <c r="X53" i="185"/>
  <c r="X68" i="185" l="1"/>
  <c r="S45" i="185"/>
  <c r="S46" i="185" s="1"/>
  <c r="R45" i="185"/>
  <c r="R46" i="185" s="1"/>
  <c r="Q45" i="185"/>
  <c r="Q46" i="185" s="1"/>
  <c r="O45" i="185"/>
  <c r="O46" i="185" s="1"/>
  <c r="P45" i="185"/>
  <c r="P46" i="185" s="1"/>
  <c r="T45" i="185"/>
  <c r="T46" i="185" s="1"/>
  <c r="V47" i="185"/>
  <c r="E66" i="185"/>
  <c r="E67" i="185" s="1"/>
  <c r="S66" i="185"/>
  <c r="S67" i="185" s="1"/>
  <c r="R66" i="185"/>
  <c r="R67" i="185" s="1"/>
  <c r="K66" i="185"/>
  <c r="K67" i="185" s="1"/>
  <c r="J66" i="185"/>
  <c r="J67" i="185" s="1"/>
  <c r="D66" i="185"/>
  <c r="D67" i="185" s="1"/>
  <c r="C66" i="185"/>
  <c r="C67" i="185" s="1"/>
  <c r="B66" i="185"/>
  <c r="B67" i="185" s="1"/>
  <c r="L66" i="185"/>
  <c r="L67" i="185" s="1"/>
  <c r="P66" i="185"/>
  <c r="P67" i="185" s="1"/>
  <c r="O66" i="185"/>
  <c r="O67" i="185" s="1"/>
  <c r="V66" i="185"/>
  <c r="V67" i="185" s="1"/>
  <c r="N66" i="185"/>
  <c r="N67" i="185" s="1"/>
  <c r="U66" i="185"/>
  <c r="U67" i="185" s="1"/>
  <c r="H66" i="185"/>
  <c r="H67" i="185" s="1"/>
  <c r="Q66" i="185"/>
  <c r="Q67" i="185" s="1"/>
  <c r="G66" i="185"/>
  <c r="G67" i="185" s="1"/>
  <c r="M66" i="185"/>
  <c r="M67" i="185" s="1"/>
  <c r="I66" i="185"/>
  <c r="I67" i="185" s="1"/>
  <c r="J20" i="185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J38" i="162"/>
  <c r="I24" i="162"/>
  <c r="I38" i="162"/>
  <c r="S32" i="162"/>
  <c r="W38" i="162"/>
  <c r="F38" i="162"/>
  <c r="X11" i="162"/>
  <c r="J41" i="162"/>
  <c r="W17" i="162"/>
  <c r="C17" i="162"/>
  <c r="S13" i="162"/>
  <c r="R24" i="162"/>
  <c r="F14" i="162"/>
  <c r="H39" i="162"/>
  <c r="Q44" i="162"/>
  <c r="P29" i="162"/>
  <c r="C29" i="162"/>
  <c r="G16" i="162"/>
  <c r="X43" i="162"/>
  <c r="H44" i="162"/>
  <c r="H42" i="162"/>
  <c r="N32" i="162"/>
  <c r="V45" i="162"/>
  <c r="F44" i="162"/>
  <c r="J42" i="162"/>
  <c r="K17" i="162"/>
  <c r="U14" i="162"/>
  <c r="K15" i="162"/>
  <c r="X38" i="162"/>
  <c r="V19" i="162"/>
  <c r="D44" i="162"/>
  <c r="D42" i="162"/>
  <c r="N17" i="162"/>
  <c r="O16" i="162"/>
  <c r="H26" i="162"/>
  <c r="T44" i="162"/>
  <c r="C25" i="162"/>
  <c r="H37" i="162"/>
  <c r="E26" i="162"/>
  <c r="O30" i="162"/>
  <c r="E44" i="162"/>
  <c r="C11" i="162"/>
  <c r="H40" i="162"/>
  <c r="K13" i="162"/>
  <c r="N16" i="162"/>
  <c r="T28" i="162"/>
  <c r="T12" i="162"/>
  <c r="H32" i="162"/>
  <c r="U37" i="162"/>
  <c r="V15" i="162"/>
  <c r="D31" i="162"/>
  <c r="T37" i="162"/>
  <c r="I44" i="162"/>
  <c r="P27" i="162"/>
  <c r="T45" i="162"/>
  <c r="X12" i="162"/>
  <c r="D30" i="162"/>
  <c r="R18" i="162"/>
  <c r="J15" i="162"/>
  <c r="D17" i="162"/>
  <c r="F37" i="162"/>
  <c r="X18" i="162"/>
  <c r="S15" i="162"/>
  <c r="S11" i="162"/>
  <c r="E11" i="162"/>
  <c r="P30" i="162"/>
  <c r="E29" i="162"/>
  <c r="F28" i="162"/>
  <c r="F12" i="162"/>
  <c r="D38" i="162"/>
  <c r="C18" i="162"/>
  <c r="G30" i="162"/>
  <c r="I12" i="162"/>
  <c r="R19" i="162"/>
  <c r="L41" i="162"/>
  <c r="R13" i="162"/>
  <c r="W18" i="162"/>
  <c r="H25" i="162"/>
  <c r="I30" i="162"/>
  <c r="I15" i="162"/>
  <c r="L14" i="162"/>
  <c r="C14" i="162"/>
  <c r="M17" i="162"/>
  <c r="G40" i="162"/>
  <c r="L16" i="162"/>
  <c r="J19" i="162"/>
  <c r="N28" i="162"/>
  <c r="S30" i="162"/>
  <c r="O17" i="162"/>
  <c r="W40" i="162"/>
  <c r="W39" i="162"/>
  <c r="T11" i="162"/>
  <c r="I40" i="162"/>
  <c r="Q29" i="162"/>
  <c r="X19" i="162"/>
  <c r="K45" i="162"/>
  <c r="L38" i="162"/>
  <c r="L42" i="162"/>
  <c r="K12" i="162"/>
  <c r="H13" i="162"/>
  <c r="V39" i="162"/>
  <c r="U39" i="162"/>
  <c r="N24" i="162"/>
  <c r="P32" i="162"/>
  <c r="H24" i="162"/>
  <c r="E16" i="162"/>
  <c r="C30" i="162"/>
  <c r="R25" i="162"/>
  <c r="O25" i="162"/>
  <c r="L13" i="162"/>
  <c r="N25" i="162"/>
  <c r="S39" i="162"/>
  <c r="F15" i="162"/>
  <c r="R28" i="162"/>
  <c r="T38" i="162"/>
  <c r="R37" i="162"/>
  <c r="W45" i="162"/>
  <c r="W15" i="162"/>
  <c r="J37" i="162"/>
  <c r="H41" i="162"/>
  <c r="O43" i="162"/>
  <c r="V13" i="162"/>
  <c r="M14" i="162"/>
  <c r="J39" i="162"/>
  <c r="C41" i="162"/>
  <c r="E31" i="162"/>
  <c r="Q30" i="162"/>
  <c r="Q13" i="162"/>
  <c r="I25" i="162"/>
  <c r="X17" i="162"/>
  <c r="F11" i="162"/>
  <c r="Q17" i="162"/>
  <c r="D37" i="162"/>
  <c r="V37" i="162"/>
  <c r="G38" i="162"/>
  <c r="F24" i="162"/>
  <c r="H16" i="162"/>
  <c r="T32" i="162"/>
  <c r="V42" i="162"/>
  <c r="D24" i="162"/>
  <c r="P11" i="162"/>
  <c r="M13" i="162"/>
  <c r="H27" i="162"/>
  <c r="H30" i="162"/>
  <c r="V12" i="162"/>
  <c r="S37" i="162"/>
  <c r="Q40" i="162"/>
  <c r="J40" i="162"/>
  <c r="H17" i="162"/>
  <c r="E14" i="162"/>
  <c r="E41" i="162"/>
  <c r="F26" i="162"/>
  <c r="X40" i="162"/>
  <c r="S31" i="162"/>
  <c r="L15" i="162"/>
  <c r="W13" i="162"/>
  <c r="E28" i="162"/>
  <c r="N19" i="162"/>
  <c r="C27" i="162"/>
  <c r="Q28" i="162"/>
  <c r="T15" i="162"/>
  <c r="H12" i="162"/>
  <c r="V17" i="162"/>
  <c r="T26" i="162"/>
  <c r="P14" i="162"/>
  <c r="G28" i="162"/>
  <c r="L17" i="162"/>
  <c r="E18" i="162"/>
  <c r="C16" i="162"/>
  <c r="P12" i="162"/>
  <c r="L18" i="162"/>
  <c r="S43" i="162"/>
  <c r="D27" i="162"/>
  <c r="I17" i="162"/>
  <c r="O18" i="162"/>
  <c r="N11" i="162"/>
  <c r="R43" i="162"/>
  <c r="H43" i="162"/>
  <c r="H31" i="162"/>
  <c r="E43" i="162"/>
  <c r="O40" i="162"/>
  <c r="R38" i="162"/>
  <c r="N31" i="162"/>
  <c r="Q14" i="162"/>
  <c r="G25" i="162"/>
  <c r="J18" i="162"/>
  <c r="F19" i="162"/>
  <c r="L40" i="162"/>
  <c r="P31" i="162"/>
  <c r="D15" i="162"/>
  <c r="P38" i="162"/>
  <c r="T29" i="162"/>
  <c r="S27" i="162"/>
  <c r="K14" i="162"/>
  <c r="S14" i="162"/>
  <c r="K37" i="162"/>
  <c r="V44" i="162"/>
  <c r="R15" i="162"/>
  <c r="O44" i="162"/>
  <c r="I42" i="162"/>
  <c r="C39" i="162"/>
  <c r="G18" i="162"/>
  <c r="P43" i="162"/>
  <c r="K39" i="162"/>
  <c r="T39" i="162"/>
  <c r="D11" i="162"/>
  <c r="I19" i="162"/>
  <c r="P25" i="162"/>
  <c r="Q19" i="162"/>
  <c r="I39" i="162"/>
  <c r="O29" i="162"/>
  <c r="G29" i="162"/>
  <c r="H18" i="162"/>
  <c r="C15" i="162"/>
  <c r="G32" i="162"/>
  <c r="G19" i="162"/>
  <c r="V14" i="162"/>
  <c r="J13" i="162"/>
  <c r="G11" i="162"/>
  <c r="M45" i="162"/>
  <c r="O14" i="162"/>
  <c r="H11" i="162"/>
  <c r="G24" i="162"/>
  <c r="I28" i="162"/>
  <c r="L43" i="162"/>
  <c r="S17" i="162"/>
  <c r="N44" i="162"/>
  <c r="T43" i="162"/>
  <c r="T17" i="162"/>
  <c r="T14" i="162"/>
  <c r="I13" i="162"/>
  <c r="N45" i="162"/>
  <c r="D14" i="162"/>
  <c r="V40" i="162"/>
  <c r="N14" i="162"/>
  <c r="I16" i="162"/>
  <c r="X14" i="162"/>
  <c r="S19" i="162"/>
  <c r="D32" i="162"/>
  <c r="R14" i="162"/>
  <c r="O11" i="162"/>
  <c r="R41" i="162"/>
  <c r="J16" i="162"/>
  <c r="Q45" i="162"/>
  <c r="U12" i="162"/>
  <c r="N15" i="162"/>
  <c r="E12" i="162"/>
  <c r="F43" i="162"/>
  <c r="O41" i="162"/>
  <c r="N26" i="162"/>
  <c r="W37" i="162"/>
  <c r="J12" i="162"/>
  <c r="H19" i="162"/>
  <c r="H38" i="162"/>
  <c r="I41" i="162"/>
  <c r="K44" i="162"/>
  <c r="M12" i="162"/>
  <c r="D45" i="162"/>
  <c r="O19" i="162"/>
  <c r="R17" i="162"/>
  <c r="I37" i="162"/>
  <c r="E13" i="162"/>
  <c r="S38" i="162"/>
  <c r="V43" i="162"/>
  <c r="I26" i="162"/>
  <c r="G13" i="162"/>
  <c r="G26" i="162"/>
  <c r="S44" i="162"/>
  <c r="P39" i="162"/>
  <c r="O24" i="162"/>
  <c r="N41" i="162"/>
  <c r="G41" i="162"/>
  <c r="M19" i="162"/>
  <c r="Q43" i="162"/>
  <c r="G42" i="162"/>
  <c r="R30" i="162"/>
  <c r="S29" i="162"/>
  <c r="U18" i="162"/>
  <c r="M38" i="162"/>
  <c r="W41" i="162"/>
  <c r="J43" i="162"/>
  <c r="X13" i="162"/>
  <c r="E25" i="162"/>
  <c r="Q25" i="162"/>
  <c r="C31" i="162"/>
  <c r="G27" i="162"/>
  <c r="P37" i="162"/>
  <c r="J17" i="162"/>
  <c r="N13" i="162"/>
  <c r="J44" i="162"/>
  <c r="O42" i="162"/>
  <c r="Q32" i="162"/>
  <c r="O38" i="162"/>
  <c r="O26" i="162"/>
  <c r="C45" i="162"/>
  <c r="H29" i="162"/>
  <c r="W12" i="162"/>
  <c r="T40" i="162"/>
  <c r="R27" i="162"/>
  <c r="C28" i="162"/>
  <c r="P45" i="162"/>
  <c r="R26" i="162"/>
  <c r="F18" i="162"/>
  <c r="F29" i="162"/>
  <c r="Q37" i="162"/>
  <c r="D26" i="162"/>
  <c r="T19" i="162"/>
  <c r="E32" i="162"/>
  <c r="F41" i="162"/>
  <c r="E42" i="162"/>
  <c r="L12" i="162"/>
  <c r="G31" i="162"/>
  <c r="U11" i="162"/>
  <c r="C26" i="162"/>
  <c r="S40" i="162"/>
  <c r="L44" i="162"/>
  <c r="X39" i="162"/>
  <c r="P28" i="162"/>
  <c r="J45" i="162"/>
  <c r="F45" i="162"/>
  <c r="S12" i="162"/>
  <c r="S24" i="162"/>
  <c r="C38" i="162"/>
  <c r="N40" i="162"/>
  <c r="E37" i="162"/>
  <c r="X44" i="162"/>
  <c r="S16" i="162"/>
  <c r="F30" i="162"/>
  <c r="F16" i="162"/>
  <c r="Q38" i="162"/>
  <c r="T25" i="162"/>
  <c r="C32" i="162"/>
  <c r="O27" i="162"/>
  <c r="R11" i="162"/>
  <c r="M39" i="162"/>
  <c r="W43" i="162"/>
  <c r="T13" i="162"/>
  <c r="G17" i="162"/>
  <c r="V11" i="162"/>
  <c r="O28" i="162"/>
  <c r="Q31" i="162"/>
  <c r="D29" i="162"/>
  <c r="I29" i="162"/>
  <c r="V18" i="162"/>
  <c r="P13" i="162"/>
  <c r="N43" i="162"/>
  <c r="F32" i="162"/>
  <c r="M43" i="162"/>
  <c r="Q24" i="162"/>
  <c r="O13" i="162"/>
  <c r="P44" i="162"/>
  <c r="G45" i="162"/>
  <c r="M41" i="162"/>
  <c r="K11" i="162"/>
  <c r="U45" i="162"/>
  <c r="K42" i="162"/>
  <c r="P17" i="162"/>
  <c r="U15" i="162"/>
  <c r="E30" i="162"/>
  <c r="L19" i="162"/>
  <c r="D39" i="162"/>
  <c r="Q16" i="162"/>
  <c r="K18" i="162"/>
  <c r="H28" i="162"/>
  <c r="P26" i="162"/>
  <c r="S28" i="162"/>
  <c r="K43" i="162"/>
  <c r="R12" i="162"/>
  <c r="S26" i="162"/>
  <c r="Q11" i="162"/>
  <c r="E27" i="162"/>
  <c r="P16" i="162"/>
  <c r="C24" i="162"/>
  <c r="T16" i="162"/>
  <c r="T24" i="162"/>
  <c r="P19" i="162"/>
  <c r="C13" i="162"/>
  <c r="D19" i="162"/>
  <c r="O32" i="162"/>
  <c r="N42" i="162"/>
  <c r="R44" i="162"/>
  <c r="X37" i="162"/>
  <c r="Q39" i="162"/>
  <c r="V38" i="162"/>
  <c r="U42" i="162"/>
  <c r="M40" i="162"/>
  <c r="F17" i="162"/>
  <c r="R40" i="162"/>
  <c r="W19" i="162"/>
  <c r="L37" i="162"/>
  <c r="F27" i="162"/>
  <c r="O31" i="162"/>
  <c r="X42" i="162"/>
  <c r="M11" i="162"/>
  <c r="C43" i="162"/>
  <c r="D16" i="162"/>
  <c r="F31" i="162"/>
  <c r="R16" i="162"/>
  <c r="D28" i="162"/>
  <c r="C42" i="162"/>
  <c r="T27" i="162"/>
  <c r="V16" i="162"/>
  <c r="D25" i="162"/>
  <c r="M16" i="162"/>
  <c r="W42" i="162"/>
  <c r="H45" i="162"/>
  <c r="N39" i="162"/>
  <c r="I31" i="162"/>
  <c r="U16" i="162"/>
  <c r="P41" i="162"/>
  <c r="U19" i="162"/>
  <c r="F39" i="162"/>
  <c r="R32" i="162"/>
  <c r="K38" i="162"/>
  <c r="U38" i="162"/>
  <c r="G43" i="162"/>
  <c r="L39" i="162"/>
  <c r="X15" i="162"/>
  <c r="N30" i="162"/>
  <c r="E19" i="162"/>
  <c r="F25" i="162"/>
  <c r="J14" i="162"/>
  <c r="I11" i="162"/>
  <c r="W11" i="162"/>
  <c r="H15" i="162"/>
  <c r="G37" i="162"/>
  <c r="C44" i="162"/>
  <c r="M44" i="162"/>
  <c r="O37" i="162"/>
  <c r="D13" i="162"/>
  <c r="X41" i="162"/>
  <c r="R39" i="162"/>
  <c r="C12" i="162"/>
  <c r="K41" i="162"/>
  <c r="N12" i="162"/>
  <c r="U41" i="162"/>
  <c r="M37" i="162"/>
  <c r="D40" i="162"/>
  <c r="O45" i="162"/>
  <c r="U17" i="162"/>
  <c r="D18" i="162"/>
  <c r="G14" i="162"/>
  <c r="M15" i="162"/>
  <c r="N37" i="162"/>
  <c r="O12" i="162"/>
  <c r="I32" i="162"/>
  <c r="C19" i="162"/>
  <c r="Q27" i="162"/>
  <c r="O39" i="162"/>
  <c r="C40" i="162"/>
  <c r="E45" i="162"/>
  <c r="V41" i="162"/>
  <c r="I27" i="162"/>
  <c r="P40" i="162"/>
  <c r="S18" i="162"/>
  <c r="Q18" i="162"/>
  <c r="C37" i="162"/>
  <c r="T42" i="162"/>
  <c r="U43" i="162"/>
  <c r="E40" i="162"/>
  <c r="R42" i="162"/>
  <c r="G44" i="162"/>
  <c r="D43" i="162"/>
  <c r="Q41" i="162"/>
  <c r="N29" i="162"/>
  <c r="T30" i="162"/>
  <c r="T18" i="162"/>
  <c r="I14" i="162"/>
  <c r="M18" i="162"/>
  <c r="Q15" i="162"/>
  <c r="L11" i="162"/>
  <c r="P24" i="162"/>
  <c r="F40" i="162"/>
  <c r="P18" i="162"/>
  <c r="G39" i="162"/>
  <c r="R45" i="162"/>
  <c r="P42" i="162"/>
  <c r="W16" i="162"/>
  <c r="K16" i="162"/>
  <c r="K19" i="162"/>
  <c r="S42" i="162"/>
  <c r="O15" i="162"/>
  <c r="E17" i="162"/>
  <c r="I43" i="162"/>
  <c r="Q26" i="162"/>
  <c r="T41" i="162"/>
  <c r="X16" i="162"/>
  <c r="E24" i="162"/>
  <c r="P15" i="162"/>
  <c r="Q42" i="162"/>
  <c r="K40" i="162"/>
  <c r="W44" i="162"/>
  <c r="U44" i="162"/>
  <c r="X45" i="162"/>
  <c r="N38" i="162"/>
  <c r="S41" i="162"/>
  <c r="E38" i="162"/>
  <c r="U40" i="162"/>
  <c r="R31" i="162"/>
  <c r="R29" i="162"/>
  <c r="D41" i="162"/>
  <c r="F42" i="162"/>
  <c r="T31" i="162"/>
  <c r="I18" i="162"/>
  <c r="E15" i="162"/>
  <c r="N18" i="162"/>
  <c r="J11" i="162"/>
  <c r="D12" i="162"/>
  <c r="G12" i="162"/>
  <c r="I45" i="162"/>
  <c r="W14" i="162"/>
  <c r="S25" i="162"/>
  <c r="S45" i="162"/>
  <c r="F13" i="162"/>
  <c r="H14" i="162"/>
  <c r="N27" i="162"/>
  <c r="L45" i="162"/>
  <c r="E39" i="162"/>
  <c r="M42" i="162"/>
  <c r="U13" i="162"/>
  <c r="Q12" i="162"/>
  <c r="G15" i="162"/>
  <c r="X65" i="182" l="1"/>
  <c r="X19" i="182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W68" i="166" l="1"/>
  <c r="U49" i="166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W70" i="158" l="1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U49" i="157" l="1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O73" i="155" l="1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R19" i="179"/>
  <c r="R14" i="179"/>
  <c r="K13" i="179"/>
  <c r="P29" i="180"/>
  <c r="I19" i="179"/>
  <c r="P19" i="180"/>
  <c r="K40" i="180"/>
  <c r="P12" i="179"/>
  <c r="W11" i="180"/>
  <c r="J41" i="179"/>
  <c r="N19" i="180"/>
  <c r="F28" i="179"/>
  <c r="Q28" i="180"/>
  <c r="K19" i="179"/>
  <c r="Q24" i="180"/>
  <c r="C12" i="179"/>
  <c r="O32" i="179"/>
  <c r="J17" i="180"/>
  <c r="J43" i="180"/>
  <c r="R38" i="179"/>
  <c r="D24" i="180"/>
  <c r="U40" i="179"/>
  <c r="V37" i="179"/>
  <c r="D40" i="179"/>
  <c r="P13" i="180"/>
  <c r="V14" i="180"/>
  <c r="J39" i="180"/>
  <c r="W40" i="179"/>
  <c r="E38" i="180"/>
  <c r="S17" i="180"/>
  <c r="P32" i="179"/>
  <c r="I16" i="179"/>
  <c r="S24" i="179"/>
  <c r="E19" i="180"/>
  <c r="Q45" i="179"/>
  <c r="F38" i="180"/>
  <c r="P24" i="179"/>
  <c r="W17" i="180"/>
  <c r="D28" i="180"/>
  <c r="E24" i="180"/>
  <c r="H28" i="179"/>
  <c r="K15" i="179"/>
  <c r="M40" i="179"/>
  <c r="J13" i="180"/>
  <c r="M19" i="180"/>
  <c r="R42" i="180"/>
  <c r="F28" i="180"/>
  <c r="N40" i="179"/>
  <c r="C17" i="179"/>
  <c r="J42" i="179"/>
  <c r="J45" i="180"/>
  <c r="N37" i="180"/>
  <c r="W16" i="179"/>
  <c r="L12" i="180"/>
  <c r="C28" i="180"/>
  <c r="P41" i="180"/>
  <c r="R29" i="180"/>
  <c r="E11" i="179"/>
  <c r="D25" i="180"/>
  <c r="T41" i="179"/>
  <c r="P37" i="179"/>
  <c r="R17" i="180"/>
  <c r="D30" i="180"/>
  <c r="N39" i="179"/>
  <c r="J15" i="180"/>
  <c r="U37" i="179"/>
  <c r="G26" i="179"/>
  <c r="D30" i="179"/>
  <c r="V45" i="179"/>
  <c r="O26" i="180"/>
  <c r="F25" i="179"/>
  <c r="U41" i="179"/>
  <c r="E12" i="179"/>
  <c r="P39" i="179"/>
  <c r="R32" i="180"/>
  <c r="V15" i="179"/>
  <c r="N25" i="179"/>
  <c r="G39" i="179"/>
  <c r="S27" i="180"/>
  <c r="U41" i="180"/>
  <c r="C45" i="179"/>
  <c r="C40" i="180"/>
  <c r="G37" i="180"/>
  <c r="T11" i="179"/>
  <c r="L45" i="180"/>
  <c r="K39" i="179"/>
  <c r="S28" i="179"/>
  <c r="R37" i="179"/>
  <c r="S41" i="179"/>
  <c r="W39" i="180"/>
  <c r="R30" i="179"/>
  <c r="G15" i="179"/>
  <c r="N43" i="180"/>
  <c r="J39" i="179"/>
  <c r="D16" i="179"/>
  <c r="F11" i="179"/>
  <c r="V11" i="180"/>
  <c r="R38" i="180"/>
  <c r="G45" i="180"/>
  <c r="C32" i="180"/>
  <c r="Q41" i="179"/>
  <c r="N43" i="179"/>
  <c r="I14" i="179"/>
  <c r="U38" i="180"/>
  <c r="P15" i="179"/>
  <c r="N11" i="180"/>
  <c r="F39" i="180"/>
  <c r="S29" i="180"/>
  <c r="G16" i="179"/>
  <c r="L38" i="179"/>
  <c r="Q30" i="180"/>
  <c r="S14" i="180"/>
  <c r="G16" i="180"/>
  <c r="G32" i="180"/>
  <c r="E42" i="180"/>
  <c r="D11" i="179"/>
  <c r="G38" i="179"/>
  <c r="R13" i="179"/>
  <c r="V39" i="180"/>
  <c r="J14" i="179"/>
  <c r="W42" i="179"/>
  <c r="K12" i="180"/>
  <c r="I41" i="179"/>
  <c r="P32" i="180"/>
  <c r="O25" i="179"/>
  <c r="I43" i="179"/>
  <c r="C43" i="180"/>
  <c r="N13" i="180"/>
  <c r="O30" i="179"/>
  <c r="F24" i="179"/>
  <c r="E28" i="180"/>
  <c r="O19" i="179"/>
  <c r="F19" i="179"/>
  <c r="M41" i="179"/>
  <c r="M16" i="180"/>
  <c r="H24" i="179"/>
  <c r="W41" i="179"/>
  <c r="G11" i="180"/>
  <c r="E15" i="179"/>
  <c r="F29" i="179"/>
  <c r="G17" i="180"/>
  <c r="J17" i="179"/>
  <c r="O40" i="180"/>
  <c r="Q42" i="180"/>
  <c r="D15" i="180"/>
  <c r="W14" i="180"/>
  <c r="L40" i="179"/>
  <c r="N24" i="179"/>
  <c r="O42" i="179"/>
  <c r="H38" i="180"/>
  <c r="T13" i="179"/>
  <c r="R11" i="179"/>
  <c r="L14" i="180"/>
  <c r="F38" i="179"/>
  <c r="D17" i="179"/>
  <c r="O39" i="179"/>
  <c r="R43" i="179"/>
  <c r="E13" i="180"/>
  <c r="H19" i="180"/>
  <c r="V39" i="179"/>
  <c r="U15" i="179"/>
  <c r="G11" i="179"/>
  <c r="Q40" i="179"/>
  <c r="U15" i="180"/>
  <c r="C11" i="179"/>
  <c r="Q12" i="179"/>
  <c r="C26" i="179"/>
  <c r="O43" i="179"/>
  <c r="O43" i="180"/>
  <c r="W12" i="179"/>
  <c r="Q41" i="180"/>
  <c r="Q43" i="180"/>
  <c r="M40" i="180"/>
  <c r="S19" i="179"/>
  <c r="R27" i="179"/>
  <c r="S43" i="180"/>
  <c r="C43" i="179"/>
  <c r="U19" i="179"/>
  <c r="N12" i="179"/>
  <c r="S39" i="180"/>
  <c r="O16" i="179"/>
  <c r="V40" i="179"/>
  <c r="N12" i="180"/>
  <c r="V16" i="179"/>
  <c r="I14" i="180"/>
  <c r="E17" i="180"/>
  <c r="R32" i="179"/>
  <c r="J19" i="180"/>
  <c r="D40" i="180"/>
  <c r="T17" i="180"/>
  <c r="D29" i="179"/>
  <c r="P16" i="179"/>
  <c r="H17" i="179"/>
  <c r="O17" i="179"/>
  <c r="N30" i="179"/>
  <c r="C24" i="180"/>
  <c r="M13" i="180"/>
  <c r="F15" i="179"/>
  <c r="K42" i="180"/>
  <c r="F12" i="179"/>
  <c r="M42" i="179"/>
  <c r="C11" i="180"/>
  <c r="D39" i="179"/>
  <c r="R11" i="180"/>
  <c r="Q19" i="180"/>
  <c r="N39" i="180"/>
  <c r="S27" i="179"/>
  <c r="J12" i="179"/>
  <c r="D24" i="179"/>
  <c r="H43" i="179"/>
  <c r="O42" i="180"/>
  <c r="R28" i="180"/>
  <c r="E26" i="180"/>
  <c r="H32" i="180"/>
  <c r="I45" i="180"/>
  <c r="V37" i="180"/>
  <c r="H43" i="180"/>
  <c r="R24" i="180"/>
  <c r="H24" i="180"/>
  <c r="I38" i="179"/>
  <c r="G13" i="179"/>
  <c r="T40" i="180"/>
  <c r="K14" i="179"/>
  <c r="L11" i="180"/>
  <c r="N45" i="180"/>
  <c r="T38" i="179"/>
  <c r="E41" i="180"/>
  <c r="V41" i="180"/>
  <c r="K19" i="180"/>
  <c r="Q43" i="179"/>
  <c r="E14" i="180"/>
  <c r="R16" i="179"/>
  <c r="G43" i="179"/>
  <c r="R15" i="179"/>
  <c r="J45" i="179"/>
  <c r="D32" i="180"/>
  <c r="C14" i="179"/>
  <c r="O32" i="180"/>
  <c r="H13" i="179"/>
  <c r="L16" i="180"/>
  <c r="D38" i="179"/>
  <c r="P30" i="180"/>
  <c r="O14" i="180"/>
  <c r="F13" i="179"/>
  <c r="H28" i="180"/>
  <c r="K13" i="180"/>
  <c r="H16" i="179"/>
  <c r="M41" i="180"/>
  <c r="W45" i="180"/>
  <c r="W11" i="179"/>
  <c r="U11" i="179"/>
  <c r="E45" i="180"/>
  <c r="U39" i="180"/>
  <c r="T14" i="180"/>
  <c r="T12" i="179"/>
  <c r="F45" i="179"/>
  <c r="T17" i="179"/>
  <c r="G27" i="179"/>
  <c r="R25" i="179"/>
  <c r="C37" i="180"/>
  <c r="M43" i="179"/>
  <c r="O45" i="180"/>
  <c r="P17" i="179"/>
  <c r="E29" i="180"/>
  <c r="R30" i="180"/>
  <c r="G41" i="180"/>
  <c r="V17" i="179"/>
  <c r="R15" i="180"/>
  <c r="R43" i="180"/>
  <c r="S29" i="179"/>
  <c r="D16" i="180"/>
  <c r="S11" i="179"/>
  <c r="G41" i="179"/>
  <c r="I42" i="179"/>
  <c r="D19" i="180"/>
  <c r="G12" i="180"/>
  <c r="Q16" i="180"/>
  <c r="P14" i="179"/>
  <c r="K16" i="180"/>
  <c r="S45" i="179"/>
  <c r="R26" i="179"/>
  <c r="W42" i="180"/>
  <c r="G43" i="180"/>
  <c r="J41" i="180"/>
  <c r="D13" i="180"/>
  <c r="R28" i="179"/>
  <c r="P14" i="180"/>
  <c r="J37" i="180"/>
  <c r="P12" i="180"/>
  <c r="T37" i="179"/>
  <c r="C42" i="180"/>
  <c r="O26" i="179"/>
  <c r="F19" i="180"/>
  <c r="R26" i="180"/>
  <c r="N11" i="179"/>
  <c r="H11" i="179"/>
  <c r="V12" i="180"/>
  <c r="W39" i="179"/>
  <c r="T39" i="179"/>
  <c r="F32" i="179"/>
  <c r="G19" i="180"/>
  <c r="F41" i="179"/>
  <c r="U43" i="180"/>
  <c r="T15" i="180"/>
  <c r="S43" i="179"/>
  <c r="E41" i="179"/>
  <c r="H11" i="180"/>
  <c r="O14" i="179"/>
  <c r="U14" i="179"/>
  <c r="R40" i="179"/>
  <c r="W19" i="179"/>
  <c r="G39" i="180"/>
  <c r="E25" i="179"/>
  <c r="H12" i="180"/>
  <c r="D12" i="180"/>
  <c r="J13" i="179"/>
  <c r="V42" i="180"/>
  <c r="H13" i="180"/>
  <c r="V15" i="180"/>
  <c r="H45" i="179"/>
  <c r="H38" i="179"/>
  <c r="S42" i="180"/>
  <c r="N14" i="179"/>
  <c r="K38" i="179"/>
  <c r="M19" i="179"/>
  <c r="N37" i="179"/>
  <c r="H45" i="180"/>
  <c r="S42" i="179"/>
  <c r="Q24" i="179"/>
  <c r="H41" i="180"/>
  <c r="O12" i="180"/>
  <c r="R25" i="180"/>
  <c r="F14" i="180"/>
  <c r="S16" i="179"/>
  <c r="E16" i="179"/>
  <c r="D29" i="180"/>
  <c r="F13" i="180"/>
  <c r="R29" i="179"/>
  <c r="J38" i="180"/>
  <c r="U42" i="179"/>
  <c r="Q14" i="179"/>
  <c r="K11" i="179"/>
  <c r="N38" i="180"/>
  <c r="H27" i="179"/>
  <c r="S12" i="179"/>
  <c r="W40" i="180"/>
  <c r="H42" i="179"/>
  <c r="O37" i="180"/>
  <c r="L19" i="180"/>
  <c r="T12" i="180"/>
  <c r="L13" i="180"/>
  <c r="M17" i="180"/>
  <c r="R13" i="180"/>
  <c r="T43" i="180"/>
  <c r="P15" i="180"/>
  <c r="C15" i="179"/>
  <c r="I12" i="180"/>
  <c r="F14" i="179"/>
  <c r="D17" i="180"/>
  <c r="H26" i="179"/>
  <c r="K39" i="180"/>
  <c r="I41" i="180"/>
  <c r="V38" i="180"/>
  <c r="N38" i="179"/>
  <c r="L39" i="180"/>
  <c r="M11" i="180"/>
  <c r="H26" i="180"/>
  <c r="U17" i="179"/>
  <c r="C38" i="180"/>
  <c r="T39" i="180"/>
  <c r="G45" i="179"/>
  <c r="C27" i="179"/>
  <c r="K43" i="180"/>
  <c r="Q42" i="179"/>
  <c r="T41" i="180"/>
  <c r="L13" i="179"/>
  <c r="N27" i="180"/>
  <c r="O30" i="180"/>
  <c r="G29" i="180"/>
  <c r="C16" i="179"/>
  <c r="D28" i="179"/>
  <c r="L37" i="180"/>
  <c r="Q11" i="180"/>
  <c r="M12" i="180"/>
  <c r="T11" i="180"/>
  <c r="F42" i="179"/>
  <c r="Q38" i="180"/>
  <c r="S38" i="179"/>
  <c r="E29" i="179"/>
  <c r="N42" i="180"/>
  <c r="Q13" i="180"/>
  <c r="V19" i="179"/>
  <c r="J38" i="179"/>
  <c r="Q30" i="179"/>
  <c r="O12" i="179"/>
  <c r="C37" i="179"/>
  <c r="Q29" i="179"/>
  <c r="Q32" i="180"/>
  <c r="S13" i="180"/>
  <c r="M12" i="179"/>
  <c r="R19" i="180"/>
  <c r="D41" i="180"/>
  <c r="L43" i="179"/>
  <c r="E43" i="179"/>
  <c r="L38" i="180"/>
  <c r="S11" i="180"/>
  <c r="T19" i="180"/>
  <c r="V13" i="179"/>
  <c r="R12" i="180"/>
  <c r="P27" i="180"/>
  <c r="N27" i="179"/>
  <c r="H37" i="180"/>
  <c r="H19" i="179"/>
  <c r="Q13" i="179"/>
  <c r="E38" i="179"/>
  <c r="F16" i="180"/>
  <c r="I40" i="179"/>
  <c r="Q19" i="179"/>
  <c r="D42" i="179"/>
  <c r="Q39" i="179"/>
  <c r="E11" i="180"/>
  <c r="W43" i="179"/>
  <c r="I39" i="180"/>
  <c r="H16" i="180"/>
  <c r="N29" i="179"/>
  <c r="T43" i="179"/>
  <c r="O24" i="180"/>
  <c r="C27" i="180"/>
  <c r="P45" i="180"/>
  <c r="U40" i="180"/>
  <c r="F45" i="180"/>
  <c r="D11" i="180"/>
  <c r="Q39" i="180"/>
  <c r="H12" i="179"/>
  <c r="S28" i="180"/>
  <c r="G40" i="180"/>
  <c r="H32" i="179"/>
  <c r="M11" i="179"/>
  <c r="T38" i="180"/>
  <c r="F26" i="180"/>
  <c r="E30" i="179"/>
  <c r="C13" i="179"/>
  <c r="U13" i="179"/>
  <c r="I38" i="180"/>
  <c r="D37" i="179"/>
  <c r="H37" i="179"/>
  <c r="N13" i="179"/>
  <c r="J42" i="180"/>
  <c r="U38" i="179"/>
  <c r="M37" i="180"/>
  <c r="Q25" i="179"/>
  <c r="K15" i="180"/>
  <c r="H30" i="180"/>
  <c r="W38" i="179"/>
  <c r="O41" i="179"/>
  <c r="N42" i="179"/>
  <c r="Q40" i="180"/>
  <c r="C41" i="179"/>
  <c r="H30" i="179"/>
  <c r="I11" i="179"/>
  <c r="P17" i="180"/>
  <c r="P28" i="179"/>
  <c r="I39" i="179"/>
  <c r="N16" i="179"/>
  <c r="F17" i="180"/>
  <c r="E42" i="179"/>
  <c r="P25" i="179"/>
  <c r="F27" i="180"/>
  <c r="L45" i="179"/>
  <c r="S19" i="180"/>
  <c r="T16" i="179"/>
  <c r="C15" i="180"/>
  <c r="N19" i="179"/>
  <c r="G28" i="179"/>
  <c r="G37" i="179"/>
  <c r="O15" i="180"/>
  <c r="F30" i="179"/>
  <c r="R41" i="180"/>
  <c r="F27" i="179"/>
  <c r="D43" i="179"/>
  <c r="G12" i="179"/>
  <c r="U42" i="180"/>
  <c r="M37" i="179"/>
  <c r="E15" i="180"/>
  <c r="S30" i="180"/>
  <c r="P27" i="179"/>
  <c r="R40" i="180"/>
  <c r="D42" i="180"/>
  <c r="G13" i="180"/>
  <c r="D15" i="179"/>
  <c r="E30" i="180"/>
  <c r="V41" i="179"/>
  <c r="W43" i="180"/>
  <c r="M14" i="179"/>
  <c r="V42" i="179"/>
  <c r="K41" i="180"/>
  <c r="I13" i="180"/>
  <c r="V45" i="180"/>
  <c r="E27" i="180"/>
  <c r="U14" i="180"/>
  <c r="L16" i="179"/>
  <c r="G29" i="179"/>
  <c r="U11" i="180"/>
  <c r="J12" i="180"/>
  <c r="C16" i="180"/>
  <c r="L41" i="179"/>
  <c r="O13" i="179"/>
  <c r="N17" i="180"/>
  <c r="L43" i="180"/>
  <c r="Q16" i="179"/>
  <c r="P42" i="180"/>
  <c r="N26" i="180"/>
  <c r="R17" i="179"/>
  <c r="C30" i="180"/>
  <c r="S15" i="180"/>
  <c r="T15" i="179"/>
  <c r="Q27" i="180"/>
  <c r="E24" i="179"/>
  <c r="N41" i="179"/>
  <c r="R14" i="180"/>
  <c r="M45" i="180"/>
  <c r="D37" i="180"/>
  <c r="L19" i="179"/>
  <c r="I43" i="180"/>
  <c r="Q26" i="179"/>
  <c r="E37" i="179"/>
  <c r="I12" i="179"/>
  <c r="D39" i="180"/>
  <c r="U12" i="180"/>
  <c r="M39" i="180"/>
  <c r="Q29" i="180"/>
  <c r="R39" i="179"/>
  <c r="Q25" i="180"/>
  <c r="C42" i="179"/>
  <c r="P29" i="179"/>
  <c r="J37" i="179"/>
  <c r="I15" i="179"/>
  <c r="W19" i="180"/>
  <c r="H25" i="179"/>
  <c r="V17" i="180"/>
  <c r="O11" i="180"/>
  <c r="V43" i="179"/>
  <c r="T42" i="180"/>
  <c r="U16" i="179"/>
  <c r="C32" i="179"/>
  <c r="Q37" i="179"/>
  <c r="N24" i="180"/>
  <c r="K43" i="179"/>
  <c r="O29" i="179"/>
  <c r="Q11" i="179"/>
  <c r="M13" i="179"/>
  <c r="W13" i="179"/>
  <c r="H25" i="180"/>
  <c r="E27" i="179"/>
  <c r="G27" i="180"/>
  <c r="S13" i="179"/>
  <c r="G42" i="179"/>
  <c r="F39" i="179"/>
  <c r="N28" i="179"/>
  <c r="L37" i="179"/>
  <c r="P13" i="179"/>
  <c r="I11" i="180"/>
  <c r="S26" i="179"/>
  <c r="E19" i="179"/>
  <c r="G17" i="179"/>
  <c r="J16" i="180"/>
  <c r="I17" i="180"/>
  <c r="G40" i="179"/>
  <c r="O27" i="179"/>
  <c r="L11" i="179"/>
  <c r="S39" i="179"/>
  <c r="O15" i="179"/>
  <c r="O40" i="179"/>
  <c r="C26" i="180"/>
  <c r="J16" i="179"/>
  <c r="L17" i="179"/>
  <c r="R16" i="180"/>
  <c r="I15" i="180"/>
  <c r="F30" i="180"/>
  <c r="J40" i="180"/>
  <c r="F37" i="180"/>
  <c r="N15" i="180"/>
  <c r="D19" i="179"/>
  <c r="G25" i="179"/>
  <c r="W38" i="180"/>
  <c r="J15" i="179"/>
  <c r="N30" i="180"/>
  <c r="Q32" i="179"/>
  <c r="G24" i="179"/>
  <c r="C25" i="180"/>
  <c r="S30" i="179"/>
  <c r="O25" i="180"/>
  <c r="Q14" i="180"/>
  <c r="C40" i="179"/>
  <c r="K40" i="179"/>
  <c r="T37" i="180"/>
  <c r="C30" i="179"/>
  <c r="P26" i="180"/>
  <c r="P28" i="180"/>
  <c r="K45" i="179"/>
  <c r="J11" i="179"/>
  <c r="N16" i="180"/>
  <c r="O39" i="180"/>
  <c r="S32" i="179"/>
  <c r="O19" i="180"/>
  <c r="N26" i="179"/>
  <c r="I16" i="180"/>
  <c r="C45" i="180"/>
  <c r="H17" i="180"/>
  <c r="O27" i="180"/>
  <c r="D14" i="180"/>
  <c r="G14" i="179"/>
  <c r="S45" i="180"/>
  <c r="V19" i="180"/>
  <c r="G26" i="180"/>
  <c r="V43" i="180"/>
  <c r="P16" i="180"/>
  <c r="P45" i="179"/>
  <c r="P40" i="179"/>
  <c r="R45" i="179"/>
  <c r="E43" i="180"/>
  <c r="C29" i="180"/>
  <c r="S25" i="180"/>
  <c r="S16" i="180"/>
  <c r="C14" i="180"/>
  <c r="U45" i="180"/>
  <c r="W17" i="179"/>
  <c r="I17" i="179"/>
  <c r="F24" i="180"/>
  <c r="N32" i="179"/>
  <c r="K11" i="180"/>
  <c r="G28" i="180"/>
  <c r="E25" i="180"/>
  <c r="I19" i="180"/>
  <c r="C39" i="180"/>
  <c r="U16" i="180"/>
  <c r="P43" i="179"/>
  <c r="V38" i="179"/>
  <c r="S41" i="180"/>
  <c r="D26" i="179"/>
  <c r="S38" i="180"/>
  <c r="T45" i="179"/>
  <c r="T14" i="179"/>
  <c r="E39" i="179"/>
  <c r="D12" i="179"/>
  <c r="L42" i="179"/>
  <c r="K17" i="179"/>
  <c r="N32" i="180"/>
  <c r="P11" i="179"/>
  <c r="E12" i="180"/>
  <c r="P25" i="180"/>
  <c r="O28" i="180"/>
  <c r="E32" i="180"/>
  <c r="F41" i="180"/>
  <c r="L15" i="180"/>
  <c r="E45" i="179"/>
  <c r="R42" i="179"/>
  <c r="F26" i="179"/>
  <c r="K41" i="179"/>
  <c r="K17" i="180"/>
  <c r="D14" i="179"/>
  <c r="J43" i="179"/>
  <c r="M17" i="179"/>
  <c r="V12" i="179"/>
  <c r="S14" i="179"/>
  <c r="F25" i="180"/>
  <c r="M38" i="180"/>
  <c r="W41" i="180"/>
  <c r="U13" i="180"/>
  <c r="O38" i="179"/>
  <c r="O41" i="180"/>
  <c r="P24" i="180"/>
  <c r="S17" i="179"/>
  <c r="E28" i="179"/>
  <c r="N14" i="180"/>
  <c r="S15" i="179"/>
  <c r="H14" i="179"/>
  <c r="Q15" i="179"/>
  <c r="D27" i="179"/>
  <c r="N29" i="180"/>
  <c r="P11" i="180"/>
  <c r="R12" i="179"/>
  <c r="M16" i="179"/>
  <c r="F17" i="179"/>
  <c r="O45" i="179"/>
  <c r="O29" i="180"/>
  <c r="H41" i="179"/>
  <c r="M45" i="179"/>
  <c r="Q15" i="180"/>
  <c r="C38" i="179"/>
  <c r="O28" i="179"/>
  <c r="E16" i="180"/>
  <c r="V11" i="179"/>
  <c r="C13" i="180"/>
  <c r="F37" i="179"/>
  <c r="H29" i="179"/>
  <c r="E40" i="179"/>
  <c r="J19" i="179"/>
  <c r="S12" i="180"/>
  <c r="G32" i="179"/>
  <c r="S40" i="180"/>
  <c r="H29" i="180"/>
  <c r="E26" i="179"/>
  <c r="R27" i="180"/>
  <c r="R41" i="179"/>
  <c r="F11" i="180"/>
  <c r="I42" i="180"/>
  <c r="J40" i="179"/>
  <c r="S37" i="179"/>
  <c r="U19" i="180"/>
  <c r="N15" i="179"/>
  <c r="D45" i="179"/>
  <c r="V13" i="180"/>
  <c r="W13" i="180"/>
  <c r="T40" i="179"/>
  <c r="M43" i="180"/>
  <c r="G42" i="180"/>
  <c r="W37" i="180"/>
  <c r="Q28" i="179"/>
  <c r="C24" i="179"/>
  <c r="P43" i="180"/>
  <c r="O17" i="180"/>
  <c r="W12" i="180"/>
  <c r="I40" i="180"/>
  <c r="F15" i="180"/>
  <c r="O13" i="180"/>
  <c r="U39" i="179"/>
  <c r="C19" i="179"/>
  <c r="U17" i="180"/>
  <c r="V40" i="180"/>
  <c r="R45" i="180"/>
  <c r="T16" i="180"/>
  <c r="S32" i="180"/>
  <c r="U37" i="180"/>
  <c r="H27" i="180"/>
  <c r="L12" i="179"/>
  <c r="P39" i="180"/>
  <c r="K37" i="179"/>
  <c r="N45" i="179"/>
  <c r="N41" i="180"/>
  <c r="M38" i="179"/>
  <c r="D26" i="180"/>
  <c r="C17" i="180"/>
  <c r="L42" i="180"/>
  <c r="F40" i="180"/>
  <c r="F43" i="179"/>
  <c r="W14" i="179"/>
  <c r="W16" i="180"/>
  <c r="G38" i="180"/>
  <c r="I45" i="179"/>
  <c r="C12" i="180"/>
  <c r="S40" i="179"/>
  <c r="D13" i="179"/>
  <c r="L40" i="180"/>
  <c r="O16" i="180"/>
  <c r="L39" i="179"/>
  <c r="G30" i="180"/>
  <c r="C29" i="179"/>
  <c r="D43" i="180"/>
  <c r="K14" i="180"/>
  <c r="L41" i="180"/>
  <c r="H40" i="180"/>
  <c r="R24" i="179"/>
  <c r="H39" i="180"/>
  <c r="Q26" i="180"/>
  <c r="I13" i="179"/>
  <c r="T45" i="180"/>
  <c r="J11" i="180"/>
  <c r="H15" i="180"/>
  <c r="S24" i="180"/>
  <c r="G15" i="180"/>
  <c r="T42" i="179"/>
  <c r="N25" i="180"/>
  <c r="E17" i="179"/>
  <c r="R37" i="180"/>
  <c r="F43" i="180"/>
  <c r="Q17" i="180"/>
  <c r="H40" i="179"/>
  <c r="W37" i="179"/>
  <c r="P38" i="179"/>
  <c r="P19" i="179"/>
  <c r="M42" i="180"/>
  <c r="S37" i="180"/>
  <c r="O38" i="180"/>
  <c r="E32" i="179"/>
  <c r="S26" i="180"/>
  <c r="D38" i="180"/>
  <c r="M14" i="180"/>
  <c r="E40" i="180"/>
  <c r="N28" i="180"/>
  <c r="C39" i="179"/>
  <c r="D25" i="179"/>
  <c r="O24" i="179"/>
  <c r="E13" i="179"/>
  <c r="Q45" i="180"/>
  <c r="P26" i="179"/>
  <c r="G30" i="179"/>
  <c r="P30" i="179"/>
  <c r="G24" i="180"/>
  <c r="K45" i="180"/>
  <c r="G25" i="180"/>
  <c r="P40" i="180"/>
  <c r="P37" i="180"/>
  <c r="D27" i="180"/>
  <c r="F16" i="179"/>
  <c r="O11" i="179"/>
  <c r="M15" i="179"/>
  <c r="P38" i="180"/>
  <c r="G14" i="180"/>
  <c r="V16" i="180"/>
  <c r="Q17" i="179"/>
  <c r="D32" i="179"/>
  <c r="S25" i="179"/>
  <c r="T13" i="180"/>
  <c r="U45" i="179"/>
  <c r="D45" i="180"/>
  <c r="R39" i="180"/>
  <c r="H14" i="180"/>
  <c r="E39" i="180"/>
  <c r="I37" i="180"/>
  <c r="L14" i="179"/>
  <c r="W15" i="179"/>
  <c r="M39" i="179"/>
  <c r="K16" i="179"/>
  <c r="W45" i="179"/>
  <c r="O37" i="179"/>
  <c r="W15" i="180"/>
  <c r="V14" i="179"/>
  <c r="U43" i="179"/>
  <c r="K42" i="179"/>
  <c r="K12" i="179"/>
  <c r="I37" i="179"/>
  <c r="Q37" i="180"/>
  <c r="F32" i="180"/>
  <c r="C28" i="179"/>
  <c r="H42" i="180"/>
  <c r="E14" i="179"/>
  <c r="D41" i="179"/>
  <c r="N40" i="180"/>
  <c r="P42" i="179"/>
  <c r="L15" i="179"/>
  <c r="C19" i="180"/>
  <c r="C25" i="179"/>
  <c r="T19" i="179"/>
  <c r="N17" i="179"/>
  <c r="G19" i="179"/>
  <c r="Q27" i="179"/>
  <c r="M15" i="180"/>
  <c r="L17" i="180"/>
  <c r="H39" i="179"/>
  <c r="E37" i="180"/>
  <c r="H15" i="179"/>
  <c r="C41" i="180"/>
  <c r="J14" i="180"/>
  <c r="F12" i="180"/>
  <c r="U12" i="179"/>
  <c r="Q12" i="180"/>
  <c r="Q38" i="179"/>
  <c r="F40" i="179"/>
  <c r="F29" i="180"/>
  <c r="K37" i="180"/>
  <c r="P41" i="179"/>
  <c r="K38" i="180"/>
  <c r="F42" i="180"/>
  <c r="T32" i="179" l="1"/>
  <c r="K18" i="180"/>
  <c r="R44" i="179"/>
  <c r="X40" i="179"/>
  <c r="D31" i="179"/>
  <c r="W44" i="180"/>
  <c r="V18" i="179"/>
  <c r="S18" i="180"/>
  <c r="I28" i="180"/>
  <c r="E31" i="180"/>
  <c r="I18" i="180"/>
  <c r="X39" i="180"/>
  <c r="O31" i="180"/>
  <c r="I44" i="179"/>
  <c r="V44" i="179"/>
  <c r="P44" i="180"/>
  <c r="X41" i="180"/>
  <c r="H18" i="179"/>
  <c r="G31" i="180"/>
  <c r="P31" i="179"/>
  <c r="T18" i="179"/>
  <c r="N31" i="179"/>
  <c r="T24" i="179"/>
  <c r="R31" i="179"/>
  <c r="X42" i="180"/>
  <c r="G44" i="180"/>
  <c r="S44" i="180"/>
  <c r="H31" i="179"/>
  <c r="R31" i="180"/>
  <c r="W44" i="179"/>
  <c r="Q31" i="180"/>
  <c r="U44" i="180"/>
  <c r="R18" i="179"/>
  <c r="P18" i="180"/>
  <c r="G31" i="179"/>
  <c r="I30" i="180"/>
  <c r="S18" i="179"/>
  <c r="K44" i="179"/>
  <c r="L44" i="180"/>
  <c r="T26" i="179"/>
  <c r="E44" i="179"/>
  <c r="X12" i="180"/>
  <c r="X17" i="179"/>
  <c r="N31" i="180"/>
  <c r="T24" i="180"/>
  <c r="R44" i="180"/>
  <c r="S44" i="179"/>
  <c r="I25" i="180"/>
  <c r="N44" i="179"/>
  <c r="L18" i="179"/>
  <c r="X14" i="180"/>
  <c r="X39" i="179"/>
  <c r="I24" i="180"/>
  <c r="C31" i="180"/>
  <c r="N18" i="179"/>
  <c r="X42" i="179"/>
  <c r="F44" i="180"/>
  <c r="E31" i="179"/>
  <c r="X43" i="180"/>
  <c r="X15" i="180"/>
  <c r="D44" i="180"/>
  <c r="E18" i="179"/>
  <c r="J18" i="180"/>
  <c r="X17" i="180"/>
  <c r="I30" i="179"/>
  <c r="E18" i="180"/>
  <c r="I18" i="179"/>
  <c r="Q18" i="179"/>
  <c r="T29" i="180"/>
  <c r="I26" i="180"/>
  <c r="T28" i="179"/>
  <c r="X11" i="180"/>
  <c r="C18" i="180"/>
  <c r="K18" i="179"/>
  <c r="O18" i="179"/>
  <c r="X12" i="179"/>
  <c r="T29" i="179"/>
  <c r="V44" i="180"/>
  <c r="L44" i="179"/>
  <c r="I28" i="179"/>
  <c r="R18" i="180"/>
  <c r="X38" i="179"/>
  <c r="D18" i="179"/>
  <c r="T44" i="179"/>
  <c r="X40" i="180"/>
  <c r="U44" i="179"/>
  <c r="I29" i="179"/>
  <c r="I27" i="179"/>
  <c r="X19" i="180"/>
  <c r="I29" i="180"/>
  <c r="I24" i="179"/>
  <c r="C31" i="179"/>
  <c r="U18" i="179"/>
  <c r="O44" i="179"/>
  <c r="X11" i="179"/>
  <c r="C18" i="179"/>
  <c r="J18" i="179"/>
  <c r="X16" i="180"/>
  <c r="F18" i="179"/>
  <c r="T27" i="180"/>
  <c r="N18" i="180"/>
  <c r="I32" i="180"/>
  <c r="S31" i="180"/>
  <c r="X37" i="179"/>
  <c r="C44" i="179"/>
  <c r="I44" i="180"/>
  <c r="X45" i="180"/>
  <c r="Q44" i="179"/>
  <c r="Q31" i="179"/>
  <c r="X13" i="180"/>
  <c r="T18" i="180"/>
  <c r="H44" i="180"/>
  <c r="T28" i="180"/>
  <c r="P18" i="179"/>
  <c r="T30" i="179"/>
  <c r="X16" i="179"/>
  <c r="M18" i="180"/>
  <c r="X19" i="179"/>
  <c r="X15" i="179"/>
  <c r="D44" i="179"/>
  <c r="X38" i="180"/>
  <c r="L18" i="180"/>
  <c r="P44" i="179"/>
  <c r="T44" i="180"/>
  <c r="T25" i="179"/>
  <c r="G18" i="180"/>
  <c r="W18" i="180"/>
  <c r="Q44" i="180"/>
  <c r="U18" i="180"/>
  <c r="G18" i="179"/>
  <c r="G44" i="179"/>
  <c r="K44" i="180"/>
  <c r="D31" i="180"/>
  <c r="E44" i="180"/>
  <c r="V18" i="180"/>
  <c r="X43" i="179"/>
  <c r="F18" i="180"/>
  <c r="Q18" i="180"/>
  <c r="F31" i="179"/>
  <c r="W18" i="179"/>
  <c r="P31" i="180"/>
  <c r="M18" i="179"/>
  <c r="X45" i="179"/>
  <c r="H31" i="180"/>
  <c r="F44" i="179"/>
  <c r="F31" i="180"/>
  <c r="T30" i="180"/>
  <c r="T26" i="180"/>
  <c r="S31" i="179"/>
  <c r="M44" i="180"/>
  <c r="H44" i="179"/>
  <c r="J44" i="180"/>
  <c r="O18" i="180"/>
  <c r="X13" i="179"/>
  <c r="I32" i="179"/>
  <c r="T25" i="180"/>
  <c r="M44" i="179"/>
  <c r="I27" i="180"/>
  <c r="O44" i="180"/>
  <c r="T27" i="179"/>
  <c r="C44" i="180"/>
  <c r="X37" i="180"/>
  <c r="I25" i="179"/>
  <c r="D18" i="180"/>
  <c r="T32" i="180"/>
  <c r="H18" i="180"/>
  <c r="X14" i="179"/>
  <c r="I26" i="179"/>
  <c r="X41" i="179"/>
  <c r="N44" i="180"/>
  <c r="J44" i="179"/>
  <c r="O31" i="179"/>
  <c r="P49" i="153"/>
  <c r="Q49" i="153"/>
  <c r="R49" i="153"/>
  <c r="S49" i="153"/>
  <c r="T49" i="153"/>
  <c r="O49" i="153"/>
  <c r="I31" i="180" l="1"/>
  <c r="X18" i="179"/>
  <c r="T31" i="179"/>
  <c r="T31" i="180"/>
  <c r="I31" i="179"/>
  <c r="X44" i="180"/>
  <c r="X44" i="179"/>
  <c r="X18" i="180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T73" i="153" l="1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<sst xmlns="http://schemas.openxmlformats.org/spreadsheetml/2006/main" count="7217" uniqueCount="137">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</sst>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5" formatCode="#,##0.0"/>
  </numFmts>
  <fonts count="7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4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164" fontId="62" fillId="22" borderId="41" xfId="0" applyNumberFormat="1" applyFont="1" applyFill="1" applyBorder="1" applyAlignment="1">
      <alignment horizontal="center" vertical="center"/>
    </xf>
    <xf numFmtId="164" fontId="59" fillId="17" borderId="64" xfId="0" applyNumberFormat="1" applyFont="1" applyFill="1" applyBorder="1" applyAlignment="1">
      <alignment horizontal="center" vertical="center"/>
    </xf>
    <xf numFmtId="164" fontId="69" fillId="22" borderId="42" xfId="0" applyNumberFormat="1" applyFont="1" applyFill="1" applyBorder="1" applyAlignment="1">
      <alignment horizontal="center" vertical="center"/>
    </xf>
    <xf numFmtId="164" fontId="69" fillId="22" borderId="43" xfId="0" applyNumberFormat="1" applyFont="1" applyFill="1" applyBorder="1" applyAlignment="1">
      <alignment horizontal="center" vertical="center"/>
    </xf>
    <xf numFmtId="2" fontId="70" fillId="22" borderId="41" xfId="0" applyNumberFormat="1" applyFont="1" applyFill="1" applyBorder="1" applyAlignment="1">
      <alignment horizontal="center" vertical="center"/>
    </xf>
    <xf numFmtId="164" fontId="69" fillId="22" borderId="34" xfId="0" applyNumberFormat="1" applyFont="1" applyFill="1" applyBorder="1" applyAlignment="1">
      <alignment horizontal="center" vertical="center"/>
    </xf>
    <xf numFmtId="2" fontId="71" fillId="22" borderId="41" xfId="0" applyNumberFormat="1" applyFont="1" applyFill="1" applyBorder="1" applyAlignment="1">
      <alignment horizontal="center" vertical="center"/>
    </xf>
    <xf numFmtId="2" fontId="72" fillId="22" borderId="41" xfId="0" applyNumberFormat="1" applyFont="1" applyFill="1" applyBorder="1" applyAlignment="1">
      <alignment horizontal="center" vertical="center"/>
    </xf>
    <xf numFmtId="2" fontId="64" fillId="0" borderId="46" xfId="0" applyNumberFormat="1" applyFont="1" applyBorder="1" applyAlignment="1">
      <alignment horizontal="center" vertical="center"/>
    </xf>
    <xf numFmtId="164" fontId="60" fillId="17" borderId="36" xfId="0" applyNumberFormat="1" applyFont="1" applyFill="1" applyBorder="1" applyAlignment="1">
      <alignment horizontal="center" vertical="center"/>
    </xf>
    <xf numFmtId="164" fontId="60" fillId="30" borderId="36" xfId="0" applyNumberFormat="1" applyFont="1" applyFill="1" applyBorder="1" applyAlignment="1">
      <alignment horizontal="center" vertical="center"/>
    </xf>
    <xf numFmtId="164" fontId="59" fillId="31" borderId="49" xfId="0" applyNumberFormat="1" applyFont="1" applyFill="1" applyBorder="1" applyAlignment="1">
      <alignment horizontal="center" vertical="center"/>
    </xf>
    <xf numFmtId="164" fontId="59" fillId="31" borderId="50" xfId="0" applyNumberFormat="1" applyFont="1" applyFill="1" applyBorder="1" applyAlignment="1">
      <alignment horizontal="center" vertical="center"/>
    </xf>
    <xf numFmtId="164" fontId="59" fillId="31" borderId="48" xfId="0" applyNumberFormat="1" applyFont="1" applyFill="1" applyBorder="1" applyAlignment="1">
      <alignment horizontal="center" vertical="center"/>
    </xf>
    <xf numFmtId="164" fontId="59" fillId="31" borderId="44" xfId="0" applyNumberFormat="1" applyFont="1" applyFill="1" applyBorder="1" applyAlignment="1">
      <alignment horizontal="center" vertical="center"/>
    </xf>
    <xf numFmtId="164" fontId="59" fillId="31" borderId="32" xfId="0" applyNumberFormat="1" applyFont="1" applyFill="1" applyBorder="1" applyAlignment="1">
      <alignment horizontal="center" vertical="center"/>
    </xf>
    <xf numFmtId="164" fontId="7" fillId="17" borderId="44" xfId="0" applyNumberFormat="1" applyFont="1" applyFill="1" applyBorder="1" applyAlignment="1">
      <alignment horizontal="center" vertical="center"/>
    </xf>
    <xf numFmtId="164" fontId="7" fillId="17" borderId="32" xfId="0" applyNumberFormat="1" applyFont="1" applyFill="1" applyBorder="1" applyAlignment="1">
      <alignment horizontal="center" vertical="center"/>
    </xf>
    <xf numFmtId="164" fontId="69" fillId="22" borderId="41" xfId="0" applyNumberFormat="1" applyFont="1" applyFill="1" applyBorder="1" applyAlignment="1">
      <alignment horizontal="center" vertical="center"/>
    </xf>
    <xf numFmtId="164" fontId="59" fillId="0" borderId="55" xfId="0" applyNumberFormat="1" applyFont="1" applyBorder="1" applyAlignment="1">
      <alignment horizontal="center" vertical="center"/>
    </xf>
    <xf numFmtId="164" fontId="59" fillId="0" borderId="33" xfId="0" applyNumberFormat="1" applyFont="1" applyBorder="1" applyAlignment="1">
      <alignment horizontal="center" vertical="center"/>
    </xf>
    <xf numFmtId="164" fontId="59" fillId="0" borderId="76" xfId="0" applyNumberFormat="1" applyFont="1" applyBorder="1" applyAlignment="1">
      <alignment horizontal="center" vertical="center"/>
    </xf>
    <xf numFmtId="164" fontId="7" fillId="0" borderId="55" xfId="0" applyNumberFormat="1" applyFont="1" applyBorder="1" applyAlignment="1">
      <alignment horizontal="center" vertical="center"/>
    </xf>
    <xf numFmtId="164" fontId="7" fillId="0" borderId="33" xfId="0" applyNumberFormat="1" applyFont="1" applyBorder="1" applyAlignment="1">
      <alignment horizontal="center" vertical="center"/>
    </xf>
    <xf numFmtId="164" fontId="7" fillId="0" borderId="76" xfId="0" applyNumberFormat="1" applyFont="1" applyBorder="1" applyAlignment="1">
      <alignment horizontal="center" vertical="center"/>
    </xf>
    <xf numFmtId="164" fontId="59" fillId="3" borderId="40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center" vertical="center"/>
    </xf>
    <xf numFmtId="2" fontId="60" fillId="0" borderId="48" xfId="0" applyNumberFormat="1" applyFont="1" applyBorder="1" applyAlignment="1">
      <alignment horizontal="center" vertical="center"/>
    </xf>
    <xf numFmtId="165" fontId="59" fillId="0" borderId="70" xfId="0" applyNumberFormat="1" applyFont="1" applyBorder="1" applyAlignment="1">
      <alignment horizontal="center" vertical="center"/>
    </xf>
    <xf numFmtId="165" fontId="59" fillId="0" borderId="71" xfId="0" applyNumberFormat="1" applyFont="1" applyBorder="1" applyAlignment="1">
      <alignment horizontal="center" vertical="center"/>
    </xf>
    <xf numFmtId="165" fontId="59" fillId="0" borderId="72" xfId="0" applyNumberFormat="1" applyFont="1" applyBorder="1" applyAlignment="1">
      <alignment horizontal="center" vertical="center"/>
    </xf>
    <xf numFmtId="2" fontId="59" fillId="0" borderId="76" xfId="0" applyNumberFormat="1" applyFont="1" applyBorder="1" applyAlignment="1">
      <alignment horizontal="center" vertical="center"/>
    </xf>
    <xf numFmtId="164" fontId="59" fillId="0" borderId="45" xfId="0" applyNumberFormat="1" applyFont="1" applyBorder="1" applyAlignment="1">
      <alignment horizontal="center" vertical="center"/>
    </xf>
    <xf numFmtId="164" fontId="59" fillId="0" borderId="18" xfId="0" applyNumberFormat="1" applyFont="1" applyBorder="1" applyAlignment="1">
      <alignment horizontal="center" vertical="center"/>
    </xf>
    <xf numFmtId="164" fontId="59" fillId="0" borderId="19" xfId="0" applyNumberFormat="1" applyFont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4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  <xf numFmtId="0" fontId="60" fillId="2" borderId="8" xfId="0" applyFont="1" applyFill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</cellXfs>
  <cellStyles count="11">
    <cellStyle name="Millares 2" xfId="3" xr:uid="{00000000-0005-0000-0000-000000000000}"/>
    <cellStyle name="Millares 2 2" xfId="9" xr:uid="{00000000-0005-0000-0000-000001000000}"/>
    <cellStyle name="Millares 3" xfId="4" xr:uid="{00000000-0005-0000-0000-000002000000}"/>
    <cellStyle name="Millares 3 2" xfId="10" xr:uid="{00000000-0005-0000-0000-000003000000}"/>
    <cellStyle name="Millares 4" xfId="2" xr:uid="{00000000-0005-0000-0000-000004000000}"/>
    <cellStyle name="Millares 4 2" xfId="8" xr:uid="{00000000-0005-0000-0000-000005000000}"/>
    <cellStyle name="Normal" xfId="0" builtinId="0"/>
    <cellStyle name="Normal 2 2" xfId="1" xr:uid="{00000000-0005-0000-0000-000007000000}"/>
    <cellStyle name="Normal 6 2" xfId="5" xr:uid="{00000000-0005-0000-0000-000008000000}"/>
    <cellStyle name="Porcentaje 2" xfId="7" xr:uid="{00000000-0005-0000-0000-000009000000}"/>
    <cellStyle name="Porcentaje 3 2" xfId="6" xr:uid="{00000000-0005-0000-0000-00000A000000}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20" t="s">
        <v>5</v>
      </c>
      <c r="N11" s="1020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3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4" t="s">
        <v>8</v>
      </c>
      <c r="M15" s="1024"/>
      <c r="N15" s="1024"/>
      <c r="O15" s="1024"/>
      <c r="P15" s="1024"/>
      <c r="Q15" s="1024"/>
      <c r="R15" s="1024"/>
      <c r="S15" s="1024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1" t="s">
        <v>17</v>
      </c>
      <c r="C36" s="1022"/>
      <c r="D36" s="1022"/>
      <c r="E36" s="1022"/>
      <c r="F36" s="1022"/>
      <c r="G36" s="1022"/>
      <c r="H36" s="75"/>
      <c r="L36" s="44"/>
      <c r="M36" s="88" t="s">
        <v>18</v>
      </c>
      <c r="N36" s="1014" t="s">
        <v>17</v>
      </c>
      <c r="O36" s="1014"/>
      <c r="P36" s="1014"/>
      <c r="Q36" s="1014"/>
      <c r="R36" s="101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19" t="s">
        <v>27</v>
      </c>
      <c r="L37" s="1019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6"/>
      <c r="M54" s="101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4" t="s">
        <v>30</v>
      </c>
      <c r="C55" s="1014"/>
      <c r="D55" s="1014"/>
      <c r="E55" s="1014"/>
      <c r="F55" s="101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9:U9"/>
    <mergeCell ref="M11:N11"/>
    <mergeCell ref="B36:G36"/>
    <mergeCell ref="B15:K15"/>
    <mergeCell ref="L15:S15"/>
    <mergeCell ref="B55:F55"/>
    <mergeCell ref="L54:M54"/>
    <mergeCell ref="N36:R36"/>
    <mergeCell ref="A3:C3"/>
    <mergeCell ref="E9:G9"/>
    <mergeCell ref="K37:L3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20" t="s">
        <v>52</v>
      </c>
      <c r="N11" s="1020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3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4" t="s">
        <v>8</v>
      </c>
      <c r="M15" s="1024"/>
      <c r="N15" s="1024"/>
      <c r="O15" s="1024"/>
      <c r="P15" s="1024"/>
      <c r="Q15" s="1024"/>
      <c r="R15" s="1024"/>
      <c r="S15" s="1024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1" t="s">
        <v>17</v>
      </c>
      <c r="C36" s="1022"/>
      <c r="D36" s="1022"/>
      <c r="E36" s="1022"/>
      <c r="F36" s="1022"/>
      <c r="G36" s="1022"/>
      <c r="H36" s="75"/>
      <c r="L36" s="44"/>
      <c r="M36" s="88" t="s">
        <v>18</v>
      </c>
      <c r="N36" s="1014" t="s">
        <v>17</v>
      </c>
      <c r="O36" s="1014"/>
      <c r="P36" s="1014"/>
      <c r="Q36" s="1014"/>
      <c r="R36" s="101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19" t="s">
        <v>27</v>
      </c>
      <c r="L37" s="1019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6"/>
      <c r="M54" s="101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4" t="s">
        <v>30</v>
      </c>
      <c r="C55" s="1014"/>
      <c r="D55" s="1014"/>
      <c r="E55" s="1014"/>
      <c r="F55" s="101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20" t="s">
        <v>53</v>
      </c>
      <c r="N11" s="1020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3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4" t="s">
        <v>8</v>
      </c>
      <c r="M15" s="1024"/>
      <c r="N15" s="1024"/>
      <c r="O15" s="1024"/>
      <c r="P15" s="1024"/>
      <c r="Q15" s="1024"/>
      <c r="R15" s="1024"/>
      <c r="S15" s="1024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1" t="s">
        <v>17</v>
      </c>
      <c r="C36" s="1022"/>
      <c r="D36" s="1022"/>
      <c r="E36" s="1022"/>
      <c r="F36" s="1022"/>
      <c r="G36" s="1022"/>
      <c r="H36" s="75"/>
      <c r="L36" s="44"/>
      <c r="M36" s="88" t="s">
        <v>18</v>
      </c>
      <c r="N36" s="1014" t="s">
        <v>17</v>
      </c>
      <c r="O36" s="1014"/>
      <c r="P36" s="1014"/>
      <c r="Q36" s="1014"/>
      <c r="R36" s="101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19" t="s">
        <v>27</v>
      </c>
      <c r="L37" s="1019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6"/>
      <c r="M54" s="101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4" t="s">
        <v>30</v>
      </c>
      <c r="C55" s="1014"/>
      <c r="D55" s="1014"/>
      <c r="E55" s="1014"/>
      <c r="F55" s="101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35</v>
      </c>
      <c r="U9" s="101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020" t="s">
        <v>56</v>
      </c>
      <c r="N11" s="1020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6" t="s">
        <v>8</v>
      </c>
      <c r="C15" s="1026"/>
      <c r="D15" s="1026"/>
      <c r="E15" s="1026"/>
      <c r="F15" s="1026"/>
      <c r="G15" s="1026"/>
      <c r="H15" s="1026"/>
      <c r="I15" s="1026"/>
      <c r="J15" s="1027"/>
      <c r="K15" s="1023" t="s">
        <v>29</v>
      </c>
      <c r="L15" s="1024"/>
      <c r="M15" s="1024"/>
      <c r="N15" s="1024"/>
      <c r="O15" s="1028"/>
      <c r="P15" s="1023" t="s">
        <v>31</v>
      </c>
      <c r="Q15" s="1024"/>
      <c r="R15" s="1024"/>
      <c r="S15" s="1024"/>
      <c r="T15" s="1024"/>
      <c r="U15" s="1028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1" t="s">
        <v>17</v>
      </c>
      <c r="C36" s="1022"/>
      <c r="D36" s="1022"/>
      <c r="E36" s="1022"/>
      <c r="F36" s="1022"/>
      <c r="G36" s="1022"/>
      <c r="H36" s="75"/>
      <c r="L36" s="44"/>
      <c r="M36" s="88" t="s">
        <v>18</v>
      </c>
      <c r="N36" s="1014" t="s">
        <v>17</v>
      </c>
      <c r="O36" s="1014"/>
      <c r="P36" s="1014"/>
      <c r="Q36" s="1014"/>
      <c r="R36" s="1015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5"/>
      <c r="L37" s="1025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6"/>
      <c r="M54" s="1016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4" t="s">
        <v>30</v>
      </c>
      <c r="C55" s="1014"/>
      <c r="D55" s="1014"/>
      <c r="E55" s="1014"/>
      <c r="F55" s="1015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M11:N11"/>
    <mergeCell ref="B15:J15"/>
    <mergeCell ref="K15:O15"/>
    <mergeCell ref="P15:U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56</v>
      </c>
      <c r="Q11" s="1020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4"/>
      <c r="M15" s="174"/>
      <c r="N15" s="174"/>
      <c r="O15" s="1024" t="s">
        <v>8</v>
      </c>
      <c r="P15" s="1024"/>
      <c r="Q15" s="1024"/>
      <c r="R15" s="1024"/>
      <c r="S15" s="1024"/>
      <c r="T15" s="1024"/>
      <c r="U15" s="1024"/>
      <c r="V15" s="1024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9" t="s">
        <v>17</v>
      </c>
      <c r="C36" s="1030"/>
      <c r="D36" s="1030"/>
      <c r="E36" s="1030"/>
      <c r="F36" s="1030"/>
      <c r="G36" s="1030"/>
      <c r="H36" s="1031"/>
      <c r="I36" s="177"/>
      <c r="O36" s="44"/>
      <c r="P36" s="88" t="s">
        <v>18</v>
      </c>
      <c r="Q36" s="1014" t="s">
        <v>17</v>
      </c>
      <c r="R36" s="1014"/>
      <c r="S36" s="1014"/>
      <c r="T36" s="1014"/>
      <c r="U36" s="1015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19" t="s">
        <v>27</v>
      </c>
      <c r="M37" s="1019"/>
      <c r="N37" s="1019"/>
      <c r="O37" s="1019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6"/>
      <c r="P54" s="101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4" t="s">
        <v>30</v>
      </c>
      <c r="C55" s="1014"/>
      <c r="D55" s="1014"/>
      <c r="E55" s="1014"/>
      <c r="F55" s="101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57</v>
      </c>
      <c r="Q11" s="1020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4"/>
      <c r="M15" s="174"/>
      <c r="N15" s="174"/>
      <c r="O15" s="1024" t="s">
        <v>8</v>
      </c>
      <c r="P15" s="1024"/>
      <c r="Q15" s="1024"/>
      <c r="R15" s="1024"/>
      <c r="S15" s="1024"/>
      <c r="T15" s="1024"/>
      <c r="U15" s="1024"/>
      <c r="V15" s="1024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9" t="s">
        <v>17</v>
      </c>
      <c r="C36" s="1030"/>
      <c r="D36" s="1030"/>
      <c r="E36" s="1030"/>
      <c r="F36" s="1030"/>
      <c r="G36" s="1030"/>
      <c r="H36" s="1031"/>
      <c r="I36" s="177"/>
      <c r="O36" s="44"/>
      <c r="P36" s="88" t="s">
        <v>18</v>
      </c>
      <c r="Q36" s="1014" t="s">
        <v>17</v>
      </c>
      <c r="R36" s="1014"/>
      <c r="S36" s="1014"/>
      <c r="T36" s="1014"/>
      <c r="U36" s="1015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19" t="s">
        <v>27</v>
      </c>
      <c r="M37" s="1019"/>
      <c r="N37" s="1019"/>
      <c r="O37" s="1019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6"/>
      <c r="P54" s="101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4" t="s">
        <v>30</v>
      </c>
      <c r="C55" s="1014"/>
      <c r="D55" s="1014"/>
      <c r="E55" s="1014"/>
      <c r="F55" s="101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59</v>
      </c>
      <c r="Q11" s="1020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4"/>
      <c r="M15" s="174"/>
      <c r="N15" s="174"/>
      <c r="O15" s="1024" t="s">
        <v>8</v>
      </c>
      <c r="P15" s="1024"/>
      <c r="Q15" s="1024"/>
      <c r="R15" s="1024"/>
      <c r="S15" s="1024"/>
      <c r="T15" s="1024"/>
      <c r="U15" s="1024"/>
      <c r="V15" s="1024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9" t="s">
        <v>8</v>
      </c>
      <c r="C36" s="1030"/>
      <c r="D36" s="1030"/>
      <c r="E36" s="1030"/>
      <c r="F36" s="1030"/>
      <c r="G36" s="1030"/>
      <c r="H36" s="1031"/>
      <c r="I36" s="177"/>
      <c r="O36" s="44"/>
      <c r="P36" s="88" t="s">
        <v>18</v>
      </c>
      <c r="Q36" s="1029" t="s">
        <v>8</v>
      </c>
      <c r="R36" s="1030"/>
      <c r="S36" s="1030"/>
      <c r="T36" s="1031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19" t="s">
        <v>27</v>
      </c>
      <c r="M37" s="1019"/>
      <c r="N37" s="1019"/>
      <c r="O37" s="1019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6"/>
      <c r="P54" s="101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4" t="s">
        <v>17</v>
      </c>
      <c r="C55" s="1014"/>
      <c r="D55" s="1014"/>
      <c r="E55" s="1014"/>
      <c r="F55" s="101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7:O37"/>
    <mergeCell ref="O54:P54"/>
    <mergeCell ref="B55:F55"/>
    <mergeCell ref="Q36:T36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58</v>
      </c>
      <c r="Q11" s="1020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4"/>
      <c r="M15" s="174"/>
      <c r="N15" s="174"/>
      <c r="O15" s="1024" t="s">
        <v>8</v>
      </c>
      <c r="P15" s="1024"/>
      <c r="Q15" s="1024"/>
      <c r="R15" s="1024"/>
      <c r="S15" s="1024"/>
      <c r="T15" s="1024"/>
      <c r="U15" s="1024"/>
      <c r="V15" s="1024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9" t="s">
        <v>8</v>
      </c>
      <c r="C36" s="1030"/>
      <c r="D36" s="1030"/>
      <c r="E36" s="1030"/>
      <c r="F36" s="1030"/>
      <c r="G36" s="1030"/>
      <c r="H36" s="1031"/>
      <c r="I36" s="177"/>
      <c r="O36" s="44"/>
      <c r="P36" s="88" t="s">
        <v>18</v>
      </c>
      <c r="Q36" s="1029" t="s">
        <v>8</v>
      </c>
      <c r="R36" s="1030"/>
      <c r="S36" s="1030"/>
      <c r="T36" s="1031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2"/>
      <c r="M37" s="1032"/>
      <c r="N37" s="1032"/>
      <c r="O37" s="1032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6"/>
      <c r="P54" s="101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4" t="s">
        <v>17</v>
      </c>
      <c r="C55" s="1014"/>
      <c r="D55" s="1014"/>
      <c r="E55" s="1014"/>
      <c r="F55" s="101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60</v>
      </c>
      <c r="Q11" s="1020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4"/>
      <c r="M15" s="174"/>
      <c r="N15" s="174"/>
      <c r="O15" s="1024" t="s">
        <v>8</v>
      </c>
      <c r="P15" s="1024"/>
      <c r="Q15" s="1024"/>
      <c r="R15" s="1024"/>
      <c r="S15" s="1024"/>
      <c r="T15" s="1024"/>
      <c r="U15" s="1024"/>
      <c r="V15" s="1024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9" t="s">
        <v>8</v>
      </c>
      <c r="C36" s="1030"/>
      <c r="D36" s="1030"/>
      <c r="E36" s="1030"/>
      <c r="F36" s="1030"/>
      <c r="G36" s="1030"/>
      <c r="H36" s="1031"/>
      <c r="I36" s="177"/>
      <c r="O36" s="44"/>
      <c r="P36" s="88" t="s">
        <v>18</v>
      </c>
      <c r="Q36" s="1029" t="s">
        <v>8</v>
      </c>
      <c r="R36" s="1030"/>
      <c r="S36" s="1030"/>
      <c r="T36" s="1031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2"/>
      <c r="M37" s="1032"/>
      <c r="N37" s="1032"/>
      <c r="O37" s="1032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6"/>
      <c r="P54" s="101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4" t="s">
        <v>17</v>
      </c>
      <c r="C55" s="1014"/>
      <c r="D55" s="1014"/>
      <c r="E55" s="1014"/>
      <c r="F55" s="101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60</v>
      </c>
      <c r="Q11" s="1020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4" t="s">
        <v>17</v>
      </c>
      <c r="C15" s="1024"/>
      <c r="D15" s="1024"/>
      <c r="E15" s="1024"/>
      <c r="F15" s="1024"/>
      <c r="G15" s="1024"/>
      <c r="H15" s="1024"/>
      <c r="I15" s="1024"/>
      <c r="J15" s="1024"/>
      <c r="K15" s="1024"/>
      <c r="L15" s="1024"/>
      <c r="M15" s="174"/>
      <c r="N15" s="174"/>
      <c r="O15" s="1024" t="s">
        <v>8</v>
      </c>
      <c r="P15" s="1024"/>
      <c r="Q15" s="1024"/>
      <c r="R15" s="1024"/>
      <c r="S15" s="1024"/>
      <c r="T15" s="1024"/>
      <c r="U15" s="1024"/>
      <c r="V15" s="1024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29" t="s">
        <v>8</v>
      </c>
      <c r="C36" s="1030"/>
      <c r="D36" s="1030"/>
      <c r="E36" s="1030"/>
      <c r="F36" s="1030"/>
      <c r="G36" s="1030"/>
      <c r="H36" s="1031"/>
      <c r="I36" s="177"/>
      <c r="O36" s="44"/>
      <c r="P36" s="88" t="s">
        <v>18</v>
      </c>
      <c r="Q36" s="1029" t="s">
        <v>8</v>
      </c>
      <c r="R36" s="1030"/>
      <c r="S36" s="1030"/>
      <c r="T36" s="1031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2"/>
      <c r="M37" s="1032"/>
      <c r="N37" s="1032"/>
      <c r="O37" s="1032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6"/>
      <c r="P54" s="101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4" t="s">
        <v>17</v>
      </c>
      <c r="C55" s="1014"/>
      <c r="D55" s="1014"/>
      <c r="E55" s="1014"/>
      <c r="F55" s="1015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61</v>
      </c>
      <c r="Q11" s="1020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7"/>
      <c r="L15" s="1036" t="s">
        <v>63</v>
      </c>
      <c r="M15" s="1026"/>
      <c r="N15" s="1026"/>
      <c r="O15" s="1027"/>
      <c r="P15" s="1036" t="s">
        <v>8</v>
      </c>
      <c r="Q15" s="1026"/>
      <c r="R15" s="1026"/>
      <c r="S15" s="1026"/>
      <c r="T15" s="1026"/>
      <c r="U15" s="1026"/>
      <c r="V15" s="1026"/>
      <c r="W15" s="1026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3" t="s">
        <v>8</v>
      </c>
      <c r="C36" s="1034"/>
      <c r="D36" s="1034"/>
      <c r="E36" s="1034"/>
      <c r="F36" s="1034"/>
      <c r="G36" s="1034"/>
      <c r="H36" s="1034"/>
      <c r="I36" s="1034"/>
      <c r="J36" s="1035"/>
      <c r="K36" s="244"/>
      <c r="L36" s="42"/>
      <c r="M36" s="42"/>
      <c r="N36" s="42"/>
      <c r="O36" s="44"/>
      <c r="P36" s="88" t="s">
        <v>18</v>
      </c>
      <c r="Q36" s="1029" t="s">
        <v>8</v>
      </c>
      <c r="R36" s="1030"/>
      <c r="S36" s="1030"/>
      <c r="T36" s="1030"/>
      <c r="U36" s="1031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6"/>
      <c r="P54" s="101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3" t="s">
        <v>63</v>
      </c>
      <c r="C55" s="1034"/>
      <c r="D55" s="1034"/>
      <c r="E55" s="1034"/>
      <c r="F55" s="1034"/>
      <c r="G55" s="1034"/>
      <c r="H55" s="1035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55:H55"/>
    <mergeCell ref="O54:P54"/>
    <mergeCell ref="Q36:U36"/>
    <mergeCell ref="P15:W15"/>
    <mergeCell ref="L15:O15"/>
    <mergeCell ref="B36:J3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64</v>
      </c>
      <c r="Q11" s="1020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7"/>
      <c r="L15" s="1036" t="s">
        <v>63</v>
      </c>
      <c r="M15" s="1026"/>
      <c r="N15" s="1027"/>
      <c r="O15" s="1036" t="s">
        <v>8</v>
      </c>
      <c r="P15" s="1026"/>
      <c r="Q15" s="1026"/>
      <c r="R15" s="1026"/>
      <c r="S15" s="1026"/>
      <c r="T15" s="1026"/>
      <c r="U15" s="1026"/>
      <c r="V15" s="1026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3" t="s">
        <v>8</v>
      </c>
      <c r="C36" s="1034"/>
      <c r="D36" s="1034"/>
      <c r="E36" s="1034"/>
      <c r="F36" s="1034"/>
      <c r="G36" s="1034"/>
      <c r="H36" s="1034"/>
      <c r="I36" s="1034"/>
      <c r="J36" s="1035"/>
      <c r="K36" s="244"/>
      <c r="L36" s="42"/>
      <c r="M36" s="42"/>
      <c r="N36" s="42"/>
      <c r="O36" s="44"/>
      <c r="P36" s="88" t="s">
        <v>18</v>
      </c>
      <c r="Q36" s="1029" t="s">
        <v>8</v>
      </c>
      <c r="R36" s="1030"/>
      <c r="S36" s="1030"/>
      <c r="T36" s="1030"/>
      <c r="U36" s="1031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6"/>
      <c r="P54" s="101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3" t="s">
        <v>63</v>
      </c>
      <c r="C55" s="1034"/>
      <c r="D55" s="1034"/>
      <c r="E55" s="1034"/>
      <c r="F55" s="1034"/>
      <c r="G55" s="1034"/>
      <c r="H55" s="1035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L15:N15"/>
    <mergeCell ref="O15:V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66</v>
      </c>
      <c r="Q11" s="1020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7"/>
      <c r="L15" s="1036" t="s">
        <v>63</v>
      </c>
      <c r="M15" s="1026"/>
      <c r="N15" s="1027"/>
      <c r="O15" s="1036" t="s">
        <v>8</v>
      </c>
      <c r="P15" s="1026"/>
      <c r="Q15" s="1026"/>
      <c r="R15" s="1026"/>
      <c r="S15" s="1026"/>
      <c r="T15" s="1026"/>
      <c r="U15" s="1026"/>
      <c r="V15" s="1026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3" t="s">
        <v>8</v>
      </c>
      <c r="C36" s="1034"/>
      <c r="D36" s="1034"/>
      <c r="E36" s="1034"/>
      <c r="F36" s="1034"/>
      <c r="G36" s="1034"/>
      <c r="H36" s="1034"/>
      <c r="I36" s="1034"/>
      <c r="J36" s="1035"/>
      <c r="K36" s="244"/>
      <c r="L36" s="42"/>
      <c r="M36" s="42"/>
      <c r="N36" s="42"/>
      <c r="O36" s="44"/>
      <c r="P36" s="88" t="s">
        <v>18</v>
      </c>
      <c r="Q36" s="1029" t="s">
        <v>8</v>
      </c>
      <c r="R36" s="1030"/>
      <c r="S36" s="1030"/>
      <c r="T36" s="1030"/>
      <c r="U36" s="1031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6"/>
      <c r="P54" s="101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3" t="s">
        <v>63</v>
      </c>
      <c r="C55" s="1034"/>
      <c r="D55" s="1034"/>
      <c r="E55" s="1034"/>
      <c r="F55" s="1034"/>
      <c r="G55" s="1034"/>
      <c r="H55" s="1035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A3:C3"/>
    <mergeCell ref="E9:G9"/>
    <mergeCell ref="W9:X9"/>
    <mergeCell ref="P11:Q11"/>
    <mergeCell ref="B15:K1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67</v>
      </c>
      <c r="Q11" s="1020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36" t="s">
        <v>63</v>
      </c>
      <c r="M15" s="1026"/>
      <c r="N15" s="1026"/>
      <c r="O15" s="1027"/>
      <c r="P15" s="1023" t="s">
        <v>8</v>
      </c>
      <c r="Q15" s="1024"/>
      <c r="R15" s="1024"/>
      <c r="S15" s="1024"/>
      <c r="T15" s="1024"/>
      <c r="U15" s="1024"/>
      <c r="V15" s="1024"/>
      <c r="W15" s="1024"/>
      <c r="X15" s="1028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3" t="s">
        <v>8</v>
      </c>
      <c r="C36" s="1034"/>
      <c r="D36" s="1034"/>
      <c r="E36" s="1034"/>
      <c r="F36" s="1034"/>
      <c r="G36" s="1034"/>
      <c r="H36" s="1034"/>
      <c r="I36" s="1034"/>
      <c r="J36" s="1035"/>
      <c r="K36" s="244"/>
      <c r="L36" s="42"/>
      <c r="M36" s="42"/>
      <c r="N36" s="42"/>
      <c r="O36" s="44"/>
      <c r="P36" s="88" t="s">
        <v>18</v>
      </c>
      <c r="Q36" s="1029" t="s">
        <v>8</v>
      </c>
      <c r="R36" s="1030"/>
      <c r="S36" s="1030"/>
      <c r="T36" s="1031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6"/>
      <c r="P54" s="1016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3" t="s">
        <v>63</v>
      </c>
      <c r="C55" s="1034"/>
      <c r="D55" s="1034"/>
      <c r="E55" s="1034"/>
      <c r="F55" s="1034"/>
      <c r="G55" s="1035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O54:P54"/>
    <mergeCell ref="Q36:T36"/>
    <mergeCell ref="B55:G55"/>
    <mergeCell ref="A3:C3"/>
    <mergeCell ref="E9:G9"/>
    <mergeCell ref="W9:X9"/>
    <mergeCell ref="P11:Q11"/>
    <mergeCell ref="B15:K15"/>
    <mergeCell ref="L15:O15"/>
    <mergeCell ref="P15:X15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68</v>
      </c>
      <c r="Q11" s="1020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36" t="s">
        <v>63</v>
      </c>
      <c r="M15" s="1026"/>
      <c r="N15" s="1026"/>
      <c r="O15" s="1027"/>
      <c r="P15" s="1036" t="s">
        <v>8</v>
      </c>
      <c r="Q15" s="1026"/>
      <c r="R15" s="1026"/>
      <c r="S15" s="1026"/>
      <c r="T15" s="1026"/>
      <c r="U15" s="1026"/>
      <c r="V15" s="1026"/>
      <c r="W15" s="1026"/>
      <c r="X15" s="1026"/>
      <c r="Y15" s="1027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3" t="s">
        <v>8</v>
      </c>
      <c r="C36" s="1034"/>
      <c r="D36" s="1034"/>
      <c r="E36" s="1034"/>
      <c r="F36" s="1034"/>
      <c r="G36" s="1034"/>
      <c r="H36" s="1034"/>
      <c r="I36" s="1034"/>
      <c r="J36" s="1035"/>
      <c r="K36" s="244"/>
      <c r="L36" s="42"/>
      <c r="M36" s="42"/>
      <c r="N36" s="42"/>
      <c r="O36" s="44"/>
      <c r="P36" s="88" t="s">
        <v>18</v>
      </c>
      <c r="Q36" s="1029" t="s">
        <v>8</v>
      </c>
      <c r="R36" s="1030"/>
      <c r="S36" s="1030"/>
      <c r="T36" s="1030"/>
      <c r="U36" s="1031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1016"/>
      <c r="P56" s="1016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33" t="s">
        <v>63</v>
      </c>
      <c r="C57" s="1034"/>
      <c r="D57" s="1034"/>
      <c r="E57" s="1034"/>
      <c r="F57" s="1034"/>
      <c r="G57" s="1035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W9:X9"/>
    <mergeCell ref="P11:Q11"/>
    <mergeCell ref="B15:K15"/>
    <mergeCell ref="L15:O15"/>
    <mergeCell ref="P15:Y15"/>
    <mergeCell ref="O56:P56"/>
    <mergeCell ref="B57:G57"/>
    <mergeCell ref="A3:C3"/>
    <mergeCell ref="E9:G9"/>
    <mergeCell ref="Q36:U36"/>
    <mergeCell ref="B36:J3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68</v>
      </c>
      <c r="Q11" s="1020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36" t="s">
        <v>63</v>
      </c>
      <c r="M15" s="1026"/>
      <c r="N15" s="1026"/>
      <c r="O15" s="1027"/>
      <c r="P15" s="1036" t="s">
        <v>8</v>
      </c>
      <c r="Q15" s="1026"/>
      <c r="R15" s="1026"/>
      <c r="S15" s="1026"/>
      <c r="T15" s="1026"/>
      <c r="U15" s="1026"/>
      <c r="V15" s="1026"/>
      <c r="W15" s="1026"/>
      <c r="X15" s="1026"/>
      <c r="Y15" s="1027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0"/>
      <c r="U35" s="1031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6"/>
      <c r="P55" s="101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3" t="s">
        <v>63</v>
      </c>
      <c r="C56" s="1034"/>
      <c r="D56" s="1034"/>
      <c r="E56" s="1034"/>
      <c r="F56" s="1034"/>
      <c r="G56" s="103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W9:X9"/>
    <mergeCell ref="P11:Q11"/>
    <mergeCell ref="B15:K15"/>
    <mergeCell ref="L15:O15"/>
    <mergeCell ref="P15:Y15"/>
    <mergeCell ref="B35:J35"/>
    <mergeCell ref="Q35:U35"/>
    <mergeCell ref="O55:P55"/>
    <mergeCell ref="B56:G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68</v>
      </c>
      <c r="Q11" s="1020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3" t="s">
        <v>63</v>
      </c>
      <c r="M15" s="1024"/>
      <c r="N15" s="1024"/>
      <c r="O15" s="1024"/>
      <c r="P15" s="1028"/>
      <c r="Q15" s="1036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0"/>
      <c r="U35" s="1031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6"/>
      <c r="P55" s="101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3" t="s">
        <v>63</v>
      </c>
      <c r="C56" s="1034"/>
      <c r="D56" s="1034"/>
      <c r="E56" s="1034"/>
      <c r="F56" s="1034"/>
      <c r="G56" s="1035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A3:C3"/>
    <mergeCell ref="E9:G9"/>
    <mergeCell ref="W9:X9"/>
    <mergeCell ref="P11:Q11"/>
    <mergeCell ref="B15:K15"/>
    <mergeCell ref="B35:J35"/>
    <mergeCell ref="Q35:U35"/>
    <mergeCell ref="O55:P55"/>
    <mergeCell ref="B56:G56"/>
    <mergeCell ref="Q15:Y15"/>
    <mergeCell ref="L15:P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68</v>
      </c>
      <c r="Q11" s="1020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37" t="s">
        <v>73</v>
      </c>
      <c r="M14" s="1037"/>
      <c r="N14" s="1037"/>
      <c r="O14" s="1037"/>
      <c r="P14" s="1037"/>
      <c r="Q14" s="1038" t="s">
        <v>71</v>
      </c>
      <c r="R14" s="1038"/>
      <c r="S14" s="1038"/>
      <c r="T14" s="1038"/>
      <c r="U14" s="1038"/>
      <c r="V14" s="1038"/>
      <c r="W14" s="1038"/>
      <c r="X14" s="1038"/>
      <c r="Y14" s="1038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3" t="s">
        <v>63</v>
      </c>
      <c r="M15" s="1024"/>
      <c r="N15" s="1024"/>
      <c r="O15" s="1024"/>
      <c r="P15" s="1028"/>
      <c r="Q15" s="1036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0"/>
      <c r="U35" s="1031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6"/>
      <c r="P55" s="101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0"/>
      <c r="H56" s="1031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W9:X9"/>
    <mergeCell ref="P11:Q11"/>
    <mergeCell ref="B15:K15"/>
    <mergeCell ref="L15:P15"/>
    <mergeCell ref="Q15:Y15"/>
    <mergeCell ref="L14:P14"/>
    <mergeCell ref="Q14:Y14"/>
    <mergeCell ref="B35:J35"/>
    <mergeCell ref="Q35:U35"/>
    <mergeCell ref="O55:P55"/>
    <mergeCell ref="B56:H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74</v>
      </c>
      <c r="Q11" s="1020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3" t="s">
        <v>63</v>
      </c>
      <c r="M15" s="1024"/>
      <c r="N15" s="1024"/>
      <c r="O15" s="1024"/>
      <c r="P15" s="1028"/>
      <c r="Q15" s="1036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0"/>
      <c r="U35" s="1031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6"/>
      <c r="P55" s="101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0"/>
      <c r="H56" s="1031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75</v>
      </c>
      <c r="Q11" s="1020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3" t="s">
        <v>63</v>
      </c>
      <c r="M15" s="1024"/>
      <c r="N15" s="1024"/>
      <c r="O15" s="1024"/>
      <c r="P15" s="1028"/>
      <c r="Q15" s="1036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0"/>
      <c r="U35" s="1031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6"/>
      <c r="P55" s="101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0"/>
      <c r="H56" s="1031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76</v>
      </c>
      <c r="Q11" s="1020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3" t="s">
        <v>63</v>
      </c>
      <c r="M15" s="1024"/>
      <c r="N15" s="1024"/>
      <c r="O15" s="1024"/>
      <c r="P15" s="1028"/>
      <c r="Q15" s="1036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0"/>
      <c r="U35" s="1031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6"/>
      <c r="P55" s="101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0"/>
      <c r="H56" s="1031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77</v>
      </c>
      <c r="Q11" s="1020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3" t="s">
        <v>63</v>
      </c>
      <c r="M15" s="1024"/>
      <c r="N15" s="1024"/>
      <c r="O15" s="1024"/>
      <c r="P15" s="1028"/>
      <c r="Q15" s="1023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6"/>
      <c r="P55" s="101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78</v>
      </c>
      <c r="Q11" s="1020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3" t="s">
        <v>63</v>
      </c>
      <c r="M15" s="1024"/>
      <c r="N15" s="1024"/>
      <c r="O15" s="1024"/>
      <c r="P15" s="1028"/>
      <c r="Q15" s="1036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6"/>
      <c r="P55" s="101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Y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78</v>
      </c>
      <c r="Q11" s="1020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3" t="s">
        <v>63</v>
      </c>
      <c r="M15" s="1024"/>
      <c r="N15" s="1024"/>
      <c r="O15" s="1024"/>
      <c r="P15" s="1028"/>
      <c r="Q15" s="1023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1024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6"/>
      <c r="P55" s="101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Q15:Z15"/>
    <mergeCell ref="B15:K15"/>
    <mergeCell ref="L15:P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78</v>
      </c>
      <c r="Q11" s="1020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3" t="s">
        <v>63</v>
      </c>
      <c r="M15" s="1024"/>
      <c r="N15" s="1024"/>
      <c r="O15" s="1024"/>
      <c r="P15" s="1028"/>
      <c r="Q15" s="1023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1024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40" t="s">
        <v>87</v>
      </c>
      <c r="AC28" s="1041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6"/>
      <c r="P55" s="101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B56:G56"/>
    <mergeCell ref="AB28:AC28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78</v>
      </c>
      <c r="Q11" s="1020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3" t="s">
        <v>63</v>
      </c>
      <c r="M15" s="1024"/>
      <c r="N15" s="1024"/>
      <c r="O15" s="1024"/>
      <c r="P15" s="1028"/>
      <c r="Q15" s="1023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1024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40" t="s">
        <v>87</v>
      </c>
      <c r="AC28" s="1041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6"/>
      <c r="P55" s="1016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O55:P55"/>
    <mergeCell ref="B56:G56"/>
    <mergeCell ref="B15:K15"/>
    <mergeCell ref="L15:P15"/>
    <mergeCell ref="Q15:Z15"/>
    <mergeCell ref="AB28:AC28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88</v>
      </c>
      <c r="Q11" s="1020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3" t="s">
        <v>63</v>
      </c>
      <c r="M15" s="1024"/>
      <c r="N15" s="1024"/>
      <c r="O15" s="1024"/>
      <c r="P15" s="1028"/>
      <c r="Q15" s="1023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1024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6"/>
      <c r="P55" s="101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88</v>
      </c>
      <c r="Q11" s="1020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3" t="s">
        <v>63</v>
      </c>
      <c r="M15" s="1024"/>
      <c r="N15" s="1024"/>
      <c r="O15" s="1024"/>
      <c r="P15" s="1028"/>
      <c r="Q15" s="1023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1024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6"/>
      <c r="P55" s="101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88</v>
      </c>
      <c r="Q11" s="1020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3" t="s">
        <v>63</v>
      </c>
      <c r="M15" s="1024"/>
      <c r="N15" s="1024"/>
      <c r="O15" s="1024"/>
      <c r="P15" s="1028"/>
      <c r="Q15" s="1023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1024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6"/>
      <c r="P55" s="101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88</v>
      </c>
      <c r="Q11" s="1020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3" t="s">
        <v>63</v>
      </c>
      <c r="M15" s="1024"/>
      <c r="N15" s="1024"/>
      <c r="O15" s="1024"/>
      <c r="P15" s="1028"/>
      <c r="Q15" s="1023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1024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16"/>
      <c r="P55" s="101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 t="s">
        <v>88</v>
      </c>
      <c r="Q11" s="1020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3" t="s">
        <v>63</v>
      </c>
      <c r="M15" s="1024"/>
      <c r="N15" s="1024"/>
      <c r="O15" s="1024"/>
      <c r="P15" s="1028"/>
      <c r="Q15" s="1023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1024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16"/>
      <c r="P55" s="101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21</v>
      </c>
      <c r="Q11" s="1020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3" t="s">
        <v>63</v>
      </c>
      <c r="M15" s="1024"/>
      <c r="N15" s="1024"/>
      <c r="O15" s="1024"/>
      <c r="P15" s="1028"/>
      <c r="Q15" s="1023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1024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6"/>
      <c r="P55" s="101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22</v>
      </c>
      <c r="Q11" s="1020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39"/>
      <c r="M14" s="1039"/>
      <c r="N14" s="1039"/>
      <c r="O14" s="1039"/>
      <c r="P14" s="1039"/>
      <c r="Q14" s="1039"/>
      <c r="R14" s="1039"/>
      <c r="S14" s="1039"/>
      <c r="T14" s="1039"/>
      <c r="U14" s="1039"/>
      <c r="V14" s="1039"/>
      <c r="W14" s="1039"/>
      <c r="X14" s="1039"/>
      <c r="Y14" s="1039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3" t="s">
        <v>63</v>
      </c>
      <c r="M15" s="1024"/>
      <c r="N15" s="1024"/>
      <c r="O15" s="1024"/>
      <c r="P15" s="1028"/>
      <c r="Q15" s="1024" t="s">
        <v>8</v>
      </c>
      <c r="R15" s="1024"/>
      <c r="S15" s="1024"/>
      <c r="T15" s="1024"/>
      <c r="U15" s="1024"/>
      <c r="V15" s="1024"/>
      <c r="W15" s="1024"/>
      <c r="X15" s="1024"/>
      <c r="Y15" s="1024"/>
      <c r="Z15" s="1024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6"/>
      <c r="P55" s="101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22</v>
      </c>
      <c r="Q11" s="1020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42" t="s">
        <v>17</v>
      </c>
      <c r="C15" s="1043"/>
      <c r="D15" s="1043"/>
      <c r="E15" s="1043"/>
      <c r="F15" s="1043"/>
      <c r="G15" s="1043"/>
      <c r="H15" s="1043"/>
      <c r="I15" s="1043"/>
      <c r="J15" s="1043"/>
      <c r="K15" s="1043"/>
      <c r="L15" s="1044" t="s">
        <v>63</v>
      </c>
      <c r="M15" s="1045"/>
      <c r="N15" s="1045"/>
      <c r="O15" s="1045"/>
      <c r="P15" s="1046"/>
      <c r="Q15" s="1045" t="s">
        <v>8</v>
      </c>
      <c r="R15" s="1045"/>
      <c r="S15" s="1045"/>
      <c r="T15" s="1045"/>
      <c r="U15" s="1045"/>
      <c r="V15" s="1045"/>
      <c r="W15" s="1045"/>
      <c r="X15" s="1045"/>
      <c r="Y15" s="1045"/>
      <c r="Z15" s="1045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1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6"/>
      <c r="P55" s="101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18" t="s">
        <v>55</v>
      </c>
      <c r="X9" s="1018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22</v>
      </c>
      <c r="Q11" s="1020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3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36" t="s">
        <v>63</v>
      </c>
      <c r="M15" s="1026"/>
      <c r="N15" s="1026"/>
      <c r="O15" s="1026"/>
      <c r="P15" s="1027"/>
      <c r="Q15" s="1026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3" t="s">
        <v>8</v>
      </c>
      <c r="C35" s="1034"/>
      <c r="D35" s="1034"/>
      <c r="E35" s="1034"/>
      <c r="F35" s="1034"/>
      <c r="G35" s="1034"/>
      <c r="H35" s="1034"/>
      <c r="I35" s="1034"/>
      <c r="J35" s="1035"/>
      <c r="K35" s="244"/>
      <c r="L35" s="42"/>
      <c r="M35" s="42"/>
      <c r="N35" s="42"/>
      <c r="O35" s="44"/>
      <c r="P35" s="88" t="s">
        <v>18</v>
      </c>
      <c r="Q35" s="1029" t="s">
        <v>8</v>
      </c>
      <c r="R35" s="1030"/>
      <c r="S35" s="1030"/>
      <c r="T35" s="1030"/>
      <c r="U35" s="1031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6"/>
      <c r="P55" s="1016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29" t="s">
        <v>63</v>
      </c>
      <c r="C56" s="1030"/>
      <c r="D56" s="1030"/>
      <c r="E56" s="1030"/>
      <c r="F56" s="1030"/>
      <c r="G56" s="1031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47" t="s">
        <v>112</v>
      </c>
      <c r="I59" s="1048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47"/>
      <c r="I60" s="1048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W9:X9"/>
    <mergeCell ref="P11:Q11"/>
    <mergeCell ref="B15:K15"/>
    <mergeCell ref="L15:P15"/>
    <mergeCell ref="Q15:Z15"/>
    <mergeCell ref="B35:J35"/>
    <mergeCell ref="O55:P55"/>
    <mergeCell ref="Q35:U35"/>
    <mergeCell ref="H59:I60"/>
    <mergeCell ref="A3:C3"/>
    <mergeCell ref="E9:G9"/>
    <mergeCell ref="B56:G56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23</v>
      </c>
      <c r="Q11" s="1020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3" t="s">
        <v>8</v>
      </c>
      <c r="C36" s="1034"/>
      <c r="D36" s="1034"/>
      <c r="E36" s="1034"/>
      <c r="F36" s="1034"/>
      <c r="G36" s="1034"/>
      <c r="H36" s="1034"/>
      <c r="I36" s="1034"/>
      <c r="J36" s="1035"/>
      <c r="K36" s="244"/>
      <c r="L36" s="42"/>
      <c r="M36" s="42"/>
      <c r="N36" s="42"/>
      <c r="O36" s="44"/>
      <c r="P36" s="88" t="s">
        <v>18</v>
      </c>
      <c r="Q36" s="1029" t="s">
        <v>8</v>
      </c>
      <c r="R36" s="1030"/>
      <c r="S36" s="1030"/>
      <c r="T36" s="1031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6"/>
      <c r="P56" s="101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23</v>
      </c>
      <c r="Q11" s="1020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3" t="s">
        <v>8</v>
      </c>
      <c r="C36" s="1034"/>
      <c r="D36" s="1034"/>
      <c r="E36" s="1034"/>
      <c r="F36" s="1034"/>
      <c r="G36" s="1034"/>
      <c r="H36" s="1034"/>
      <c r="I36" s="1034"/>
      <c r="J36" s="1035"/>
      <c r="K36" s="244"/>
      <c r="L36" s="42"/>
      <c r="M36" s="42"/>
      <c r="N36" s="42"/>
      <c r="O36" s="44"/>
      <c r="P36" s="88" t="s">
        <v>18</v>
      </c>
      <c r="Q36" s="1029" t="s">
        <v>8</v>
      </c>
      <c r="R36" s="1030"/>
      <c r="S36" s="1030"/>
      <c r="T36" s="1031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6"/>
      <c r="P56" s="101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24</v>
      </c>
      <c r="Q11" s="1020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3" t="s">
        <v>8</v>
      </c>
      <c r="C36" s="1034"/>
      <c r="D36" s="1034"/>
      <c r="E36" s="1034"/>
      <c r="F36" s="1034"/>
      <c r="G36" s="1034"/>
      <c r="H36" s="1034"/>
      <c r="I36" s="1034"/>
      <c r="J36" s="1035"/>
      <c r="K36" s="244"/>
      <c r="L36" s="42"/>
      <c r="M36" s="42"/>
      <c r="N36" s="42"/>
      <c r="O36" s="44"/>
      <c r="P36" s="88" t="s">
        <v>18</v>
      </c>
      <c r="Q36" s="1029" t="s">
        <v>8</v>
      </c>
      <c r="R36" s="1030"/>
      <c r="S36" s="1030"/>
      <c r="T36" s="1031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6"/>
      <c r="P56" s="101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25</v>
      </c>
      <c r="Q11" s="1020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6"/>
      <c r="P56" s="101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26</v>
      </c>
      <c r="Q11" s="1020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6"/>
      <c r="P56" s="101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27</v>
      </c>
      <c r="Q11" s="1020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6"/>
      <c r="P56" s="101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28</v>
      </c>
      <c r="Q11" s="1020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48" t="s">
        <v>115</v>
      </c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6"/>
      <c r="P56" s="101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  <mergeCell ref="B54:D54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29</v>
      </c>
      <c r="Q11" s="1020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48" t="s">
        <v>115</v>
      </c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6"/>
      <c r="P56" s="101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30</v>
      </c>
      <c r="Q11" s="1020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48" t="s">
        <v>115</v>
      </c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6"/>
      <c r="P56" s="101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30</v>
      </c>
      <c r="Q11" s="1020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48" t="s">
        <v>115</v>
      </c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6"/>
      <c r="P56" s="1016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30</v>
      </c>
      <c r="Q11" s="1020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48" t="s">
        <v>115</v>
      </c>
      <c r="C54" s="1048"/>
      <c r="D54" s="1048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31</v>
      </c>
      <c r="Q11" s="1020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32</v>
      </c>
      <c r="Q11" s="1020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33</v>
      </c>
      <c r="Q11" s="1020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34</v>
      </c>
      <c r="Q11" s="1020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35</v>
      </c>
      <c r="Q11" s="1020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36</v>
      </c>
      <c r="Q11" s="1020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37</v>
      </c>
      <c r="Q11" s="1020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37</v>
      </c>
      <c r="Q11" s="1020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37</v>
      </c>
      <c r="Q11" s="1020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37</v>
      </c>
      <c r="Q11" s="1020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41</v>
      </c>
      <c r="Q11" s="1020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42</v>
      </c>
      <c r="Q11" s="1020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42</v>
      </c>
      <c r="Q11" s="1020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44</v>
      </c>
      <c r="Q11" s="1020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46</v>
      </c>
      <c r="Q11" s="1020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46</v>
      </c>
      <c r="Q11" s="1020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47</v>
      </c>
      <c r="Q11" s="1020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48</v>
      </c>
      <c r="Q11" s="1020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48</v>
      </c>
      <c r="Q11" s="1020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48</v>
      </c>
      <c r="Q11" s="1020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50</v>
      </c>
      <c r="Q11" s="1020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1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50</v>
      </c>
      <c r="Q11" s="1020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1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59"/>
      <c r="C54" s="1059"/>
      <c r="D54" s="1059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0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50</v>
      </c>
      <c r="Q11" s="1020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0"/>
      <c r="U36" s="1030"/>
      <c r="V36" s="1031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4"/>
      <c r="P57" s="1049" t="s">
        <v>8</v>
      </c>
      <c r="Q57" s="1050"/>
      <c r="R57" s="1050"/>
      <c r="S57" s="1050"/>
      <c r="T57" s="1050"/>
      <c r="U57" s="1050"/>
      <c r="V57" s="1050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V36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50</v>
      </c>
      <c r="Q11" s="1020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33" t="s">
        <v>8</v>
      </c>
      <c r="P36" s="1034"/>
      <c r="Q36" s="1034"/>
      <c r="R36" s="1034"/>
      <c r="S36" s="1034"/>
      <c r="T36" s="1034"/>
      <c r="U36" s="1034"/>
      <c r="V36" s="1031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620" t="s">
        <v>126</v>
      </c>
      <c r="Q57" s="1049" t="s">
        <v>8</v>
      </c>
      <c r="R57" s="1050"/>
      <c r="S57" s="1050"/>
      <c r="T57" s="1050"/>
      <c r="U57" s="1050"/>
      <c r="V57" s="1050"/>
      <c r="W57" s="1051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50</v>
      </c>
      <c r="Q11" s="1020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33" t="s">
        <v>8</v>
      </c>
      <c r="P36" s="1034"/>
      <c r="Q36" s="1034"/>
      <c r="R36" s="1034"/>
      <c r="S36" s="1034"/>
      <c r="T36" s="1034"/>
      <c r="U36" s="1034"/>
      <c r="V36" s="1031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620" t="s">
        <v>126</v>
      </c>
      <c r="Q57" s="1049" t="s">
        <v>8</v>
      </c>
      <c r="R57" s="1050"/>
      <c r="S57" s="1050"/>
      <c r="T57" s="1050"/>
      <c r="U57" s="1050"/>
      <c r="V57" s="1050"/>
      <c r="W57" s="1051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52</v>
      </c>
      <c r="Q11" s="1020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33" t="s">
        <v>8</v>
      </c>
      <c r="P36" s="1034"/>
      <c r="Q36" s="1034"/>
      <c r="R36" s="1034"/>
      <c r="S36" s="1034"/>
      <c r="T36" s="1034"/>
      <c r="U36" s="1034"/>
      <c r="V36" s="1031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620" t="s">
        <v>126</v>
      </c>
      <c r="Q57" s="1049" t="s">
        <v>8</v>
      </c>
      <c r="R57" s="1050"/>
      <c r="S57" s="1050"/>
      <c r="T57" s="1050"/>
      <c r="U57" s="1050"/>
      <c r="V57" s="1050"/>
      <c r="W57" s="1051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53</v>
      </c>
      <c r="Q11" s="1020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33" t="s">
        <v>8</v>
      </c>
      <c r="P36" s="1034"/>
      <c r="Q36" s="1034"/>
      <c r="R36" s="1034"/>
      <c r="S36" s="1034"/>
      <c r="T36" s="1034"/>
      <c r="U36" s="1034"/>
      <c r="V36" s="1031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620" t="s">
        <v>126</v>
      </c>
      <c r="Q57" s="1049" t="s">
        <v>8</v>
      </c>
      <c r="R57" s="1050"/>
      <c r="S57" s="1050"/>
      <c r="T57" s="1050"/>
      <c r="U57" s="1050"/>
      <c r="V57" s="1050"/>
      <c r="W57" s="1051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53</v>
      </c>
      <c r="Q11" s="1020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33" t="s">
        <v>8</v>
      </c>
      <c r="P36" s="1034"/>
      <c r="Q36" s="1034"/>
      <c r="R36" s="1034"/>
      <c r="S36" s="1034"/>
      <c r="T36" s="1034"/>
      <c r="U36" s="1034"/>
      <c r="V36" s="1031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620" t="s">
        <v>126</v>
      </c>
      <c r="Q57" s="1049" t="s">
        <v>8</v>
      </c>
      <c r="R57" s="1050"/>
      <c r="S57" s="1050"/>
      <c r="T57" s="1050"/>
      <c r="U57" s="1050"/>
      <c r="V57" s="1050"/>
      <c r="W57" s="1051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>
        <v>53</v>
      </c>
      <c r="Q11" s="1020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0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T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/>
      <c r="Q11" s="1020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0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/>
      <c r="Q11" s="1020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0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/>
      <c r="Q11" s="1020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29" t="s">
        <v>8</v>
      </c>
      <c r="C36" s="1030"/>
      <c r="D36" s="1030"/>
      <c r="E36" s="1030"/>
      <c r="F36" s="1030"/>
      <c r="G36" s="1030"/>
      <c r="H36" s="481"/>
      <c r="I36" s="244"/>
      <c r="J36" s="42"/>
      <c r="K36" s="42"/>
      <c r="L36" s="42"/>
      <c r="M36" s="44"/>
      <c r="N36" s="88" t="s">
        <v>18</v>
      </c>
      <c r="O36" s="1029" t="s">
        <v>8</v>
      </c>
      <c r="P36" s="1030"/>
      <c r="Q36" s="1030"/>
      <c r="R36" s="1030"/>
      <c r="S36" s="1030"/>
      <c r="T36" s="1030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7" t="s">
        <v>113</v>
      </c>
      <c r="C57" s="1058"/>
      <c r="D57" s="1058"/>
      <c r="E57" s="1058"/>
      <c r="F57" s="1058"/>
      <c r="G57" s="1058"/>
      <c r="H57" s="1058"/>
      <c r="I57" s="1052" t="s">
        <v>63</v>
      </c>
      <c r="J57" s="1053"/>
      <c r="K57" s="1053"/>
      <c r="L57" s="1053"/>
      <c r="M57" s="1053"/>
      <c r="N57" s="1053"/>
      <c r="O57" s="1053"/>
      <c r="P57" s="1049" t="s">
        <v>8</v>
      </c>
      <c r="Q57" s="1050"/>
      <c r="R57" s="1050"/>
      <c r="S57" s="1050"/>
      <c r="T57" s="1050"/>
      <c r="U57" s="1050"/>
      <c r="V57" s="1051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7" t="s">
        <v>0</v>
      </c>
      <c r="B3" s="1017"/>
      <c r="C3" s="101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18" t="s">
        <v>2</v>
      </c>
      <c r="F9" s="1018"/>
      <c r="G9" s="101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18" t="s">
        <v>55</v>
      </c>
      <c r="U9" s="1018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0"/>
      <c r="Q11" s="1020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5" t="s">
        <v>113</v>
      </c>
      <c r="C15" s="1056"/>
      <c r="D15" s="1056"/>
      <c r="E15" s="1056"/>
      <c r="F15" s="1056"/>
      <c r="G15" s="1056"/>
      <c r="H15" s="1056"/>
      <c r="I15" s="1052" t="s">
        <v>63</v>
      </c>
      <c r="J15" s="1053"/>
      <c r="K15" s="1053"/>
      <c r="L15" s="1053"/>
      <c r="M15" s="1053"/>
      <c r="N15" s="1053"/>
      <c r="O15" s="1054"/>
      <c r="P15" s="1049" t="s">
        <v>8</v>
      </c>
      <c r="Q15" s="1050"/>
      <c r="R15" s="1050"/>
      <c r="S15" s="1050"/>
      <c r="T15" s="1050"/>
      <c r="U15" s="1050"/>
      <c r="V15" s="1051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29" t="s">
        <v>8</v>
      </c>
      <c r="C38" s="1030"/>
      <c r="D38" s="1030"/>
      <c r="E38" s="1030"/>
      <c r="F38" s="1030"/>
      <c r="G38" s="1030"/>
      <c r="H38" s="481"/>
      <c r="I38" s="244"/>
      <c r="J38" s="42"/>
      <c r="K38" s="42"/>
      <c r="L38" s="42"/>
      <c r="M38" s="44"/>
      <c r="N38" s="88" t="s">
        <v>18</v>
      </c>
      <c r="O38" s="1029" t="s">
        <v>8</v>
      </c>
      <c r="P38" s="1030"/>
      <c r="Q38" s="1030"/>
      <c r="R38" s="1030"/>
      <c r="S38" s="1030"/>
      <c r="T38" s="1030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57" t="s">
        <v>113</v>
      </c>
      <c r="C59" s="1058"/>
      <c r="D59" s="1058"/>
      <c r="E59" s="1058"/>
      <c r="F59" s="1058"/>
      <c r="G59" s="1058"/>
      <c r="H59" s="1058"/>
      <c r="I59" s="1052" t="s">
        <v>63</v>
      </c>
      <c r="J59" s="1053"/>
      <c r="K59" s="1053"/>
      <c r="L59" s="1053"/>
      <c r="M59" s="1053"/>
      <c r="N59" s="1053"/>
      <c r="O59" s="1053"/>
      <c r="P59" s="1049" t="s">
        <v>8</v>
      </c>
      <c r="Q59" s="1050"/>
      <c r="R59" s="1050"/>
      <c r="S59" s="1050"/>
      <c r="T59" s="1050"/>
      <c r="U59" s="1050"/>
      <c r="V59" s="1051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8:G38"/>
    <mergeCell ref="O38:T38"/>
    <mergeCell ref="B59:H59"/>
    <mergeCell ref="I59:O59"/>
    <mergeCell ref="P59:V59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70" t="s">
        <v>2</v>
      </c>
      <c r="Q2" s="1070"/>
      <c r="R2" s="1070"/>
      <c r="S2" s="767"/>
      <c r="T2" s="767" t="s">
        <v>3</v>
      </c>
      <c r="U2" s="1070" t="s">
        <v>55</v>
      </c>
      <c r="V2" s="1070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79">
        <v>45777</v>
      </c>
      <c r="U3" s="1079"/>
      <c r="V3" s="1079">
        <f>T3+6</f>
        <v>45783</v>
      </c>
      <c r="W3" s="1079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1" t="s">
        <v>113</v>
      </c>
      <c r="C5" s="1072"/>
      <c r="D5" s="1072"/>
      <c r="E5" s="1072"/>
      <c r="F5" s="1072"/>
      <c r="G5" s="1072"/>
      <c r="H5" s="1072"/>
      <c r="I5" s="1073" t="s">
        <v>63</v>
      </c>
      <c r="J5" s="1074"/>
      <c r="K5" s="1074"/>
      <c r="L5" s="1074"/>
      <c r="M5" s="1074"/>
      <c r="N5" s="1074"/>
      <c r="O5" s="1075"/>
      <c r="P5" s="1076" t="s">
        <v>8</v>
      </c>
      <c r="Q5" s="1077"/>
      <c r="R5" s="1077"/>
      <c r="S5" s="1077"/>
      <c r="T5" s="1077"/>
      <c r="U5" s="1077"/>
      <c r="V5" s="1078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80" t="s">
        <v>8</v>
      </c>
      <c r="C27" s="1081"/>
      <c r="D27" s="1081"/>
      <c r="E27" s="1081"/>
      <c r="F27" s="1081"/>
      <c r="G27" s="1081"/>
      <c r="H27" s="832"/>
      <c r="J27" s="829"/>
      <c r="K27" s="829"/>
      <c r="L27" s="829"/>
      <c r="M27" s="1084" t="s">
        <v>18</v>
      </c>
      <c r="N27" s="1085"/>
      <c r="O27" s="1081" t="s">
        <v>8</v>
      </c>
      <c r="P27" s="1081"/>
      <c r="Q27" s="1081"/>
      <c r="R27" s="1081"/>
      <c r="S27" s="1081"/>
      <c r="T27" s="1081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86" t="s">
        <v>33</v>
      </c>
      <c r="N28" s="1087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88" t="s">
        <v>10</v>
      </c>
      <c r="N29" s="1089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90" t="s">
        <v>51</v>
      </c>
      <c r="N30" s="1091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90" t="s">
        <v>24</v>
      </c>
      <c r="N31" s="1091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90" t="s">
        <v>20</v>
      </c>
      <c r="N32" s="1091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90" t="s">
        <v>28</v>
      </c>
      <c r="N33" s="1091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90" t="s">
        <v>21</v>
      </c>
      <c r="N34" s="1091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90" t="s">
        <v>22</v>
      </c>
      <c r="N35" s="1091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90" t="s">
        <v>23</v>
      </c>
      <c r="N36" s="1091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88" t="s">
        <v>9</v>
      </c>
      <c r="N37" s="1089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60" t="s">
        <v>11</v>
      </c>
      <c r="N38" s="1061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62" t="s">
        <v>12</v>
      </c>
      <c r="N39" s="1063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64" t="s">
        <v>13</v>
      </c>
      <c r="N40" s="1065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66" t="s">
        <v>14</v>
      </c>
      <c r="N41" s="1067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68" t="s">
        <v>15</v>
      </c>
      <c r="N42" s="1069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82" t="s">
        <v>113</v>
      </c>
      <c r="C49" s="1083"/>
      <c r="D49" s="1083"/>
      <c r="E49" s="1083"/>
      <c r="F49" s="1083"/>
      <c r="G49" s="1083"/>
      <c r="H49" s="1083"/>
      <c r="I49" s="1073" t="s">
        <v>63</v>
      </c>
      <c r="J49" s="1074"/>
      <c r="K49" s="1074"/>
      <c r="L49" s="1074"/>
      <c r="M49" s="1074"/>
      <c r="N49" s="1074"/>
      <c r="O49" s="1074"/>
      <c r="P49" s="1076" t="s">
        <v>8</v>
      </c>
      <c r="Q49" s="1077"/>
      <c r="R49" s="1077"/>
      <c r="S49" s="1077"/>
      <c r="T49" s="1077"/>
      <c r="U49" s="1077"/>
      <c r="V49" s="1078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P2:R2"/>
    <mergeCell ref="U2:V2"/>
    <mergeCell ref="B5:H5"/>
    <mergeCell ref="I5:O5"/>
    <mergeCell ref="P5:V5"/>
    <mergeCell ref="T3:U3"/>
    <mergeCell ref="V3:W3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69"/>
  <sheetViews>
    <sheetView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70" t="s">
        <v>2</v>
      </c>
      <c r="Q2" s="1070"/>
      <c r="R2" s="1070"/>
      <c r="S2" s="767"/>
      <c r="T2" s="767" t="s">
        <v>3</v>
      </c>
      <c r="U2" s="1070" t="s">
        <v>55</v>
      </c>
      <c r="V2" s="1070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79">
        <v>45768</v>
      </c>
      <c r="U3" s="1079"/>
      <c r="V3" s="1079">
        <f>T3+6</f>
        <v>45774</v>
      </c>
      <c r="W3" s="1079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1" t="s">
        <v>113</v>
      </c>
      <c r="C5" s="1072"/>
      <c r="D5" s="1072"/>
      <c r="E5" s="1072"/>
      <c r="F5" s="1072"/>
      <c r="G5" s="1072"/>
      <c r="H5" s="1072"/>
      <c r="I5" s="1073" t="s">
        <v>63</v>
      </c>
      <c r="J5" s="1074"/>
      <c r="K5" s="1074"/>
      <c r="L5" s="1074"/>
      <c r="M5" s="1074"/>
      <c r="N5" s="1074"/>
      <c r="O5" s="1075"/>
      <c r="P5" s="1076" t="s">
        <v>8</v>
      </c>
      <c r="Q5" s="1077"/>
      <c r="R5" s="1077"/>
      <c r="S5" s="1077"/>
      <c r="T5" s="1077"/>
      <c r="U5" s="1077"/>
      <c r="V5" s="1078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7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9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9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70">
        <v>87.3</v>
      </c>
      <c r="J11" s="930">
        <v>88.7</v>
      </c>
      <c r="K11" s="897">
        <v>90.9</v>
      </c>
      <c r="L11" s="969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70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80" t="s">
        <v>8</v>
      </c>
      <c r="C27" s="1081"/>
      <c r="D27" s="1081"/>
      <c r="E27" s="1081"/>
      <c r="F27" s="1081"/>
      <c r="G27" s="1081"/>
      <c r="H27" s="832"/>
      <c r="J27" s="829"/>
      <c r="K27" s="829"/>
      <c r="L27" s="829"/>
      <c r="M27" s="1084" t="s">
        <v>18</v>
      </c>
      <c r="N27" s="1085"/>
      <c r="O27" s="1081" t="s">
        <v>8</v>
      </c>
      <c r="P27" s="1081"/>
      <c r="Q27" s="1081"/>
      <c r="R27" s="1081"/>
      <c r="S27" s="1081"/>
      <c r="T27" s="1081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88" t="s">
        <v>10</v>
      </c>
      <c r="N28" s="1089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88" t="s">
        <v>10</v>
      </c>
      <c r="N29" s="1089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90" t="s">
        <v>51</v>
      </c>
      <c r="N30" s="1091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8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90" t="s">
        <v>24</v>
      </c>
      <c r="N31" s="1091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1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90" t="s">
        <v>20</v>
      </c>
      <c r="N32" s="1091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1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90" t="s">
        <v>28</v>
      </c>
      <c r="N33" s="1091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1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90" t="s">
        <v>21</v>
      </c>
      <c r="N34" s="1091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1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90" t="s">
        <v>22</v>
      </c>
      <c r="N35" s="1091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1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90" t="s">
        <v>23</v>
      </c>
      <c r="N36" s="1091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5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88" t="s">
        <v>9</v>
      </c>
      <c r="N37" s="1089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60" t="s">
        <v>11</v>
      </c>
      <c r="N38" s="1061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62" t="s">
        <v>12</v>
      </c>
      <c r="N39" s="1063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64" t="s">
        <v>13</v>
      </c>
      <c r="N40" s="1065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66" t="s">
        <v>14</v>
      </c>
      <c r="N41" s="1067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68" t="s">
        <v>15</v>
      </c>
      <c r="N42" s="1069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82" t="s">
        <v>113</v>
      </c>
      <c r="C49" s="1083"/>
      <c r="D49" s="1083"/>
      <c r="E49" s="1083"/>
      <c r="F49" s="1083"/>
      <c r="G49" s="1083"/>
      <c r="H49" s="1083"/>
      <c r="I49" s="1073" t="s">
        <v>63</v>
      </c>
      <c r="J49" s="1074"/>
      <c r="K49" s="1074"/>
      <c r="L49" s="1074"/>
      <c r="M49" s="1074"/>
      <c r="N49" s="1074"/>
      <c r="O49" s="1074"/>
      <c r="P49" s="1076" t="s">
        <v>8</v>
      </c>
      <c r="Q49" s="1077"/>
      <c r="R49" s="1077"/>
      <c r="S49" s="1077"/>
      <c r="T49" s="1077"/>
      <c r="U49" s="1077"/>
      <c r="V49" s="1078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1.4</v>
      </c>
      <c r="F51" s="964">
        <v>7</v>
      </c>
      <c r="G51" s="964">
        <v>7.1</v>
      </c>
      <c r="H51" s="965">
        <v>7</v>
      </c>
      <c r="I51" s="963">
        <v>7.2</v>
      </c>
      <c r="J51" s="964">
        <v>7.2</v>
      </c>
      <c r="K51" s="964">
        <v>7.3</v>
      </c>
      <c r="L51" s="964">
        <v>1.5</v>
      </c>
      <c r="M51" s="943">
        <v>7.2</v>
      </c>
      <c r="N51" s="964">
        <v>7.2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7.2</v>
      </c>
      <c r="V51" s="965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6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Z69"/>
  <sheetViews>
    <sheetView topLeftCell="A31" zoomScale="85" zoomScaleNormal="85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70" t="s">
        <v>2</v>
      </c>
      <c r="Q2" s="1070"/>
      <c r="R2" s="1070"/>
      <c r="S2" s="767"/>
      <c r="T2" s="767" t="s">
        <v>3</v>
      </c>
      <c r="U2" s="1070" t="s">
        <v>55</v>
      </c>
      <c r="V2" s="1070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79">
        <v>45805</v>
      </c>
      <c r="U3" s="1079"/>
      <c r="V3" s="1079">
        <f>T3+6</f>
        <v>45811</v>
      </c>
      <c r="W3" s="1079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1" t="s">
        <v>113</v>
      </c>
      <c r="C5" s="1072"/>
      <c r="D5" s="1072"/>
      <c r="E5" s="1072"/>
      <c r="F5" s="1072"/>
      <c r="G5" s="1072"/>
      <c r="H5" s="1072"/>
      <c r="I5" s="1073" t="s">
        <v>63</v>
      </c>
      <c r="J5" s="1074"/>
      <c r="K5" s="1074"/>
      <c r="L5" s="1074"/>
      <c r="M5" s="1074"/>
      <c r="N5" s="1074"/>
      <c r="O5" s="1075"/>
      <c r="P5" s="1076" t="s">
        <v>8</v>
      </c>
      <c r="Q5" s="1077"/>
      <c r="R5" s="1077"/>
      <c r="S5" s="1077"/>
      <c r="T5" s="1077"/>
      <c r="U5" s="1077"/>
      <c r="V5" s="1078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2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6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7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9">
        <v>82.7</v>
      </c>
      <c r="E9" s="930">
        <v>12.5</v>
      </c>
      <c r="F9" s="897">
        <v>84.9</v>
      </c>
      <c r="G9" s="969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9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12.1</v>
      </c>
      <c r="F11" s="897">
        <v>84.9</v>
      </c>
      <c r="G11" s="897">
        <v>82.4</v>
      </c>
      <c r="H11" s="898">
        <v>83.3</v>
      </c>
      <c r="I11" s="970">
        <v>86.7</v>
      </c>
      <c r="J11" s="897">
        <v>88.4</v>
      </c>
      <c r="K11" s="897">
        <v>90.8</v>
      </c>
      <c r="L11" s="930">
        <v>15.4</v>
      </c>
      <c r="M11" s="897">
        <v>89.5</v>
      </c>
      <c r="N11" s="930">
        <v>88.7</v>
      </c>
      <c r="O11" s="897">
        <v>90.3</v>
      </c>
      <c r="P11" s="932">
        <v>89.8</v>
      </c>
      <c r="Q11" s="897">
        <v>88.2</v>
      </c>
      <c r="R11" s="897">
        <v>88.2</v>
      </c>
      <c r="S11" s="930">
        <v>18</v>
      </c>
      <c r="T11" s="897">
        <v>89</v>
      </c>
      <c r="U11" s="930">
        <v>88.3</v>
      </c>
      <c r="V11" s="898">
        <v>89.4</v>
      </c>
      <c r="W11" s="923">
        <f t="shared" si="0"/>
        <v>1611.6000000000001</v>
      </c>
      <c r="X11" s="800">
        <f t="shared" si="1"/>
        <v>-0.29999999999995453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82.3</v>
      </c>
      <c r="D12" s="897">
        <v>82.4</v>
      </c>
      <c r="E12" s="897">
        <v>12.1</v>
      </c>
      <c r="F12" s="930">
        <v>84.9</v>
      </c>
      <c r="G12" s="930">
        <v>82.4</v>
      </c>
      <c r="H12" s="898">
        <v>83.3</v>
      </c>
      <c r="I12" s="970">
        <v>86.6</v>
      </c>
      <c r="J12" s="897">
        <v>88.4</v>
      </c>
      <c r="K12" s="897">
        <v>90.8</v>
      </c>
      <c r="L12" s="897">
        <v>15.3</v>
      </c>
      <c r="M12" s="897">
        <v>89.5</v>
      </c>
      <c r="N12" s="897">
        <v>88.6</v>
      </c>
      <c r="O12" s="897">
        <v>90.3</v>
      </c>
      <c r="P12" s="896">
        <v>89.7</v>
      </c>
      <c r="Q12" s="897">
        <v>88.2</v>
      </c>
      <c r="R12" s="897">
        <v>88.2</v>
      </c>
      <c r="S12" s="897">
        <v>17.899999999999999</v>
      </c>
      <c r="T12" s="897">
        <v>89</v>
      </c>
      <c r="U12" s="897">
        <v>88.2</v>
      </c>
      <c r="V12" s="898">
        <v>89.4</v>
      </c>
      <c r="W12" s="923">
        <f t="shared" si="0"/>
        <v>1611.0000000000002</v>
      </c>
      <c r="X12" s="800">
        <f t="shared" si="1"/>
        <v>-0.59999999999990905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82.3</v>
      </c>
      <c r="D13" s="897">
        <v>82.4</v>
      </c>
      <c r="E13" s="897">
        <v>12.1</v>
      </c>
      <c r="F13" s="897">
        <v>84.8</v>
      </c>
      <c r="G13" s="969">
        <v>82.3</v>
      </c>
      <c r="H13" s="898">
        <v>83.3</v>
      </c>
      <c r="I13" s="970">
        <v>86.5</v>
      </c>
      <c r="J13" s="897">
        <v>88.4</v>
      </c>
      <c r="K13" s="897">
        <v>90.8</v>
      </c>
      <c r="L13" s="930">
        <v>15.3</v>
      </c>
      <c r="M13" s="930">
        <v>89.5</v>
      </c>
      <c r="N13" s="897">
        <v>88.6</v>
      </c>
      <c r="O13" s="930">
        <v>90.3</v>
      </c>
      <c r="P13" s="896">
        <v>89.7</v>
      </c>
      <c r="Q13" s="930">
        <v>88.2</v>
      </c>
      <c r="R13" s="930">
        <v>88.2</v>
      </c>
      <c r="S13" s="930">
        <v>17.899999999999999</v>
      </c>
      <c r="T13" s="897">
        <v>89</v>
      </c>
      <c r="U13" s="897">
        <v>88.2</v>
      </c>
      <c r="V13" s="898">
        <v>89.4</v>
      </c>
      <c r="W13" s="923">
        <f t="shared" si="0"/>
        <v>1610.7000000000003</v>
      </c>
      <c r="X13" s="800">
        <f t="shared" si="1"/>
        <v>-0.29999999999995453</v>
      </c>
      <c r="Y13" s="807">
        <v>7</v>
      </c>
    </row>
    <row r="14" spans="1:25" ht="15.75" thickBot="1" x14ac:dyDescent="0.3">
      <c r="A14" s="793" t="s">
        <v>23</v>
      </c>
      <c r="B14" s="932">
        <v>83.5</v>
      </c>
      <c r="C14" s="897">
        <v>82.3</v>
      </c>
      <c r="D14" s="978">
        <v>82.4</v>
      </c>
      <c r="E14" s="897">
        <v>12.1</v>
      </c>
      <c r="F14" s="930">
        <v>84.8</v>
      </c>
      <c r="G14" s="930">
        <v>82</v>
      </c>
      <c r="H14" s="931">
        <v>83.3</v>
      </c>
      <c r="I14" s="899">
        <v>86.4</v>
      </c>
      <c r="J14" s="930">
        <v>88.4</v>
      </c>
      <c r="K14" s="897">
        <v>90.8</v>
      </c>
      <c r="L14" s="978">
        <v>15.2</v>
      </c>
      <c r="M14" s="897">
        <v>89.4</v>
      </c>
      <c r="N14" s="897">
        <v>88.6</v>
      </c>
      <c r="O14" s="897">
        <v>90.2</v>
      </c>
      <c r="P14" s="896">
        <v>89.7</v>
      </c>
      <c r="Q14" s="897">
        <v>88.1</v>
      </c>
      <c r="R14" s="897">
        <v>88.1</v>
      </c>
      <c r="S14" s="897">
        <v>17.8</v>
      </c>
      <c r="T14" s="897">
        <v>89</v>
      </c>
      <c r="U14" s="897">
        <v>88.2</v>
      </c>
      <c r="V14" s="898">
        <v>89.4</v>
      </c>
      <c r="W14" s="923">
        <f t="shared" si="0"/>
        <v>1609.7</v>
      </c>
      <c r="X14" s="800">
        <f t="shared" si="1"/>
        <v>-1.0000000000002274</v>
      </c>
    </row>
    <row r="15" spans="1:25" ht="15.75" thickBot="1" x14ac:dyDescent="0.3">
      <c r="A15" s="785" t="s">
        <v>9</v>
      </c>
      <c r="B15" s="808">
        <f>SUM(B8:B14)</f>
        <v>584.70000000000005</v>
      </c>
      <c r="C15" s="809">
        <f>SUM(C8:C14)</f>
        <v>576.5</v>
      </c>
      <c r="D15" s="809">
        <f t="shared" ref="D15:V15" si="2">SUM(D8:D14)</f>
        <v>577.29999999999995</v>
      </c>
      <c r="E15" s="809">
        <f>SUM(E8:E14)</f>
        <v>86.399999999999991</v>
      </c>
      <c r="F15" s="809">
        <f t="shared" si="2"/>
        <v>594.20000000000005</v>
      </c>
      <c r="G15" s="809">
        <f t="shared" si="2"/>
        <v>577.10000000000014</v>
      </c>
      <c r="H15" s="810">
        <f t="shared" si="2"/>
        <v>583.5</v>
      </c>
      <c r="I15" s="808">
        <f t="shared" si="2"/>
        <v>606.69999999999993</v>
      </c>
      <c r="J15" s="809">
        <f t="shared" si="2"/>
        <v>618.99999999999989</v>
      </c>
      <c r="K15" s="809">
        <f t="shared" si="2"/>
        <v>635.59999999999991</v>
      </c>
      <c r="L15" s="809">
        <f t="shared" si="2"/>
        <v>107.8</v>
      </c>
      <c r="M15" s="809">
        <f t="shared" si="2"/>
        <v>626.19999999999993</v>
      </c>
      <c r="N15" s="809">
        <f t="shared" si="2"/>
        <v>621</v>
      </c>
      <c r="O15" s="810">
        <f t="shared" si="2"/>
        <v>631.90000000000009</v>
      </c>
      <c r="P15" s="808">
        <f t="shared" si="2"/>
        <v>628.40000000000009</v>
      </c>
      <c r="Q15" s="809">
        <f t="shared" si="2"/>
        <v>617.4</v>
      </c>
      <c r="R15" s="809">
        <f t="shared" si="2"/>
        <v>617.4</v>
      </c>
      <c r="S15" s="809">
        <f>SUM(S8:S14)</f>
        <v>126.2</v>
      </c>
      <c r="T15" s="809">
        <f t="shared" si="2"/>
        <v>623.29999999999995</v>
      </c>
      <c r="U15" s="809">
        <f t="shared" si="2"/>
        <v>618.20000000000005</v>
      </c>
      <c r="V15" s="810">
        <f t="shared" si="2"/>
        <v>626.09999999999991</v>
      </c>
      <c r="W15" s="811">
        <f>SUM(W8:W14)</f>
        <v>11284.900000000001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154.22640116986238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83.391393333333198</v>
      </c>
      <c r="C18" s="795">
        <f t="shared" ref="C18:V18" si="3">((((C16*7)*C17)/1000-C8)/6)</f>
        <v>82.480479999999858</v>
      </c>
      <c r="D18" s="795">
        <f t="shared" si="3"/>
        <v>81.778759999999863</v>
      </c>
      <c r="E18" s="795">
        <f t="shared" si="3"/>
        <v>12.184399999999981</v>
      </c>
      <c r="F18" s="795">
        <f t="shared" si="3"/>
        <v>84.611499999999864</v>
      </c>
      <c r="G18" s="795">
        <f t="shared" si="3"/>
        <v>81.728759999999866</v>
      </c>
      <c r="H18" s="797">
        <f t="shared" si="3"/>
        <v>83.391393333333198</v>
      </c>
      <c r="I18" s="794">
        <f t="shared" si="3"/>
        <v>86.416659999999851</v>
      </c>
      <c r="J18" s="795">
        <f t="shared" si="3"/>
        <v>88.321819999999875</v>
      </c>
      <c r="K18" s="795">
        <f t="shared" si="3"/>
        <v>90.828699999999856</v>
      </c>
      <c r="L18" s="795">
        <f t="shared" si="3"/>
        <v>14.624613333333309</v>
      </c>
      <c r="M18" s="795">
        <f t="shared" si="3"/>
        <v>89.282733333333212</v>
      </c>
      <c r="N18" s="795">
        <f t="shared" si="3"/>
        <v>88.597679999999855</v>
      </c>
      <c r="O18" s="797">
        <f t="shared" si="3"/>
        <v>90.030716666666521</v>
      </c>
      <c r="P18" s="794">
        <f t="shared" si="3"/>
        <v>89.541926666666527</v>
      </c>
      <c r="Q18" s="795">
        <f t="shared" si="3"/>
        <v>88.012626666666549</v>
      </c>
      <c r="R18" s="795">
        <f t="shared" si="3"/>
        <v>88.012626666666549</v>
      </c>
      <c r="S18" s="795">
        <f t="shared" si="3"/>
        <v>17.603616666666639</v>
      </c>
      <c r="T18" s="795">
        <f t="shared" si="3"/>
        <v>89.103136666666543</v>
      </c>
      <c r="U18" s="795">
        <f t="shared" si="3"/>
        <v>88.305153333333195</v>
      </c>
      <c r="V18" s="797">
        <f t="shared" si="3"/>
        <v>89.575259999999844</v>
      </c>
      <c r="W18" s="802">
        <f>((W15*1000)/7)/W17</f>
        <v>154.22640116986238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154.11175540326832</v>
      </c>
      <c r="C20" s="826">
        <f t="shared" ref="C20:V20" si="5">+(C15/C17)/7*1000</f>
        <v>153.65138592750532</v>
      </c>
      <c r="D20" s="826">
        <f t="shared" si="5"/>
        <v>155.02148227712138</v>
      </c>
      <c r="E20" s="826">
        <f t="shared" si="5"/>
        <v>154.28571428571428</v>
      </c>
      <c r="F20" s="826">
        <f t="shared" si="5"/>
        <v>154.33766233766235</v>
      </c>
      <c r="G20" s="826">
        <f t="shared" si="5"/>
        <v>154.96777658431799</v>
      </c>
      <c r="H20" s="827">
        <f t="shared" si="5"/>
        <v>153.79546652609383</v>
      </c>
      <c r="I20" s="825">
        <f t="shared" si="5"/>
        <v>154.21962379257749</v>
      </c>
      <c r="J20" s="826">
        <f t="shared" si="5"/>
        <v>154.05674464907912</v>
      </c>
      <c r="K20" s="826">
        <f t="shared" si="5"/>
        <v>153.89830508474574</v>
      </c>
      <c r="L20" s="826">
        <f t="shared" si="5"/>
        <v>160.41666666666666</v>
      </c>
      <c r="M20" s="826">
        <f t="shared" si="5"/>
        <v>154.23645320197045</v>
      </c>
      <c r="N20" s="826">
        <f t="shared" si="5"/>
        <v>154.01785714285714</v>
      </c>
      <c r="O20" s="827">
        <f t="shared" si="5"/>
        <v>154.31013431013432</v>
      </c>
      <c r="P20" s="825">
        <f t="shared" si="5"/>
        <v>154.24644084437904</v>
      </c>
      <c r="Q20" s="826">
        <f t="shared" si="5"/>
        <v>154.19580419580419</v>
      </c>
      <c r="R20" s="826">
        <f t="shared" si="5"/>
        <v>154.19580419580419</v>
      </c>
      <c r="S20" s="826">
        <f t="shared" si="5"/>
        <v>156.77018633540371</v>
      </c>
      <c r="T20" s="826">
        <f t="shared" si="5"/>
        <v>153.7873180360227</v>
      </c>
      <c r="U20" s="826">
        <f t="shared" si="5"/>
        <v>153.8576406172225</v>
      </c>
      <c r="V20" s="827">
        <f t="shared" si="5"/>
        <v>153.68188512518407</v>
      </c>
      <c r="W20" s="40"/>
    </row>
    <row r="21" spans="1:24" x14ac:dyDescent="0.25">
      <c r="A21" s="765"/>
      <c r="B21" s="828">
        <f t="shared" ref="B21:V21" si="6">B19-B15</f>
        <v>-0.65164000000072519</v>
      </c>
      <c r="C21" s="828">
        <f t="shared" si="6"/>
        <v>1.0828799999992498</v>
      </c>
      <c r="D21" s="828">
        <f t="shared" si="6"/>
        <v>-4.0274400000006381</v>
      </c>
      <c r="E21" s="828">
        <f t="shared" si="6"/>
        <v>-0.19360000000010302</v>
      </c>
      <c r="F21" s="828">
        <f t="shared" si="6"/>
        <v>-1.5310000000008586</v>
      </c>
      <c r="G21" s="828">
        <f t="shared" si="6"/>
        <v>-3.82744000000082</v>
      </c>
      <c r="H21" s="828">
        <f t="shared" si="6"/>
        <v>0.54835999999932028</v>
      </c>
      <c r="I21" s="828">
        <f t="shared" si="6"/>
        <v>-1.1000400000008312</v>
      </c>
      <c r="J21" s="828">
        <f t="shared" si="6"/>
        <v>-0.46908000000064476</v>
      </c>
      <c r="K21" s="828">
        <f t="shared" si="6"/>
        <v>0.17219999999917945</v>
      </c>
      <c r="L21" s="828">
        <f t="shared" si="6"/>
        <v>-4.3523200000001339</v>
      </c>
      <c r="M21" s="828">
        <f t="shared" si="6"/>
        <v>-1.2036000000007334</v>
      </c>
      <c r="N21" s="828">
        <f t="shared" si="6"/>
        <v>-0.31392000000084863</v>
      </c>
      <c r="O21" s="828">
        <f t="shared" si="6"/>
        <v>-1.5157000000009475</v>
      </c>
      <c r="P21" s="828">
        <f t="shared" si="6"/>
        <v>-1.2484400000008691</v>
      </c>
      <c r="Q21" s="828">
        <f t="shared" si="6"/>
        <v>-1.0242400000007592</v>
      </c>
      <c r="R21" s="828">
        <f t="shared" si="6"/>
        <v>-1.0242400000007592</v>
      </c>
      <c r="S21" s="828">
        <f t="shared" si="6"/>
        <v>-2.2783000000001721</v>
      </c>
      <c r="T21" s="828">
        <f t="shared" si="6"/>
        <v>0.6188199999992321</v>
      </c>
      <c r="U21" s="828">
        <f t="shared" si="6"/>
        <v>0.33091999999919608</v>
      </c>
      <c r="V21" s="828">
        <f t="shared" si="6"/>
        <v>1.0515599999993128</v>
      </c>
      <c r="W21" s="829"/>
      <c r="X21" s="829"/>
    </row>
    <row r="22" spans="1:24" x14ac:dyDescent="0.25">
      <c r="A22" s="765"/>
      <c r="B22" s="894">
        <f>(B21+B25)/$A$2</f>
        <v>-0.10860666666678753</v>
      </c>
      <c r="C22" s="894">
        <f t="shared" ref="C22:V22" si="7">(C21+C25)/$A$2</f>
        <v>0.18047999999987496</v>
      </c>
      <c r="D22" s="894">
        <f t="shared" si="7"/>
        <v>-0.67124000000010631</v>
      </c>
      <c r="E22" s="894">
        <f t="shared" si="7"/>
        <v>-3.2266666666683839E-2</v>
      </c>
      <c r="F22" s="894">
        <f t="shared" si="7"/>
        <v>-0.25516666666680976</v>
      </c>
      <c r="G22" s="894">
        <f t="shared" si="7"/>
        <v>-0.63790666666680329</v>
      </c>
      <c r="H22" s="894">
        <f t="shared" si="7"/>
        <v>9.1393333333220042E-2</v>
      </c>
      <c r="I22" s="894">
        <f t="shared" si="7"/>
        <v>-0.18334000000013853</v>
      </c>
      <c r="J22" s="894">
        <f t="shared" si="7"/>
        <v>-7.8180000000107455E-2</v>
      </c>
      <c r="K22" s="894">
        <f t="shared" si="7"/>
        <v>2.8699999999863241E-2</v>
      </c>
      <c r="L22" s="894">
        <f t="shared" si="7"/>
        <v>-0.72538666666668894</v>
      </c>
      <c r="M22" s="894">
        <f t="shared" si="7"/>
        <v>-0.20060000000012224</v>
      </c>
      <c r="N22" s="894">
        <f t="shared" si="7"/>
        <v>-5.2320000000141441E-2</v>
      </c>
      <c r="O22" s="894">
        <f t="shared" si="7"/>
        <v>-0.25261666666682459</v>
      </c>
      <c r="P22" s="894">
        <f t="shared" si="7"/>
        <v>-0.20807333333347819</v>
      </c>
      <c r="Q22" s="894">
        <f t="shared" si="7"/>
        <v>-0.17070666666679321</v>
      </c>
      <c r="R22" s="894">
        <f t="shared" si="7"/>
        <v>-0.17070666666679321</v>
      </c>
      <c r="S22" s="894">
        <f t="shared" si="7"/>
        <v>-0.37971666666669535</v>
      </c>
      <c r="T22" s="894">
        <f t="shared" si="7"/>
        <v>0.10313666666653869</v>
      </c>
      <c r="U22" s="894">
        <f t="shared" si="7"/>
        <v>5.5153333333199349E-2</v>
      </c>
      <c r="V22" s="894">
        <f t="shared" si="7"/>
        <v>0.17525999999988548</v>
      </c>
      <c r="W22" s="830"/>
    </row>
    <row r="23" spans="1:24" x14ac:dyDescent="0.25">
      <c r="A23" s="765"/>
      <c r="B23" s="894">
        <f>B22 + SUMIF($A$8:$A$14, $A$3,B8:B14)</f>
        <v>83.391393333333212</v>
      </c>
      <c r="C23" s="894">
        <f t="shared" ref="C23:V23" si="8">C22 + SUMIF($A$8:$A$14, $A$3,C8:C14)</f>
        <v>82.480479999999872</v>
      </c>
      <c r="D23" s="894">
        <f t="shared" si="8"/>
        <v>82.028759999999892</v>
      </c>
      <c r="E23" s="894">
        <f t="shared" si="8"/>
        <v>12.467733333333316</v>
      </c>
      <c r="F23" s="894">
        <f t="shared" si="8"/>
        <v>84.644833333333196</v>
      </c>
      <c r="G23" s="894">
        <f t="shared" si="8"/>
        <v>82.062093333333195</v>
      </c>
      <c r="H23" s="894">
        <f t="shared" si="8"/>
        <v>83.391393333333212</v>
      </c>
      <c r="I23" s="894">
        <f t="shared" si="8"/>
        <v>86.51665999999986</v>
      </c>
      <c r="J23" s="894">
        <f t="shared" si="8"/>
        <v>88.321819999999903</v>
      </c>
      <c r="K23" s="894">
        <f t="shared" si="8"/>
        <v>90.828699999999856</v>
      </c>
      <c r="L23" s="894">
        <f t="shared" si="8"/>
        <v>14.774613333333312</v>
      </c>
      <c r="M23" s="894">
        <f t="shared" si="8"/>
        <v>89.299399999999878</v>
      </c>
      <c r="N23" s="894">
        <f t="shared" si="8"/>
        <v>88.647679999999866</v>
      </c>
      <c r="O23" s="894">
        <f t="shared" si="8"/>
        <v>90.047383333333173</v>
      </c>
      <c r="P23" s="894">
        <f t="shared" si="8"/>
        <v>89.591926666666524</v>
      </c>
      <c r="Q23" s="894">
        <f t="shared" si="8"/>
        <v>88.029293333333214</v>
      </c>
      <c r="R23" s="894">
        <f t="shared" si="8"/>
        <v>88.029293333333214</v>
      </c>
      <c r="S23" s="894">
        <f t="shared" si="8"/>
        <v>17.920283333333305</v>
      </c>
      <c r="T23" s="894">
        <f t="shared" si="8"/>
        <v>89.103136666666543</v>
      </c>
      <c r="U23" s="894">
        <f t="shared" si="8"/>
        <v>88.355153333333192</v>
      </c>
      <c r="V23" s="894">
        <f t="shared" si="8"/>
        <v>89.575259999999886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80" t="s">
        <v>8</v>
      </c>
      <c r="C27" s="1081"/>
      <c r="D27" s="1081"/>
      <c r="E27" s="1081"/>
      <c r="F27" s="1081"/>
      <c r="G27" s="1081"/>
      <c r="H27" s="832"/>
      <c r="J27" s="829"/>
      <c r="K27" s="829"/>
      <c r="L27" s="829"/>
      <c r="M27" s="1084" t="s">
        <v>18</v>
      </c>
      <c r="N27" s="1085"/>
      <c r="O27" s="1081" t="s">
        <v>8</v>
      </c>
      <c r="P27" s="1081"/>
      <c r="Q27" s="1081"/>
      <c r="R27" s="1081"/>
      <c r="S27" s="1081"/>
      <c r="T27" s="1081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88" t="s">
        <v>10</v>
      </c>
      <c r="N28" s="1089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3">
        <v>3.8</v>
      </c>
      <c r="E29" s="943">
        <v>80.400000000000006</v>
      </c>
      <c r="F29" s="943">
        <v>82</v>
      </c>
      <c r="G29" s="948">
        <v>83.5</v>
      </c>
      <c r="H29" s="974">
        <f t="shared" ref="H29:H37" si="9">SUM(B29:G29)</f>
        <v>400.20000000000005</v>
      </c>
      <c r="I29" s="836"/>
      <c r="J29" s="829"/>
      <c r="K29" s="829"/>
      <c r="L29" s="829"/>
      <c r="M29" s="1088" t="s">
        <v>10</v>
      </c>
      <c r="N29" s="1089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4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090" t="s">
        <v>51</v>
      </c>
      <c r="N30" s="1091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8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090" t="s">
        <v>24</v>
      </c>
      <c r="N31" s="1091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1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090" t="s">
        <v>20</v>
      </c>
      <c r="N32" s="1091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1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9">
        <v>81.7</v>
      </c>
      <c r="F33" s="799">
        <v>83.2</v>
      </c>
      <c r="G33" s="92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090" t="s">
        <v>28</v>
      </c>
      <c r="N33" s="1091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1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845">
        <v>76.400000000000006</v>
      </c>
      <c r="C34" s="795">
        <v>74.400000000000006</v>
      </c>
      <c r="D34" s="846">
        <v>3.6</v>
      </c>
      <c r="E34" s="795">
        <v>81.599999999999994</v>
      </c>
      <c r="F34" s="799">
        <v>83.1</v>
      </c>
      <c r="G34" s="921">
        <v>83.5</v>
      </c>
      <c r="H34" s="923">
        <f t="shared" si="9"/>
        <v>402.6</v>
      </c>
      <c r="I34" s="800">
        <f t="shared" si="11"/>
        <v>-0.5</v>
      </c>
      <c r="J34" s="839"/>
      <c r="K34" s="839"/>
      <c r="L34" s="839"/>
      <c r="M34" s="1090" t="s">
        <v>21</v>
      </c>
      <c r="N34" s="1091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971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>
        <v>76.3</v>
      </c>
      <c r="C35" s="796">
        <v>74.400000000000006</v>
      </c>
      <c r="D35" s="846">
        <v>3.6</v>
      </c>
      <c r="E35" s="795">
        <v>81.599999999999994</v>
      </c>
      <c r="F35" s="799">
        <v>83</v>
      </c>
      <c r="G35" s="797">
        <v>83.4</v>
      </c>
      <c r="H35" s="802">
        <f t="shared" si="9"/>
        <v>402.29999999999995</v>
      </c>
      <c r="I35" s="800">
        <f t="shared" si="11"/>
        <v>-0.30000000000006821</v>
      </c>
      <c r="J35" s="829"/>
      <c r="K35" s="829"/>
      <c r="L35" s="829"/>
      <c r="M35" s="1090" t="s">
        <v>22</v>
      </c>
      <c r="N35" s="1091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971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845">
        <v>76.3</v>
      </c>
      <c r="C36" s="796">
        <v>74.099999999999994</v>
      </c>
      <c r="D36" s="926">
        <v>3.6</v>
      </c>
      <c r="E36" s="795">
        <v>81.599999999999994</v>
      </c>
      <c r="F36" s="795">
        <v>82.9</v>
      </c>
      <c r="G36" s="921">
        <v>83.4</v>
      </c>
      <c r="H36" s="900">
        <f t="shared" si="9"/>
        <v>401.9</v>
      </c>
      <c r="I36" s="800">
        <f t="shared" si="11"/>
        <v>-0.39999999999997726</v>
      </c>
      <c r="J36" s="765"/>
      <c r="K36" s="765"/>
      <c r="L36" s="765"/>
      <c r="M36" s="1090" t="s">
        <v>23</v>
      </c>
      <c r="N36" s="1091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75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534.30000000000007</v>
      </c>
      <c r="C37" s="906">
        <f t="shared" si="13"/>
        <v>520.5</v>
      </c>
      <c r="D37" s="906">
        <f>SUM(D30:D36)</f>
        <v>25.1</v>
      </c>
      <c r="E37" s="906">
        <f t="shared" si="13"/>
        <v>570.30000000000007</v>
      </c>
      <c r="F37" s="906">
        <f t="shared" si="13"/>
        <v>580.59999999999991</v>
      </c>
      <c r="G37" s="911">
        <f t="shared" si="13"/>
        <v>585.20000000000005</v>
      </c>
      <c r="H37" s="912">
        <f t="shared" si="9"/>
        <v>2816</v>
      </c>
      <c r="I37" s="848"/>
      <c r="J37" s="829"/>
      <c r="K37" s="829"/>
      <c r="L37" s="829"/>
      <c r="M37" s="1088" t="s">
        <v>9</v>
      </c>
      <c r="N37" s="1089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153.95549723907934</v>
      </c>
      <c r="I38" s="983">
        <f>AVERAGE(B38:G38)</f>
        <v>152.81999999999996</v>
      </c>
      <c r="J38" s="829"/>
      <c r="K38" s="829"/>
      <c r="L38" s="829"/>
      <c r="M38" s="1060" t="s">
        <v>11</v>
      </c>
      <c r="N38" s="1061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62" t="s">
        <v>12</v>
      </c>
      <c r="N39" s="1063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75.926796666666675</v>
      </c>
      <c r="C40" s="795">
        <f t="shared" ref="C40:G40" si="15">((((C38*7)*C39)/1000-C30)/6)</f>
        <v>74.070650000000001</v>
      </c>
      <c r="D40" s="795">
        <f t="shared" si="15"/>
        <v>2.9824666666666668</v>
      </c>
      <c r="E40" s="795">
        <f t="shared" si="15"/>
        <v>80.915409999999994</v>
      </c>
      <c r="F40" s="795">
        <f t="shared" si="15"/>
        <v>82.253353333333337</v>
      </c>
      <c r="G40" s="797">
        <f t="shared" si="15"/>
        <v>83.073093333333347</v>
      </c>
      <c r="H40" s="858">
        <f>((H37*1000)/H39)/7</f>
        <v>153.95549723907931</v>
      </c>
      <c r="I40" s="859"/>
      <c r="J40" s="859"/>
      <c r="K40" s="765"/>
      <c r="L40" s="829"/>
      <c r="M40" s="1064" t="s">
        <v>13</v>
      </c>
      <c r="N40" s="1065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66" t="s">
        <v>14</v>
      </c>
      <c r="N41" s="1067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153.57861454440933</v>
      </c>
      <c r="C42" s="826">
        <f t="shared" si="19"/>
        <v>153.31369661266567</v>
      </c>
      <c r="D42" s="826">
        <f t="shared" si="19"/>
        <v>179.28571428571431</v>
      </c>
      <c r="E42" s="826">
        <f t="shared" si="19"/>
        <v>154.01026194977049</v>
      </c>
      <c r="F42" s="826">
        <f t="shared" si="19"/>
        <v>154.16887944768985</v>
      </c>
      <c r="G42" s="827">
        <f t="shared" si="19"/>
        <v>153.67647058823533</v>
      </c>
      <c r="H42" s="864"/>
      <c r="I42" s="765"/>
      <c r="J42" s="765"/>
      <c r="K42" s="859" t="s">
        <v>133</v>
      </c>
      <c r="L42" s="829"/>
      <c r="M42" s="1068" t="s">
        <v>15</v>
      </c>
      <c r="N42" s="1069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-2.6392200000001367</v>
      </c>
      <c r="C43" s="828">
        <f t="shared" si="21"/>
        <v>-1.6761000000000195</v>
      </c>
      <c r="D43" s="828">
        <f t="shared" si="21"/>
        <v>-3.7052000000000049</v>
      </c>
      <c r="E43" s="828">
        <f t="shared" si="21"/>
        <v>-4.4075400000001537</v>
      </c>
      <c r="F43" s="828">
        <f t="shared" si="21"/>
        <v>-5.0798799999998892</v>
      </c>
      <c r="G43" s="828">
        <f t="shared" si="21"/>
        <v>-3.2614399999999932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-0.4398700000000228</v>
      </c>
      <c r="C45" s="894">
        <f t="shared" ref="C45:G45" si="23">(C43+C47)/$A$2</f>
        <v>-0.27935000000000326</v>
      </c>
      <c r="D45" s="894">
        <f>(D43+D47)/$A$2</f>
        <v>-0.61753333333333416</v>
      </c>
      <c r="E45" s="894">
        <f t="shared" si="23"/>
        <v>-0.73459000000002561</v>
      </c>
      <c r="F45" s="894">
        <f t="shared" si="23"/>
        <v>-0.84664666666664823</v>
      </c>
      <c r="G45" s="894">
        <f t="shared" si="23"/>
        <v>-0.54357333333333224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4">(P43)/$A$2</f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75.960129999999978</v>
      </c>
      <c r="C46" s="894">
        <f t="shared" ref="C46:F46" si="25">C45 + SUMIF($A$30:$A$36, $A$3,C30:C36)</f>
        <v>74.120649999999998</v>
      </c>
      <c r="D46" s="894">
        <f t="shared" si="25"/>
        <v>2.9824666666666659</v>
      </c>
      <c r="E46" s="894">
        <f t="shared" si="25"/>
        <v>80.965409999999977</v>
      </c>
      <c r="F46" s="894">
        <f t="shared" si="25"/>
        <v>82.353353333333359</v>
      </c>
      <c r="G46" s="894">
        <f>G45 + SUMIF($A$30:$A$36, $A$3,G30:G36)</f>
        <v>83.25642666666667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ht="15.75" thickBot="1" x14ac:dyDescent="0.3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7">P38-P42</f>
        <v>-9.8455598455586824E-2</v>
      </c>
      <c r="Q47" s="982">
        <f t="shared" si="27"/>
        <v>-0.90476190476192642</v>
      </c>
      <c r="R47" s="982">
        <f t="shared" si="27"/>
        <v>-3.6585365853653684E-2</v>
      </c>
      <c r="S47" s="982">
        <f t="shared" si="27"/>
        <v>-4.0000000000000284</v>
      </c>
      <c r="T47" s="982">
        <f t="shared" si="27"/>
        <v>-7.3260073260030367E-2</v>
      </c>
      <c r="U47" s="829"/>
      <c r="V47" s="981">
        <f>SUM(O47:T47)</f>
        <v>-4.9837193129876027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82" t="s">
        <v>113</v>
      </c>
      <c r="C49" s="1083"/>
      <c r="D49" s="1083"/>
      <c r="E49" s="1083"/>
      <c r="F49" s="1083"/>
      <c r="G49" s="1083"/>
      <c r="H49" s="1083"/>
      <c r="I49" s="1073" t="s">
        <v>63</v>
      </c>
      <c r="J49" s="1074"/>
      <c r="K49" s="1074"/>
      <c r="L49" s="1074"/>
      <c r="M49" s="1074"/>
      <c r="N49" s="1074"/>
      <c r="O49" s="1074"/>
      <c r="P49" s="1076" t="s">
        <v>8</v>
      </c>
      <c r="Q49" s="1077"/>
      <c r="R49" s="1077"/>
      <c r="S49" s="1077"/>
      <c r="T49" s="1077"/>
      <c r="U49" s="1077"/>
      <c r="V49" s="1078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6.9</v>
      </c>
      <c r="G51" s="964">
        <v>6.9</v>
      </c>
      <c r="H51" s="965">
        <v>6.9</v>
      </c>
      <c r="I51" s="963">
        <v>7.1</v>
      </c>
      <c r="J51" s="964">
        <v>7.1</v>
      </c>
      <c r="K51" s="964">
        <v>7.3</v>
      </c>
      <c r="L51" s="964">
        <v>1.5</v>
      </c>
      <c r="M51" s="943">
        <v>6.9</v>
      </c>
      <c r="N51" s="964">
        <v>7.2</v>
      </c>
      <c r="O51" s="965">
        <v>6.9</v>
      </c>
      <c r="P51" s="963">
        <v>7.2</v>
      </c>
      <c r="Q51" s="964">
        <v>7.2</v>
      </c>
      <c r="R51" s="964">
        <v>7.1</v>
      </c>
      <c r="S51" s="964">
        <v>1.4</v>
      </c>
      <c r="T51" s="964">
        <v>7.1</v>
      </c>
      <c r="U51" s="964">
        <v>7.2</v>
      </c>
      <c r="V51" s="965">
        <v>6.7</v>
      </c>
      <c r="W51" s="974">
        <f t="shared" ref="W51" si="28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9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9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9"/>
        <v>130.10000000000002</v>
      </c>
      <c r="X54" s="800">
        <f t="shared" ref="X54:X58" si="30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9"/>
        <v>130.30000000000001</v>
      </c>
      <c r="X55" s="800">
        <f t="shared" si="30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924">
        <f t="shared" si="29"/>
        <v>131.10000000000002</v>
      </c>
      <c r="X56" s="800">
        <f t="shared" si="30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966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9"/>
        <v>131.30000000000001</v>
      </c>
      <c r="X57" s="800">
        <f t="shared" si="30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6.7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9"/>
        <v>131.4</v>
      </c>
      <c r="X58" s="800">
        <f t="shared" si="30"/>
        <v>9.9999999999994316E-2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1">SUM(D52:D58)</f>
        <v>47.599999999999994</v>
      </c>
      <c r="E59" s="850">
        <f t="shared" si="31"/>
        <v>9.1</v>
      </c>
      <c r="F59" s="850">
        <f t="shared" si="31"/>
        <v>47.599999999999994</v>
      </c>
      <c r="G59" s="850">
        <f t="shared" si="31"/>
        <v>47.2</v>
      </c>
      <c r="H59" s="876">
        <f t="shared" si="31"/>
        <v>48.5</v>
      </c>
      <c r="I59" s="877">
        <f t="shared" si="31"/>
        <v>50.2</v>
      </c>
      <c r="J59" s="850">
        <f t="shared" si="31"/>
        <v>50.2</v>
      </c>
      <c r="K59" s="850">
        <f t="shared" si="31"/>
        <v>51.199999999999996</v>
      </c>
      <c r="L59" s="850">
        <f t="shared" si="31"/>
        <v>10.199999999999999</v>
      </c>
      <c r="M59" s="850">
        <f t="shared" si="31"/>
        <v>48.8</v>
      </c>
      <c r="N59" s="850">
        <f t="shared" si="31"/>
        <v>50.699999999999996</v>
      </c>
      <c r="O59" s="878">
        <f t="shared" si="31"/>
        <v>48.5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10.199999999999999</v>
      </c>
      <c r="T59" s="809">
        <f t="shared" si="31"/>
        <v>49.900000000000006</v>
      </c>
      <c r="U59" s="809">
        <f t="shared" si="31"/>
        <v>50.599999999999994</v>
      </c>
      <c r="V59" s="810">
        <f t="shared" si="31"/>
        <v>47.199999999999996</v>
      </c>
      <c r="W59" s="879">
        <f>SUM(W52:W58)</f>
        <v>913.6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162.33120113717132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7.0025000000000004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6.8056000000000001</v>
      </c>
      <c r="G62" s="794">
        <f t="shared" si="32"/>
        <v>6.5213999999999999</v>
      </c>
      <c r="H62" s="794">
        <f t="shared" si="32"/>
        <v>6.9522000000000004</v>
      </c>
      <c r="I62" s="794">
        <f t="shared" si="32"/>
        <v>7.2007999999999992</v>
      </c>
      <c r="J62" s="794">
        <f t="shared" si="32"/>
        <v>7.2007999999999992</v>
      </c>
      <c r="K62" s="794">
        <f t="shared" si="32"/>
        <v>7.3175000000000008</v>
      </c>
      <c r="L62" s="794">
        <f t="shared" si="32"/>
        <v>1.4675</v>
      </c>
      <c r="M62" s="794">
        <f t="shared" si="32"/>
        <v>6.9924000000000008</v>
      </c>
      <c r="N62" s="794">
        <f t="shared" si="32"/>
        <v>7.2629999999999999</v>
      </c>
      <c r="O62" s="886">
        <f t="shared" si="32"/>
        <v>6.9522000000000004</v>
      </c>
      <c r="P62" s="794">
        <f t="shared" si="32"/>
        <v>7.2839999999999989</v>
      </c>
      <c r="Q62" s="794">
        <f t="shared" si="32"/>
        <v>7.2839999999999989</v>
      </c>
      <c r="R62" s="794">
        <f t="shared" si="32"/>
        <v>7.1592000000000002</v>
      </c>
      <c r="S62" s="794">
        <f t="shared" si="32"/>
        <v>1.4811999999999999</v>
      </c>
      <c r="T62" s="794">
        <f t="shared" si="32"/>
        <v>7.1592000000000002</v>
      </c>
      <c r="U62" s="794">
        <f t="shared" si="32"/>
        <v>7.2314999999999987</v>
      </c>
      <c r="V62" s="887">
        <f t="shared" si="32"/>
        <v>6.7573999999999987</v>
      </c>
      <c r="W62" s="888">
        <f>((W59*1000)/7)/W61</f>
        <v>162.33120113717129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164.45993031358887</v>
      </c>
      <c r="H64" s="827">
        <f t="shared" si="34"/>
        <v>161.12956810631229</v>
      </c>
      <c r="I64" s="890">
        <f t="shared" si="34"/>
        <v>162.98701298701297</v>
      </c>
      <c r="J64" s="826">
        <f t="shared" si="34"/>
        <v>162.98701298701297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160.95238095238093</v>
      </c>
      <c r="O64" s="891">
        <f t="shared" si="34"/>
        <v>161.12956810631229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160.63492063492063</v>
      </c>
      <c r="V64" s="827">
        <f t="shared" si="34"/>
        <v>160.54421768707482</v>
      </c>
      <c r="W64" s="237"/>
    </row>
    <row r="65" spans="1:24" x14ac:dyDescent="0.25">
      <c r="A65" s="765"/>
      <c r="B65" s="828">
        <f t="shared" ref="B65:V65" si="35">B63-B59</f>
        <v>1.2500000000002842E-2</v>
      </c>
      <c r="C65" s="828">
        <f t="shared" si="35"/>
        <v>0</v>
      </c>
      <c r="D65" s="828">
        <f t="shared" si="35"/>
        <v>2.8000000000005798E-2</v>
      </c>
      <c r="E65" s="828">
        <f t="shared" si="35"/>
        <v>-2.8000000000000469E-2</v>
      </c>
      <c r="F65" s="828">
        <f t="shared" si="35"/>
        <v>2.8000000000005798E-2</v>
      </c>
      <c r="G65" s="828">
        <f t="shared" si="35"/>
        <v>-0.9930000000000021</v>
      </c>
      <c r="H65" s="828">
        <f t="shared" si="35"/>
        <v>-3.9000000000001478E-2</v>
      </c>
      <c r="I65" s="828">
        <f t="shared" si="35"/>
        <v>3.9999999999977831E-3</v>
      </c>
      <c r="J65" s="828">
        <f t="shared" si="35"/>
        <v>3.9999999999977831E-3</v>
      </c>
      <c r="K65" s="828">
        <f t="shared" si="35"/>
        <v>-1.2499999999995737E-2</v>
      </c>
      <c r="L65" s="828">
        <f t="shared" si="35"/>
        <v>3.7500000000001421E-2</v>
      </c>
      <c r="M65" s="828">
        <f t="shared" si="35"/>
        <v>-3.7999999999996703E-2</v>
      </c>
      <c r="N65" s="828">
        <f t="shared" si="35"/>
        <v>1.5000000000007674E-2</v>
      </c>
      <c r="O65" s="828">
        <f t="shared" si="35"/>
        <v>-3.9000000000001478E-2</v>
      </c>
      <c r="P65" s="828">
        <f t="shared" si="35"/>
        <v>2.0000000000003126E-2</v>
      </c>
      <c r="Q65" s="828">
        <f t="shared" si="35"/>
        <v>2.0000000000003126E-2</v>
      </c>
      <c r="R65" s="828">
        <f t="shared" si="35"/>
        <v>-4.0000000000048885E-3</v>
      </c>
      <c r="S65" s="828">
        <f t="shared" si="35"/>
        <v>6.0000000000002274E-3</v>
      </c>
      <c r="T65" s="828">
        <f t="shared" si="35"/>
        <v>-4.0000000000048885E-3</v>
      </c>
      <c r="U65" s="828">
        <f t="shared" si="35"/>
        <v>-4.2499999999996874E-2</v>
      </c>
      <c r="V65" s="828">
        <f t="shared" si="35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6">(C65)/$A$2</f>
        <v>0</v>
      </c>
      <c r="D66" s="894">
        <f t="shared" si="36"/>
        <v>4.6666666666676333E-3</v>
      </c>
      <c r="E66" s="894">
        <f t="shared" si="36"/>
        <v>-4.6666666666667451E-3</v>
      </c>
      <c r="F66" s="894">
        <f t="shared" si="36"/>
        <v>4.6666666666676333E-3</v>
      </c>
      <c r="G66" s="894">
        <f t="shared" si="36"/>
        <v>-0.16550000000000034</v>
      </c>
      <c r="H66" s="894">
        <f t="shared" si="36"/>
        <v>-6.500000000000246E-3</v>
      </c>
      <c r="I66" s="894">
        <f t="shared" si="36"/>
        <v>6.6666666666629715E-4</v>
      </c>
      <c r="J66" s="894">
        <f t="shared" si="36"/>
        <v>6.6666666666629715E-4</v>
      </c>
      <c r="K66" s="894">
        <f t="shared" si="36"/>
        <v>-2.0833333333326229E-3</v>
      </c>
      <c r="L66" s="894">
        <f t="shared" si="36"/>
        <v>6.2500000000002371E-3</v>
      </c>
      <c r="M66" s="894">
        <f t="shared" si="36"/>
        <v>-6.3333333333327841E-3</v>
      </c>
      <c r="N66" s="894">
        <f t="shared" si="36"/>
        <v>2.500000000001279E-3</v>
      </c>
      <c r="O66" s="894">
        <f t="shared" si="36"/>
        <v>-6.500000000000246E-3</v>
      </c>
      <c r="P66" s="894">
        <f t="shared" si="36"/>
        <v>3.3333333333338544E-3</v>
      </c>
      <c r="Q66" s="894">
        <f t="shared" si="36"/>
        <v>3.3333333333338544E-3</v>
      </c>
      <c r="R66" s="894">
        <f t="shared" si="36"/>
        <v>-6.6666666666748142E-4</v>
      </c>
      <c r="S66" s="894">
        <f t="shared" si="36"/>
        <v>1.000000000000038E-3</v>
      </c>
      <c r="T66" s="894">
        <f t="shared" si="36"/>
        <v>-6.6666666666748142E-4</v>
      </c>
      <c r="U66" s="894">
        <f t="shared" si="36"/>
        <v>-7.0833333333328126E-3</v>
      </c>
      <c r="V66" s="894">
        <f t="shared" si="36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7">C66 + SUMIF($A$52:$A$58, $A$3,C52:C58)</f>
        <v>6.5</v>
      </c>
      <c r="D67" s="894">
        <f t="shared" si="37"/>
        <v>6.8046666666666678</v>
      </c>
      <c r="E67" s="894">
        <f t="shared" si="37"/>
        <v>1.2953333333333332</v>
      </c>
      <c r="F67" s="894">
        <f t="shared" si="37"/>
        <v>6.7046666666666681</v>
      </c>
      <c r="G67" s="894">
        <f t="shared" si="37"/>
        <v>6.5344999999999995</v>
      </c>
      <c r="H67" s="894">
        <f t="shared" si="37"/>
        <v>6.7934999999999999</v>
      </c>
      <c r="I67" s="894">
        <f t="shared" si="37"/>
        <v>7.1006666666666662</v>
      </c>
      <c r="J67" s="894">
        <f t="shared" si="37"/>
        <v>7.1006666666666662</v>
      </c>
      <c r="K67" s="894">
        <f t="shared" si="37"/>
        <v>7.2979166666666675</v>
      </c>
      <c r="L67" s="894">
        <f t="shared" si="37"/>
        <v>1.4062500000000002</v>
      </c>
      <c r="M67" s="894">
        <f t="shared" si="37"/>
        <v>6.8936666666666673</v>
      </c>
      <c r="N67" s="894">
        <f t="shared" si="37"/>
        <v>7.2025000000000015</v>
      </c>
      <c r="O67" s="894">
        <f t="shared" si="37"/>
        <v>6.7934999999999999</v>
      </c>
      <c r="P67" s="894">
        <f t="shared" si="37"/>
        <v>7.203333333333334</v>
      </c>
      <c r="Q67" s="894">
        <f t="shared" si="37"/>
        <v>7.203333333333334</v>
      </c>
      <c r="R67" s="894">
        <f t="shared" si="37"/>
        <v>6.9993333333333325</v>
      </c>
      <c r="S67" s="894">
        <f t="shared" si="37"/>
        <v>1.401</v>
      </c>
      <c r="T67" s="894">
        <f t="shared" si="37"/>
        <v>6.9993333333333325</v>
      </c>
      <c r="U67" s="894">
        <f t="shared" si="37"/>
        <v>7.1929166666666671</v>
      </c>
      <c r="V67" s="894">
        <f t="shared" si="37"/>
        <v>6.6978333333333335</v>
      </c>
    </row>
    <row r="68" spans="1:24" ht="15.75" thickBot="1" x14ac:dyDescent="0.3">
      <c r="A68" s="765"/>
      <c r="B68" s="982">
        <f t="shared" ref="B68:V68" si="38">B60-B64</f>
        <v>4.1528239202676787E-2</v>
      </c>
      <c r="C68" s="979">
        <f t="shared" si="38"/>
        <v>0</v>
      </c>
      <c r="D68" s="979">
        <f t="shared" si="38"/>
        <v>9.5238095238073583E-2</v>
      </c>
      <c r="E68" s="979">
        <f t="shared" si="38"/>
        <v>-0.5</v>
      </c>
      <c r="F68" s="979">
        <f t="shared" si="38"/>
        <v>9.5238095238073583E-2</v>
      </c>
      <c r="G68" s="979">
        <f t="shared" si="38"/>
        <v>-3.4599303135888704</v>
      </c>
      <c r="H68" s="979">
        <f t="shared" si="38"/>
        <v>-0.12956810631229132</v>
      </c>
      <c r="I68" s="979">
        <f t="shared" si="38"/>
        <v>1.2987012987025537E-2</v>
      </c>
      <c r="J68" s="979">
        <f t="shared" si="38"/>
        <v>1.2987012987025537E-2</v>
      </c>
      <c r="K68" s="979">
        <f t="shared" si="38"/>
        <v>-3.968253968253066E-2</v>
      </c>
      <c r="L68" s="979">
        <f t="shared" si="38"/>
        <v>0.59523809523807358</v>
      </c>
      <c r="M68" s="979">
        <f t="shared" si="38"/>
        <v>-0.12624584717607945</v>
      </c>
      <c r="N68" s="979">
        <f t="shared" si="38"/>
        <v>4.7619047619065213E-2</v>
      </c>
      <c r="O68" s="979">
        <f t="shared" si="38"/>
        <v>-0.12956810631229132</v>
      </c>
      <c r="P68" s="979">
        <f t="shared" si="38"/>
        <v>6.4935064935070841E-2</v>
      </c>
      <c r="Q68" s="979">
        <f t="shared" si="38"/>
        <v>6.4935064935070841E-2</v>
      </c>
      <c r="R68" s="979">
        <f t="shared" si="38"/>
        <v>-1.2987012987025537E-2</v>
      </c>
      <c r="S68" s="979">
        <f t="shared" si="38"/>
        <v>9.5238095238073583E-2</v>
      </c>
      <c r="T68" s="979">
        <f t="shared" si="38"/>
        <v>-1.2987012987025537E-2</v>
      </c>
      <c r="U68" s="979">
        <f t="shared" si="38"/>
        <v>-0.13492063492063266</v>
      </c>
      <c r="V68" s="980">
        <f t="shared" si="38"/>
        <v>-4.4217687074819878E-2</v>
      </c>
      <c r="X68" s="981">
        <f>SUM(B68:V68)</f>
        <v>-3.4641634374233377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disablePrompts="1"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76">
    <tabColor rgb="FF00FF00"/>
    <pageSetUpPr fitToPage="1"/>
  </sheetPr>
  <dimension ref="A1:AB48"/>
  <sheetViews>
    <sheetView view="pageBreakPreview" zoomScale="35" zoomScaleNormal="35" zoomScaleSheetLayoutView="35" zoomScalePageLayoutView="25" workbookViewId="0">
      <selection activeCell="T28" sqref="T28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21"/>
      <c r="C1" s="1123" t="s">
        <v>36</v>
      </c>
      <c r="D1" s="1123"/>
      <c r="E1" s="1123"/>
      <c r="F1" s="1123"/>
      <c r="G1" s="1123"/>
      <c r="H1" s="1123"/>
      <c r="I1" s="1123"/>
      <c r="J1" s="1123"/>
      <c r="K1" s="1123"/>
      <c r="L1" s="1123"/>
      <c r="M1" s="1123"/>
      <c r="N1" s="1123"/>
      <c r="O1" s="1123"/>
      <c r="P1" s="1123"/>
      <c r="Q1" s="1123"/>
      <c r="R1" s="1123"/>
      <c r="S1" s="1123"/>
      <c r="T1" s="1123"/>
      <c r="U1" s="1123"/>
      <c r="V1" s="1123"/>
      <c r="W1" s="1124"/>
      <c r="X1" s="1125" t="s">
        <v>37</v>
      </c>
      <c r="Y1" s="1126"/>
    </row>
    <row r="2" spans="1:28" x14ac:dyDescent="0.55000000000000004">
      <c r="A2" s="577"/>
      <c r="B2" s="1122"/>
      <c r="C2" s="1127" t="s">
        <v>38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7"/>
      <c r="V2" s="1127"/>
      <c r="W2" s="1128"/>
      <c r="X2" s="1130" t="s">
        <v>39</v>
      </c>
      <c r="Y2" s="1131"/>
    </row>
    <row r="3" spans="1:28" x14ac:dyDescent="0.55000000000000004">
      <c r="A3" s="577"/>
      <c r="B3" s="1122"/>
      <c r="C3" s="1120"/>
      <c r="D3" s="1120"/>
      <c r="E3" s="1120"/>
      <c r="F3" s="1120"/>
      <c r="G3" s="1120"/>
      <c r="H3" s="1120"/>
      <c r="I3" s="1120"/>
      <c r="J3" s="1120"/>
      <c r="K3" s="1120"/>
      <c r="L3" s="1120"/>
      <c r="M3" s="1120"/>
      <c r="N3" s="1120"/>
      <c r="O3" s="1120"/>
      <c r="P3" s="1120"/>
      <c r="Q3" s="1120"/>
      <c r="R3" s="1120"/>
      <c r="S3" s="1120"/>
      <c r="T3" s="1120"/>
      <c r="U3" s="1120"/>
      <c r="V3" s="1120"/>
      <c r="W3" s="1129"/>
      <c r="X3" s="1130" t="s">
        <v>40</v>
      </c>
      <c r="Y3" s="1131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120">
        <v>2</v>
      </c>
      <c r="D5" s="1120"/>
      <c r="E5" s="435"/>
      <c r="F5" s="435"/>
      <c r="G5" s="435" t="s">
        <v>42</v>
      </c>
      <c r="H5" s="1132" t="s">
        <v>54</v>
      </c>
      <c r="I5" s="1132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63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135" t="s">
        <v>135</v>
      </c>
      <c r="Y6" s="1136"/>
      <c r="Z6" s="917"/>
    </row>
    <row r="7" spans="1:28" ht="39" customHeight="1" thickBot="1" x14ac:dyDescent="0.6">
      <c r="A7" s="577"/>
      <c r="B7" s="580" t="s">
        <v>44</v>
      </c>
      <c r="C7" s="1133" t="s">
        <v>2</v>
      </c>
      <c r="D7" s="1133"/>
      <c r="E7" s="436"/>
      <c r="F7" s="436"/>
      <c r="G7" s="435" t="s">
        <v>45</v>
      </c>
      <c r="H7" s="1134">
        <f ca="1">INDIRECT("'SEM " &amp; $R$5 &amp; "'!" &amp; ADDRESS(ROW(T3), COLUMN(T3)))</f>
        <v>45811</v>
      </c>
      <c r="I7" s="1134"/>
      <c r="J7" s="437"/>
      <c r="K7" s="437"/>
      <c r="L7" s="437"/>
      <c r="M7" s="437"/>
      <c r="N7" s="437"/>
      <c r="O7" s="437"/>
      <c r="P7" s="1119" t="s">
        <v>46</v>
      </c>
      <c r="Q7" s="1119"/>
      <c r="R7" s="1119"/>
      <c r="S7" s="1120" t="s">
        <v>116</v>
      </c>
      <c r="T7" s="1120"/>
      <c r="U7" s="1120"/>
      <c r="V7" s="1120"/>
      <c r="W7" s="438"/>
      <c r="X7" s="1137">
        <v>45814</v>
      </c>
      <c r="Y7" s="1138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2" t="s">
        <v>47</v>
      </c>
      <c r="B9" s="1113"/>
      <c r="C9" s="1114" t="s">
        <v>65</v>
      </c>
      <c r="D9" s="1115"/>
      <c r="E9" s="1115"/>
      <c r="F9" s="1115"/>
      <c r="G9" s="1115"/>
      <c r="H9" s="1115"/>
      <c r="I9" s="1116"/>
      <c r="J9" s="1114" t="s">
        <v>63</v>
      </c>
      <c r="K9" s="1115"/>
      <c r="L9" s="1115"/>
      <c r="M9" s="1115"/>
      <c r="N9" s="1115"/>
      <c r="O9" s="1115"/>
      <c r="P9" s="1116"/>
      <c r="Q9" s="1117" t="s">
        <v>8</v>
      </c>
      <c r="R9" s="1118"/>
      <c r="S9" s="1118"/>
      <c r="T9" s="1118"/>
      <c r="U9" s="1118"/>
      <c r="V9" s="1118"/>
      <c r="W9" s="1118"/>
      <c r="X9" s="1116"/>
    </row>
    <row r="10" spans="1:28" ht="48" customHeight="1" thickBot="1" x14ac:dyDescent="0.6">
      <c r="A10" s="1110" t="s">
        <v>48</v>
      </c>
      <c r="B10" s="1111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 ca="1">H7</f>
        <v>45811</v>
      </c>
      <c r="C11" s="360">
        <f ca="1">INDIRECT("'SEM " &amp; $R$5 &amp; "'!" &amp; ADDRESS(ROW(B8), COLUMN(B8)))</f>
        <v>83.4</v>
      </c>
      <c r="D11" s="282">
        <f t="shared" ref="D11:X11" ca="1" si="0">INDIRECT("'SEM " &amp; $R$5 &amp; "'!" &amp; ADDRESS(ROW(C8), COLUMN(C8)))</f>
        <v>82.3</v>
      </c>
      <c r="E11" s="282">
        <f t="shared" ca="1" si="0"/>
        <v>81.900000000000006</v>
      </c>
      <c r="F11" s="282">
        <f t="shared" ca="1" si="0"/>
        <v>12.1</v>
      </c>
      <c r="G11" s="282">
        <f t="shared" ca="1" si="0"/>
        <v>84.7</v>
      </c>
      <c r="H11" s="282">
        <f t="shared" ca="1" si="0"/>
        <v>81.900000000000006</v>
      </c>
      <c r="I11" s="284">
        <f t="shared" ca="1" si="0"/>
        <v>83.2</v>
      </c>
      <c r="J11" s="285">
        <f t="shared" ca="1" si="0"/>
        <v>86.4</v>
      </c>
      <c r="K11" s="282">
        <f t="shared" ca="1" si="0"/>
        <v>88.3</v>
      </c>
      <c r="L11" s="282">
        <f t="shared" ca="1" si="0"/>
        <v>90.8</v>
      </c>
      <c r="M11" s="282">
        <f t="shared" ca="1" si="0"/>
        <v>14.7</v>
      </c>
      <c r="N11" s="282">
        <f t="shared" ca="1" si="0"/>
        <v>89.4</v>
      </c>
      <c r="O11" s="282">
        <f t="shared" ca="1" si="0"/>
        <v>88.6</v>
      </c>
      <c r="P11" s="282">
        <f t="shared" ca="1" si="0"/>
        <v>90.2</v>
      </c>
      <c r="Q11" s="281">
        <f t="shared" ca="1" si="0"/>
        <v>89.7</v>
      </c>
      <c r="R11" s="282">
        <f t="shared" ca="1" si="0"/>
        <v>88.1</v>
      </c>
      <c r="S11" s="282">
        <f t="shared" ca="1" si="0"/>
        <v>88.1</v>
      </c>
      <c r="T11" s="282">
        <f t="shared" ca="1" si="0"/>
        <v>17.8</v>
      </c>
      <c r="U11" s="282">
        <f t="shared" ca="1" si="0"/>
        <v>89</v>
      </c>
      <c r="V11" s="282">
        <f t="shared" ca="1" si="0"/>
        <v>88.2</v>
      </c>
      <c r="W11" s="284">
        <f t="shared" ca="1" si="0"/>
        <v>89.4</v>
      </c>
      <c r="X11" s="732">
        <f t="shared" ca="1" si="0"/>
        <v>1608.1999999999998</v>
      </c>
      <c r="Y11" s="573"/>
    </row>
    <row r="12" spans="1:28" ht="48" customHeight="1" x14ac:dyDescent="0.55000000000000004">
      <c r="A12" s="574" t="s">
        <v>117</v>
      </c>
      <c r="B12" s="575">
        <f ca="1">B11+1</f>
        <v>45812</v>
      </c>
      <c r="C12" s="281">
        <f t="shared" ref="C12:X12" ca="1" si="1">INDIRECT("'SEM " &amp; $R$5 &amp; "'!" &amp; ADDRESS(ROW(B9), COLUMN(B9)))</f>
        <v>83.4</v>
      </c>
      <c r="D12" s="282">
        <f t="shared" ca="1" si="1"/>
        <v>82.4</v>
      </c>
      <c r="E12" s="282">
        <f t="shared" ca="1" si="1"/>
        <v>81.8</v>
      </c>
      <c r="F12" s="282">
        <f t="shared" ca="1" si="1"/>
        <v>12.3</v>
      </c>
      <c r="G12" s="282">
        <f t="shared" ca="1" si="1"/>
        <v>84.7</v>
      </c>
      <c r="H12" s="282">
        <f t="shared" ca="1" si="1"/>
        <v>81.8</v>
      </c>
      <c r="I12" s="284">
        <f t="shared" ca="1" si="1"/>
        <v>83.5</v>
      </c>
      <c r="J12" s="285">
        <f t="shared" ca="1" si="1"/>
        <v>86.5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14.8</v>
      </c>
      <c r="N12" s="282">
        <f t="shared" ca="1" si="1"/>
        <v>89.3</v>
      </c>
      <c r="O12" s="282">
        <f t="shared" ca="1" si="1"/>
        <v>88.7</v>
      </c>
      <c r="P12" s="282">
        <f t="shared" ca="1" si="1"/>
        <v>90</v>
      </c>
      <c r="Q12" s="281">
        <f t="shared" ca="1" si="1"/>
        <v>89.6</v>
      </c>
      <c r="R12" s="282">
        <f t="shared" ca="1" si="1"/>
        <v>87.9</v>
      </c>
      <c r="S12" s="282">
        <f t="shared" ca="1" si="1"/>
        <v>88</v>
      </c>
      <c r="T12" s="282">
        <f t="shared" ca="1" si="1"/>
        <v>17.7</v>
      </c>
      <c r="U12" s="282">
        <f t="shared" ca="1" si="1"/>
        <v>89.2</v>
      </c>
      <c r="V12" s="282">
        <f t="shared" ca="1" si="1"/>
        <v>88.3</v>
      </c>
      <c r="W12" s="284">
        <f t="shared" ca="1" si="1"/>
        <v>89.6</v>
      </c>
      <c r="X12" s="733">
        <f t="shared" ca="1" si="1"/>
        <v>1608.7</v>
      </c>
      <c r="Y12" s="573"/>
    </row>
    <row r="13" spans="1:28" ht="48" customHeight="1" x14ac:dyDescent="0.55000000000000004">
      <c r="A13" s="574" t="s">
        <v>121</v>
      </c>
      <c r="B13" s="575">
        <f t="shared" ref="B13:B17" ca="1" si="2">B12+1</f>
        <v>45813</v>
      </c>
      <c r="C13" s="281">
        <f t="shared" ref="C13:X13" ca="1" si="3">INDIRECT("'SEM " &amp; $R$5 &amp; "'!" &amp; ADDRESS(ROW(B10), COLUMN(B10)))</f>
        <v>83.4</v>
      </c>
      <c r="D13" s="282">
        <f t="shared" ca="1" si="3"/>
        <v>82.4</v>
      </c>
      <c r="E13" s="282">
        <f t="shared" ca="1" si="3"/>
        <v>81.7</v>
      </c>
      <c r="F13" s="282">
        <f t="shared" ca="1" si="3"/>
        <v>12.2</v>
      </c>
      <c r="G13" s="282">
        <f t="shared" ca="1" si="3"/>
        <v>84.6</v>
      </c>
      <c r="H13" s="282">
        <f t="shared" ca="1" si="3"/>
        <v>81.8</v>
      </c>
      <c r="I13" s="284">
        <f t="shared" ca="1" si="3"/>
        <v>83.5</v>
      </c>
      <c r="J13" s="285">
        <f t="shared" ca="1" si="3"/>
        <v>86.4</v>
      </c>
      <c r="K13" s="282">
        <f t="shared" ca="1" si="3"/>
        <v>88.4</v>
      </c>
      <c r="L13" s="282">
        <f t="shared" ca="1" si="3"/>
        <v>90.8</v>
      </c>
      <c r="M13" s="282">
        <f t="shared" ca="1" si="3"/>
        <v>14.3</v>
      </c>
      <c r="N13" s="282">
        <f t="shared" ca="1" si="3"/>
        <v>89.3</v>
      </c>
      <c r="O13" s="282">
        <f t="shared" ca="1" si="3"/>
        <v>88.7</v>
      </c>
      <c r="P13" s="282">
        <f t="shared" ca="1" si="3"/>
        <v>90</v>
      </c>
      <c r="Q13" s="281">
        <f t="shared" ca="1" si="3"/>
        <v>89.5</v>
      </c>
      <c r="R13" s="282">
        <f t="shared" ca="1" si="3"/>
        <v>87.9</v>
      </c>
      <c r="S13" s="282">
        <f t="shared" ca="1" si="3"/>
        <v>88</v>
      </c>
      <c r="T13" s="282">
        <f t="shared" ca="1" si="3"/>
        <v>17.7</v>
      </c>
      <c r="U13" s="282">
        <f t="shared" ca="1" si="3"/>
        <v>89.1</v>
      </c>
      <c r="V13" s="282">
        <f t="shared" ca="1" si="3"/>
        <v>88.2</v>
      </c>
      <c r="W13" s="284">
        <f t="shared" ca="1" si="3"/>
        <v>89.6</v>
      </c>
      <c r="X13" s="733">
        <f t="shared" ca="1" si="3"/>
        <v>1607.5</v>
      </c>
      <c r="Y13" s="573"/>
    </row>
    <row r="14" spans="1:28" ht="48" customHeight="1" x14ac:dyDescent="0.55000000000000004">
      <c r="A14" s="574" t="s">
        <v>122</v>
      </c>
      <c r="B14" s="575">
        <f t="shared" ca="1" si="2"/>
        <v>45814</v>
      </c>
      <c r="C14" s="281">
        <f t="shared" ref="C14:X14" ca="1" si="4">INDIRECT("'SEM " &amp; $R$5 &amp; "'!" &amp; ADDRESS(ROW(B11), COLUMN(B11)))</f>
        <v>83.5</v>
      </c>
      <c r="D14" s="282">
        <f t="shared" ca="1" si="4"/>
        <v>82.4</v>
      </c>
      <c r="E14" s="282">
        <f t="shared" ca="1" si="4"/>
        <v>81.400000000000006</v>
      </c>
      <c r="F14" s="282">
        <f t="shared" ca="1" si="4"/>
        <v>11.8</v>
      </c>
      <c r="G14" s="282">
        <f t="shared" ca="1" si="4"/>
        <v>84.4</v>
      </c>
      <c r="H14" s="282">
        <f t="shared" ca="1" si="4"/>
        <v>81.7</v>
      </c>
      <c r="I14" s="284">
        <f t="shared" ca="1" si="4"/>
        <v>83.5</v>
      </c>
      <c r="J14" s="285">
        <f t="shared" ca="1" si="4"/>
        <v>86.2</v>
      </c>
      <c r="K14" s="282">
        <f t="shared" ca="1" si="4"/>
        <v>88.3</v>
      </c>
      <c r="L14" s="282">
        <f t="shared" ca="1" si="4"/>
        <v>90.8</v>
      </c>
      <c r="M14" s="282">
        <f t="shared" ca="1" si="4"/>
        <v>14</v>
      </c>
      <c r="N14" s="282">
        <f t="shared" ca="1" si="4"/>
        <v>89.2</v>
      </c>
      <c r="O14" s="282">
        <f t="shared" ca="1" si="4"/>
        <v>88.7</v>
      </c>
      <c r="P14" s="282">
        <f t="shared" ca="1" si="4"/>
        <v>90</v>
      </c>
      <c r="Q14" s="281">
        <f t="shared" ca="1" si="4"/>
        <v>89.3</v>
      </c>
      <c r="R14" s="282">
        <f t="shared" ca="1" si="4"/>
        <v>87.8</v>
      </c>
      <c r="S14" s="282">
        <f t="shared" ca="1" si="4"/>
        <v>88.1</v>
      </c>
      <c r="T14" s="282">
        <f t="shared" ca="1" si="4"/>
        <v>17.7</v>
      </c>
      <c r="U14" s="282">
        <f t="shared" ca="1" si="4"/>
        <v>88.9</v>
      </c>
      <c r="V14" s="282">
        <f t="shared" ca="1" si="4"/>
        <v>87.8</v>
      </c>
      <c r="W14" s="284">
        <f t="shared" ca="1" si="4"/>
        <v>89.6</v>
      </c>
      <c r="X14" s="733">
        <f t="shared" ca="1" si="4"/>
        <v>1605.1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ca="1" si="2"/>
        <v>45815</v>
      </c>
      <c r="C15" s="281">
        <f t="shared" ref="C15:X15" ca="1" si="5">INDIRECT("'SEM " &amp; $R$5 &amp; "'!" &amp; ADDRESS(ROW(B12), COLUMN(B12)))</f>
        <v>0</v>
      </c>
      <c r="D15" s="282">
        <f t="shared" ca="1" si="5"/>
        <v>0</v>
      </c>
      <c r="E15" s="282">
        <f t="shared" ca="1" si="5"/>
        <v>0</v>
      </c>
      <c r="F15" s="282">
        <f t="shared" ca="1" si="5"/>
        <v>0</v>
      </c>
      <c r="G15" s="282">
        <f t="shared" ca="1" si="5"/>
        <v>0</v>
      </c>
      <c r="H15" s="282">
        <f t="shared" ca="1" si="5"/>
        <v>0</v>
      </c>
      <c r="I15" s="284">
        <f t="shared" ca="1" si="5"/>
        <v>0</v>
      </c>
      <c r="J15" s="285">
        <f t="shared" ca="1" si="5"/>
        <v>0</v>
      </c>
      <c r="K15" s="282">
        <f t="shared" ca="1" si="5"/>
        <v>0</v>
      </c>
      <c r="L15" s="282">
        <f t="shared" ca="1" si="5"/>
        <v>0</v>
      </c>
      <c r="M15" s="282">
        <f t="shared" ca="1" si="5"/>
        <v>0</v>
      </c>
      <c r="N15" s="282">
        <f t="shared" ca="1" si="5"/>
        <v>0</v>
      </c>
      <c r="O15" s="282">
        <f t="shared" ca="1" si="5"/>
        <v>0</v>
      </c>
      <c r="P15" s="282">
        <f t="shared" ca="1" si="5"/>
        <v>0</v>
      </c>
      <c r="Q15" s="281">
        <f t="shared" ca="1" si="5"/>
        <v>0</v>
      </c>
      <c r="R15" s="282">
        <f t="shared" ca="1" si="5"/>
        <v>0</v>
      </c>
      <c r="S15" s="282">
        <f t="shared" ca="1" si="5"/>
        <v>0</v>
      </c>
      <c r="T15" s="282">
        <f t="shared" ca="1" si="5"/>
        <v>0</v>
      </c>
      <c r="U15" s="282">
        <f t="shared" ca="1" si="5"/>
        <v>0</v>
      </c>
      <c r="V15" s="282">
        <f t="shared" ca="1" si="5"/>
        <v>0</v>
      </c>
      <c r="W15" s="284">
        <f t="shared" ca="1" si="5"/>
        <v>0</v>
      </c>
      <c r="X15" s="733">
        <f t="shared" ca="1" si="5"/>
        <v>0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ca="1" si="2"/>
        <v>45816</v>
      </c>
      <c r="C16" s="281">
        <f t="shared" ref="C16:X16" ca="1" si="6">INDIRECT("'SEM " &amp; $R$5 &amp; "'!" &amp; ADDRESS(ROW(B13), COLUMN(B13)))</f>
        <v>0</v>
      </c>
      <c r="D16" s="282">
        <f t="shared" ca="1" si="6"/>
        <v>0</v>
      </c>
      <c r="E16" s="282">
        <f t="shared" ca="1" si="6"/>
        <v>0</v>
      </c>
      <c r="F16" s="282">
        <f t="shared" ca="1" si="6"/>
        <v>0</v>
      </c>
      <c r="G16" s="282">
        <f t="shared" ca="1" si="6"/>
        <v>0</v>
      </c>
      <c r="H16" s="282">
        <f t="shared" ca="1" si="6"/>
        <v>0</v>
      </c>
      <c r="I16" s="284">
        <f t="shared" ca="1" si="6"/>
        <v>0</v>
      </c>
      <c r="J16" s="285">
        <f t="shared" ca="1" si="6"/>
        <v>0</v>
      </c>
      <c r="K16" s="282">
        <f t="shared" ca="1" si="6"/>
        <v>0</v>
      </c>
      <c r="L16" s="282">
        <f t="shared" ca="1" si="6"/>
        <v>0</v>
      </c>
      <c r="M16" s="282">
        <f t="shared" ca="1" si="6"/>
        <v>0</v>
      </c>
      <c r="N16" s="282">
        <f t="shared" ca="1" si="6"/>
        <v>0</v>
      </c>
      <c r="O16" s="282">
        <f t="shared" ca="1" si="6"/>
        <v>0</v>
      </c>
      <c r="P16" s="282">
        <f t="shared" ca="1" si="6"/>
        <v>0</v>
      </c>
      <c r="Q16" s="281">
        <f t="shared" ca="1" si="6"/>
        <v>0</v>
      </c>
      <c r="R16" s="282">
        <f t="shared" ca="1" si="6"/>
        <v>0</v>
      </c>
      <c r="S16" s="282">
        <f t="shared" ca="1" si="6"/>
        <v>0</v>
      </c>
      <c r="T16" s="282">
        <f t="shared" ca="1" si="6"/>
        <v>0</v>
      </c>
      <c r="U16" s="282">
        <f t="shared" ca="1" si="6"/>
        <v>0</v>
      </c>
      <c r="V16" s="282">
        <f t="shared" ca="1" si="6"/>
        <v>0</v>
      </c>
      <c r="W16" s="284">
        <f t="shared" ca="1" si="6"/>
        <v>0</v>
      </c>
      <c r="X16" s="733">
        <f t="shared" ca="1" si="6"/>
        <v>0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ca="1" si="2"/>
        <v>45817</v>
      </c>
      <c r="C17" s="281">
        <f t="shared" ref="C17:X17" ca="1" si="7">INDIRECT("'SEM " &amp; $R$5 &amp; "'!" &amp; ADDRESS(ROW(B14), COLUMN(B14)))</f>
        <v>0</v>
      </c>
      <c r="D17" s="282">
        <f t="shared" ca="1" si="7"/>
        <v>0</v>
      </c>
      <c r="E17" s="282">
        <f t="shared" ca="1" si="7"/>
        <v>0</v>
      </c>
      <c r="F17" s="282">
        <f t="shared" ca="1" si="7"/>
        <v>0</v>
      </c>
      <c r="G17" s="282">
        <f t="shared" ca="1" si="7"/>
        <v>0</v>
      </c>
      <c r="H17" s="282">
        <f t="shared" ca="1" si="7"/>
        <v>0</v>
      </c>
      <c r="I17" s="284">
        <f t="shared" ca="1" si="7"/>
        <v>0</v>
      </c>
      <c r="J17" s="285">
        <f t="shared" ca="1" si="7"/>
        <v>0</v>
      </c>
      <c r="K17" s="282">
        <f t="shared" ca="1" si="7"/>
        <v>0</v>
      </c>
      <c r="L17" s="282">
        <f t="shared" ca="1" si="7"/>
        <v>0</v>
      </c>
      <c r="M17" s="282">
        <f t="shared" ca="1" si="7"/>
        <v>0</v>
      </c>
      <c r="N17" s="282">
        <f t="shared" ca="1" si="7"/>
        <v>0</v>
      </c>
      <c r="O17" s="282">
        <f t="shared" ca="1" si="7"/>
        <v>0</v>
      </c>
      <c r="P17" s="282">
        <f t="shared" ca="1" si="7"/>
        <v>0</v>
      </c>
      <c r="Q17" s="281">
        <f t="shared" ca="1" si="7"/>
        <v>0</v>
      </c>
      <c r="R17" s="282">
        <f t="shared" ca="1" si="7"/>
        <v>0</v>
      </c>
      <c r="S17" s="282">
        <f t="shared" ca="1" si="7"/>
        <v>0</v>
      </c>
      <c r="T17" s="282">
        <f t="shared" ca="1" si="7"/>
        <v>0</v>
      </c>
      <c r="U17" s="282">
        <f t="shared" ca="1" si="7"/>
        <v>0</v>
      </c>
      <c r="V17" s="282">
        <f t="shared" ca="1" si="7"/>
        <v>0</v>
      </c>
      <c r="W17" s="284">
        <f t="shared" ca="1" si="7"/>
        <v>0</v>
      </c>
      <c r="X17" s="734">
        <f t="shared" ca="1" si="7"/>
        <v>0</v>
      </c>
      <c r="Y17" s="573"/>
      <c r="AB17" s="441"/>
    </row>
    <row r="18" spans="1:28" ht="48" customHeight="1" thickBot="1" x14ac:dyDescent="0.6">
      <c r="A18" s="1092" t="s">
        <v>9</v>
      </c>
      <c r="B18" s="1093"/>
      <c r="C18" s="736">
        <f t="shared" ref="C18:X18" ca="1" si="8">INDIRECT("'SEM " &amp; $R$5 &amp; "'!" &amp; ADDRESS(ROW(B15), COLUMN(B15)))</f>
        <v>333.70000000000005</v>
      </c>
      <c r="D18" s="737">
        <f t="shared" ca="1" si="8"/>
        <v>329.5</v>
      </c>
      <c r="E18" s="737">
        <f t="shared" ca="1" si="8"/>
        <v>326.79999999999995</v>
      </c>
      <c r="F18" s="737">
        <f t="shared" ca="1" si="8"/>
        <v>48.399999999999991</v>
      </c>
      <c r="G18" s="737">
        <f t="shared" ca="1" si="8"/>
        <v>338.4</v>
      </c>
      <c r="H18" s="737">
        <f t="shared" ca="1" si="8"/>
        <v>327.2</v>
      </c>
      <c r="I18" s="738">
        <f t="shared" ca="1" si="8"/>
        <v>333.7</v>
      </c>
      <c r="J18" s="736">
        <f t="shared" ca="1" si="8"/>
        <v>345.5</v>
      </c>
      <c r="K18" s="737">
        <f t="shared" ca="1" si="8"/>
        <v>353.40000000000003</v>
      </c>
      <c r="L18" s="737">
        <f t="shared" ca="1" si="8"/>
        <v>363.2</v>
      </c>
      <c r="M18" s="737">
        <f t="shared" ca="1" si="8"/>
        <v>57.8</v>
      </c>
      <c r="N18" s="737">
        <f t="shared" ca="1" si="8"/>
        <v>357.2</v>
      </c>
      <c r="O18" s="737">
        <f t="shared" ca="1" si="8"/>
        <v>354.7</v>
      </c>
      <c r="P18" s="738">
        <f t="shared" ca="1" si="8"/>
        <v>360.2</v>
      </c>
      <c r="Q18" s="736">
        <f t="shared" ca="1" si="8"/>
        <v>358.1</v>
      </c>
      <c r="R18" s="737">
        <f t="shared" ca="1" si="8"/>
        <v>351.7</v>
      </c>
      <c r="S18" s="737">
        <f t="shared" ca="1" si="8"/>
        <v>352.20000000000005</v>
      </c>
      <c r="T18" s="737">
        <f t="shared" ca="1" si="8"/>
        <v>70.900000000000006</v>
      </c>
      <c r="U18" s="737">
        <f t="shared" ca="1" si="8"/>
        <v>356.19999999999993</v>
      </c>
      <c r="V18" s="737">
        <f t="shared" ca="1" si="8"/>
        <v>352.5</v>
      </c>
      <c r="W18" s="738">
        <f t="shared" ca="1" si="8"/>
        <v>358.20000000000005</v>
      </c>
      <c r="X18" s="735">
        <f t="shared" ca="1" si="8"/>
        <v>6429.5</v>
      </c>
    </row>
    <row r="19" spans="1:28" ht="48" customHeight="1" thickBot="1" x14ac:dyDescent="0.6">
      <c r="A19" s="1094" t="s">
        <v>50</v>
      </c>
      <c r="B19" s="1095"/>
      <c r="C19" s="739">
        <f ca="1">INDIRECT("'SEM " &amp; $R$5 &amp; "'!" &amp; ADDRESS(ROW(B17), COLUMN(B17)))</f>
        <v>542</v>
      </c>
      <c r="D19" s="740">
        <f t="shared" ref="D19:X19" ca="1" si="9">INDIRECT("'SEM " &amp; $R$5 &amp; "'!" &amp; ADDRESS(ROW(C17), COLUMN(C17)))</f>
        <v>535</v>
      </c>
      <c r="E19" s="740">
        <f t="shared" ca="1" si="9"/>
        <v>530</v>
      </c>
      <c r="F19" s="740">
        <f t="shared" ca="1" si="9"/>
        <v>77</v>
      </c>
      <c r="G19" s="740">
        <f t="shared" ca="1" si="9"/>
        <v>549</v>
      </c>
      <c r="H19" s="740">
        <f t="shared" ca="1" si="9"/>
        <v>531</v>
      </c>
      <c r="I19" s="741">
        <f t="shared" ca="1" si="9"/>
        <v>542</v>
      </c>
      <c r="J19" s="739">
        <f t="shared" ca="1" si="9"/>
        <v>560</v>
      </c>
      <c r="K19" s="740">
        <f t="shared" ca="1" si="9"/>
        <v>573</v>
      </c>
      <c r="L19" s="740">
        <f t="shared" ca="1" si="9"/>
        <v>590</v>
      </c>
      <c r="M19" s="740">
        <f t="shared" ca="1" si="9"/>
        <v>92</v>
      </c>
      <c r="N19" s="740">
        <f t="shared" ca="1" si="9"/>
        <v>580</v>
      </c>
      <c r="O19" s="740">
        <f t="shared" ca="1" si="9"/>
        <v>576</v>
      </c>
      <c r="P19" s="741">
        <f t="shared" ca="1" si="9"/>
        <v>585</v>
      </c>
      <c r="Q19" s="739">
        <f t="shared" ca="1" si="9"/>
        <v>581</v>
      </c>
      <c r="R19" s="740">
        <f t="shared" ca="1" si="9"/>
        <v>571</v>
      </c>
      <c r="S19" s="740">
        <f t="shared" ca="1" si="9"/>
        <v>572</v>
      </c>
      <c r="T19" s="740">
        <f t="shared" ca="1" si="9"/>
        <v>115</v>
      </c>
      <c r="U19" s="740">
        <f t="shared" ca="1" si="9"/>
        <v>578</v>
      </c>
      <c r="V19" s="740">
        <f t="shared" ca="1" si="9"/>
        <v>570</v>
      </c>
      <c r="W19" s="741">
        <f t="shared" ca="1" si="9"/>
        <v>582</v>
      </c>
      <c r="X19" s="730">
        <f t="shared" ca="1" si="9"/>
        <v>10431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6"/>
      <c r="N20" s="1096"/>
      <c r="O20" s="1096"/>
      <c r="P20" s="1096"/>
      <c r="Q20" s="1097"/>
      <c r="R20" s="1097"/>
      <c r="S20" s="1097"/>
      <c r="T20" s="1097"/>
      <c r="U20" s="1097"/>
      <c r="V20" s="1097"/>
      <c r="W20" s="1097"/>
      <c r="X20" s="1096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3" t="s">
        <v>27</v>
      </c>
      <c r="B22" s="1104"/>
      <c r="C22" s="1105" t="s">
        <v>8</v>
      </c>
      <c r="D22" s="1106"/>
      <c r="E22" s="1106"/>
      <c r="F22" s="1106"/>
      <c r="G22" s="1106"/>
      <c r="H22" s="1106"/>
      <c r="I22" s="1107"/>
      <c r="J22" s="446"/>
      <c r="K22" s="445"/>
      <c r="L22" s="1108" t="s">
        <v>49</v>
      </c>
      <c r="M22" s="1109"/>
      <c r="N22" s="1105" t="s">
        <v>8</v>
      </c>
      <c r="O22" s="1106"/>
      <c r="P22" s="1106"/>
      <c r="Q22" s="1106"/>
      <c r="R22" s="1106"/>
      <c r="S22" s="1106"/>
      <c r="T22" s="1107"/>
      <c r="U22" s="548"/>
      <c r="V22" s="549"/>
      <c r="W22" s="549"/>
      <c r="X22" s="550"/>
      <c r="Y22" s="549"/>
    </row>
    <row r="23" spans="1:28" ht="48" customHeight="1" thickBot="1" x14ac:dyDescent="0.6">
      <c r="A23" s="1110" t="s">
        <v>48</v>
      </c>
      <c r="B23" s="1111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0" t="s">
        <v>48</v>
      </c>
      <c r="M23" s="1111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 ca="1">B11</f>
        <v>45811</v>
      </c>
      <c r="C24" s="360">
        <f ca="1">INDIRECT("'SEM " &amp; $R$5 &amp; "'!" &amp; ADDRESS(ROW(B30), COLUMN(B30)))</f>
        <v>76.2</v>
      </c>
      <c r="D24" s="338">
        <f t="shared" ref="D24:I24" ca="1" si="10">INDIRECT("'SEM " &amp; $R$5 &amp; "'!" &amp; ADDRESS(ROW(C30), COLUMN(C30)))</f>
        <v>73.8</v>
      </c>
      <c r="E24" s="338">
        <f t="shared" ca="1" si="10"/>
        <v>3.3</v>
      </c>
      <c r="F24" s="338">
        <f t="shared" ca="1" si="10"/>
        <v>81.599999999999994</v>
      </c>
      <c r="G24" s="338">
        <f t="shared" ca="1" si="10"/>
        <v>82.9</v>
      </c>
      <c r="H24" s="355">
        <f t="shared" ca="1" si="10"/>
        <v>83.3</v>
      </c>
      <c r="I24" s="731">
        <f t="shared" ca="1" si="10"/>
        <v>401.1</v>
      </c>
      <c r="J24" s="573"/>
      <c r="K24" s="445"/>
      <c r="L24" s="574" t="s">
        <v>120</v>
      </c>
      <c r="M24" s="575">
        <f ca="1">B11</f>
        <v>45811</v>
      </c>
      <c r="N24" s="360">
        <f ca="1">INDIRECT("'SEM " &amp; $R$5 &amp; "'!" &amp; ADDRESS(ROW(O30), COLUMN(O30)))</f>
        <v>5.9</v>
      </c>
      <c r="O24" s="282">
        <f t="shared" ref="O24:T24" ca="1" si="11">INDIRECT("'SEM " &amp; $R$5 &amp; "'!" &amp; ADDRESS(ROW(P30), COLUMN(P30)))</f>
        <v>5.8</v>
      </c>
      <c r="P24" s="282">
        <f t="shared" ca="1" si="11"/>
        <v>0.5</v>
      </c>
      <c r="Q24" s="282">
        <f t="shared" ca="1" si="11"/>
        <v>6.6</v>
      </c>
      <c r="R24" s="282">
        <f t="shared" ca="1" si="11"/>
        <v>6.6</v>
      </c>
      <c r="S24" s="282">
        <f t="shared" ca="1" si="11"/>
        <v>6.3</v>
      </c>
      <c r="T24" s="483">
        <f t="shared" ca="1" si="11"/>
        <v>31.7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 ca="1">B24+1</f>
        <v>45812</v>
      </c>
      <c r="C25" s="281">
        <f t="shared" ref="C25:I25" ca="1" si="12">INDIRECT("'SEM " &amp; $R$5 &amp; "'!" &amp; ADDRESS(ROW(B31), COLUMN(B31)))</f>
        <v>75.5</v>
      </c>
      <c r="D25" s="282">
        <f t="shared" ca="1" si="12"/>
        <v>73.900000000000006</v>
      </c>
      <c r="E25" s="282">
        <f t="shared" ca="1" si="12"/>
        <v>3.3</v>
      </c>
      <c r="F25" s="282">
        <f t="shared" ca="1" si="12"/>
        <v>79.900000000000006</v>
      </c>
      <c r="G25" s="282">
        <f t="shared" ca="1" si="12"/>
        <v>81.3</v>
      </c>
      <c r="H25" s="284">
        <f t="shared" ca="1" si="12"/>
        <v>82.6</v>
      </c>
      <c r="I25" s="731">
        <f t="shared" ca="1" si="12"/>
        <v>396.5</v>
      </c>
      <c r="J25" s="573"/>
      <c r="K25" s="445"/>
      <c r="L25" s="574" t="s">
        <v>117</v>
      </c>
      <c r="M25" s="575">
        <f ca="1">M24+1</f>
        <v>45812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0.5</v>
      </c>
      <c r="Q25" s="282">
        <f t="shared" ca="1" si="13"/>
        <v>6.4</v>
      </c>
      <c r="R25" s="282">
        <f t="shared" ca="1" si="13"/>
        <v>6.3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ca="1" si="14">B25+1</f>
        <v>45813</v>
      </c>
      <c r="C26" s="281">
        <f t="shared" ref="C26:I26" ca="1" si="15">INDIRECT("'SEM " &amp; $R$5 &amp; "'!" &amp; ADDRESS(ROW(B32), COLUMN(B32)))</f>
        <v>75.5</v>
      </c>
      <c r="D26" s="282">
        <f t="shared" ca="1" si="15"/>
        <v>73.900000000000006</v>
      </c>
      <c r="E26" s="282">
        <f t="shared" ca="1" si="15"/>
        <v>3.3</v>
      </c>
      <c r="F26" s="282">
        <f t="shared" ca="1" si="15"/>
        <v>79.8</v>
      </c>
      <c r="G26" s="282">
        <f t="shared" ca="1" si="15"/>
        <v>81.3</v>
      </c>
      <c r="H26" s="284">
        <f t="shared" ca="1" si="15"/>
        <v>82.5</v>
      </c>
      <c r="I26" s="731">
        <f t="shared" ca="1" si="15"/>
        <v>396.3</v>
      </c>
      <c r="J26" s="573"/>
      <c r="K26" s="445"/>
      <c r="L26" s="574" t="s">
        <v>121</v>
      </c>
      <c r="M26" s="575">
        <f t="shared" ref="M26:M30" ca="1" si="16">M25+1</f>
        <v>45813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0.5</v>
      </c>
      <c r="Q26" s="282">
        <f t="shared" ca="1" si="17"/>
        <v>6.5</v>
      </c>
      <c r="R26" s="282">
        <f t="shared" ca="1" si="17"/>
        <v>6.3</v>
      </c>
      <c r="S26" s="282">
        <f t="shared" ca="1" si="17"/>
        <v>6.2</v>
      </c>
      <c r="T26" s="483">
        <f t="shared" ca="1" si="17"/>
        <v>30.9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ca="1" si="14"/>
        <v>45814</v>
      </c>
      <c r="C27" s="281">
        <f t="shared" ref="C27:I27" ca="1" si="18">INDIRECT("'SEM " &amp; $R$5 &amp; "'!" &amp; ADDRESS(ROW(B33), COLUMN(B33)))</f>
        <v>76.099999999999994</v>
      </c>
      <c r="D27" s="282">
        <f t="shared" ca="1" si="18"/>
        <v>74</v>
      </c>
      <c r="E27" s="282">
        <f t="shared" ca="1" si="18"/>
        <v>2.6</v>
      </c>
      <c r="F27" s="282">
        <f t="shared" ca="1" si="18"/>
        <v>80.900000000000006</v>
      </c>
      <c r="G27" s="282">
        <f t="shared" ca="1" si="18"/>
        <v>82.2</v>
      </c>
      <c r="H27" s="284">
        <f t="shared" ca="1" si="18"/>
        <v>83</v>
      </c>
      <c r="I27" s="731">
        <f t="shared" ca="1" si="18"/>
        <v>398.8</v>
      </c>
      <c r="J27" s="573"/>
      <c r="K27" s="445"/>
      <c r="L27" s="574" t="s">
        <v>122</v>
      </c>
      <c r="M27" s="575">
        <f t="shared" ca="1" si="16"/>
        <v>45814</v>
      </c>
      <c r="N27" s="281">
        <f t="shared" ref="N27:T27" ca="1" si="19">INDIRECT("'SEM " &amp; $R$5 &amp; "'!" &amp; ADDRESS(ROW(O33), COLUMN(O33)))</f>
        <v>5.8</v>
      </c>
      <c r="O27" s="282">
        <f t="shared" ca="1" si="19"/>
        <v>5.7</v>
      </c>
      <c r="P27" s="282">
        <f t="shared" ca="1" si="19"/>
        <v>0.6</v>
      </c>
      <c r="Q27" s="282">
        <f t="shared" ca="1" si="19"/>
        <v>6.2</v>
      </c>
      <c r="R27" s="282">
        <f t="shared" ca="1" si="19"/>
        <v>6.3</v>
      </c>
      <c r="S27" s="282">
        <f t="shared" ca="1" si="19"/>
        <v>6.2</v>
      </c>
      <c r="T27" s="483">
        <f t="shared" ca="1" si="19"/>
        <v>30.8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ca="1" si="14"/>
        <v>45815</v>
      </c>
      <c r="C28" s="281">
        <f t="shared" ref="C28:I28" ca="1" si="20">INDIRECT("'SEM " &amp; $R$5 &amp; "'!" &amp; ADDRESS(ROW(B34), COLUMN(B34)))</f>
        <v>0</v>
      </c>
      <c r="D28" s="282">
        <f t="shared" ca="1" si="20"/>
        <v>0</v>
      </c>
      <c r="E28" s="282">
        <f t="shared" ca="1" si="20"/>
        <v>0</v>
      </c>
      <c r="F28" s="282">
        <f t="shared" ca="1" si="20"/>
        <v>0</v>
      </c>
      <c r="G28" s="282">
        <f t="shared" ca="1" si="20"/>
        <v>0</v>
      </c>
      <c r="H28" s="284">
        <f t="shared" ca="1" si="20"/>
        <v>0</v>
      </c>
      <c r="I28" s="731">
        <f t="shared" ca="1" si="20"/>
        <v>0</v>
      </c>
      <c r="J28" s="573"/>
      <c r="K28" s="445"/>
      <c r="L28" s="574" t="s">
        <v>123</v>
      </c>
      <c r="M28" s="575">
        <f t="shared" ca="1" si="16"/>
        <v>45815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0.6</v>
      </c>
      <c r="Q28" s="282">
        <f t="shared" ca="1" si="21"/>
        <v>6.3</v>
      </c>
      <c r="R28" s="282">
        <f t="shared" ca="1" si="21"/>
        <v>6.3</v>
      </c>
      <c r="S28" s="282">
        <f t="shared" ca="1" si="21"/>
        <v>6.2</v>
      </c>
      <c r="T28" s="483">
        <f t="shared" ca="1" si="21"/>
        <v>31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ca="1" si="14"/>
        <v>45816</v>
      </c>
      <c r="C29" s="281">
        <f t="shared" ref="C29:I29" ca="1" si="22">INDIRECT("'SEM " &amp; $R$5 &amp; "'!" &amp; ADDRESS(ROW(B35), COLUMN(B35)))</f>
        <v>0</v>
      </c>
      <c r="D29" s="282">
        <f t="shared" ca="1" si="22"/>
        <v>0</v>
      </c>
      <c r="E29" s="282">
        <f t="shared" ca="1" si="22"/>
        <v>0</v>
      </c>
      <c r="F29" s="282">
        <f t="shared" ca="1" si="22"/>
        <v>0</v>
      </c>
      <c r="G29" s="282">
        <f t="shared" ca="1" si="22"/>
        <v>0</v>
      </c>
      <c r="H29" s="284">
        <f t="shared" ca="1" si="22"/>
        <v>0</v>
      </c>
      <c r="I29" s="731">
        <f t="shared" ca="1" si="22"/>
        <v>0</v>
      </c>
      <c r="J29" s="573"/>
      <c r="K29" s="445"/>
      <c r="L29" s="574" t="s">
        <v>118</v>
      </c>
      <c r="M29" s="575">
        <f t="shared" ca="1" si="16"/>
        <v>45816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5.8</v>
      </c>
      <c r="P29" s="282">
        <f t="shared" ca="1" si="23"/>
        <v>0.6</v>
      </c>
      <c r="Q29" s="282">
        <f t="shared" ca="1" si="23"/>
        <v>6.3</v>
      </c>
      <c r="R29" s="282">
        <f t="shared" ca="1" si="23"/>
        <v>6.3</v>
      </c>
      <c r="S29" s="282">
        <f t="shared" ca="1" si="23"/>
        <v>6.3</v>
      </c>
      <c r="T29" s="483">
        <f t="shared" ca="1" si="23"/>
        <v>31.1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ca="1" si="14"/>
        <v>45817</v>
      </c>
      <c r="C30" s="37">
        <f t="shared" ref="C30:I30" ca="1" si="24">INDIRECT("'SEM " &amp; $R$5 &amp; "'!" &amp; ADDRESS(ROW(B36), COLUMN(B36)))</f>
        <v>0</v>
      </c>
      <c r="D30" s="38">
        <f t="shared" ca="1" si="24"/>
        <v>0</v>
      </c>
      <c r="E30" s="38">
        <f t="shared" ca="1" si="24"/>
        <v>0</v>
      </c>
      <c r="F30" s="38">
        <f t="shared" ca="1" si="24"/>
        <v>0</v>
      </c>
      <c r="G30" s="38">
        <f t="shared" ca="1" si="24"/>
        <v>0</v>
      </c>
      <c r="H30" s="39">
        <f t="shared" ca="1" si="24"/>
        <v>0</v>
      </c>
      <c r="I30" s="731">
        <f t="shared" ca="1" si="24"/>
        <v>0</v>
      </c>
      <c r="J30" s="573"/>
      <c r="K30" s="443"/>
      <c r="L30" s="574" t="s">
        <v>119</v>
      </c>
      <c r="M30" s="575">
        <f t="shared" ca="1" si="16"/>
        <v>45817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0.6</v>
      </c>
      <c r="Q30" s="282">
        <f t="shared" ca="1" si="25"/>
        <v>6.3</v>
      </c>
      <c r="R30" s="282">
        <f t="shared" ca="1" si="25"/>
        <v>6.3</v>
      </c>
      <c r="S30" s="282">
        <f t="shared" ca="1" si="25"/>
        <v>6.3</v>
      </c>
      <c r="T30" s="483">
        <f t="shared" ca="1" si="25"/>
        <v>31.1</v>
      </c>
      <c r="U30" s="573"/>
      <c r="V30" s="553"/>
      <c r="W30" s="551"/>
      <c r="X30" s="552"/>
      <c r="Y30" s="549"/>
    </row>
    <row r="31" spans="1:28" ht="48" customHeight="1" thickBot="1" x14ac:dyDescent="0.6">
      <c r="A31" s="1092" t="s">
        <v>9</v>
      </c>
      <c r="B31" s="1093"/>
      <c r="C31" s="727">
        <f t="shared" ref="C31:I31" ca="1" si="26">INDIRECT("'SEM " &amp; $R$5 &amp; "'!" &amp; ADDRESS(ROW(B37), COLUMN(B37)))</f>
        <v>303.29999999999995</v>
      </c>
      <c r="D31" s="728">
        <f t="shared" ca="1" si="26"/>
        <v>295.60000000000002</v>
      </c>
      <c r="E31" s="728">
        <f t="shared" ca="1" si="26"/>
        <v>12.499999999999998</v>
      </c>
      <c r="F31" s="728">
        <f t="shared" ca="1" si="26"/>
        <v>322.20000000000005</v>
      </c>
      <c r="G31" s="728">
        <f t="shared" ca="1" si="26"/>
        <v>327.7</v>
      </c>
      <c r="H31" s="728">
        <f t="shared" ca="1" si="26"/>
        <v>331.4</v>
      </c>
      <c r="I31" s="726">
        <f t="shared" ca="1" si="26"/>
        <v>1592.6999999999998</v>
      </c>
      <c r="J31" s="450"/>
      <c r="K31" s="450"/>
      <c r="L31" s="1092" t="s">
        <v>9</v>
      </c>
      <c r="M31" s="1093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3.9000000000000004</v>
      </c>
      <c r="Q31" s="737">
        <f t="shared" ca="1" si="27"/>
        <v>44.599999999999994</v>
      </c>
      <c r="R31" s="737">
        <f t="shared" ca="1" si="27"/>
        <v>44.4</v>
      </c>
      <c r="S31" s="758">
        <f t="shared" ca="1" si="27"/>
        <v>43.699999999999996</v>
      </c>
      <c r="T31" s="726">
        <f t="shared" ca="1" si="27"/>
        <v>217.4</v>
      </c>
      <c r="U31" s="554"/>
      <c r="V31" s="554"/>
      <c r="W31" s="554"/>
      <c r="X31" s="554"/>
      <c r="Y31" s="554"/>
    </row>
    <row r="32" spans="1:28" ht="48" customHeight="1" thickBot="1" x14ac:dyDescent="0.6">
      <c r="A32" s="1094" t="s">
        <v>50</v>
      </c>
      <c r="B32" s="1095"/>
      <c r="C32" s="739">
        <f ca="1">INDIRECT("'SEM " &amp; $R$5 &amp; "'!" &amp; ADDRESS(ROW(B39), COLUMN(B39)))</f>
        <v>497</v>
      </c>
      <c r="D32" s="740">
        <f t="shared" ref="D32:I32" ca="1" si="28">INDIRECT("'SEM " &amp; $R$5 &amp; "'!" &amp; ADDRESS(ROW(C39), COLUMN(C39)))</f>
        <v>483</v>
      </c>
      <c r="E32" s="740">
        <f t="shared" ca="1" si="28"/>
        <v>18</v>
      </c>
      <c r="F32" s="740">
        <f t="shared" ca="1" si="28"/>
        <v>528</v>
      </c>
      <c r="G32" s="740">
        <f t="shared" ca="1" si="28"/>
        <v>536</v>
      </c>
      <c r="H32" s="741">
        <f t="shared" ca="1" si="28"/>
        <v>542</v>
      </c>
      <c r="I32" s="729">
        <f t="shared" ca="1" si="28"/>
        <v>2604</v>
      </c>
      <c r="J32" s="450"/>
      <c r="K32" s="450"/>
      <c r="L32" s="1094" t="s">
        <v>50</v>
      </c>
      <c r="M32" s="1095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40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196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98" t="s">
        <v>19</v>
      </c>
      <c r="B35" s="1099"/>
      <c r="C35" s="1100" t="s">
        <v>113</v>
      </c>
      <c r="D35" s="1101"/>
      <c r="E35" s="1101"/>
      <c r="F35" s="1101"/>
      <c r="G35" s="1101"/>
      <c r="H35" s="1101"/>
      <c r="I35" s="1102"/>
      <c r="J35" s="1100" t="s">
        <v>63</v>
      </c>
      <c r="K35" s="1101"/>
      <c r="L35" s="1101"/>
      <c r="M35" s="1101"/>
      <c r="N35" s="1101"/>
      <c r="O35" s="1101"/>
      <c r="P35" s="1102"/>
      <c r="Q35" s="1100" t="s">
        <v>8</v>
      </c>
      <c r="R35" s="1101"/>
      <c r="S35" s="1101"/>
      <c r="T35" s="1101"/>
      <c r="U35" s="1101"/>
      <c r="V35" s="1101"/>
      <c r="W35" s="1101"/>
      <c r="X35" s="1102"/>
      <c r="Y35" s="434"/>
    </row>
    <row r="36" spans="1:25" ht="48" customHeight="1" thickBot="1" x14ac:dyDescent="0.6">
      <c r="A36" s="1110" t="s">
        <v>48</v>
      </c>
      <c r="B36" s="1111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 ca="1">B11</f>
        <v>45811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6.8</v>
      </c>
      <c r="H37" s="282">
        <f t="shared" ca="1" si="30"/>
        <v>6.7</v>
      </c>
      <c r="I37" s="283">
        <f t="shared" ca="1" si="30"/>
        <v>7</v>
      </c>
      <c r="J37" s="281">
        <f t="shared" ca="1" si="30"/>
        <v>7.2</v>
      </c>
      <c r="K37" s="561">
        <f t="shared" ca="1" si="30"/>
        <v>7.2</v>
      </c>
      <c r="L37" s="282">
        <f t="shared" ca="1" si="30"/>
        <v>7.4</v>
      </c>
      <c r="M37" s="561">
        <f t="shared" ca="1" si="30"/>
        <v>1.5</v>
      </c>
      <c r="N37" s="561">
        <f t="shared" ca="1" si="30"/>
        <v>7</v>
      </c>
      <c r="O37" s="282">
        <f t="shared" ca="1" si="30"/>
        <v>7.3</v>
      </c>
      <c r="P37" s="474">
        <f t="shared" ca="1" si="30"/>
        <v>7</v>
      </c>
      <c r="Q37" s="360">
        <f t="shared" ca="1" si="30"/>
        <v>7.3</v>
      </c>
      <c r="R37" s="338">
        <f t="shared" ca="1" si="30"/>
        <v>7.3</v>
      </c>
      <c r="S37" s="338">
        <f t="shared" ca="1" si="30"/>
        <v>7.2</v>
      </c>
      <c r="T37" s="338">
        <f t="shared" ca="1" si="30"/>
        <v>1.6</v>
      </c>
      <c r="U37" s="338">
        <f t="shared" ca="1" si="30"/>
        <v>7.2</v>
      </c>
      <c r="V37" s="338">
        <f t="shared" ca="1" si="30"/>
        <v>7.3</v>
      </c>
      <c r="W37" s="743">
        <f t="shared" ca="1" si="30"/>
        <v>6.8</v>
      </c>
      <c r="X37" s="489">
        <f t="shared" ca="1" si="30"/>
        <v>131.4</v>
      </c>
      <c r="Y37" s="573"/>
    </row>
    <row r="38" spans="1:25" ht="48" customHeight="1" x14ac:dyDescent="0.55000000000000004">
      <c r="A38" s="574" t="s">
        <v>117</v>
      </c>
      <c r="B38" s="575">
        <f ca="1">B37+1</f>
        <v>45812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6.8</v>
      </c>
      <c r="H38" s="282">
        <f t="shared" ca="1" si="31"/>
        <v>6.5</v>
      </c>
      <c r="I38" s="283">
        <f t="shared" ca="1" si="31"/>
        <v>6.9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6.9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7.1</v>
      </c>
      <c r="T38" s="282">
        <f t="shared" ca="1" si="31"/>
        <v>1.4</v>
      </c>
      <c r="U38" s="282">
        <f t="shared" ca="1" si="31"/>
        <v>7.1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129.5</v>
      </c>
      <c r="Y38" s="573"/>
    </row>
    <row r="39" spans="1:25" ht="48" customHeight="1" x14ac:dyDescent="0.55000000000000004">
      <c r="A39" s="574" t="s">
        <v>121</v>
      </c>
      <c r="B39" s="575">
        <f t="shared" ref="B39:B43" ca="1" si="32">B38+1</f>
        <v>45813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6.6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129.70000000000002</v>
      </c>
      <c r="Y39" s="573"/>
    </row>
    <row r="40" spans="1:25" ht="48" customHeight="1" x14ac:dyDescent="0.55000000000000004">
      <c r="A40" s="574" t="s">
        <v>122</v>
      </c>
      <c r="B40" s="575">
        <f t="shared" ca="1" si="32"/>
        <v>45814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6.6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</v>
      </c>
      <c r="Y40" s="573"/>
    </row>
    <row r="41" spans="1:25" ht="48" customHeight="1" x14ac:dyDescent="0.55000000000000004">
      <c r="A41" s="574" t="s">
        <v>123</v>
      </c>
      <c r="B41" s="575">
        <f t="shared" ca="1" si="32"/>
        <v>45815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6.6</v>
      </c>
      <c r="I41" s="283">
        <f t="shared" ca="1" si="35"/>
        <v>6.9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7.1</v>
      </c>
      <c r="T41" s="282">
        <f t="shared" ca="1" si="35"/>
        <v>1.4</v>
      </c>
      <c r="U41" s="282">
        <f t="shared" ca="1" si="35"/>
        <v>7.1</v>
      </c>
      <c r="V41" s="282">
        <f t="shared" ca="1" si="35"/>
        <v>7.2</v>
      </c>
      <c r="W41" s="283">
        <f t="shared" ca="1" si="35"/>
        <v>6.7</v>
      </c>
      <c r="X41" s="484">
        <f t="shared" ca="1" si="35"/>
        <v>130.29999999999998</v>
      </c>
      <c r="Y41" s="573"/>
    </row>
    <row r="42" spans="1:25" ht="48" customHeight="1" x14ac:dyDescent="0.55000000000000004">
      <c r="A42" s="574" t="s">
        <v>118</v>
      </c>
      <c r="B42" s="575">
        <f t="shared" ca="1" si="32"/>
        <v>45816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6.6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6.9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7.2</v>
      </c>
      <c r="W42" s="283">
        <f t="shared" ca="1" si="36"/>
        <v>6.8</v>
      </c>
      <c r="X42" s="484">
        <f t="shared" ca="1" si="36"/>
        <v>130.6</v>
      </c>
      <c r="Y42" s="573"/>
    </row>
    <row r="43" spans="1:25" ht="48" customHeight="1" thickBot="1" x14ac:dyDescent="0.6">
      <c r="A43" s="574" t="s">
        <v>119</v>
      </c>
      <c r="B43" s="575">
        <f t="shared" ca="1" si="32"/>
        <v>45817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6.6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7.3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1.5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131.1</v>
      </c>
      <c r="Y43" s="573"/>
    </row>
    <row r="44" spans="1:25" ht="48" customHeight="1" thickBot="1" x14ac:dyDescent="0.6">
      <c r="A44" s="1092" t="s">
        <v>9</v>
      </c>
      <c r="B44" s="1093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46.2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50.79999999999999</v>
      </c>
      <c r="R44" s="750">
        <f t="shared" ca="1" si="38"/>
        <v>50.79999999999999</v>
      </c>
      <c r="S44" s="750">
        <f t="shared" ca="1" si="38"/>
        <v>49.900000000000006</v>
      </c>
      <c r="T44" s="750">
        <f t="shared" ca="1" si="38"/>
        <v>10.200000000000001</v>
      </c>
      <c r="U44" s="750">
        <f t="shared" ca="1" si="38"/>
        <v>49.900000000000006</v>
      </c>
      <c r="V44" s="750">
        <f t="shared" ca="1" si="38"/>
        <v>50.6</v>
      </c>
      <c r="W44" s="751">
        <f t="shared" ca="1" si="38"/>
        <v>47.199999999999996</v>
      </c>
      <c r="X44" s="566">
        <f t="shared" ca="1" si="38"/>
        <v>912.6</v>
      </c>
      <c r="Y44" s="434"/>
    </row>
    <row r="45" spans="1:25" ht="48" customHeight="1" thickBot="1" x14ac:dyDescent="0.6">
      <c r="A45" s="1094" t="s">
        <v>50</v>
      </c>
      <c r="B45" s="1095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41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804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HOqlbDbQut0qoFPNjZ1zDoW1E9+kA7aMFu6GLHx3Fd6slGyncKfec3hgw8ZGLUCSg2Tfb5GdSAO1Y2rBuDnrNw==" saltValue="uzU7J94wK3mWZeLKq/ubiA==" spinCount="100000" sheet="1" objects="1" scenarios="1"/>
  <protectedRanges>
    <protectedRange sqref="R5" name="Rango1"/>
    <protectedRange sqref="X7:Z7" name="Rango2"/>
  </protectedRanges>
  <mergeCells count="40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Z69"/>
  <sheetViews>
    <sheetView tabSelected="1" topLeftCell="A22" zoomScale="85" zoomScaleNormal="85" workbookViewId="0">
      <pane xSplit="1" topLeftCell="B1" activePane="topRight" state="frozen"/>
      <selection pane="topRight" activeCell="O39" sqref="O39:T39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4</v>
      </c>
      <c r="L2" s="766" t="s">
        <v>1</v>
      </c>
      <c r="M2" s="766"/>
      <c r="N2" s="766"/>
      <c r="O2" s="767"/>
      <c r="P2" s="1070" t="s">
        <v>2</v>
      </c>
      <c r="Q2" s="1070"/>
      <c r="R2" s="1070"/>
      <c r="S2" s="767"/>
      <c r="T2" s="767" t="s">
        <v>3</v>
      </c>
      <c r="U2" s="1070" t="s">
        <v>55</v>
      </c>
      <c r="V2" s="1070"/>
      <c r="X2" s="767"/>
      <c r="Y2" s="767"/>
    </row>
    <row r="3" spans="1:25" s="765" customFormat="1" ht="15.75" thickBot="1" x14ac:dyDescent="0.3">
      <c r="A3" s="764" t="s">
        <v>28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79">
        <v>45811</v>
      </c>
      <c r="U3" s="1079"/>
      <c r="V3" s="1079">
        <f>T3+6</f>
        <v>45817</v>
      </c>
      <c r="W3" s="1079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1" t="s">
        <v>113</v>
      </c>
      <c r="C5" s="1072"/>
      <c r="D5" s="1072"/>
      <c r="E5" s="1072"/>
      <c r="F5" s="1072"/>
      <c r="G5" s="1072"/>
      <c r="H5" s="1072"/>
      <c r="I5" s="1073" t="s">
        <v>63</v>
      </c>
      <c r="J5" s="1074"/>
      <c r="K5" s="1074"/>
      <c r="L5" s="1074"/>
      <c r="M5" s="1074"/>
      <c r="N5" s="1074"/>
      <c r="O5" s="1075"/>
      <c r="P5" s="1076" t="s">
        <v>8</v>
      </c>
      <c r="Q5" s="1077"/>
      <c r="R5" s="1077"/>
      <c r="S5" s="1077"/>
      <c r="T5" s="1077"/>
      <c r="U5" s="1077"/>
      <c r="V5" s="1078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7">
        <v>83.5</v>
      </c>
      <c r="C7" s="943">
        <v>82.3</v>
      </c>
      <c r="D7" s="986">
        <v>82.4</v>
      </c>
      <c r="E7" s="943">
        <v>12.1</v>
      </c>
      <c r="F7" s="944">
        <v>84.8</v>
      </c>
      <c r="G7" s="944">
        <v>82</v>
      </c>
      <c r="H7" s="945">
        <v>83.3</v>
      </c>
      <c r="I7" s="946">
        <v>86.4</v>
      </c>
      <c r="J7" s="944">
        <v>88.4</v>
      </c>
      <c r="K7" s="943">
        <v>90.8</v>
      </c>
      <c r="L7" s="986">
        <v>15.2</v>
      </c>
      <c r="M7" s="943">
        <v>89.4</v>
      </c>
      <c r="N7" s="943">
        <v>88.6</v>
      </c>
      <c r="O7" s="943">
        <v>90.2</v>
      </c>
      <c r="P7" s="942">
        <v>89.7</v>
      </c>
      <c r="Q7" s="943">
        <v>88.1</v>
      </c>
      <c r="R7" s="943">
        <v>88.1</v>
      </c>
      <c r="S7" s="943">
        <v>17.8</v>
      </c>
      <c r="T7" s="943">
        <v>89</v>
      </c>
      <c r="U7" s="943">
        <v>88.2</v>
      </c>
      <c r="V7" s="948">
        <v>89.4</v>
      </c>
      <c r="W7" s="972">
        <f t="shared" ref="W7:W14" si="0">SUM(B7:V7)</f>
        <v>1609.7</v>
      </c>
      <c r="Y7" s="792">
        <v>1</v>
      </c>
    </row>
    <row r="8" spans="1:25" x14ac:dyDescent="0.25">
      <c r="A8" s="936" t="s">
        <v>51</v>
      </c>
      <c r="B8" s="937">
        <v>83.4</v>
      </c>
      <c r="C8" s="939">
        <v>82.3</v>
      </c>
      <c r="D8" s="939">
        <v>81.900000000000006</v>
      </c>
      <c r="E8" s="939">
        <v>12.1</v>
      </c>
      <c r="F8" s="938">
        <v>84.7</v>
      </c>
      <c r="G8" s="939">
        <v>81.900000000000006</v>
      </c>
      <c r="H8" s="941">
        <v>83.2</v>
      </c>
      <c r="I8" s="940">
        <v>86.4</v>
      </c>
      <c r="J8" s="938">
        <v>88.3</v>
      </c>
      <c r="K8" s="938">
        <v>90.8</v>
      </c>
      <c r="L8" s="938">
        <v>14.7</v>
      </c>
      <c r="M8" s="938">
        <v>89.4</v>
      </c>
      <c r="N8" s="938">
        <v>88.6</v>
      </c>
      <c r="O8" s="938">
        <v>90.2</v>
      </c>
      <c r="P8" s="937">
        <v>89.7</v>
      </c>
      <c r="Q8" s="939">
        <v>88.1</v>
      </c>
      <c r="R8" s="938">
        <v>88.1</v>
      </c>
      <c r="S8" s="938">
        <v>17.8</v>
      </c>
      <c r="T8" s="938">
        <v>89</v>
      </c>
      <c r="U8" s="939">
        <v>88.2</v>
      </c>
      <c r="V8" s="941">
        <v>89.4</v>
      </c>
      <c r="W8" s="985">
        <f t="shared" si="0"/>
        <v>1608.1999999999998</v>
      </c>
      <c r="X8" s="800">
        <f>W8-W7</f>
        <v>-1.5000000000002274</v>
      </c>
      <c r="Y8" s="801">
        <v>2</v>
      </c>
    </row>
    <row r="9" spans="1:25" x14ac:dyDescent="0.25">
      <c r="A9" s="793" t="s">
        <v>24</v>
      </c>
      <c r="B9" s="896">
        <v>83.4</v>
      </c>
      <c r="C9" s="897">
        <v>82.4</v>
      </c>
      <c r="D9" s="930">
        <v>81.8</v>
      </c>
      <c r="E9" s="930">
        <v>12.3</v>
      </c>
      <c r="F9" s="930">
        <v>84.7</v>
      </c>
      <c r="G9" s="897">
        <v>81.8</v>
      </c>
      <c r="H9" s="898">
        <v>83.5</v>
      </c>
      <c r="I9" s="970">
        <v>86.5</v>
      </c>
      <c r="J9" s="897">
        <v>88.4</v>
      </c>
      <c r="K9" s="897">
        <v>90.8</v>
      </c>
      <c r="L9" s="978">
        <v>14.8</v>
      </c>
      <c r="M9" s="897">
        <v>89.3</v>
      </c>
      <c r="N9" s="897">
        <v>88.7</v>
      </c>
      <c r="O9" s="897">
        <v>90</v>
      </c>
      <c r="P9" s="932">
        <v>89.6</v>
      </c>
      <c r="Q9" s="897">
        <v>87.9</v>
      </c>
      <c r="R9" s="897">
        <v>88</v>
      </c>
      <c r="S9" s="897">
        <v>17.7</v>
      </c>
      <c r="T9" s="930">
        <v>89.2</v>
      </c>
      <c r="U9" s="930">
        <v>88.3</v>
      </c>
      <c r="V9" s="898">
        <v>89.6</v>
      </c>
      <c r="W9" s="802">
        <f t="shared" si="0"/>
        <v>1608.7</v>
      </c>
      <c r="X9" s="800">
        <f>W9-W8</f>
        <v>0.50000000000022737</v>
      </c>
      <c r="Y9" s="803">
        <v>3</v>
      </c>
    </row>
    <row r="10" spans="1:25" x14ac:dyDescent="0.25">
      <c r="A10" s="793" t="s">
        <v>20</v>
      </c>
      <c r="B10" s="896">
        <v>83.4</v>
      </c>
      <c r="C10" s="897">
        <v>82.4</v>
      </c>
      <c r="D10" s="897">
        <v>81.7</v>
      </c>
      <c r="E10" s="930">
        <v>12.2</v>
      </c>
      <c r="F10" s="897">
        <v>84.6</v>
      </c>
      <c r="G10" s="897">
        <v>81.8</v>
      </c>
      <c r="H10" s="898">
        <v>83.5</v>
      </c>
      <c r="I10" s="970">
        <v>86.4</v>
      </c>
      <c r="J10" s="930">
        <v>88.4</v>
      </c>
      <c r="K10" s="897">
        <v>90.8</v>
      </c>
      <c r="L10" s="930">
        <v>14.3</v>
      </c>
      <c r="M10" s="897">
        <v>89.3</v>
      </c>
      <c r="N10" s="897">
        <v>88.7</v>
      </c>
      <c r="O10" s="897">
        <v>90</v>
      </c>
      <c r="P10" s="896">
        <v>89.5</v>
      </c>
      <c r="Q10" s="897">
        <v>87.9</v>
      </c>
      <c r="R10" s="897">
        <v>88</v>
      </c>
      <c r="S10" s="897">
        <v>17.7</v>
      </c>
      <c r="T10" s="897">
        <v>89.1</v>
      </c>
      <c r="U10" s="969">
        <v>88.2</v>
      </c>
      <c r="V10" s="898">
        <v>89.6</v>
      </c>
      <c r="W10" s="802">
        <f t="shared" si="0"/>
        <v>1607.5</v>
      </c>
      <c r="X10" s="800">
        <f t="shared" ref="X10:X14" si="1">W10-W9</f>
        <v>-1.2000000000000455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82.4</v>
      </c>
      <c r="D11" s="897">
        <v>81.400000000000006</v>
      </c>
      <c r="E11" s="897">
        <v>11.8</v>
      </c>
      <c r="F11" s="897">
        <v>84.4</v>
      </c>
      <c r="G11" s="897">
        <v>81.7</v>
      </c>
      <c r="H11" s="898">
        <v>83.5</v>
      </c>
      <c r="I11" s="899">
        <v>86.2</v>
      </c>
      <c r="J11" s="897">
        <v>88.3</v>
      </c>
      <c r="K11" s="897">
        <v>90.8</v>
      </c>
      <c r="L11" s="897">
        <v>14</v>
      </c>
      <c r="M11" s="897">
        <v>89.2</v>
      </c>
      <c r="N11" s="897">
        <v>88.7</v>
      </c>
      <c r="O11" s="897">
        <v>90</v>
      </c>
      <c r="P11" s="896">
        <v>89.3</v>
      </c>
      <c r="Q11" s="897">
        <v>87.8</v>
      </c>
      <c r="R11" s="897">
        <v>88.1</v>
      </c>
      <c r="S11" s="897">
        <v>17.7</v>
      </c>
      <c r="T11" s="897">
        <v>88.9</v>
      </c>
      <c r="U11" s="897">
        <v>87.8</v>
      </c>
      <c r="V11" s="898">
        <v>89.6</v>
      </c>
      <c r="W11" s="802">
        <f t="shared" si="0"/>
        <v>1605.1</v>
      </c>
      <c r="X11" s="800">
        <f t="shared" si="1"/>
        <v>-2.4000000000000909</v>
      </c>
      <c r="Y11" s="805">
        <v>5</v>
      </c>
    </row>
    <row r="12" spans="1:25" x14ac:dyDescent="0.25">
      <c r="A12" s="793" t="s">
        <v>21</v>
      </c>
      <c r="B12" s="896"/>
      <c r="C12" s="897"/>
      <c r="D12" s="897"/>
      <c r="E12" s="897"/>
      <c r="F12" s="897"/>
      <c r="G12" s="897"/>
      <c r="H12" s="898"/>
      <c r="I12" s="899"/>
      <c r="J12" s="897"/>
      <c r="K12" s="897"/>
      <c r="L12" s="897"/>
      <c r="M12" s="897"/>
      <c r="N12" s="897"/>
      <c r="O12" s="897"/>
      <c r="P12" s="896"/>
      <c r="Q12" s="897"/>
      <c r="R12" s="897"/>
      <c r="S12" s="897"/>
      <c r="T12" s="897"/>
      <c r="U12" s="897"/>
      <c r="V12" s="898"/>
      <c r="W12" s="802">
        <f t="shared" si="0"/>
        <v>0</v>
      </c>
      <c r="X12" s="800">
        <f t="shared" si="1"/>
        <v>-1605.1</v>
      </c>
      <c r="Y12" s="806">
        <v>6</v>
      </c>
    </row>
    <row r="13" spans="1:25" x14ac:dyDescent="0.25">
      <c r="A13" s="793" t="s">
        <v>22</v>
      </c>
      <c r="B13" s="896"/>
      <c r="C13" s="897"/>
      <c r="D13" s="897"/>
      <c r="E13" s="897"/>
      <c r="F13" s="897"/>
      <c r="G13" s="897"/>
      <c r="H13" s="898"/>
      <c r="I13" s="899"/>
      <c r="J13" s="897"/>
      <c r="K13" s="897"/>
      <c r="L13" s="897"/>
      <c r="M13" s="897"/>
      <c r="N13" s="897"/>
      <c r="O13" s="897"/>
      <c r="P13" s="896"/>
      <c r="Q13" s="897"/>
      <c r="R13" s="897"/>
      <c r="S13" s="897"/>
      <c r="T13" s="897"/>
      <c r="U13" s="897"/>
      <c r="V13" s="898"/>
      <c r="W13" s="802">
        <f t="shared" si="0"/>
        <v>0</v>
      </c>
      <c r="X13" s="800">
        <f t="shared" si="1"/>
        <v>0</v>
      </c>
      <c r="Y13" s="807">
        <v>7</v>
      </c>
    </row>
    <row r="14" spans="1:25" ht="15.75" thickBot="1" x14ac:dyDescent="0.3">
      <c r="A14" s="793" t="s">
        <v>23</v>
      </c>
      <c r="B14" s="896"/>
      <c r="C14" s="897"/>
      <c r="D14" s="897"/>
      <c r="E14" s="897"/>
      <c r="F14" s="897"/>
      <c r="G14" s="897"/>
      <c r="H14" s="898"/>
      <c r="I14" s="899"/>
      <c r="J14" s="897"/>
      <c r="K14" s="897"/>
      <c r="L14" s="897"/>
      <c r="M14" s="897"/>
      <c r="N14" s="897"/>
      <c r="O14" s="897"/>
      <c r="P14" s="896"/>
      <c r="Q14" s="897"/>
      <c r="R14" s="897"/>
      <c r="S14" s="897"/>
      <c r="T14" s="897"/>
      <c r="U14" s="897"/>
      <c r="V14" s="898"/>
      <c r="W14" s="802">
        <f t="shared" si="0"/>
        <v>0</v>
      </c>
      <c r="X14" s="800">
        <f t="shared" si="1"/>
        <v>0</v>
      </c>
    </row>
    <row r="15" spans="1:25" ht="15.75" thickBot="1" x14ac:dyDescent="0.3">
      <c r="A15" s="785" t="s">
        <v>9</v>
      </c>
      <c r="B15" s="808">
        <f>SUM(B8:B14)</f>
        <v>333.70000000000005</v>
      </c>
      <c r="C15" s="809">
        <f>SUM(C8:C14)</f>
        <v>329.5</v>
      </c>
      <c r="D15" s="809">
        <f t="shared" ref="D15:V15" si="2">SUM(D8:D14)</f>
        <v>326.79999999999995</v>
      </c>
      <c r="E15" s="809">
        <f>SUM(E8:E14)</f>
        <v>48.399999999999991</v>
      </c>
      <c r="F15" s="809">
        <f t="shared" si="2"/>
        <v>338.4</v>
      </c>
      <c r="G15" s="809">
        <f t="shared" si="2"/>
        <v>327.2</v>
      </c>
      <c r="H15" s="810">
        <f t="shared" si="2"/>
        <v>333.7</v>
      </c>
      <c r="I15" s="808">
        <f t="shared" si="2"/>
        <v>345.5</v>
      </c>
      <c r="J15" s="809">
        <f t="shared" si="2"/>
        <v>353.40000000000003</v>
      </c>
      <c r="K15" s="809">
        <f t="shared" si="2"/>
        <v>363.2</v>
      </c>
      <c r="L15" s="809">
        <f t="shared" si="2"/>
        <v>57.8</v>
      </c>
      <c r="M15" s="809">
        <f t="shared" si="2"/>
        <v>357.2</v>
      </c>
      <c r="N15" s="809">
        <f t="shared" si="2"/>
        <v>354.7</v>
      </c>
      <c r="O15" s="810">
        <f t="shared" si="2"/>
        <v>360.2</v>
      </c>
      <c r="P15" s="808">
        <f t="shared" si="2"/>
        <v>358.1</v>
      </c>
      <c r="Q15" s="809">
        <f t="shared" si="2"/>
        <v>351.7</v>
      </c>
      <c r="R15" s="809">
        <f t="shared" si="2"/>
        <v>352.20000000000005</v>
      </c>
      <c r="S15" s="809">
        <f>SUM(S8:S14)</f>
        <v>70.900000000000006</v>
      </c>
      <c r="T15" s="809">
        <f t="shared" si="2"/>
        <v>356.19999999999993</v>
      </c>
      <c r="U15" s="809">
        <f t="shared" si="2"/>
        <v>352.5</v>
      </c>
      <c r="V15" s="810">
        <f t="shared" si="2"/>
        <v>358.20000000000005</v>
      </c>
      <c r="W15" s="811">
        <f>SUM(W8:W14)</f>
        <v>6429.5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88.054836544914195</v>
      </c>
      <c r="X16" s="977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535</v>
      </c>
      <c r="D17" s="819">
        <v>530</v>
      </c>
      <c r="E17" s="819">
        <v>77</v>
      </c>
      <c r="F17" s="819">
        <v>549</v>
      </c>
      <c r="G17" s="819">
        <v>531</v>
      </c>
      <c r="H17" s="820">
        <v>542</v>
      </c>
      <c r="I17" s="818">
        <v>560</v>
      </c>
      <c r="J17" s="819">
        <v>573</v>
      </c>
      <c r="K17" s="819">
        <v>590</v>
      </c>
      <c r="L17" s="819">
        <v>92</v>
      </c>
      <c r="M17" s="819">
        <v>580</v>
      </c>
      <c r="N17" s="819">
        <v>576</v>
      </c>
      <c r="O17" s="820">
        <v>585</v>
      </c>
      <c r="P17" s="818">
        <v>581</v>
      </c>
      <c r="Q17" s="819">
        <v>571</v>
      </c>
      <c r="R17" s="819">
        <v>572</v>
      </c>
      <c r="S17" s="819">
        <v>115</v>
      </c>
      <c r="T17" s="819">
        <v>578</v>
      </c>
      <c r="U17" s="819">
        <v>570</v>
      </c>
      <c r="V17" s="820">
        <v>582</v>
      </c>
      <c r="W17" s="821">
        <f>SUM(B17:V17)</f>
        <v>10431</v>
      </c>
    </row>
    <row r="18" spans="1:24" s="765" customFormat="1" ht="14.25" x14ac:dyDescent="0.25">
      <c r="A18" s="822" t="s">
        <v>13</v>
      </c>
      <c r="B18" s="794">
        <f>((((B16*7)*B17)/1000-B8)/6)</f>
        <v>83.44139333333321</v>
      </c>
      <c r="C18" s="795">
        <f t="shared" ref="C18:V18" si="3">((((C16*7)*C17)/1000-C8)/6)</f>
        <v>82.367549999999866</v>
      </c>
      <c r="D18" s="795">
        <f t="shared" si="3"/>
        <v>81.5362333333332</v>
      </c>
      <c r="E18" s="795">
        <f t="shared" si="3"/>
        <v>11.812276666666648</v>
      </c>
      <c r="F18" s="795">
        <f t="shared" si="3"/>
        <v>84.481903333333193</v>
      </c>
      <c r="G18" s="795">
        <f t="shared" si="3"/>
        <v>81.715829999999883</v>
      </c>
      <c r="H18" s="797">
        <f t="shared" si="3"/>
        <v>83.474726666666541</v>
      </c>
      <c r="I18" s="794">
        <f t="shared" si="3"/>
        <v>86.174133333333202</v>
      </c>
      <c r="J18" s="795">
        <f t="shared" si="3"/>
        <v>88.192223333333189</v>
      </c>
      <c r="K18" s="795">
        <f t="shared" si="3"/>
        <v>90.828699999999856</v>
      </c>
      <c r="L18" s="795">
        <f t="shared" si="3"/>
        <v>14.072893333333312</v>
      </c>
      <c r="M18" s="795">
        <f t="shared" si="3"/>
        <v>89.266066666666532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89.395663333333189</v>
      </c>
      <c r="Q18" s="795">
        <f t="shared" si="3"/>
        <v>87.866363333333197</v>
      </c>
      <c r="R18" s="795">
        <f t="shared" si="3"/>
        <v>88.045959999999866</v>
      </c>
      <c r="S18" s="795">
        <f t="shared" si="3"/>
        <v>17.686949999999971</v>
      </c>
      <c r="T18" s="795">
        <f t="shared" si="3"/>
        <v>88.973539999999858</v>
      </c>
      <c r="U18" s="795">
        <f t="shared" si="3"/>
        <v>87.670099999999863</v>
      </c>
      <c r="V18" s="797">
        <f t="shared" si="3"/>
        <v>89.625259999999855</v>
      </c>
      <c r="W18" s="802">
        <f>((W15*1000)/7)/W17</f>
        <v>88.054836544914195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576.50529999999924</v>
      </c>
      <c r="D19" s="795">
        <f t="shared" ref="D19:V19" si="4">((D17*D16)*7)/1000</f>
        <v>571.11739999999918</v>
      </c>
      <c r="E19" s="795">
        <f t="shared" si="4"/>
        <v>82.973659999999882</v>
      </c>
      <c r="F19" s="795">
        <f t="shared" si="4"/>
        <v>591.59141999999918</v>
      </c>
      <c r="G19" s="795">
        <f t="shared" si="4"/>
        <v>572.1949799999993</v>
      </c>
      <c r="H19" s="797">
        <f t="shared" si="4"/>
        <v>584.04835999999932</v>
      </c>
      <c r="I19" s="794">
        <f t="shared" si="4"/>
        <v>603.44479999999919</v>
      </c>
      <c r="J19" s="795">
        <f t="shared" si="4"/>
        <v>617.45333999999912</v>
      </c>
      <c r="K19" s="795">
        <f t="shared" si="4"/>
        <v>635.77219999999909</v>
      </c>
      <c r="L19" s="795">
        <f t="shared" si="4"/>
        <v>99.137359999999873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626.07397999999921</v>
      </c>
      <c r="Q19" s="795">
        <f t="shared" si="4"/>
        <v>615.29817999999921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622.84123999999929</v>
      </c>
      <c r="U19" s="795">
        <f t="shared" si="4"/>
        <v>614.22059999999919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87.954665260938327</v>
      </c>
      <c r="C20" s="826">
        <f t="shared" ref="C20:V20" si="5">+(C15/C17)/7*1000</f>
        <v>87.983978638184226</v>
      </c>
      <c r="D20" s="826">
        <f t="shared" si="5"/>
        <v>88.086253369272228</v>
      </c>
      <c r="E20" s="826">
        <f t="shared" si="5"/>
        <v>89.795918367346914</v>
      </c>
      <c r="F20" s="826">
        <f t="shared" si="5"/>
        <v>88.05620608899298</v>
      </c>
      <c r="G20" s="826">
        <f t="shared" si="5"/>
        <v>88.02797955340327</v>
      </c>
      <c r="H20" s="827">
        <f t="shared" si="5"/>
        <v>87.954665260938313</v>
      </c>
      <c r="I20" s="825">
        <f t="shared" si="5"/>
        <v>88.137755102040813</v>
      </c>
      <c r="J20" s="826">
        <f t="shared" si="5"/>
        <v>88.107703814510089</v>
      </c>
      <c r="K20" s="826">
        <f t="shared" si="5"/>
        <v>87.941888619854723</v>
      </c>
      <c r="L20" s="826">
        <f t="shared" si="5"/>
        <v>89.751552795031046</v>
      </c>
      <c r="M20" s="826">
        <f t="shared" si="5"/>
        <v>87.980295566502463</v>
      </c>
      <c r="N20" s="826">
        <f t="shared" si="5"/>
        <v>87.971230158730165</v>
      </c>
      <c r="O20" s="827">
        <f t="shared" si="5"/>
        <v>87.960927960927961</v>
      </c>
      <c r="P20" s="825">
        <f t="shared" si="5"/>
        <v>88.050159822965341</v>
      </c>
      <c r="Q20" s="826">
        <f t="shared" si="5"/>
        <v>87.990993244933691</v>
      </c>
      <c r="R20" s="826">
        <f t="shared" si="5"/>
        <v>87.962037962037968</v>
      </c>
      <c r="S20" s="826">
        <f t="shared" si="5"/>
        <v>88.074534161490689</v>
      </c>
      <c r="T20" s="826">
        <f t="shared" si="5"/>
        <v>88.037567968363803</v>
      </c>
      <c r="U20" s="826">
        <f t="shared" si="5"/>
        <v>88.345864661654147</v>
      </c>
      <c r="V20" s="827">
        <f t="shared" si="5"/>
        <v>87.923416789396171</v>
      </c>
      <c r="W20" s="40"/>
    </row>
    <row r="21" spans="1:24" x14ac:dyDescent="0.25">
      <c r="A21" s="765"/>
      <c r="B21" s="988">
        <f t="shared" ref="B21:V21" si="6">B19-B15</f>
        <v>250.34835999999927</v>
      </c>
      <c r="C21" s="989">
        <f t="shared" si="6"/>
        <v>247.00529999999924</v>
      </c>
      <c r="D21" s="989">
        <f t="shared" si="6"/>
        <v>244.31739999999922</v>
      </c>
      <c r="E21" s="989">
        <f t="shared" si="6"/>
        <v>34.57365999999989</v>
      </c>
      <c r="F21" s="989">
        <f t="shared" si="6"/>
        <v>253.1914199999992</v>
      </c>
      <c r="G21" s="989">
        <f t="shared" si="6"/>
        <v>244.99497999999932</v>
      </c>
      <c r="H21" s="989">
        <f t="shared" si="6"/>
        <v>250.34835999999933</v>
      </c>
      <c r="I21" s="989">
        <f t="shared" si="6"/>
        <v>257.94479999999919</v>
      </c>
      <c r="J21" s="989">
        <f t="shared" si="6"/>
        <v>264.05333999999908</v>
      </c>
      <c r="K21" s="989">
        <f t="shared" si="6"/>
        <v>272.5721999999991</v>
      </c>
      <c r="L21" s="989">
        <f t="shared" si="6"/>
        <v>41.337359999999876</v>
      </c>
      <c r="M21" s="989">
        <f t="shared" si="6"/>
        <v>267.79639999999921</v>
      </c>
      <c r="N21" s="989">
        <f t="shared" si="6"/>
        <v>265.98607999999916</v>
      </c>
      <c r="O21" s="989">
        <f t="shared" si="6"/>
        <v>270.18429999999915</v>
      </c>
      <c r="P21" s="989">
        <f t="shared" si="6"/>
        <v>267.97397999999919</v>
      </c>
      <c r="Q21" s="989">
        <f t="shared" si="6"/>
        <v>263.59817999999922</v>
      </c>
      <c r="R21" s="989">
        <f t="shared" si="6"/>
        <v>264.17575999999917</v>
      </c>
      <c r="S21" s="989">
        <f t="shared" si="6"/>
        <v>53.021699999999825</v>
      </c>
      <c r="T21" s="989">
        <f t="shared" si="6"/>
        <v>266.64123999999936</v>
      </c>
      <c r="U21" s="989">
        <f t="shared" si="6"/>
        <v>261.72059999999919</v>
      </c>
      <c r="V21" s="990">
        <f t="shared" si="6"/>
        <v>268.95155999999918</v>
      </c>
      <c r="W21" s="829"/>
      <c r="X21" s="829"/>
    </row>
    <row r="22" spans="1:24" x14ac:dyDescent="0.25">
      <c r="A22" s="765"/>
      <c r="B22" s="993">
        <f>(B21+B25)/$A$2</f>
        <v>62.587089999999819</v>
      </c>
      <c r="C22" s="894">
        <f t="shared" ref="C22:V22" si="7">(C21+C25)/$A$2</f>
        <v>61.75132499999981</v>
      </c>
      <c r="D22" s="894">
        <f t="shared" si="7"/>
        <v>61.079349999999806</v>
      </c>
      <c r="E22" s="894">
        <f t="shared" si="7"/>
        <v>8.6434149999999725</v>
      </c>
      <c r="F22" s="894">
        <f t="shared" si="7"/>
        <v>63.297854999999799</v>
      </c>
      <c r="G22" s="894">
        <f t="shared" si="7"/>
        <v>61.248744999999829</v>
      </c>
      <c r="H22" s="894">
        <f t="shared" si="7"/>
        <v>62.587089999999833</v>
      </c>
      <c r="I22" s="894">
        <f t="shared" si="7"/>
        <v>64.486199999999798</v>
      </c>
      <c r="J22" s="894">
        <f t="shared" si="7"/>
        <v>66.013334999999771</v>
      </c>
      <c r="K22" s="894">
        <f t="shared" si="7"/>
        <v>68.143049999999775</v>
      </c>
      <c r="L22" s="894">
        <f t="shared" si="7"/>
        <v>10.334339999999969</v>
      </c>
      <c r="M22" s="894">
        <f t="shared" si="7"/>
        <v>66.949099999999802</v>
      </c>
      <c r="N22" s="894">
        <f t="shared" si="7"/>
        <v>66.496519999999791</v>
      </c>
      <c r="O22" s="894">
        <f t="shared" si="7"/>
        <v>67.546074999999789</v>
      </c>
      <c r="P22" s="894">
        <f t="shared" si="7"/>
        <v>66.993494999999797</v>
      </c>
      <c r="Q22" s="894">
        <f t="shared" si="7"/>
        <v>65.899544999999804</v>
      </c>
      <c r="R22" s="894">
        <f t="shared" si="7"/>
        <v>66.043939999999793</v>
      </c>
      <c r="S22" s="894">
        <f t="shared" si="7"/>
        <v>13.255424999999956</v>
      </c>
      <c r="T22" s="894">
        <f t="shared" si="7"/>
        <v>66.660309999999839</v>
      </c>
      <c r="U22" s="894">
        <f t="shared" si="7"/>
        <v>65.430149999999799</v>
      </c>
      <c r="V22" s="994">
        <f t="shared" si="7"/>
        <v>67.237889999999794</v>
      </c>
      <c r="W22" s="830"/>
    </row>
    <row r="23" spans="1:24" x14ac:dyDescent="0.25">
      <c r="A23" s="765"/>
      <c r="B23" s="993">
        <f>B22 + SUMIF($A$8:$A$14, $A$3,B8:B14)</f>
        <v>146.08708999999982</v>
      </c>
      <c r="C23" s="894">
        <f t="shared" ref="C23:V23" si="8">C22 + SUMIF($A$8:$A$14, $A$3,C8:C14)</f>
        <v>144.15132499999982</v>
      </c>
      <c r="D23" s="894">
        <f t="shared" si="8"/>
        <v>142.47934999999981</v>
      </c>
      <c r="E23" s="894">
        <f t="shared" si="8"/>
        <v>20.443414999999973</v>
      </c>
      <c r="F23" s="894">
        <f t="shared" si="8"/>
        <v>147.69785499999981</v>
      </c>
      <c r="G23" s="894">
        <f t="shared" si="8"/>
        <v>142.94874499999983</v>
      </c>
      <c r="H23" s="894">
        <f t="shared" si="8"/>
        <v>146.08708999999982</v>
      </c>
      <c r="I23" s="894">
        <f t="shared" si="8"/>
        <v>150.68619999999981</v>
      </c>
      <c r="J23" s="894">
        <f t="shared" si="8"/>
        <v>154.31333499999977</v>
      </c>
      <c r="K23" s="894">
        <f t="shared" si="8"/>
        <v>158.94304999999977</v>
      </c>
      <c r="L23" s="894">
        <f t="shared" si="8"/>
        <v>24.334339999999969</v>
      </c>
      <c r="M23" s="894">
        <f t="shared" si="8"/>
        <v>156.14909999999981</v>
      </c>
      <c r="N23" s="894">
        <f t="shared" si="8"/>
        <v>155.19651999999979</v>
      </c>
      <c r="O23" s="894">
        <f t="shared" si="8"/>
        <v>157.5460749999998</v>
      </c>
      <c r="P23" s="894">
        <f t="shared" si="8"/>
        <v>156.29349499999978</v>
      </c>
      <c r="Q23" s="894">
        <f t="shared" si="8"/>
        <v>153.6995449999998</v>
      </c>
      <c r="R23" s="894">
        <f t="shared" si="8"/>
        <v>154.14393999999979</v>
      </c>
      <c r="S23" s="894">
        <f t="shared" si="8"/>
        <v>30.955424999999956</v>
      </c>
      <c r="T23" s="894">
        <f t="shared" si="8"/>
        <v>155.56030999999984</v>
      </c>
      <c r="U23" s="894">
        <f t="shared" si="8"/>
        <v>153.23014999999981</v>
      </c>
      <c r="V23" s="994">
        <f t="shared" si="8"/>
        <v>156.83788999999979</v>
      </c>
      <c r="W23" s="830"/>
    </row>
    <row r="24" spans="1:24" ht="15.75" thickBot="1" x14ac:dyDescent="0.3">
      <c r="A24" s="765"/>
      <c r="B24" s="999"/>
      <c r="C24" s="1000"/>
      <c r="D24" s="1000"/>
      <c r="E24" s="1000"/>
      <c r="F24" s="1000"/>
      <c r="G24" s="1000"/>
      <c r="H24" s="1000"/>
      <c r="I24" s="1000"/>
      <c r="J24" s="1000"/>
      <c r="K24" s="1000"/>
      <c r="L24" s="1000"/>
      <c r="M24" s="1000"/>
      <c r="N24" s="1000"/>
      <c r="O24" s="1000"/>
      <c r="P24" s="1000"/>
      <c r="Q24" s="1000"/>
      <c r="R24" s="1000"/>
      <c r="S24" s="1000"/>
      <c r="T24" s="1000"/>
      <c r="U24" s="1000"/>
      <c r="V24" s="1001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80" t="s">
        <v>8</v>
      </c>
      <c r="C27" s="1081"/>
      <c r="D27" s="1081"/>
      <c r="E27" s="1081"/>
      <c r="F27" s="1081"/>
      <c r="G27" s="1081"/>
      <c r="H27" s="832"/>
      <c r="J27" s="829"/>
      <c r="K27" s="829"/>
      <c r="L27" s="829"/>
      <c r="M27" s="1084" t="s">
        <v>18</v>
      </c>
      <c r="N27" s="1085"/>
      <c r="O27" s="1081" t="s">
        <v>8</v>
      </c>
      <c r="P27" s="1081"/>
      <c r="Q27" s="1081"/>
      <c r="R27" s="1081"/>
      <c r="S27" s="1081"/>
      <c r="T27" s="1081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88" t="s">
        <v>10</v>
      </c>
      <c r="N28" s="1089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76.3</v>
      </c>
      <c r="C29" s="987">
        <v>74.099999999999994</v>
      </c>
      <c r="D29" s="973">
        <v>3.6</v>
      </c>
      <c r="E29" s="943">
        <v>81.599999999999994</v>
      </c>
      <c r="F29" s="943">
        <v>82.9</v>
      </c>
      <c r="G29" s="945">
        <v>83.4</v>
      </c>
      <c r="H29" s="974">
        <f t="shared" ref="H29:H37" si="9">SUM(B29:G29)</f>
        <v>401.9</v>
      </c>
      <c r="I29" s="836"/>
      <c r="J29" s="829"/>
      <c r="K29" s="829"/>
      <c r="L29" s="829"/>
      <c r="M29" s="1088" t="s">
        <v>10</v>
      </c>
      <c r="N29" s="1089"/>
      <c r="O29" s="1003">
        <v>5.9</v>
      </c>
      <c r="P29" s="1004">
        <v>5.8</v>
      </c>
      <c r="Q29" s="1004">
        <v>0.5</v>
      </c>
      <c r="R29" s="1004">
        <v>6.6</v>
      </c>
      <c r="S29" s="1004">
        <v>6.6</v>
      </c>
      <c r="T29" s="1005">
        <v>6.3</v>
      </c>
      <c r="U29" s="1006">
        <f t="shared" ref="U29:U37" si="10">SUM(O29:T29)</f>
        <v>31.7</v>
      </c>
      <c r="V29" s="836"/>
      <c r="W29" s="844"/>
    </row>
    <row r="30" spans="1:24" x14ac:dyDescent="0.25">
      <c r="A30" s="793" t="s">
        <v>51</v>
      </c>
      <c r="B30" s="952">
        <v>76.2</v>
      </c>
      <c r="C30" s="953">
        <v>73.8</v>
      </c>
      <c r="D30" s="954">
        <v>3.3</v>
      </c>
      <c r="E30" s="966">
        <v>81.599999999999994</v>
      </c>
      <c r="F30" s="953">
        <v>82.9</v>
      </c>
      <c r="G30" s="955">
        <v>83.3</v>
      </c>
      <c r="H30" s="872">
        <f t="shared" si="9"/>
        <v>401.1</v>
      </c>
      <c r="I30" s="800">
        <f>H30-H29</f>
        <v>-0.79999999999995453</v>
      </c>
      <c r="J30" s="829"/>
      <c r="K30" s="829"/>
      <c r="L30" s="829"/>
      <c r="M30" s="1090" t="s">
        <v>51</v>
      </c>
      <c r="N30" s="1139"/>
      <c r="O30" s="1011">
        <v>5.9</v>
      </c>
      <c r="P30" s="1012">
        <v>5.8</v>
      </c>
      <c r="Q30" s="1012">
        <v>0.5</v>
      </c>
      <c r="R30" s="1012">
        <v>6.6</v>
      </c>
      <c r="S30" s="1012">
        <v>6.6</v>
      </c>
      <c r="T30" s="1013">
        <v>6.3</v>
      </c>
      <c r="U30" s="879">
        <f t="shared" si="10"/>
        <v>31.7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75.5</v>
      </c>
      <c r="C31" s="795">
        <v>73.900000000000006</v>
      </c>
      <c r="D31" s="846">
        <v>3.3</v>
      </c>
      <c r="E31" s="799">
        <v>79.900000000000006</v>
      </c>
      <c r="F31" s="795">
        <v>81.3</v>
      </c>
      <c r="G31" s="1002">
        <v>82.6</v>
      </c>
      <c r="H31" s="802">
        <f t="shared" si="9"/>
        <v>396.5</v>
      </c>
      <c r="I31" s="800">
        <f>H31-H30</f>
        <v>-4.6000000000000227</v>
      </c>
      <c r="J31" s="829"/>
      <c r="K31" s="829"/>
      <c r="L31" s="829"/>
      <c r="M31" s="1090" t="s">
        <v>24</v>
      </c>
      <c r="N31" s="1139"/>
      <c r="O31" s="794">
        <v>5.7</v>
      </c>
      <c r="P31" s="795">
        <v>5.7</v>
      </c>
      <c r="Q31" s="795">
        <v>0.5</v>
      </c>
      <c r="R31" s="795">
        <v>6.4</v>
      </c>
      <c r="S31" s="795">
        <v>6.3</v>
      </c>
      <c r="T31" s="797">
        <v>6.2</v>
      </c>
      <c r="U31" s="888">
        <f t="shared" si="10"/>
        <v>30.8</v>
      </c>
      <c r="V31" s="800">
        <f>U31-U30</f>
        <v>-0.89999999999999858</v>
      </c>
      <c r="W31" s="844"/>
    </row>
    <row r="32" spans="1:24" x14ac:dyDescent="0.25">
      <c r="A32" s="793" t="s">
        <v>20</v>
      </c>
      <c r="B32" s="794">
        <v>75.5</v>
      </c>
      <c r="C32" s="796">
        <v>73.900000000000006</v>
      </c>
      <c r="D32" s="926">
        <v>3.3</v>
      </c>
      <c r="E32" s="795">
        <v>79.8</v>
      </c>
      <c r="F32" s="796">
        <v>81.3</v>
      </c>
      <c r="G32" s="921">
        <v>82.5</v>
      </c>
      <c r="H32" s="802">
        <f t="shared" si="9"/>
        <v>396.3</v>
      </c>
      <c r="I32" s="800">
        <f t="shared" ref="I32:I36" si="11">H32-H31</f>
        <v>-0.19999999999998863</v>
      </c>
      <c r="J32" s="847"/>
      <c r="K32" s="847"/>
      <c r="L32" s="847"/>
      <c r="M32" s="1090" t="s">
        <v>20</v>
      </c>
      <c r="N32" s="1139"/>
      <c r="O32" s="794">
        <v>5.7</v>
      </c>
      <c r="P32" s="795">
        <v>5.7</v>
      </c>
      <c r="Q32" s="795">
        <v>0.5</v>
      </c>
      <c r="R32" s="795">
        <v>6.5</v>
      </c>
      <c r="S32" s="795">
        <v>6.3</v>
      </c>
      <c r="T32" s="797">
        <v>6.2</v>
      </c>
      <c r="U32" s="888">
        <f t="shared" si="10"/>
        <v>30.9</v>
      </c>
      <c r="V32" s="800">
        <f t="shared" ref="V32:V36" si="12">U32-U31</f>
        <v>9.9999999999997868E-2</v>
      </c>
      <c r="W32" s="844"/>
    </row>
    <row r="33" spans="1:26" x14ac:dyDescent="0.25">
      <c r="A33" s="785" t="s">
        <v>28</v>
      </c>
      <c r="B33" s="794">
        <v>76.099999999999994</v>
      </c>
      <c r="C33" s="795">
        <v>74</v>
      </c>
      <c r="D33" s="846">
        <v>2.6</v>
      </c>
      <c r="E33" s="795">
        <v>80.900000000000006</v>
      </c>
      <c r="F33" s="795">
        <v>82.2</v>
      </c>
      <c r="G33" s="797">
        <v>83</v>
      </c>
      <c r="H33" s="802">
        <f t="shared" si="9"/>
        <v>398.8</v>
      </c>
      <c r="I33" s="800">
        <f t="shared" si="11"/>
        <v>2.5</v>
      </c>
      <c r="J33" s="765"/>
      <c r="K33" s="765"/>
      <c r="L33" s="765"/>
      <c r="M33" s="1090" t="s">
        <v>28</v>
      </c>
      <c r="N33" s="1139"/>
      <c r="O33" s="794">
        <v>5.8</v>
      </c>
      <c r="P33" s="795">
        <v>5.7</v>
      </c>
      <c r="Q33" s="795">
        <v>0.6</v>
      </c>
      <c r="R33" s="795">
        <v>6.2</v>
      </c>
      <c r="S33" s="795">
        <v>6.3</v>
      </c>
      <c r="T33" s="797">
        <v>6.2</v>
      </c>
      <c r="U33" s="888">
        <f t="shared" si="10"/>
        <v>30.8</v>
      </c>
      <c r="V33" s="800">
        <f t="shared" si="12"/>
        <v>-9.9999999999997868E-2</v>
      </c>
      <c r="W33" s="844"/>
    </row>
    <row r="34" spans="1:26" x14ac:dyDescent="0.25">
      <c r="A34" s="793" t="s">
        <v>21</v>
      </c>
      <c r="B34" s="794"/>
      <c r="C34" s="795"/>
      <c r="D34" s="846"/>
      <c r="E34" s="795"/>
      <c r="F34" s="795"/>
      <c r="G34" s="797"/>
      <c r="H34" s="802">
        <f t="shared" si="9"/>
        <v>0</v>
      </c>
      <c r="I34" s="800">
        <f t="shared" si="11"/>
        <v>-398.8</v>
      </c>
      <c r="J34" s="839"/>
      <c r="K34" s="839"/>
      <c r="L34" s="839"/>
      <c r="M34" s="1090" t="s">
        <v>21</v>
      </c>
      <c r="N34" s="1139"/>
      <c r="O34" s="794">
        <v>5.8</v>
      </c>
      <c r="P34" s="795">
        <v>5.8</v>
      </c>
      <c r="Q34" s="795">
        <v>0.6</v>
      </c>
      <c r="R34" s="795">
        <v>6.3</v>
      </c>
      <c r="S34" s="795">
        <v>6.3</v>
      </c>
      <c r="T34" s="797">
        <v>6.2</v>
      </c>
      <c r="U34" s="888">
        <f t="shared" si="10"/>
        <v>31</v>
      </c>
      <c r="V34" s="800">
        <f t="shared" si="12"/>
        <v>0.19999999999999929</v>
      </c>
      <c r="W34" s="844"/>
    </row>
    <row r="35" spans="1:26" x14ac:dyDescent="0.25">
      <c r="A35" s="793" t="s">
        <v>22</v>
      </c>
      <c r="B35" s="794"/>
      <c r="C35" s="795"/>
      <c r="D35" s="846"/>
      <c r="E35" s="795"/>
      <c r="F35" s="795"/>
      <c r="G35" s="797"/>
      <c r="H35" s="802">
        <f t="shared" si="9"/>
        <v>0</v>
      </c>
      <c r="I35" s="800">
        <f t="shared" si="11"/>
        <v>0</v>
      </c>
      <c r="J35" s="829"/>
      <c r="K35" s="829"/>
      <c r="L35" s="829"/>
      <c r="M35" s="1090" t="s">
        <v>22</v>
      </c>
      <c r="N35" s="1139"/>
      <c r="O35" s="794">
        <v>5.8</v>
      </c>
      <c r="P35" s="795">
        <v>5.8</v>
      </c>
      <c r="Q35" s="795">
        <v>0.6</v>
      </c>
      <c r="R35" s="795">
        <v>6.3</v>
      </c>
      <c r="S35" s="795">
        <v>6.3</v>
      </c>
      <c r="T35" s="797">
        <v>6.3</v>
      </c>
      <c r="U35" s="888">
        <f t="shared" si="10"/>
        <v>31.1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794"/>
      <c r="C36" s="795"/>
      <c r="D36" s="846"/>
      <c r="E36" s="795"/>
      <c r="F36" s="795"/>
      <c r="G36" s="797"/>
      <c r="H36" s="900">
        <f t="shared" si="9"/>
        <v>0</v>
      </c>
      <c r="I36" s="800">
        <f t="shared" si="11"/>
        <v>0</v>
      </c>
      <c r="J36" s="765"/>
      <c r="K36" s="765"/>
      <c r="L36" s="765"/>
      <c r="M36" s="1090" t="s">
        <v>23</v>
      </c>
      <c r="N36" s="1139"/>
      <c r="O36" s="825">
        <v>5.8</v>
      </c>
      <c r="P36" s="826">
        <v>5.8</v>
      </c>
      <c r="Q36" s="826">
        <v>0.6</v>
      </c>
      <c r="R36" s="826">
        <v>6.3</v>
      </c>
      <c r="S36" s="826">
        <v>6.3</v>
      </c>
      <c r="T36" s="827">
        <v>6.3</v>
      </c>
      <c r="U36" s="962">
        <f t="shared" si="10"/>
        <v>31.1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303.29999999999995</v>
      </c>
      <c r="C37" s="906">
        <f t="shared" si="13"/>
        <v>295.60000000000002</v>
      </c>
      <c r="D37" s="906">
        <f>SUM(D30:D36)</f>
        <v>12.499999999999998</v>
      </c>
      <c r="E37" s="906">
        <f t="shared" si="13"/>
        <v>322.20000000000005</v>
      </c>
      <c r="F37" s="906">
        <f t="shared" si="13"/>
        <v>327.7</v>
      </c>
      <c r="G37" s="911">
        <f t="shared" si="13"/>
        <v>331.4</v>
      </c>
      <c r="H37" s="912">
        <f t="shared" si="9"/>
        <v>1592.6999999999998</v>
      </c>
      <c r="I37" s="848"/>
      <c r="J37" s="829"/>
      <c r="K37" s="829"/>
      <c r="L37" s="829"/>
      <c r="M37" s="1088" t="s">
        <v>9</v>
      </c>
      <c r="N37" s="1089"/>
      <c r="O37" s="1007">
        <f t="shared" ref="O37:T37" si="14">SUM(O30:O36)</f>
        <v>40.5</v>
      </c>
      <c r="P37" s="1008">
        <f t="shared" si="14"/>
        <v>40.299999999999997</v>
      </c>
      <c r="Q37" s="1008">
        <f t="shared" si="14"/>
        <v>3.9000000000000004</v>
      </c>
      <c r="R37" s="1008">
        <f t="shared" si="14"/>
        <v>44.599999999999994</v>
      </c>
      <c r="S37" s="1008">
        <f t="shared" si="14"/>
        <v>44.4</v>
      </c>
      <c r="T37" s="1009">
        <f t="shared" si="14"/>
        <v>43.699999999999996</v>
      </c>
      <c r="U37" s="1010">
        <f t="shared" si="10"/>
        <v>217.4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87.376563528637249</v>
      </c>
      <c r="I38" s="983">
        <f>AVERAGE(B38:G38)</f>
        <v>152.81999999999996</v>
      </c>
      <c r="J38" s="829"/>
      <c r="K38" s="829"/>
      <c r="L38" s="829"/>
      <c r="M38" s="1060" t="s">
        <v>11</v>
      </c>
      <c r="N38" s="1061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158.45481049562684</v>
      </c>
      <c r="V38" s="984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483</v>
      </c>
      <c r="D39" s="819">
        <v>18</v>
      </c>
      <c r="E39" s="819">
        <v>528</v>
      </c>
      <c r="F39" s="819">
        <v>536</v>
      </c>
      <c r="G39" s="820">
        <v>542</v>
      </c>
      <c r="H39" s="854">
        <f>SUM(B39:G39)</f>
        <v>2604</v>
      </c>
      <c r="I39" s="848"/>
      <c r="J39" s="765"/>
      <c r="K39" s="765"/>
      <c r="L39" s="829"/>
      <c r="M39" s="1062" t="s">
        <v>12</v>
      </c>
      <c r="N39" s="1063"/>
      <c r="O39" s="916">
        <v>37</v>
      </c>
      <c r="P39" s="855">
        <v>37</v>
      </c>
      <c r="Q39" s="855">
        <v>3</v>
      </c>
      <c r="R39" s="855">
        <v>40</v>
      </c>
      <c r="S39" s="855">
        <v>40</v>
      </c>
      <c r="T39" s="904">
        <v>39</v>
      </c>
      <c r="U39" s="856">
        <f>SUM(O39:T39)</f>
        <v>196</v>
      </c>
      <c r="V39" s="857"/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5">((((C38*7)*C39)/1000-C30)/6)</f>
        <v>73.814069999999987</v>
      </c>
      <c r="D40" s="795">
        <f t="shared" si="15"/>
        <v>2.6592199999999999</v>
      </c>
      <c r="E40" s="795">
        <f t="shared" si="15"/>
        <v>80.537120000000002</v>
      </c>
      <c r="F40" s="795">
        <f t="shared" si="15"/>
        <v>81.746773333333337</v>
      </c>
      <c r="G40" s="797">
        <f t="shared" si="15"/>
        <v>82.74984666666667</v>
      </c>
      <c r="H40" s="858">
        <f>((H37*1000)/H39)/7</f>
        <v>87.376563528637249</v>
      </c>
      <c r="I40" s="859"/>
      <c r="J40" s="859"/>
      <c r="K40" s="765"/>
      <c r="L40" s="829"/>
      <c r="M40" s="1064" t="s">
        <v>13</v>
      </c>
      <c r="N40" s="1065"/>
      <c r="O40" s="798">
        <f>((((O38*7)*O39)/1000/7))</f>
        <v>5.7904999999999998</v>
      </c>
      <c r="P40" s="795">
        <f t="shared" ref="P40:T40" si="16">((((P38*7)*P39)/1000-P30-P31)/5)</f>
        <v>5.754900000000001</v>
      </c>
      <c r="Q40" s="795">
        <f t="shared" si="16"/>
        <v>0.47619999999999996</v>
      </c>
      <c r="R40" s="795">
        <f t="shared" si="16"/>
        <v>6.2760000000000007</v>
      </c>
      <c r="S40" s="795">
        <f t="shared" si="16"/>
        <v>6.2960000000000003</v>
      </c>
      <c r="T40" s="797">
        <f t="shared" si="16"/>
        <v>6.2360000000000007</v>
      </c>
      <c r="U40" s="860">
        <f>((U37*1000)/U39)/7</f>
        <v>158.45481049562682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516.68441999999993</v>
      </c>
      <c r="D41" s="795">
        <f t="shared" si="17"/>
        <v>19.255320000000001</v>
      </c>
      <c r="E41" s="795">
        <f t="shared" si="17"/>
        <v>564.82272</v>
      </c>
      <c r="F41" s="795">
        <f t="shared" si="17"/>
        <v>573.38063999999986</v>
      </c>
      <c r="G41" s="797">
        <f t="shared" si="17"/>
        <v>579.79908000000012</v>
      </c>
      <c r="H41" s="862"/>
      <c r="I41" s="766"/>
      <c r="J41" s="766"/>
      <c r="K41" s="765"/>
      <c r="L41" s="829"/>
      <c r="M41" s="1066" t="s">
        <v>14</v>
      </c>
      <c r="N41" s="1067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44.38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87.180224202356982</v>
      </c>
      <c r="C42" s="826">
        <f t="shared" si="19"/>
        <v>87.429754510499848</v>
      </c>
      <c r="D42" s="826">
        <f t="shared" si="19"/>
        <v>99.206349206349188</v>
      </c>
      <c r="E42" s="826">
        <f t="shared" si="19"/>
        <v>87.175324675324703</v>
      </c>
      <c r="F42" s="826">
        <f t="shared" si="19"/>
        <v>87.340085287846463</v>
      </c>
      <c r="G42" s="827">
        <f t="shared" si="19"/>
        <v>87.348444913020543</v>
      </c>
      <c r="H42" s="864"/>
      <c r="I42" s="765"/>
      <c r="J42" s="765"/>
      <c r="K42" s="859" t="s">
        <v>133</v>
      </c>
      <c r="L42" s="829"/>
      <c r="M42" s="1068" t="s">
        <v>15</v>
      </c>
      <c r="N42" s="1069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185.71428571428572</v>
      </c>
      <c r="R42" s="826">
        <f t="shared" si="20"/>
        <v>159.28571428571425</v>
      </c>
      <c r="S42" s="826">
        <f t="shared" si="20"/>
        <v>158.57142857142856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988">
        <f t="shared" ref="B43:G43" si="21">B41-B37</f>
        <v>228.36077999999998</v>
      </c>
      <c r="C43" s="989">
        <f t="shared" si="21"/>
        <v>221.08441999999991</v>
      </c>
      <c r="D43" s="989">
        <f t="shared" si="21"/>
        <v>6.7553200000000029</v>
      </c>
      <c r="E43" s="989">
        <f t="shared" si="21"/>
        <v>242.62271999999996</v>
      </c>
      <c r="F43" s="989">
        <f t="shared" si="21"/>
        <v>245.68063999999987</v>
      </c>
      <c r="G43" s="990">
        <f t="shared" si="21"/>
        <v>248.39908000000014</v>
      </c>
      <c r="H43" s="765"/>
      <c r="I43" s="765"/>
      <c r="J43" s="765"/>
      <c r="K43" s="766"/>
      <c r="L43" s="765"/>
      <c r="M43" s="765"/>
      <c r="N43" s="829"/>
      <c r="O43" s="988">
        <f t="shared" ref="O43:T44" si="22">O41-O37</f>
        <v>3.3499999999996533E-2</v>
      </c>
      <c r="P43" s="989">
        <f t="shared" si="22"/>
        <v>-2.5499999999993861E-2</v>
      </c>
      <c r="Q43" s="989">
        <f t="shared" si="22"/>
        <v>-0.51900000000000057</v>
      </c>
      <c r="R43" s="989">
        <f t="shared" si="22"/>
        <v>-0.21999999999999176</v>
      </c>
      <c r="S43" s="989">
        <f t="shared" si="22"/>
        <v>-1.9999999999996021E-2</v>
      </c>
      <c r="T43" s="990">
        <f t="shared" si="22"/>
        <v>-1.9999999999996021E-2</v>
      </c>
    </row>
    <row r="44" spans="1:26" x14ac:dyDescent="0.25">
      <c r="A44" s="765"/>
      <c r="B44" s="991">
        <f>B42-B38</f>
        <v>-65.639775797643011</v>
      </c>
      <c r="C44" s="828">
        <f t="shared" ref="C44:G44" si="23">C42-C38</f>
        <v>-65.390245489500145</v>
      </c>
      <c r="D44" s="828">
        <f t="shared" si="23"/>
        <v>-53.613650793650805</v>
      </c>
      <c r="E44" s="828">
        <f t="shared" si="23"/>
        <v>-65.644675324675291</v>
      </c>
      <c r="F44" s="828">
        <f t="shared" si="23"/>
        <v>-65.47991471215353</v>
      </c>
      <c r="G44" s="992">
        <f t="shared" si="23"/>
        <v>-65.47155508697945</v>
      </c>
      <c r="H44" s="765"/>
      <c r="I44" s="829">
        <f>SUM(B44:G44)</f>
        <v>-381.23981720460222</v>
      </c>
      <c r="J44" s="765"/>
      <c r="K44" s="766"/>
      <c r="L44" s="765"/>
      <c r="M44" s="765"/>
      <c r="N44" s="829"/>
      <c r="O44" s="991">
        <f>O42-O38</f>
        <v>-0.12934362934362298</v>
      </c>
      <c r="P44" s="828">
        <f t="shared" si="22"/>
        <v>9.8455598455586824E-2</v>
      </c>
      <c r="Q44" s="828">
        <f>Q42-Q38</f>
        <v>24.714285714285722</v>
      </c>
      <c r="R44" s="828">
        <f t="shared" si="22"/>
        <v>0.78571428571424917</v>
      </c>
      <c r="S44" s="828">
        <f t="shared" si="22"/>
        <v>7.1428571428555188E-2</v>
      </c>
      <c r="T44" s="992">
        <f t="shared" si="22"/>
        <v>7.3260073260030367E-2</v>
      </c>
    </row>
    <row r="45" spans="1:26" x14ac:dyDescent="0.25">
      <c r="A45" s="765"/>
      <c r="B45" s="993">
        <f>(B43+B47)/$A$2</f>
        <v>57.090194999999994</v>
      </c>
      <c r="C45" s="894">
        <f t="shared" ref="C45:G45" si="24">(C43+C47)/$A$2</f>
        <v>55.271104999999977</v>
      </c>
      <c r="D45" s="894">
        <f>(D43+D47)/$A$2</f>
        <v>1.6888300000000007</v>
      </c>
      <c r="E45" s="894">
        <f t="shared" si="24"/>
        <v>60.65567999999999</v>
      </c>
      <c r="F45" s="894">
        <f t="shared" si="24"/>
        <v>61.420159999999967</v>
      </c>
      <c r="G45" s="994">
        <f t="shared" si="24"/>
        <v>62.099770000000035</v>
      </c>
      <c r="I45" s="765"/>
      <c r="J45" s="765"/>
      <c r="K45" s="765"/>
      <c r="L45" s="765"/>
      <c r="M45" s="829"/>
      <c r="N45" s="829"/>
      <c r="O45" s="993">
        <f>(O43)/$A$2</f>
        <v>8.3749999999991331E-3</v>
      </c>
      <c r="P45" s="894">
        <f t="shared" ref="P45:T45" si="25">(P43)/$A$2</f>
        <v>-6.3749999999984652E-3</v>
      </c>
      <c r="Q45" s="894">
        <f t="shared" si="25"/>
        <v>-0.12975000000000014</v>
      </c>
      <c r="R45" s="894">
        <f t="shared" si="25"/>
        <v>-5.4999999999997939E-2</v>
      </c>
      <c r="S45" s="894">
        <f t="shared" si="25"/>
        <v>-4.9999999999990052E-3</v>
      </c>
      <c r="T45" s="994">
        <f t="shared" si="25"/>
        <v>-4.9999999999990052E-3</v>
      </c>
      <c r="V45" s="765"/>
    </row>
    <row r="46" spans="1:26" ht="15.75" thickBot="1" x14ac:dyDescent="0.3">
      <c r="A46" s="765"/>
      <c r="B46" s="993">
        <f>B45 + SUMIF($A$30:$A$36, $A$3,B30:B36)</f>
        <v>133.19019499999999</v>
      </c>
      <c r="C46" s="894">
        <f t="shared" ref="C46:F46" si="26">C45 + SUMIF($A$30:$A$36, $A$3,C30:C36)</f>
        <v>129.27110499999998</v>
      </c>
      <c r="D46" s="894">
        <f t="shared" si="26"/>
        <v>4.2888300000000008</v>
      </c>
      <c r="E46" s="894">
        <f t="shared" si="26"/>
        <v>141.55568</v>
      </c>
      <c r="F46" s="894">
        <f t="shared" si="26"/>
        <v>143.62015999999997</v>
      </c>
      <c r="G46" s="994">
        <f>G45 + SUMIF($A$30:$A$36, $A$3,G30:G36)</f>
        <v>145.09977000000003</v>
      </c>
      <c r="H46" s="765"/>
      <c r="I46" s="829"/>
      <c r="K46" s="765"/>
      <c r="L46" s="765"/>
      <c r="M46" s="765"/>
      <c r="N46" s="765"/>
      <c r="O46" s="993">
        <f ca="1">O45 + SUMIF($M$30:$N$36, $A$3,O30:O36)</f>
        <v>5.808374999999999</v>
      </c>
      <c r="P46" s="894">
        <f t="shared" ref="P46:T46" ca="1" si="27">P45 + SUMIF($M$30:$N$36, $A$3,P30:P36)</f>
        <v>5.6936250000000017</v>
      </c>
      <c r="Q46" s="894">
        <f t="shared" ca="1" si="27"/>
        <v>0.47024999999999983</v>
      </c>
      <c r="R46" s="894">
        <f t="shared" ca="1" si="27"/>
        <v>6.1450000000000022</v>
      </c>
      <c r="S46" s="894">
        <f t="shared" ca="1" si="27"/>
        <v>6.2950000000000008</v>
      </c>
      <c r="T46" s="994">
        <f t="shared" ca="1" si="27"/>
        <v>6.1950000000000012</v>
      </c>
      <c r="U46" s="765"/>
      <c r="V46" s="765"/>
      <c r="W46" s="765"/>
    </row>
    <row r="47" spans="1:26" ht="15.75" thickBot="1" x14ac:dyDescent="0.3">
      <c r="A47" s="765"/>
      <c r="B47" s="996"/>
      <c r="C47" s="997"/>
      <c r="D47" s="997"/>
      <c r="E47" s="997"/>
      <c r="F47" s="997"/>
      <c r="G47" s="998"/>
      <c r="H47" s="829"/>
      <c r="I47" s="829"/>
      <c r="K47" s="765"/>
      <c r="L47" s="765"/>
      <c r="M47" s="765"/>
      <c r="N47" s="765"/>
      <c r="O47" s="982">
        <f>O38-O42</f>
        <v>0.12934362934362298</v>
      </c>
      <c r="P47" s="982">
        <f t="shared" ref="P47:T47" si="28">P38-P42</f>
        <v>-9.8455598455586824E-2</v>
      </c>
      <c r="Q47" s="982">
        <f t="shared" si="28"/>
        <v>-24.714285714285722</v>
      </c>
      <c r="R47" s="982">
        <f t="shared" si="28"/>
        <v>-0.78571428571424917</v>
      </c>
      <c r="S47" s="982">
        <f t="shared" si="28"/>
        <v>-7.1428571428555188E-2</v>
      </c>
      <c r="T47" s="995">
        <f t="shared" si="28"/>
        <v>-7.3260073260030367E-2</v>
      </c>
      <c r="U47" s="829"/>
      <c r="V47" s="981">
        <f>SUM(O47:T47)</f>
        <v>-25.613800613800521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82" t="s">
        <v>113</v>
      </c>
      <c r="C49" s="1083"/>
      <c r="D49" s="1083"/>
      <c r="E49" s="1083"/>
      <c r="F49" s="1083"/>
      <c r="G49" s="1083"/>
      <c r="H49" s="1083"/>
      <c r="I49" s="1073" t="s">
        <v>63</v>
      </c>
      <c r="J49" s="1074"/>
      <c r="K49" s="1074"/>
      <c r="L49" s="1074"/>
      <c r="M49" s="1074"/>
      <c r="N49" s="1074"/>
      <c r="O49" s="1074"/>
      <c r="P49" s="1076" t="s">
        <v>8</v>
      </c>
      <c r="Q49" s="1077"/>
      <c r="R49" s="1077"/>
      <c r="S49" s="1077"/>
      <c r="T49" s="1077"/>
      <c r="U49" s="1077"/>
      <c r="V49" s="1078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6.8</v>
      </c>
      <c r="G51" s="964">
        <v>6.7</v>
      </c>
      <c r="H51" s="965">
        <v>7</v>
      </c>
      <c r="I51" s="963">
        <v>7.2</v>
      </c>
      <c r="J51" s="964">
        <v>7.2</v>
      </c>
      <c r="K51" s="964">
        <v>7.4</v>
      </c>
      <c r="L51" s="964">
        <v>1.5</v>
      </c>
      <c r="M51" s="943">
        <v>7</v>
      </c>
      <c r="N51" s="964">
        <v>7.3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7.3</v>
      </c>
      <c r="V51" s="965">
        <v>6.8</v>
      </c>
      <c r="W51" s="974">
        <f t="shared" ref="W51" si="29">SUM(B51:V51)</f>
        <v>131.4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6.7</v>
      </c>
      <c r="H52" s="871">
        <v>7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7.3</v>
      </c>
      <c r="V52" s="871">
        <v>6.8</v>
      </c>
      <c r="W52" s="872">
        <f t="shared" ref="W52:W58" si="30">SUM(B52:V52)</f>
        <v>131.4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6.8</v>
      </c>
      <c r="G53" s="870">
        <v>6.5</v>
      </c>
      <c r="H53" s="871">
        <v>6.9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6.9</v>
      </c>
      <c r="P53" s="869">
        <v>7.2</v>
      </c>
      <c r="Q53" s="870">
        <v>7.2</v>
      </c>
      <c r="R53" s="870">
        <v>7.1</v>
      </c>
      <c r="S53" s="870">
        <v>1.4</v>
      </c>
      <c r="T53" s="870">
        <v>7.1</v>
      </c>
      <c r="U53" s="870">
        <v>7.2</v>
      </c>
      <c r="V53" s="871">
        <v>6.7</v>
      </c>
      <c r="W53" s="872">
        <f t="shared" si="30"/>
        <v>129.5</v>
      </c>
      <c r="X53" s="800">
        <f>W53-W52</f>
        <v>-1.9000000000000057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872">
        <f t="shared" si="30"/>
        <v>129.70000000000002</v>
      </c>
      <c r="X54" s="800">
        <f t="shared" ref="X54:X58" si="31">W54-W53</f>
        <v>0.20000000000001705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872">
        <f t="shared" si="30"/>
        <v>130</v>
      </c>
      <c r="X55" s="800">
        <f t="shared" si="31"/>
        <v>0.29999999999998295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7.2</v>
      </c>
      <c r="O56" s="871">
        <v>6.9</v>
      </c>
      <c r="P56" s="869">
        <v>7.3</v>
      </c>
      <c r="Q56" s="870">
        <v>7.3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872">
        <f t="shared" si="30"/>
        <v>130.29999999999998</v>
      </c>
      <c r="X56" s="800">
        <f t="shared" si="31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6.8</v>
      </c>
      <c r="W57" s="872">
        <f t="shared" si="30"/>
        <v>130.6</v>
      </c>
      <c r="X57" s="800">
        <f t="shared" si="31"/>
        <v>0.30000000000001137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7</v>
      </c>
      <c r="I58" s="869">
        <v>7.2</v>
      </c>
      <c r="J58" s="870">
        <v>7.2</v>
      </c>
      <c r="K58" s="870">
        <v>7.3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1.5</v>
      </c>
      <c r="T58" s="870">
        <v>7.2</v>
      </c>
      <c r="U58" s="870">
        <v>7.3</v>
      </c>
      <c r="V58" s="871">
        <v>6.8</v>
      </c>
      <c r="W58" s="872">
        <f t="shared" si="30"/>
        <v>131.1</v>
      </c>
      <c r="X58" s="800">
        <f t="shared" si="31"/>
        <v>0.5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2">SUM(D52:D58)</f>
        <v>47.599999999999994</v>
      </c>
      <c r="E59" s="850">
        <f t="shared" si="32"/>
        <v>9.1</v>
      </c>
      <c r="F59" s="850">
        <f t="shared" si="32"/>
        <v>47.599999999999994</v>
      </c>
      <c r="G59" s="850">
        <f t="shared" si="32"/>
        <v>46.2</v>
      </c>
      <c r="H59" s="876">
        <f t="shared" si="32"/>
        <v>48.5</v>
      </c>
      <c r="I59" s="877">
        <f t="shared" si="32"/>
        <v>50.2</v>
      </c>
      <c r="J59" s="850">
        <f t="shared" si="32"/>
        <v>50.2</v>
      </c>
      <c r="K59" s="850">
        <f t="shared" si="32"/>
        <v>51.199999999999996</v>
      </c>
      <c r="L59" s="850">
        <f t="shared" si="32"/>
        <v>10.199999999999999</v>
      </c>
      <c r="M59" s="850">
        <f t="shared" si="32"/>
        <v>48.8</v>
      </c>
      <c r="N59" s="850">
        <f t="shared" si="32"/>
        <v>50.699999999999996</v>
      </c>
      <c r="O59" s="878">
        <f t="shared" si="32"/>
        <v>48.5</v>
      </c>
      <c r="P59" s="808">
        <f t="shared" si="32"/>
        <v>50.79999999999999</v>
      </c>
      <c r="Q59" s="809">
        <f t="shared" si="32"/>
        <v>50.79999999999999</v>
      </c>
      <c r="R59" s="809">
        <f t="shared" si="32"/>
        <v>49.900000000000006</v>
      </c>
      <c r="S59" s="809">
        <f t="shared" si="32"/>
        <v>10.200000000000001</v>
      </c>
      <c r="T59" s="809">
        <f t="shared" si="32"/>
        <v>49.900000000000006</v>
      </c>
      <c r="U59" s="809">
        <f t="shared" si="32"/>
        <v>50.6</v>
      </c>
      <c r="V59" s="810">
        <f t="shared" si="32"/>
        <v>47.199999999999996</v>
      </c>
      <c r="W59" s="879">
        <f>SUM(W52:W58)</f>
        <v>912.6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162.15351812366737</v>
      </c>
      <c r="X60" s="981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3">((((B60*7)*B61)/1000-B52-B53)/5)</f>
        <v>7.0025000000000004</v>
      </c>
      <c r="C62" s="794">
        <f t="shared" si="33"/>
        <v>6.5</v>
      </c>
      <c r="D62" s="794">
        <f t="shared" si="33"/>
        <v>6.805600000000001</v>
      </c>
      <c r="E62" s="794">
        <f t="shared" si="33"/>
        <v>1.2944</v>
      </c>
      <c r="F62" s="794">
        <f t="shared" si="33"/>
        <v>6.805600000000001</v>
      </c>
      <c r="G62" s="794">
        <f t="shared" si="33"/>
        <v>6.6013999999999999</v>
      </c>
      <c r="H62" s="794">
        <f t="shared" si="33"/>
        <v>6.9122000000000003</v>
      </c>
      <c r="I62" s="794">
        <f t="shared" si="33"/>
        <v>7.1807999999999996</v>
      </c>
      <c r="J62" s="794">
        <f t="shared" si="33"/>
        <v>7.1807999999999996</v>
      </c>
      <c r="K62" s="794">
        <f t="shared" si="33"/>
        <v>7.2975000000000012</v>
      </c>
      <c r="L62" s="794">
        <f t="shared" si="33"/>
        <v>1.4675</v>
      </c>
      <c r="M62" s="794">
        <f t="shared" si="33"/>
        <v>6.9724000000000004</v>
      </c>
      <c r="N62" s="794">
        <f t="shared" si="33"/>
        <v>7.2430000000000003</v>
      </c>
      <c r="O62" s="886">
        <f t="shared" si="33"/>
        <v>6.9122000000000003</v>
      </c>
      <c r="P62" s="794">
        <f t="shared" si="33"/>
        <v>7.2640000000000002</v>
      </c>
      <c r="Q62" s="794">
        <f t="shared" si="33"/>
        <v>7.2640000000000002</v>
      </c>
      <c r="R62" s="794">
        <f t="shared" si="33"/>
        <v>7.1191999999999993</v>
      </c>
      <c r="S62" s="794">
        <f t="shared" si="33"/>
        <v>1.4411999999999998</v>
      </c>
      <c r="T62" s="794">
        <f t="shared" si="33"/>
        <v>7.1191999999999993</v>
      </c>
      <c r="U62" s="794">
        <f t="shared" si="33"/>
        <v>7.2114999999999991</v>
      </c>
      <c r="V62" s="887">
        <f t="shared" si="33"/>
        <v>6.7373999999999992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4">((D61*D60)*7)/1000</f>
        <v>47.628</v>
      </c>
      <c r="E63" s="795">
        <f t="shared" si="34"/>
        <v>9.0719999999999992</v>
      </c>
      <c r="F63" s="795">
        <f t="shared" si="34"/>
        <v>47.628</v>
      </c>
      <c r="G63" s="795">
        <f t="shared" si="34"/>
        <v>46.207000000000001</v>
      </c>
      <c r="H63" s="797">
        <f t="shared" si="34"/>
        <v>48.460999999999999</v>
      </c>
      <c r="I63" s="798">
        <f t="shared" si="34"/>
        <v>50.204000000000001</v>
      </c>
      <c r="J63" s="795">
        <f t="shared" si="34"/>
        <v>50.204000000000001</v>
      </c>
      <c r="K63" s="795">
        <f t="shared" si="34"/>
        <v>51.1875</v>
      </c>
      <c r="L63" s="795">
        <f t="shared" si="34"/>
        <v>10.237500000000001</v>
      </c>
      <c r="M63" s="795">
        <f t="shared" si="34"/>
        <v>48.762</v>
      </c>
      <c r="N63" s="795">
        <f t="shared" si="34"/>
        <v>50.715000000000003</v>
      </c>
      <c r="O63" s="889">
        <f t="shared" si="34"/>
        <v>48.460999999999999</v>
      </c>
      <c r="P63" s="794">
        <f t="shared" si="34"/>
        <v>50.82</v>
      </c>
      <c r="Q63" s="795">
        <f t="shared" si="34"/>
        <v>50.82</v>
      </c>
      <c r="R63" s="795">
        <f t="shared" si="34"/>
        <v>49.896000000000001</v>
      </c>
      <c r="S63" s="795">
        <f t="shared" si="34"/>
        <v>10.206</v>
      </c>
      <c r="T63" s="795">
        <f t="shared" si="34"/>
        <v>49.896000000000001</v>
      </c>
      <c r="U63" s="795">
        <f t="shared" si="34"/>
        <v>50.557499999999997</v>
      </c>
      <c r="V63" s="797">
        <f t="shared" si="34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5">+(C59/C61)/7*1000</f>
        <v>162.5</v>
      </c>
      <c r="D64" s="826">
        <f t="shared" si="35"/>
        <v>161.90476190476193</v>
      </c>
      <c r="E64" s="826">
        <f>+(E59/E61)/7*1000</f>
        <v>162.5</v>
      </c>
      <c r="F64" s="826">
        <f t="shared" si="35"/>
        <v>161.90476190476193</v>
      </c>
      <c r="G64" s="826">
        <f t="shared" si="35"/>
        <v>160.97560975609755</v>
      </c>
      <c r="H64" s="827">
        <f t="shared" si="35"/>
        <v>161.12956810631229</v>
      </c>
      <c r="I64" s="890">
        <f t="shared" si="35"/>
        <v>162.98701298701297</v>
      </c>
      <c r="J64" s="826">
        <f t="shared" si="35"/>
        <v>162.98701298701297</v>
      </c>
      <c r="K64" s="826">
        <f t="shared" si="35"/>
        <v>162.53968253968253</v>
      </c>
      <c r="L64" s="826">
        <f t="shared" si="35"/>
        <v>161.90476190476193</v>
      </c>
      <c r="M64" s="826">
        <f t="shared" si="35"/>
        <v>162.12624584717608</v>
      </c>
      <c r="N64" s="826">
        <f t="shared" si="35"/>
        <v>160.95238095238093</v>
      </c>
      <c r="O64" s="891">
        <f t="shared" si="35"/>
        <v>161.12956810631229</v>
      </c>
      <c r="P64" s="825">
        <f t="shared" si="35"/>
        <v>164.9350649350649</v>
      </c>
      <c r="Q64" s="826">
        <f t="shared" si="35"/>
        <v>164.9350649350649</v>
      </c>
      <c r="R64" s="826">
        <f t="shared" si="35"/>
        <v>162.01298701298703</v>
      </c>
      <c r="S64" s="826">
        <f t="shared" si="35"/>
        <v>161.90476190476193</v>
      </c>
      <c r="T64" s="826">
        <f t="shared" si="35"/>
        <v>162.01298701298703</v>
      </c>
      <c r="U64" s="826">
        <f t="shared" si="35"/>
        <v>160.63492063492066</v>
      </c>
      <c r="V64" s="827">
        <f t="shared" si="35"/>
        <v>160.54421768707482</v>
      </c>
      <c r="W64" s="237"/>
    </row>
    <row r="65" spans="1:24" x14ac:dyDescent="0.25">
      <c r="A65" s="765"/>
      <c r="B65" s="988">
        <f t="shared" ref="B65:V65" si="36">B63-B59</f>
        <v>1.2500000000002842E-2</v>
      </c>
      <c r="C65" s="989">
        <f t="shared" si="36"/>
        <v>0</v>
      </c>
      <c r="D65" s="989">
        <f t="shared" si="36"/>
        <v>2.8000000000005798E-2</v>
      </c>
      <c r="E65" s="989">
        <f t="shared" si="36"/>
        <v>-2.8000000000000469E-2</v>
      </c>
      <c r="F65" s="989">
        <f t="shared" si="36"/>
        <v>2.8000000000005798E-2</v>
      </c>
      <c r="G65" s="989">
        <f t="shared" si="36"/>
        <v>6.9999999999978968E-3</v>
      </c>
      <c r="H65" s="989">
        <f t="shared" si="36"/>
        <v>-3.9000000000001478E-2</v>
      </c>
      <c r="I65" s="989">
        <f t="shared" si="36"/>
        <v>3.9999999999977831E-3</v>
      </c>
      <c r="J65" s="989">
        <f t="shared" si="36"/>
        <v>3.9999999999977831E-3</v>
      </c>
      <c r="K65" s="989">
        <f t="shared" si="36"/>
        <v>-1.2499999999995737E-2</v>
      </c>
      <c r="L65" s="989">
        <f t="shared" si="36"/>
        <v>3.7500000000001421E-2</v>
      </c>
      <c r="M65" s="989">
        <f t="shared" si="36"/>
        <v>-3.7999999999996703E-2</v>
      </c>
      <c r="N65" s="989">
        <f t="shared" si="36"/>
        <v>1.5000000000007674E-2</v>
      </c>
      <c r="O65" s="989">
        <f t="shared" si="36"/>
        <v>-3.9000000000001478E-2</v>
      </c>
      <c r="P65" s="989">
        <f t="shared" si="36"/>
        <v>2.0000000000010232E-2</v>
      </c>
      <c r="Q65" s="989">
        <f t="shared" si="36"/>
        <v>2.0000000000010232E-2</v>
      </c>
      <c r="R65" s="989">
        <f t="shared" si="36"/>
        <v>-4.0000000000048885E-3</v>
      </c>
      <c r="S65" s="989">
        <f t="shared" si="36"/>
        <v>5.999999999998451E-3</v>
      </c>
      <c r="T65" s="989">
        <f t="shared" si="36"/>
        <v>-4.0000000000048885E-3</v>
      </c>
      <c r="U65" s="989">
        <f t="shared" si="36"/>
        <v>-4.2500000000003979E-2</v>
      </c>
      <c r="V65" s="990">
        <f t="shared" si="36"/>
        <v>-1.2999999999998124E-2</v>
      </c>
    </row>
    <row r="66" spans="1:24" x14ac:dyDescent="0.25">
      <c r="A66" s="765"/>
      <c r="B66" s="993">
        <f>(B65)/$A$2</f>
        <v>3.1250000000007105E-3</v>
      </c>
      <c r="C66" s="894">
        <f t="shared" ref="C66:V66" si="37">(C65)/$A$2</f>
        <v>0</v>
      </c>
      <c r="D66" s="894">
        <f t="shared" si="37"/>
        <v>7.0000000000014495E-3</v>
      </c>
      <c r="E66" s="894">
        <f t="shared" si="37"/>
        <v>-7.0000000000001172E-3</v>
      </c>
      <c r="F66" s="894">
        <f t="shared" si="37"/>
        <v>7.0000000000014495E-3</v>
      </c>
      <c r="G66" s="894">
        <f t="shared" si="37"/>
        <v>1.7499999999994742E-3</v>
      </c>
      <c r="H66" s="894">
        <f t="shared" si="37"/>
        <v>-9.7500000000003695E-3</v>
      </c>
      <c r="I66" s="894">
        <f t="shared" si="37"/>
        <v>9.9999999999944578E-4</v>
      </c>
      <c r="J66" s="894">
        <f t="shared" si="37"/>
        <v>9.9999999999944578E-4</v>
      </c>
      <c r="K66" s="894">
        <f t="shared" si="37"/>
        <v>-3.1249999999989342E-3</v>
      </c>
      <c r="L66" s="894">
        <f t="shared" si="37"/>
        <v>9.3750000000003553E-3</v>
      </c>
      <c r="M66" s="894">
        <f t="shared" si="37"/>
        <v>-9.4999999999991758E-3</v>
      </c>
      <c r="N66" s="894">
        <f t="shared" si="37"/>
        <v>3.7500000000019185E-3</v>
      </c>
      <c r="O66" s="894">
        <f t="shared" si="37"/>
        <v>-9.7500000000003695E-3</v>
      </c>
      <c r="P66" s="894">
        <f t="shared" si="37"/>
        <v>5.000000000002558E-3</v>
      </c>
      <c r="Q66" s="894">
        <f t="shared" si="37"/>
        <v>5.000000000002558E-3</v>
      </c>
      <c r="R66" s="894">
        <f t="shared" si="37"/>
        <v>-1.0000000000012221E-3</v>
      </c>
      <c r="S66" s="894">
        <f t="shared" si="37"/>
        <v>1.4999999999996128E-3</v>
      </c>
      <c r="T66" s="894">
        <f t="shared" si="37"/>
        <v>-1.0000000000012221E-3</v>
      </c>
      <c r="U66" s="894">
        <f t="shared" si="37"/>
        <v>-1.0625000000000995E-2</v>
      </c>
      <c r="V66" s="994">
        <f t="shared" si="37"/>
        <v>-3.249999999999531E-3</v>
      </c>
    </row>
    <row r="67" spans="1:24" ht="15.75" thickBot="1" x14ac:dyDescent="0.3">
      <c r="B67" s="993">
        <f>B66 + SUMIF($A$52:$A$58, $A$3,B52:B58)</f>
        <v>7.0031250000000007</v>
      </c>
      <c r="C67" s="894">
        <f t="shared" ref="C67:V67" si="38">C66 + SUMIF($A$52:$A$58, $A$3,C52:C58)</f>
        <v>6.5</v>
      </c>
      <c r="D67" s="894">
        <f t="shared" si="38"/>
        <v>6.8070000000000013</v>
      </c>
      <c r="E67" s="894">
        <f t="shared" si="38"/>
        <v>1.2929999999999999</v>
      </c>
      <c r="F67" s="894">
        <f t="shared" si="38"/>
        <v>6.8070000000000013</v>
      </c>
      <c r="G67" s="894">
        <f t="shared" si="38"/>
        <v>6.6017499999999991</v>
      </c>
      <c r="H67" s="894">
        <f t="shared" si="38"/>
        <v>6.89025</v>
      </c>
      <c r="I67" s="894">
        <f t="shared" si="38"/>
        <v>7.2009999999999996</v>
      </c>
      <c r="J67" s="894">
        <f t="shared" si="38"/>
        <v>7.2009999999999996</v>
      </c>
      <c r="K67" s="894">
        <f t="shared" si="38"/>
        <v>7.2968750000000009</v>
      </c>
      <c r="L67" s="894">
        <f t="shared" si="38"/>
        <v>1.4093750000000003</v>
      </c>
      <c r="M67" s="894">
        <f t="shared" si="38"/>
        <v>6.9905000000000008</v>
      </c>
      <c r="N67" s="894">
        <f t="shared" si="38"/>
        <v>7.2037500000000021</v>
      </c>
      <c r="O67" s="894">
        <f t="shared" si="38"/>
        <v>6.89025</v>
      </c>
      <c r="P67" s="894">
        <f t="shared" si="38"/>
        <v>7.2050000000000027</v>
      </c>
      <c r="Q67" s="894">
        <f t="shared" si="38"/>
        <v>7.2050000000000027</v>
      </c>
      <c r="R67" s="894">
        <f t="shared" si="38"/>
        <v>7.0989999999999984</v>
      </c>
      <c r="S67" s="894">
        <f t="shared" si="38"/>
        <v>1.4014999999999995</v>
      </c>
      <c r="T67" s="894">
        <f t="shared" si="38"/>
        <v>7.0989999999999984</v>
      </c>
      <c r="U67" s="894">
        <f t="shared" si="38"/>
        <v>7.1893749999999992</v>
      </c>
      <c r="V67" s="994">
        <f t="shared" si="38"/>
        <v>6.6967500000000006</v>
      </c>
    </row>
    <row r="68" spans="1:24" ht="15.75" thickBot="1" x14ac:dyDescent="0.3">
      <c r="A68" s="765"/>
      <c r="B68" s="982">
        <f t="shared" ref="B68:V68" si="39">B60-B64</f>
        <v>4.1528239202676787E-2</v>
      </c>
      <c r="C68" s="979">
        <f t="shared" si="39"/>
        <v>0</v>
      </c>
      <c r="D68" s="979">
        <f t="shared" si="39"/>
        <v>9.5238095238073583E-2</v>
      </c>
      <c r="E68" s="979">
        <f t="shared" si="39"/>
        <v>-0.5</v>
      </c>
      <c r="F68" s="979">
        <f t="shared" si="39"/>
        <v>9.5238095238073583E-2</v>
      </c>
      <c r="G68" s="979">
        <f t="shared" si="39"/>
        <v>2.4390243902445263E-2</v>
      </c>
      <c r="H68" s="979">
        <f t="shared" si="39"/>
        <v>-0.12956810631229132</v>
      </c>
      <c r="I68" s="979">
        <f t="shared" si="39"/>
        <v>1.2987012987025537E-2</v>
      </c>
      <c r="J68" s="979">
        <f t="shared" si="39"/>
        <v>1.2987012987025537E-2</v>
      </c>
      <c r="K68" s="979">
        <f t="shared" si="39"/>
        <v>-3.968253968253066E-2</v>
      </c>
      <c r="L68" s="979">
        <f t="shared" si="39"/>
        <v>0.59523809523807358</v>
      </c>
      <c r="M68" s="979">
        <f t="shared" si="39"/>
        <v>-0.12624584717607945</v>
      </c>
      <c r="N68" s="979">
        <f t="shared" si="39"/>
        <v>4.7619047619065213E-2</v>
      </c>
      <c r="O68" s="979">
        <f t="shared" si="39"/>
        <v>-0.12956810631229132</v>
      </c>
      <c r="P68" s="979">
        <f t="shared" si="39"/>
        <v>6.4935064935099263E-2</v>
      </c>
      <c r="Q68" s="979">
        <f t="shared" si="39"/>
        <v>6.4935064935099263E-2</v>
      </c>
      <c r="R68" s="979">
        <f t="shared" si="39"/>
        <v>-1.2987012987025537E-2</v>
      </c>
      <c r="S68" s="979">
        <f t="shared" si="39"/>
        <v>9.5238095238073583E-2</v>
      </c>
      <c r="T68" s="979">
        <f t="shared" si="39"/>
        <v>-1.2987012987025537E-2</v>
      </c>
      <c r="U68" s="979">
        <f t="shared" si="39"/>
        <v>-0.13492063492066109</v>
      </c>
      <c r="V68" s="980">
        <f t="shared" si="39"/>
        <v>-4.4217687074819878E-2</v>
      </c>
      <c r="X68" s="981">
        <f>SUM(B68:V68)</f>
        <v>2.0157120068006407E-2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 xr:uid="{00000000-0002-0000-5300-000000000000}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21"/>
      <c r="C1" s="1123" t="s">
        <v>36</v>
      </c>
      <c r="D1" s="1123"/>
      <c r="E1" s="1123"/>
      <c r="F1" s="1123"/>
      <c r="G1" s="1123"/>
      <c r="H1" s="1123"/>
      <c r="I1" s="1123"/>
      <c r="J1" s="1123"/>
      <c r="K1" s="1123"/>
      <c r="L1" s="1123"/>
      <c r="M1" s="1123"/>
      <c r="N1" s="1123"/>
      <c r="O1" s="1123"/>
      <c r="P1" s="1123"/>
      <c r="Q1" s="1123"/>
      <c r="R1" s="1123"/>
      <c r="S1" s="1123"/>
      <c r="T1" s="1123"/>
      <c r="U1" s="1123"/>
      <c r="V1" s="1123"/>
      <c r="W1" s="1124"/>
      <c r="X1" s="1125" t="s">
        <v>37</v>
      </c>
      <c r="Y1" s="1126"/>
    </row>
    <row r="2" spans="1:28" x14ac:dyDescent="0.55000000000000004">
      <c r="A2" s="577"/>
      <c r="B2" s="1122"/>
      <c r="C2" s="1127" t="s">
        <v>38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7"/>
      <c r="V2" s="1127"/>
      <c r="W2" s="1128"/>
      <c r="X2" s="1130" t="s">
        <v>39</v>
      </c>
      <c r="Y2" s="1131"/>
    </row>
    <row r="3" spans="1:28" x14ac:dyDescent="0.55000000000000004">
      <c r="A3" s="577"/>
      <c r="B3" s="1122"/>
      <c r="C3" s="1120"/>
      <c r="D3" s="1120"/>
      <c r="E3" s="1120"/>
      <c r="F3" s="1120"/>
      <c r="G3" s="1120"/>
      <c r="H3" s="1120"/>
      <c r="I3" s="1120"/>
      <c r="J3" s="1120"/>
      <c r="K3" s="1120"/>
      <c r="L3" s="1120"/>
      <c r="M3" s="1120"/>
      <c r="N3" s="1120"/>
      <c r="O3" s="1120"/>
      <c r="P3" s="1120"/>
      <c r="Q3" s="1120"/>
      <c r="R3" s="1120"/>
      <c r="S3" s="1120"/>
      <c r="T3" s="1120"/>
      <c r="U3" s="1120"/>
      <c r="V3" s="1120"/>
      <c r="W3" s="1129"/>
      <c r="X3" s="1130" t="s">
        <v>40</v>
      </c>
      <c r="Y3" s="1131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20">
        <v>2</v>
      </c>
      <c r="D5" s="1120"/>
      <c r="E5" s="435"/>
      <c r="F5" s="435"/>
      <c r="G5" s="435" t="s">
        <v>42</v>
      </c>
      <c r="H5" s="1132" t="s">
        <v>54</v>
      </c>
      <c r="I5" s="1132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33" t="s">
        <v>2</v>
      </c>
      <c r="D7" s="1133"/>
      <c r="E7" s="436"/>
      <c r="F7" s="436"/>
      <c r="G7" s="435" t="s">
        <v>45</v>
      </c>
      <c r="H7" s="1140">
        <v>45773</v>
      </c>
      <c r="I7" s="1140"/>
      <c r="J7" s="437"/>
      <c r="K7" s="437"/>
      <c r="L7" s="437"/>
      <c r="M7" s="437"/>
      <c r="N7" s="437"/>
      <c r="O7" s="437"/>
      <c r="P7" s="1119" t="s">
        <v>46</v>
      </c>
      <c r="Q7" s="1119"/>
      <c r="R7" s="1119"/>
      <c r="S7" s="1120" t="s">
        <v>116</v>
      </c>
      <c r="T7" s="1120"/>
      <c r="U7" s="1120"/>
      <c r="V7" s="1120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2" t="s">
        <v>47</v>
      </c>
      <c r="B9" s="1113"/>
      <c r="C9" s="1114" t="s">
        <v>65</v>
      </c>
      <c r="D9" s="1115"/>
      <c r="E9" s="1115"/>
      <c r="F9" s="1115"/>
      <c r="G9" s="1115"/>
      <c r="H9" s="1115"/>
      <c r="I9" s="1116"/>
      <c r="J9" s="1114" t="s">
        <v>63</v>
      </c>
      <c r="K9" s="1115"/>
      <c r="L9" s="1115"/>
      <c r="M9" s="1115"/>
      <c r="N9" s="1115"/>
      <c r="O9" s="1115"/>
      <c r="P9" s="1116"/>
      <c r="Q9" s="1117" t="s">
        <v>8</v>
      </c>
      <c r="R9" s="1118"/>
      <c r="S9" s="1118"/>
      <c r="T9" s="1118"/>
      <c r="U9" s="1118"/>
      <c r="V9" s="1118"/>
      <c r="W9" s="1118"/>
      <c r="X9" s="1116"/>
    </row>
    <row r="10" spans="1:28" ht="48" customHeight="1" thickBot="1" x14ac:dyDescent="0.6">
      <c r="A10" s="1110" t="s">
        <v>48</v>
      </c>
      <c r="B10" s="1111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92" t="s">
        <v>9</v>
      </c>
      <c r="B18" s="1093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94" t="s">
        <v>50</v>
      </c>
      <c r="B19" s="1095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6"/>
      <c r="N20" s="1096"/>
      <c r="O20" s="1096"/>
      <c r="P20" s="1096"/>
      <c r="Q20" s="1097"/>
      <c r="R20" s="1097"/>
      <c r="S20" s="1097"/>
      <c r="T20" s="1097"/>
      <c r="U20" s="1097"/>
      <c r="V20" s="1097"/>
      <c r="W20" s="1097"/>
      <c r="X20" s="1096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3" t="s">
        <v>27</v>
      </c>
      <c r="B22" s="1104"/>
      <c r="C22" s="1105" t="s">
        <v>8</v>
      </c>
      <c r="D22" s="1106"/>
      <c r="E22" s="1106"/>
      <c r="F22" s="1106"/>
      <c r="G22" s="1106"/>
      <c r="H22" s="1106"/>
      <c r="I22" s="1107"/>
      <c r="J22" s="446"/>
      <c r="K22" s="445"/>
      <c r="L22" s="1108" t="s">
        <v>49</v>
      </c>
      <c r="M22" s="1109"/>
      <c r="N22" s="1105" t="s">
        <v>8</v>
      </c>
      <c r="O22" s="1106"/>
      <c r="P22" s="1106"/>
      <c r="Q22" s="1106"/>
      <c r="R22" s="1106"/>
      <c r="S22" s="1106"/>
      <c r="T22" s="1107"/>
      <c r="U22" s="548"/>
      <c r="V22" s="549"/>
      <c r="W22" s="549"/>
      <c r="X22" s="550"/>
      <c r="Y22" s="549"/>
    </row>
    <row r="23" spans="1:28" ht="48" customHeight="1" thickBot="1" x14ac:dyDescent="0.6">
      <c r="A23" s="1110" t="s">
        <v>48</v>
      </c>
      <c r="B23" s="1111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0" t="s">
        <v>48</v>
      </c>
      <c r="M23" s="1111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92" t="s">
        <v>9</v>
      </c>
      <c r="B31" s="1093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92" t="s">
        <v>9</v>
      </c>
      <c r="M31" s="1093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94" t="s">
        <v>50</v>
      </c>
      <c r="B32" s="1095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94" t="s">
        <v>50</v>
      </c>
      <c r="M32" s="1095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98" t="s">
        <v>19</v>
      </c>
      <c r="B35" s="1099"/>
      <c r="C35" s="1100" t="s">
        <v>113</v>
      </c>
      <c r="D35" s="1101"/>
      <c r="E35" s="1101"/>
      <c r="F35" s="1101"/>
      <c r="G35" s="1101"/>
      <c r="H35" s="1101"/>
      <c r="I35" s="1102"/>
      <c r="J35" s="1100" t="s">
        <v>63</v>
      </c>
      <c r="K35" s="1101"/>
      <c r="L35" s="1101"/>
      <c r="M35" s="1101"/>
      <c r="N35" s="1101"/>
      <c r="O35" s="1101"/>
      <c r="P35" s="1102"/>
      <c r="Q35" s="1100" t="s">
        <v>8</v>
      </c>
      <c r="R35" s="1101"/>
      <c r="S35" s="1101"/>
      <c r="T35" s="1101"/>
      <c r="U35" s="1101"/>
      <c r="V35" s="1101"/>
      <c r="W35" s="1101"/>
      <c r="X35" s="1102"/>
      <c r="Y35" s="434"/>
    </row>
    <row r="36" spans="1:25" ht="48" customHeight="1" thickBot="1" x14ac:dyDescent="0.6">
      <c r="A36" s="1110" t="s">
        <v>48</v>
      </c>
      <c r="B36" s="1111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92" t="s">
        <v>9</v>
      </c>
      <c r="B44" s="1093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94" t="s">
        <v>50</v>
      </c>
      <c r="B45" s="1095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21"/>
      <c r="C1" s="1123" t="s">
        <v>36</v>
      </c>
      <c r="D1" s="1123"/>
      <c r="E1" s="1123"/>
      <c r="F1" s="1123"/>
      <c r="G1" s="1123"/>
      <c r="H1" s="1123"/>
      <c r="I1" s="1123"/>
      <c r="J1" s="1123"/>
      <c r="K1" s="1123"/>
      <c r="L1" s="1123"/>
      <c r="M1" s="1123"/>
      <c r="N1" s="1123"/>
      <c r="O1" s="1123"/>
      <c r="P1" s="1123"/>
      <c r="Q1" s="1123"/>
      <c r="R1" s="1123"/>
      <c r="S1" s="1123"/>
      <c r="T1" s="1123"/>
      <c r="U1" s="1123"/>
      <c r="V1" s="1123"/>
      <c r="W1" s="1124"/>
      <c r="X1" s="1125" t="s">
        <v>37</v>
      </c>
      <c r="Y1" s="1126"/>
    </row>
    <row r="2" spans="1:28" x14ac:dyDescent="0.55000000000000004">
      <c r="A2" s="577"/>
      <c r="B2" s="1122"/>
      <c r="C2" s="1127" t="s">
        <v>38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7"/>
      <c r="V2" s="1127"/>
      <c r="W2" s="1128"/>
      <c r="X2" s="1130" t="s">
        <v>39</v>
      </c>
      <c r="Y2" s="1131"/>
    </row>
    <row r="3" spans="1:28" x14ac:dyDescent="0.55000000000000004">
      <c r="A3" s="577"/>
      <c r="B3" s="1122"/>
      <c r="C3" s="1120"/>
      <c r="D3" s="1120"/>
      <c r="E3" s="1120"/>
      <c r="F3" s="1120"/>
      <c r="G3" s="1120"/>
      <c r="H3" s="1120"/>
      <c r="I3" s="1120"/>
      <c r="J3" s="1120"/>
      <c r="K3" s="1120"/>
      <c r="L3" s="1120"/>
      <c r="M3" s="1120"/>
      <c r="N3" s="1120"/>
      <c r="O3" s="1120"/>
      <c r="P3" s="1120"/>
      <c r="Q3" s="1120"/>
      <c r="R3" s="1120"/>
      <c r="S3" s="1120"/>
      <c r="T3" s="1120"/>
      <c r="U3" s="1120"/>
      <c r="V3" s="1120"/>
      <c r="W3" s="1129"/>
      <c r="X3" s="1130" t="s">
        <v>40</v>
      </c>
      <c r="Y3" s="1131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20">
        <v>2</v>
      </c>
      <c r="D5" s="1120"/>
      <c r="E5" s="435"/>
      <c r="F5" s="435"/>
      <c r="G5" s="435" t="s">
        <v>42</v>
      </c>
      <c r="H5" s="1132" t="s">
        <v>54</v>
      </c>
      <c r="I5" s="1132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33" t="s">
        <v>2</v>
      </c>
      <c r="D7" s="1133"/>
      <c r="E7" s="436"/>
      <c r="F7" s="436"/>
      <c r="G7" s="435" t="s">
        <v>45</v>
      </c>
      <c r="H7" s="1140">
        <v>45773</v>
      </c>
      <c r="I7" s="1140"/>
      <c r="J7" s="437"/>
      <c r="K7" s="437"/>
      <c r="L7" s="437"/>
      <c r="M7" s="437"/>
      <c r="N7" s="437"/>
      <c r="O7" s="437"/>
      <c r="P7" s="1119" t="s">
        <v>46</v>
      </c>
      <c r="Q7" s="1119"/>
      <c r="R7" s="1119"/>
      <c r="S7" s="1120" t="s">
        <v>116</v>
      </c>
      <c r="T7" s="1120"/>
      <c r="U7" s="1120"/>
      <c r="V7" s="1120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2" t="s">
        <v>47</v>
      </c>
      <c r="B9" s="1113"/>
      <c r="C9" s="1114" t="s">
        <v>65</v>
      </c>
      <c r="D9" s="1115"/>
      <c r="E9" s="1115"/>
      <c r="F9" s="1115"/>
      <c r="G9" s="1115"/>
      <c r="H9" s="1115"/>
      <c r="I9" s="1116"/>
      <c r="J9" s="1114" t="s">
        <v>63</v>
      </c>
      <c r="K9" s="1115"/>
      <c r="L9" s="1115"/>
      <c r="M9" s="1115"/>
      <c r="N9" s="1115"/>
      <c r="O9" s="1115"/>
      <c r="P9" s="1116"/>
      <c r="Q9" s="1117" t="s">
        <v>8</v>
      </c>
      <c r="R9" s="1118"/>
      <c r="S9" s="1118"/>
      <c r="T9" s="1118"/>
      <c r="U9" s="1118"/>
      <c r="V9" s="1118"/>
      <c r="W9" s="1118"/>
      <c r="X9" s="1116"/>
    </row>
    <row r="10" spans="1:28" ht="48" customHeight="1" thickBot="1" x14ac:dyDescent="0.6">
      <c r="A10" s="1110" t="s">
        <v>48</v>
      </c>
      <c r="B10" s="1111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92" t="s">
        <v>9</v>
      </c>
      <c r="B18" s="1093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94" t="s">
        <v>50</v>
      </c>
      <c r="B19" s="1095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6"/>
      <c r="N20" s="1096"/>
      <c r="O20" s="1096"/>
      <c r="P20" s="1096"/>
      <c r="Q20" s="1097"/>
      <c r="R20" s="1097"/>
      <c r="S20" s="1097"/>
      <c r="T20" s="1097"/>
      <c r="U20" s="1097"/>
      <c r="V20" s="1097"/>
      <c r="W20" s="1097"/>
      <c r="X20" s="1096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3" t="s">
        <v>27</v>
      </c>
      <c r="B22" s="1104"/>
      <c r="C22" s="1105" t="s">
        <v>8</v>
      </c>
      <c r="D22" s="1106"/>
      <c r="E22" s="1106"/>
      <c r="F22" s="1106"/>
      <c r="G22" s="1106"/>
      <c r="H22" s="1106"/>
      <c r="I22" s="1107"/>
      <c r="J22" s="446"/>
      <c r="K22" s="445"/>
      <c r="L22" s="1108" t="s">
        <v>49</v>
      </c>
      <c r="M22" s="1109"/>
      <c r="N22" s="1105" t="s">
        <v>8</v>
      </c>
      <c r="O22" s="1106"/>
      <c r="P22" s="1106"/>
      <c r="Q22" s="1106"/>
      <c r="R22" s="1106"/>
      <c r="S22" s="1106"/>
      <c r="T22" s="1107"/>
      <c r="U22" s="548"/>
      <c r="V22" s="549"/>
      <c r="W22" s="549"/>
      <c r="X22" s="550"/>
      <c r="Y22" s="549"/>
    </row>
    <row r="23" spans="1:28" ht="48" customHeight="1" thickBot="1" x14ac:dyDescent="0.6">
      <c r="A23" s="1110" t="s">
        <v>48</v>
      </c>
      <c r="B23" s="1111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0" t="s">
        <v>48</v>
      </c>
      <c r="M23" s="1111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92" t="s">
        <v>9</v>
      </c>
      <c r="B31" s="1093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92" t="s">
        <v>9</v>
      </c>
      <c r="M31" s="1093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94" t="s">
        <v>50</v>
      </c>
      <c r="B32" s="1095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94" t="s">
        <v>50</v>
      </c>
      <c r="M32" s="1095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098" t="s">
        <v>19</v>
      </c>
      <c r="B35" s="1099"/>
      <c r="C35" s="1100" t="s">
        <v>113</v>
      </c>
      <c r="D35" s="1101"/>
      <c r="E35" s="1101"/>
      <c r="F35" s="1101"/>
      <c r="G35" s="1101"/>
      <c r="H35" s="1101"/>
      <c r="I35" s="1102"/>
      <c r="J35" s="1100" t="s">
        <v>63</v>
      </c>
      <c r="K35" s="1101"/>
      <c r="L35" s="1101"/>
      <c r="M35" s="1101"/>
      <c r="N35" s="1101"/>
      <c r="O35" s="1101"/>
      <c r="P35" s="1102"/>
      <c r="Q35" s="1100" t="s">
        <v>8</v>
      </c>
      <c r="R35" s="1101"/>
      <c r="S35" s="1101"/>
      <c r="T35" s="1101"/>
      <c r="U35" s="1101"/>
      <c r="V35" s="1101"/>
      <c r="W35" s="1101"/>
      <c r="X35" s="1102"/>
      <c r="Y35" s="434"/>
    </row>
    <row r="36" spans="1:25" ht="48" customHeight="1" thickBot="1" x14ac:dyDescent="0.6">
      <c r="A36" s="1110" t="s">
        <v>48</v>
      </c>
      <c r="B36" s="1111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92" t="s">
        <v>9</v>
      </c>
      <c r="B44" s="1093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94" t="s">
        <v>50</v>
      </c>
      <c r="B45" s="1095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3</vt:i4>
      </vt:variant>
    </vt:vector>
  </HeadingPairs>
  <TitlesOfParts>
    <vt:vector size="89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IMPRIMIR</vt:lpstr>
      <vt:lpstr>SEM 63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2025-06-05T23:21:46Z</cp:lastPrinted>
  <dcterms:created xsi:type="dcterms:W3CDTF">2021-03-04T08:17:33Z</dcterms:created>
  <dcterms:modified xsi:type="dcterms:W3CDTF">2025-06-06T21:44:01Z</dcterms:modified>
</cp:coreProperties>
</file>