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"/>
    </mc:Choice>
  </mc:AlternateContent>
  <xr:revisionPtr revIDLastSave="0" documentId="13_ncr:1_{12C25009-E74A-F341-95F4-1BE968A2C5F9}" xr6:coauthVersionLast="47" xr6:coauthVersionMax="47" xr10:uidLastSave="{00000000-0000-0000-0000-000000000000}"/>
  <bookViews>
    <workbookView xWindow="0" yWindow="460" windowWidth="28800" windowHeight="16580" tabRatio="500" activeTab="2" xr2:uid="{00000000-000D-0000-FFFF-FFFF00000000}"/>
  </bookViews>
  <sheets>
    <sheet name="SECTION_HALF" sheetId="4" state="hidden" r:id="rId1"/>
    <sheet name="VSM results" sheetId="5" r:id="rId2"/>
    <sheet name="VSM results for thesis" sheetId="23" r:id="rId3"/>
    <sheet name="sarah-Ms" sheetId="22" r:id="rId4"/>
    <sheet name="geochem" sheetId="10" r:id="rId5"/>
    <sheet name="TOC" sheetId="11" r:id="rId6"/>
    <sheet name="age_model" sheetId="15" r:id="rId7"/>
    <sheet name="egger-sulf" sheetId="20" r:id="rId8"/>
    <sheet name="egger-TOC" sheetId="17" r:id="rId9"/>
    <sheet name="age_points" sheetId="16" r:id="rId10"/>
    <sheet name="egger-iron" sheetId="19" r:id="rId11"/>
    <sheet name="347-M0063D_core_section" sheetId="9" r:id="rId12"/>
    <sheet name="geochem_others" sheetId="12" r:id="rId13"/>
    <sheet name="TOC_others" sheetId="13" r:id="rId14"/>
    <sheet name="STANDARD" sheetId="7" state="hidden" r:id="rId15"/>
  </sheets>
  <definedNames>
    <definedName name="_xlnm._FilterDatabase" localSheetId="10" hidden="1">'egger-iron'!$B$1:$B$67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8" i="5"/>
  <c r="X9" i="5"/>
  <c r="X10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2" i="5"/>
  <c r="S11" i="5"/>
  <c r="J8" i="5"/>
  <c r="S8" i="22"/>
  <c r="P16" i="22"/>
  <c r="P7" i="22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2" i="20"/>
  <c r="C3" i="22"/>
  <c r="C2" i="22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0" i="5"/>
  <c r="K9" i="5"/>
  <c r="K8" i="5"/>
  <c r="K6" i="5"/>
  <c r="K5" i="5"/>
  <c r="K4" i="5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12" i="11"/>
  <c r="A3" i="11"/>
  <c r="A4" i="11"/>
  <c r="A5" i="11"/>
  <c r="A6" i="11"/>
  <c r="A7" i="11"/>
  <c r="A8" i="11"/>
  <c r="A9" i="11"/>
  <c r="A10" i="11"/>
  <c r="A11" i="11"/>
  <c r="A2" i="11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0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" i="10"/>
  <c r="Q29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V8" i="5"/>
  <c r="W8" i="5" s="1"/>
  <c r="S5" i="5"/>
  <c r="V5" i="5" s="1"/>
  <c r="W5" i="5" s="1"/>
  <c r="S4" i="5"/>
  <c r="V4" i="5" s="1"/>
  <c r="W4" i="5" s="1"/>
  <c r="S2" i="5"/>
  <c r="V2" i="5" s="1"/>
  <c r="W2" i="5" s="1"/>
  <c r="S3" i="5"/>
  <c r="V3" i="5" s="1"/>
  <c r="W3" i="5" s="1"/>
  <c r="S6" i="5"/>
  <c r="V6" i="5" s="1"/>
  <c r="W6" i="5" s="1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J3" i="5"/>
  <c r="J4" i="5"/>
  <c r="J5" i="5"/>
  <c r="J6" i="5"/>
  <c r="J7" i="5"/>
  <c r="J9" i="5"/>
  <c r="J10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2" i="5"/>
  <c r="S24" i="5"/>
  <c r="V24" i="5" s="1"/>
  <c r="W24" i="5" s="1"/>
  <c r="S25" i="5"/>
  <c r="V25" i="5" s="1"/>
  <c r="W25" i="5" s="1"/>
  <c r="S26" i="5"/>
  <c r="V26" i="5" s="1"/>
  <c r="W26" i="5" s="1"/>
  <c r="S27" i="5"/>
  <c r="V27" i="5" s="1"/>
  <c r="W27" i="5" s="1"/>
  <c r="S28" i="5"/>
  <c r="V28" i="5" s="1"/>
  <c r="W28" i="5" s="1"/>
  <c r="S29" i="5"/>
  <c r="V29" i="5" s="1"/>
  <c r="W29" i="5" s="1"/>
  <c r="S30" i="5"/>
  <c r="V30" i="5" s="1"/>
  <c r="W30" i="5" s="1"/>
  <c r="S31" i="5"/>
  <c r="V31" i="5" s="1"/>
  <c r="W31" i="5" s="1"/>
  <c r="S32" i="5"/>
  <c r="V32" i="5" s="1"/>
  <c r="W32" i="5" s="1"/>
  <c r="S33" i="5"/>
  <c r="V33" i="5" s="1"/>
  <c r="W33" i="5" s="1"/>
  <c r="S34" i="5"/>
  <c r="V34" i="5" s="1"/>
  <c r="W34" i="5" s="1"/>
  <c r="S35" i="5"/>
  <c r="V35" i="5" s="1"/>
  <c r="W35" i="5" s="1"/>
  <c r="S36" i="5"/>
  <c r="V36" i="5" s="1"/>
  <c r="W36" i="5" s="1"/>
  <c r="S37" i="5"/>
  <c r="V37" i="5" s="1"/>
  <c r="W37" i="5" s="1"/>
  <c r="S38" i="5"/>
  <c r="V38" i="5" s="1"/>
  <c r="W38" i="5" s="1"/>
  <c r="S39" i="5"/>
  <c r="V39" i="5" s="1"/>
  <c r="W39" i="5" s="1"/>
  <c r="S40" i="5"/>
  <c r="V40" i="5" s="1"/>
  <c r="W40" i="5" s="1"/>
  <c r="S41" i="5"/>
  <c r="V41" i="5" s="1"/>
  <c r="W41" i="5" s="1"/>
  <c r="S42" i="5"/>
  <c r="V42" i="5" s="1"/>
  <c r="W42" i="5" s="1"/>
  <c r="S43" i="5"/>
  <c r="V43" i="5" s="1"/>
  <c r="W43" i="5" s="1"/>
  <c r="S44" i="5"/>
  <c r="V44" i="5" s="1"/>
  <c r="W44" i="5" s="1"/>
  <c r="S45" i="5"/>
  <c r="V45" i="5" s="1"/>
  <c r="W45" i="5" s="1"/>
  <c r="S46" i="5"/>
  <c r="V46" i="5" s="1"/>
  <c r="W46" i="5" s="1"/>
  <c r="S47" i="5"/>
  <c r="V47" i="5" s="1"/>
  <c r="W47" i="5" s="1"/>
  <c r="S48" i="5"/>
  <c r="V48" i="5" s="1"/>
  <c r="W48" i="5" s="1"/>
  <c r="S49" i="5"/>
  <c r="V49" i="5" s="1"/>
  <c r="W49" i="5" s="1"/>
  <c r="S50" i="5"/>
  <c r="V50" i="5" s="1"/>
  <c r="W50" i="5" s="1"/>
  <c r="S51" i="5"/>
  <c r="V51" i="5" s="1"/>
  <c r="W51" i="5" s="1"/>
  <c r="S52" i="5"/>
  <c r="V52" i="5" s="1"/>
  <c r="W52" i="5" s="1"/>
  <c r="S53" i="5"/>
  <c r="V53" i="5" s="1"/>
  <c r="W53" i="5" s="1"/>
  <c r="S18" i="5"/>
  <c r="V18" i="5" s="1"/>
  <c r="W18" i="5" s="1"/>
  <c r="S19" i="5"/>
  <c r="V19" i="5" s="1"/>
  <c r="W19" i="5" s="1"/>
  <c r="S20" i="5"/>
  <c r="V20" i="5" s="1"/>
  <c r="W20" i="5" s="1"/>
  <c r="S21" i="5"/>
  <c r="V21" i="5" s="1"/>
  <c r="W21" i="5" s="1"/>
  <c r="S22" i="5"/>
  <c r="V22" i="5" s="1"/>
  <c r="W22" i="5" s="1"/>
  <c r="S13" i="5"/>
  <c r="V13" i="5" s="1"/>
  <c r="W13" i="5" s="1"/>
  <c r="S14" i="5"/>
  <c r="V14" i="5" s="1"/>
  <c r="W14" i="5" s="1"/>
  <c r="S15" i="5"/>
  <c r="V15" i="5" s="1"/>
  <c r="W15" i="5" s="1"/>
  <c r="S16" i="5"/>
  <c r="V16" i="5" s="1"/>
  <c r="W16" i="5" s="1"/>
  <c r="S10" i="5"/>
  <c r="V10" i="5" s="1"/>
  <c r="W10" i="5" s="1"/>
  <c r="S7" i="5"/>
  <c r="S17" i="5"/>
  <c r="V17" i="5" s="1"/>
  <c r="W17" i="5" s="1"/>
  <c r="S12" i="5"/>
  <c r="V12" i="5" s="1"/>
  <c r="W12" i="5" s="1"/>
  <c r="S9" i="5"/>
  <c r="V9" i="5" s="1"/>
  <c r="W9" i="5" s="1"/>
  <c r="S23" i="5"/>
  <c r="V23" i="5" s="1"/>
  <c r="W23" i="5" s="1"/>
</calcChain>
</file>

<file path=xl/sharedStrings.xml><?xml version="1.0" encoding="utf-8"?>
<sst xmlns="http://schemas.openxmlformats.org/spreadsheetml/2006/main" count="2480" uniqueCount="942">
  <si>
    <t>Exp</t>
  </si>
  <si>
    <t>Site</t>
  </si>
  <si>
    <t>Hole</t>
  </si>
  <si>
    <t>Core</t>
  </si>
  <si>
    <t>Core Type</t>
  </si>
  <si>
    <t>Section</t>
  </si>
  <si>
    <t>Section Half</t>
  </si>
  <si>
    <t>Volume (cc)</t>
  </si>
  <si>
    <t>Top Interval (cm)</t>
  </si>
  <si>
    <t>Bottom Interval (cm)</t>
  </si>
  <si>
    <t>D</t>
  </si>
  <si>
    <t>H</t>
  </si>
  <si>
    <t>W</t>
  </si>
  <si>
    <t>full sample name</t>
  </si>
  <si>
    <t>short sample name</t>
  </si>
  <si>
    <t>M63D-19-2-90</t>
  </si>
  <si>
    <t>19-90</t>
  </si>
  <si>
    <t>initial sample weight (g)</t>
  </si>
  <si>
    <t>unused sample (g)</t>
  </si>
  <si>
    <t>final sample weight (g)</t>
  </si>
  <si>
    <t>M63D-27-1-135</t>
  </si>
  <si>
    <t>27-135</t>
  </si>
  <si>
    <t>M63D-23-1-135</t>
  </si>
  <si>
    <t>23-135</t>
  </si>
  <si>
    <t>M63D-16-1-137</t>
  </si>
  <si>
    <t>16-137</t>
  </si>
  <si>
    <t>M63D-25-2-80</t>
  </si>
  <si>
    <t>25-80</t>
  </si>
  <si>
    <t>M63D-15-1-42</t>
  </si>
  <si>
    <t>15-42</t>
  </si>
  <si>
    <t>M63D-27-2-90</t>
  </si>
  <si>
    <t>27-90</t>
  </si>
  <si>
    <t>M63D-25-1-135</t>
  </si>
  <si>
    <t>25-135</t>
  </si>
  <si>
    <t>M63D-26-1-135</t>
  </si>
  <si>
    <t>26-135</t>
  </si>
  <si>
    <t>M63D-14-1-47</t>
  </si>
  <si>
    <t>14-47</t>
  </si>
  <si>
    <t>ISGN</t>
  </si>
  <si>
    <t>M63D-28-1-135</t>
  </si>
  <si>
    <t>28-135</t>
  </si>
  <si>
    <t>M63D-15-1-113</t>
  </si>
  <si>
    <t>15-113</t>
  </si>
  <si>
    <t>M63D-14-3-11</t>
  </si>
  <si>
    <t>14-11</t>
  </si>
  <si>
    <t>M63D-16-1-12</t>
  </si>
  <si>
    <t>16-12</t>
  </si>
  <si>
    <t>M63D-13-1-92</t>
  </si>
  <si>
    <t>13-92</t>
  </si>
  <si>
    <t>M63D-30-1-70</t>
  </si>
  <si>
    <t>30-70</t>
  </si>
  <si>
    <t>M63D-30-1-135</t>
  </si>
  <si>
    <t>30-135</t>
  </si>
  <si>
    <t>M63D-31-1-135</t>
  </si>
  <si>
    <t>31-135</t>
  </si>
  <si>
    <t>M63D-30-2-110</t>
  </si>
  <si>
    <t>30-110</t>
  </si>
  <si>
    <t>M63D-35-1-10</t>
  </si>
  <si>
    <t>35-10</t>
  </si>
  <si>
    <t>M63D-33-1-135</t>
  </si>
  <si>
    <t>33-135</t>
  </si>
  <si>
    <t>M63D-34-1-145</t>
  </si>
  <si>
    <t>34-145</t>
  </si>
  <si>
    <t>M63D-38-1-101</t>
  </si>
  <si>
    <t>38-101</t>
  </si>
  <si>
    <t>M63D-32-1-135</t>
  </si>
  <si>
    <t>32-135</t>
  </si>
  <si>
    <t>M63D-20-1-135</t>
  </si>
  <si>
    <t>20-135</t>
  </si>
  <si>
    <t>M63D-36-1-136</t>
  </si>
  <si>
    <t>36-136</t>
  </si>
  <si>
    <t>M63D-39-1-135</t>
  </si>
  <si>
    <t>39-135</t>
  </si>
  <si>
    <t>M63D-37-1-137</t>
  </si>
  <si>
    <t>37-137</t>
  </si>
  <si>
    <t>M63D-22-1-135</t>
  </si>
  <si>
    <t>22-135</t>
  </si>
  <si>
    <t>M63D-26-2-90</t>
  </si>
  <si>
    <t>26-90</t>
  </si>
  <si>
    <t>M63D-22-2-90</t>
  </si>
  <si>
    <t>22-90</t>
  </si>
  <si>
    <t>M63D-21-2-90</t>
  </si>
  <si>
    <t>21-90</t>
  </si>
  <si>
    <t>M63D-21-1-40</t>
  </si>
  <si>
    <t>21-40</t>
  </si>
  <si>
    <t>M63D-21-2-20</t>
  </si>
  <si>
    <t>21-20</t>
  </si>
  <si>
    <t>M63D-25-1-40</t>
  </si>
  <si>
    <t>25-40</t>
  </si>
  <si>
    <t>24-135</t>
  </si>
  <si>
    <t>M63D-41-1-135</t>
  </si>
  <si>
    <t>41-135</t>
  </si>
  <si>
    <t>M63D-37-1-10</t>
  </si>
  <si>
    <t>37-10</t>
  </si>
  <si>
    <t>M63D-17-1-42</t>
  </si>
  <si>
    <t>17-42</t>
  </si>
  <si>
    <t>M63D-17-1-135</t>
  </si>
  <si>
    <t>17-135</t>
  </si>
  <si>
    <t>M63D-19-1-135</t>
  </si>
  <si>
    <t>19-135</t>
  </si>
  <si>
    <t>M63D-18-1-40</t>
  </si>
  <si>
    <t>18-40</t>
  </si>
  <si>
    <t>M63D-18-1-135</t>
  </si>
  <si>
    <t>18-135</t>
  </si>
  <si>
    <t>M63D-9-2-68</t>
  </si>
  <si>
    <t>9-68</t>
  </si>
  <si>
    <t>M63D-18-2-90</t>
  </si>
  <si>
    <t>18-90</t>
  </si>
  <si>
    <t>time in VSM</t>
  </si>
  <si>
    <t>sat mag (Am^2/kg)</t>
  </si>
  <si>
    <t>magnetite (ppm)</t>
  </si>
  <si>
    <t>Depth (mbsf)</t>
  </si>
  <si>
    <t>loop rating (1 bad, 5 good)</t>
  </si>
  <si>
    <t>bad slope correction. Vertical offset persisted after recentering z-axis.</t>
  </si>
  <si>
    <t>DCD done?</t>
  </si>
  <si>
    <t>Y</t>
  </si>
  <si>
    <t>Notes</t>
  </si>
  <si>
    <t>bot. 2 cm to PAL</t>
  </si>
  <si>
    <t>347-M0063D-41H-CC</t>
  </si>
  <si>
    <t>347-M0063D-41H-3</t>
  </si>
  <si>
    <t>347-M0063D-41H-2</t>
  </si>
  <si>
    <t>HS @  bot., IWRH at 135, 140cm.</t>
  </si>
  <si>
    <t>347-M0063D-41H-1</t>
  </si>
  <si>
    <t>347-M0063D-40H-3</t>
  </si>
  <si>
    <t>347-M0063D-40H-2</t>
  </si>
  <si>
    <t>HS @ bot, IWRH 135, 140</t>
  </si>
  <si>
    <t>347-M0063D-40H-1</t>
  </si>
  <si>
    <t>347-M0063D-39H-CC</t>
  </si>
  <si>
    <t>347-M0063D-39H-3</t>
  </si>
  <si>
    <t>347-M0063D-39H-2</t>
  </si>
  <si>
    <t>347-M0063D-39H-1</t>
  </si>
  <si>
    <t>347-M0063D-38H-CC</t>
  </si>
  <si>
    <t>347-M0063D-38H-3</t>
  </si>
  <si>
    <t>347-M0063D-38H-2</t>
  </si>
  <si>
    <t>347-M0063D-38H-1</t>
  </si>
  <si>
    <t>all to PAL</t>
  </si>
  <si>
    <t>347-M0063D-37H-CC</t>
  </si>
  <si>
    <t>347-M0063D-37H-3</t>
  </si>
  <si>
    <t>347-M0063D-37H-2</t>
  </si>
  <si>
    <t>347-M0063D-37H-1</t>
  </si>
  <si>
    <t>347-M0063D-36H-CC</t>
  </si>
  <si>
    <t>347-M0063D-36H-2</t>
  </si>
  <si>
    <t>347-M0063D-36H-1</t>
  </si>
  <si>
    <t>347-M0063D-35H-CC</t>
  </si>
  <si>
    <t>347-M0063D-35H-1</t>
  </si>
  <si>
    <t>347-M0063D-34H-CC</t>
  </si>
  <si>
    <t>347-M0063D-34H-2</t>
  </si>
  <si>
    <t>347-M0063D-34H-1</t>
  </si>
  <si>
    <t>bot 2 cm to PAL</t>
  </si>
  <si>
    <t>347-M0063D-33H-CC</t>
  </si>
  <si>
    <t>347-M0063D-33H-2</t>
  </si>
  <si>
    <t>347-M0063D-33H-1</t>
  </si>
  <si>
    <t>bot 2cm to PAL</t>
  </si>
  <si>
    <t>347-M0063D-32H-CC</t>
  </si>
  <si>
    <t>347-M0063D-32H-3</t>
  </si>
  <si>
    <t>347-M0063D-32H-2</t>
  </si>
  <si>
    <t>347-M0063D-32H-1</t>
  </si>
  <si>
    <t>bot. 2cm to PAL</t>
  </si>
  <si>
    <t>347-M0063D-31H-CC</t>
  </si>
  <si>
    <t>347-M0063D-31H-3</t>
  </si>
  <si>
    <t>347-M0063D-31H-2</t>
  </si>
  <si>
    <t>347-M0063D-31H-1</t>
  </si>
  <si>
    <t>347-M0063D-30H-CC</t>
  </si>
  <si>
    <t>section changed from 132 cm to 131 during OSP</t>
  </si>
  <si>
    <t>347-M0063D-30H-2</t>
  </si>
  <si>
    <t>HS @ bot., IWRH at 135, 140cm</t>
  </si>
  <si>
    <t>347-M0063D-30H-1</t>
  </si>
  <si>
    <t>all to PAL. No CC photo</t>
  </si>
  <si>
    <t>347-M0063D-28H-CC</t>
  </si>
  <si>
    <t>347-M0063D-28H-2</t>
  </si>
  <si>
    <t>HS @  bot., IWRH at 135, 140cm</t>
  </si>
  <si>
    <t>347-M0063D-28H-1</t>
  </si>
  <si>
    <t>347-M0063D-27H-CC</t>
  </si>
  <si>
    <t>347-M0063D-27H-2</t>
  </si>
  <si>
    <t>347-M0063D-27H-1</t>
  </si>
  <si>
    <t>347-M0063D-26H-CC</t>
  </si>
  <si>
    <t>347-M0063D-26H-3</t>
  </si>
  <si>
    <t>347-M0063D-26H-2</t>
  </si>
  <si>
    <t>347-M0063D-26H-1</t>
  </si>
  <si>
    <t>347-M0063D-25H-CC</t>
  </si>
  <si>
    <t>347-M0063D-25H-2</t>
  </si>
  <si>
    <t>HS @  bot., IWRH at 135, 140 cm</t>
  </si>
  <si>
    <t>347-M0063D-25H-1</t>
  </si>
  <si>
    <t>347-M0063D-24H-CC</t>
  </si>
  <si>
    <t>347-M0063D-24H-2</t>
  </si>
  <si>
    <t>347-M0063D-24H-1</t>
  </si>
  <si>
    <t>347-M0063D-23H-CC</t>
  </si>
  <si>
    <t>347-M0063D-23H-2</t>
  </si>
  <si>
    <t>347-M0063D-23H-1</t>
  </si>
  <si>
    <t>347-M0063D-22H-CC</t>
  </si>
  <si>
    <t>347-M0063D-22H-2</t>
  </si>
  <si>
    <t>347-M0063D-22H-1</t>
  </si>
  <si>
    <t>347-M0063D-21H-CC</t>
  </si>
  <si>
    <t>changed length to 112 cm</t>
  </si>
  <si>
    <t>347-M0063D-21H-2</t>
  </si>
  <si>
    <t>347-M0063D-21H-1</t>
  </si>
  <si>
    <t>347-M0063D-20H-CC</t>
  </si>
  <si>
    <t>347-M0063D-20H-2</t>
  </si>
  <si>
    <t>347-M0063D-20H-1</t>
  </si>
  <si>
    <t>347-M0063D-19H-CC</t>
  </si>
  <si>
    <t>347-M0063D-19H-2</t>
  </si>
  <si>
    <t>347-M0063D-19H-1</t>
  </si>
  <si>
    <t>347-M0063D-18H-CC</t>
  </si>
  <si>
    <t>347-M0063D-18H-2</t>
  </si>
  <si>
    <t>HS @  bot., IWRH @ 135, 140cm</t>
  </si>
  <si>
    <t>347-M0063D-18H-1</t>
  </si>
  <si>
    <t>347-M0063D-17H-CC</t>
  </si>
  <si>
    <t>347-M0063D-17H-2</t>
  </si>
  <si>
    <t>347-M0063D-17H-1</t>
  </si>
  <si>
    <t>347-M0063D-16H-CC</t>
  </si>
  <si>
    <t>347-M0063D-16H-2</t>
  </si>
  <si>
    <t>347-M0063D-16H-1</t>
  </si>
  <si>
    <t>347-M0063D-15H-CC</t>
  </si>
  <si>
    <t>347-M0063D-15H-2</t>
  </si>
  <si>
    <t>HS @  bot., IWRH @ 112,117cm</t>
  </si>
  <si>
    <t>347-M0063D-15H-1</t>
  </si>
  <si>
    <t>347-M0063D-14H-CC</t>
  </si>
  <si>
    <t>changed length from 83 to 89 cm</t>
  </si>
  <si>
    <t>347-M0063D-14H-3</t>
  </si>
  <si>
    <t>347-M0063D-14H-2</t>
  </si>
  <si>
    <t>HS @  bot., IWRH @ 78, 83cm</t>
  </si>
  <si>
    <t>347-M0063D-14H-1</t>
  </si>
  <si>
    <t>347-M0063D-13H-CC</t>
  </si>
  <si>
    <t>347-M0063D-13H-3</t>
  </si>
  <si>
    <t>347-M0063D-13H-2</t>
  </si>
  <si>
    <t>HS @  bot., IWRH @ 91, 96cm</t>
  </si>
  <si>
    <t>347-M0063D-13H-1</t>
  </si>
  <si>
    <t>347-M0063D-12H-CC</t>
  </si>
  <si>
    <t>347-M0063D-12H-2</t>
  </si>
  <si>
    <t>347-M0063D-12H-1</t>
  </si>
  <si>
    <t>347-M0063D-11H-CC</t>
  </si>
  <si>
    <t>347-M0063D-11H-2</t>
  </si>
  <si>
    <t>TOP lost in core barrel; HS @  bot., IWRH @ 91, 96cm</t>
  </si>
  <si>
    <t>347-M0063D-11H-1</t>
  </si>
  <si>
    <t>347-M0063D-10H-CC</t>
  </si>
  <si>
    <t>347-M0063D-10H-3</t>
  </si>
  <si>
    <t>347-M0063D-10H-2</t>
  </si>
  <si>
    <t>HS @  bot., IWRH @ 120, 125cm</t>
  </si>
  <si>
    <t>347-M0063D-10H-1</t>
  </si>
  <si>
    <t>347-M0063D-9H-CC</t>
  </si>
  <si>
    <t>IWRH @ 65, 70cm</t>
  </si>
  <si>
    <t>347-M0063D-9H-2</t>
  </si>
  <si>
    <t>347-M0063D-9H-1</t>
  </si>
  <si>
    <t>347-M0063D-8H-CC</t>
  </si>
  <si>
    <t>347-M0063D-8H-2</t>
  </si>
  <si>
    <t>347-M0063D-8H-1</t>
  </si>
  <si>
    <t>bot 4 cm to PAL</t>
  </si>
  <si>
    <t>347-M0063D-7H-CC</t>
  </si>
  <si>
    <t>IWRH @ 92, 97cm</t>
  </si>
  <si>
    <t>347-M0063D-7H-2</t>
  </si>
  <si>
    <t>HS @  bot., IWRH @ 121, 126cm</t>
  </si>
  <si>
    <t>347-M0063D-7H-1</t>
  </si>
  <si>
    <t>bot 3 cm to PAL</t>
  </si>
  <si>
    <t>347-M0063D-6H-CC</t>
  </si>
  <si>
    <t>IWRH @ 73, 78cm</t>
  </si>
  <si>
    <t>347-M0063D-6H-2</t>
  </si>
  <si>
    <t>HS @  bot., IWRH @ 108, 113cm</t>
  </si>
  <si>
    <t>347-M0063D-6H-1</t>
  </si>
  <si>
    <t>347-M0063D-5H-CC</t>
  </si>
  <si>
    <t>347-M0063D-5H-2</t>
  </si>
  <si>
    <t>347-M0063D-5H-1</t>
  </si>
  <si>
    <t>347-M0063D-4H-CC</t>
  </si>
  <si>
    <t>IWRH @ 56, 61cm, IWRH @ 56, 61cm</t>
  </si>
  <si>
    <t>347-M0063D-4H-2</t>
  </si>
  <si>
    <t>347-M0063D-4H-1</t>
  </si>
  <si>
    <t>347-M0063D-3H-CC</t>
  </si>
  <si>
    <t>347-M0063D-3H-3</t>
  </si>
  <si>
    <t>HS @  bot., IWRH @ 103, 108 cm</t>
  </si>
  <si>
    <t>347-M0063D-3H-2</t>
  </si>
  <si>
    <t>HS @  bot., IWRH @ 97, 102cm; changed from 118 to 111 cm</t>
  </si>
  <si>
    <t>347-M0063D-3H-1</t>
  </si>
  <si>
    <t>347-M0063D-2H-CC</t>
  </si>
  <si>
    <t>347-M0063D-2H-3</t>
  </si>
  <si>
    <t>HS @  bot., IWRH @ 135, 140 cm</t>
  </si>
  <si>
    <t>347-M0063D-2H-2</t>
  </si>
  <si>
    <t>347-M0063D-2H-1</t>
  </si>
  <si>
    <t>347-M0063D-1H-CC</t>
  </si>
  <si>
    <t>347-M0063D-1H-3</t>
  </si>
  <si>
    <t>347-M0063D-1H-2</t>
  </si>
  <si>
    <t>347-M0063D-1H-1</t>
  </si>
  <si>
    <t>Comment</t>
  </si>
  <si>
    <t>Top [mcd]</t>
  </si>
  <si>
    <t>Bot [mbsf]</t>
  </si>
  <si>
    <t>Top [mbsf]</t>
  </si>
  <si>
    <t>CL [m]</t>
  </si>
  <si>
    <t>LL [m]</t>
  </si>
  <si>
    <t>Sample label</t>
  </si>
  <si>
    <t>bad slope correction and vertical offset</t>
  </si>
  <si>
    <t>IBCR0347RXHS344</t>
  </si>
  <si>
    <t>IBCR0347RXVS344</t>
  </si>
  <si>
    <t>IBCR0347RXXS344</t>
  </si>
  <si>
    <t>IBCR0347RXBS344</t>
  </si>
  <si>
    <t>IBCR0347RXTS344</t>
  </si>
  <si>
    <t>IBCR0347RXDS344</t>
  </si>
  <si>
    <t>IBCR0347RXCS344</t>
  </si>
  <si>
    <t>IBCR0347RXIR344</t>
  </si>
  <si>
    <t>IBCR0347RXUS344</t>
  </si>
  <si>
    <t>IBCR0347RX9S344</t>
  </si>
  <si>
    <t>IBCR0347RXHR344</t>
  </si>
  <si>
    <t>IBCR0347RXTR344</t>
  </si>
  <si>
    <t>IBCR0347RXSS344</t>
  </si>
  <si>
    <t>IBCR0347RX8S344</t>
  </si>
  <si>
    <t>IBCR0347RX0S344</t>
  </si>
  <si>
    <t>IBCR0347RX6S344</t>
  </si>
  <si>
    <t>IBCR0347RXAS344</t>
  </si>
  <si>
    <t>IBCR0347RXRS344</t>
  </si>
  <si>
    <t>IBCR0347RXOS344</t>
  </si>
  <si>
    <t>IBCR0347RXQS344</t>
  </si>
  <si>
    <t>IBCR0347RXPS344</t>
  </si>
  <si>
    <t>IBCR0347RX7S344</t>
  </si>
  <si>
    <t>IBCR0347RX4S344</t>
  </si>
  <si>
    <t>IBCR0347RX3S344</t>
  </si>
  <si>
    <t>IBCR0347RX5S344</t>
  </si>
  <si>
    <t>IBCR0347RX2S344</t>
  </si>
  <si>
    <t>IBCR0347RXNS344</t>
  </si>
  <si>
    <t>IBCR0347RXZR344</t>
  </si>
  <si>
    <t>IBCR0347RXJS344</t>
  </si>
  <si>
    <t>IBCR0347RXKS344</t>
  </si>
  <si>
    <t>IBCR0347RXFS344</t>
  </si>
  <si>
    <t>IBCR0347RXGS344</t>
  </si>
  <si>
    <t>IBCR0347RXIS344</t>
  </si>
  <si>
    <t>IBCR0347RXYR344</t>
  </si>
  <si>
    <t>IBCR0347RXWR344</t>
  </si>
  <si>
    <t>IBCR0347RXUR344</t>
  </si>
  <si>
    <t>IBCR0347RXVR344</t>
  </si>
  <si>
    <t>IBCR0347RXSR344</t>
  </si>
  <si>
    <t>IBCR0347RXRR344</t>
  </si>
  <si>
    <t>IBCR0347RXES344</t>
  </si>
  <si>
    <t>IBCR0347RXQR344</t>
  </si>
  <si>
    <t>IBCR0347RXPR344</t>
  </si>
  <si>
    <t>IBCR0347RXOR344</t>
  </si>
  <si>
    <t>IBCR0347RXNR344</t>
  </si>
  <si>
    <t>IBCR0347RXMR344</t>
  </si>
  <si>
    <t>IBCR0347RXLR344</t>
  </si>
  <si>
    <t>IBCR0347RXKR344</t>
  </si>
  <si>
    <t>IBCR0347RXJR344</t>
  </si>
  <si>
    <t>IBCR0347RXWS344</t>
  </si>
  <si>
    <t>IBCR0347RXXR344</t>
  </si>
  <si>
    <t>loop is flat but not closed. Use 500 mT loop, 1T one is bad</t>
  </si>
  <si>
    <t>500mT loop better, doesn’t quite close on top</t>
  </si>
  <si>
    <t>closes slightly better--check with Sarah</t>
  </si>
  <si>
    <t>just barely closes--consider going higher? Probably won't help</t>
  </si>
  <si>
    <t>check w/Sarah on loop closure</t>
  </si>
  <si>
    <t>show sarah both loops (using small loop's value)</t>
  </si>
  <si>
    <t>M63D-8-1-135</t>
  </si>
  <si>
    <t>8-135</t>
  </si>
  <si>
    <t>a little fat--maybe re-do higher</t>
  </si>
  <si>
    <t>500 mT loop open on top. 1T loop wacky</t>
  </si>
  <si>
    <t>M63D-2-2-135</t>
  </si>
  <si>
    <t>2-135</t>
  </si>
  <si>
    <t>M63D-6-1-108</t>
  </si>
  <si>
    <t>6-108</t>
  </si>
  <si>
    <t>could close a little better</t>
  </si>
  <si>
    <t>M63D-1-1-135</t>
  </si>
  <si>
    <t>1-135</t>
  </si>
  <si>
    <t>M63D-24-1-135</t>
  </si>
  <si>
    <t>M63D-4-2-59</t>
  </si>
  <si>
    <t>4-59</t>
  </si>
  <si>
    <t>barely closed</t>
  </si>
  <si>
    <t>closure not bad</t>
  </si>
  <si>
    <t>closure</t>
  </si>
  <si>
    <t>capsule broke when removing from sample holder. Felt it snap when I pinched it to pull off holder</t>
  </si>
  <si>
    <t>super skinny</t>
  </si>
  <si>
    <t>no longer crossing but noisy on ends</t>
  </si>
  <si>
    <t>slightly fat</t>
  </si>
  <si>
    <t>still some vert offset but closes on both ends</t>
  </si>
  <si>
    <t>vertical offset and closes late</t>
  </si>
  <si>
    <t>closes perfect but vertical offset</t>
  </si>
  <si>
    <t>tiny vert offset</t>
  </si>
  <si>
    <t>—</t>
  </si>
  <si>
    <t>R25 M0063_40H PFC 5/seawater</t>
  </si>
  <si>
    <t>R24 M0063_30H1 PFC 4/seawater</t>
  </si>
  <si>
    <t>R23 M0063E_2OH PFC 3/seawater</t>
  </si>
  <si>
    <t>R22 M0063_11H1 PFC 2/seawater</t>
  </si>
  <si>
    <t>R21 M0063_1H1 PFC 1/seawater</t>
  </si>
  <si>
    <t xml:space="preserve">R20 M0063/seawater </t>
  </si>
  <si>
    <t>R13 seawater/drill water</t>
  </si>
  <si>
    <t>R12 mud 3 (guar gum)</t>
  </si>
  <si>
    <t>R11 mud 2 (GS550)</t>
  </si>
  <si>
    <t>R10 H2Od ELGA</t>
  </si>
  <si>
    <t>R9 tap water GC</t>
  </si>
  <si>
    <t>R8 grease 5 pipe thread</t>
  </si>
  <si>
    <t xml:space="preserve">R7 grease 4 “moly” piston rod grease </t>
  </si>
  <si>
    <t>R6 grease 3 core barrel</t>
  </si>
  <si>
    <t>R5 grease 2 pipes</t>
  </si>
  <si>
    <t>R4 grease 1 drill pipe</t>
  </si>
  <si>
    <t>R3 seawater from mud pump</t>
  </si>
  <si>
    <t>R2 salt brine mud 1</t>
  </si>
  <si>
    <t>Reference samples</t>
  </si>
  <si>
    <t>Rh</t>
  </si>
  <si>
    <t>36H-2, 93–93</t>
  </si>
  <si>
    <t>35H-2, 90–95</t>
  </si>
  <si>
    <t>34H-2, 70–75</t>
  </si>
  <si>
    <t>33H-2, 95–100</t>
  </si>
  <si>
    <t>32H-2, 102–107</t>
  </si>
  <si>
    <t>31H-2, 60–65</t>
  </si>
  <si>
    <t>30H-2, 110–115</t>
  </si>
  <si>
    <t>29H-2, 90–95</t>
  </si>
  <si>
    <t>28H-2, 70–75</t>
  </si>
  <si>
    <t>27H-2, 35–40</t>
  </si>
  <si>
    <t>26H-2, 130–135</t>
  </si>
  <si>
    <t>25H-2, 40–45</t>
  </si>
  <si>
    <t>24H-2, 120–125</t>
  </si>
  <si>
    <t>23H-2, 7–12</t>
  </si>
  <si>
    <t>22H-2, 70–75</t>
  </si>
  <si>
    <t>21H-2, 10–15</t>
  </si>
  <si>
    <t>347-M0063E-</t>
  </si>
  <si>
    <t>44H-1, 63–68</t>
  </si>
  <si>
    <t>43H-1, 65–70</t>
  </si>
  <si>
    <t>42H-1, 80–85</t>
  </si>
  <si>
    <t>41H-1, 99–104</t>
  </si>
  <si>
    <t>40H-1, 65–70</t>
  </si>
  <si>
    <t>39H-1, 81–86</t>
  </si>
  <si>
    <t>37H-1, 110–115</t>
  </si>
  <si>
    <t>36H-1, 64–69</t>
  </si>
  <si>
    <t>35H-1, 80–85</t>
  </si>
  <si>
    <t>34H-1, 109–114</t>
  </si>
  <si>
    <t>33H-1, 63–86</t>
  </si>
  <si>
    <t>32H-1, 77–82</t>
  </si>
  <si>
    <t>31H-1, 106–111</t>
  </si>
  <si>
    <t>30H-1, 59–64</t>
  </si>
  <si>
    <t>29H-1, 79–84</t>
  </si>
  <si>
    <t>28H-1, 111–116</t>
  </si>
  <si>
    <t>27H-1, 65–70</t>
  </si>
  <si>
    <t>26H-1, 80–85</t>
  </si>
  <si>
    <t>25H-1, 110–115</t>
  </si>
  <si>
    <t>24H-1, 56–61</t>
  </si>
  <si>
    <t>23H-1, 81–86</t>
  </si>
  <si>
    <t>22H-1, 116–121</t>
  </si>
  <si>
    <t>21H-1, 23–28</t>
  </si>
  <si>
    <t>20H-1, 80–85</t>
  </si>
  <si>
    <t>19H-1, 100–105</t>
  </si>
  <si>
    <t>18H-1, 46–51</t>
  </si>
  <si>
    <t>17H-1, 54–59</t>
  </si>
  <si>
    <t>16H-1, 88–93</t>
  </si>
  <si>
    <t>15H-2, 106–111</t>
  </si>
  <si>
    <t>14H-3, 88–93</t>
  </si>
  <si>
    <t>13H-1, 43–48</t>
  </si>
  <si>
    <t>11H-2, 82–87</t>
  </si>
  <si>
    <t>12H-1, 56–61</t>
  </si>
  <si>
    <t>11H-2, 39–44</t>
  </si>
  <si>
    <t>10H-1, 6–6</t>
  </si>
  <si>
    <t>9H-2, 70–75</t>
  </si>
  <si>
    <t>9H-1, 21–26</t>
  </si>
  <si>
    <t>8H-2, 30–35</t>
  </si>
  <si>
    <t>7H-2, 92–97</t>
  </si>
  <si>
    <t>7H-1, 36–41</t>
  </si>
  <si>
    <t>Sq</t>
  </si>
  <si>
    <t>43H-1, 125–135</t>
  </si>
  <si>
    <t>42H-1, 135–145</t>
  </si>
  <si>
    <t>41H-1, 125–135</t>
  </si>
  <si>
    <t>40H-1, 125–135</t>
  </si>
  <si>
    <t>39H-1, 135–145</t>
  </si>
  <si>
    <t>37H-1, 135–145</t>
  </si>
  <si>
    <t>36H-1, 125–135</t>
  </si>
  <si>
    <t>35H-1, 135–145</t>
  </si>
  <si>
    <t>34H-1, 135–145</t>
  </si>
  <si>
    <t>33H-1, 125–135</t>
  </si>
  <si>
    <t>32H-1, 135–145</t>
  </si>
  <si>
    <t>31H-1, 135–145</t>
  </si>
  <si>
    <t>30H-1, 120–130</t>
  </si>
  <si>
    <t>29H-1, 135–145</t>
  </si>
  <si>
    <t>28H-1, 135–145</t>
  </si>
  <si>
    <t>27H-1, 125–135</t>
  </si>
  <si>
    <t>26H-1, 135–145</t>
  </si>
  <si>
    <t>25H-1, 135–145</t>
  </si>
  <si>
    <t>24H-1, 115–125</t>
  </si>
  <si>
    <t>23H-1, 135–145</t>
  </si>
  <si>
    <t>22H-1, 135–140</t>
  </si>
  <si>
    <t>21H-1, 83–93</t>
  </si>
  <si>
    <t>20H-1, 135–145</t>
  </si>
  <si>
    <t>19H-1, 127–137</t>
  </si>
  <si>
    <t>18H-1, 106–116</t>
  </si>
  <si>
    <t>17H-1, 111–121</t>
  </si>
  <si>
    <t>16H-1, 114–124</t>
  </si>
  <si>
    <t>15H-1, 57–67</t>
  </si>
  <si>
    <t>14H-2, 65–75</t>
  </si>
  <si>
    <t>13H-1, 68–78</t>
  </si>
  <si>
    <t>12H-1, 117–127</t>
  </si>
  <si>
    <t>11H-2, 112–112</t>
  </si>
  <si>
    <t>11H-1, 90–100</t>
  </si>
  <si>
    <t>10H-2, 75–75</t>
  </si>
  <si>
    <t>10H-1, 25–35</t>
  </si>
  <si>
    <t>9H-2, 100–100</t>
  </si>
  <si>
    <t>9H-1, 84–94</t>
  </si>
  <si>
    <t>8H-2, 60–60</t>
  </si>
  <si>
    <t>8H-1, 90–100</t>
  </si>
  <si>
    <t>7H-2, 121–121</t>
  </si>
  <si>
    <t>7H-1, 60–70</t>
  </si>
  <si>
    <t>6H-2, 81–81</t>
  </si>
  <si>
    <t>6H-1, 98–108</t>
  </si>
  <si>
    <t>5H-2, 90–90</t>
  </si>
  <si>
    <t>5H-1, 58–68</t>
  </si>
  <si>
    <t>4H-2, 67–77</t>
  </si>
  <si>
    <t>3H-1, 70–80</t>
  </si>
  <si>
    <t>2H-2, 120–130</t>
  </si>
  <si>
    <t>2H-1, 115–125</t>
  </si>
  <si>
    <t>1H-2, 20–30</t>
  </si>
  <si>
    <t>1H-1, 80–90</t>
  </si>
  <si>
    <t>41H-1, 135–140</t>
  </si>
  <si>
    <t>40H-1, 135–140</t>
  </si>
  <si>
    <t>39H-1, 135–140</t>
  </si>
  <si>
    <t>38H-1, 135–140</t>
  </si>
  <si>
    <t>37H-1, 135–140</t>
  </si>
  <si>
    <t>36H-1, 135–140</t>
  </si>
  <si>
    <t>34H-1, 135–140</t>
  </si>
  <si>
    <t>33H-1, 135–140</t>
  </si>
  <si>
    <t>32H-1, 135–140</t>
  </si>
  <si>
    <t>31H-1, 135–140</t>
  </si>
  <si>
    <t>30H-1, 135–140</t>
  </si>
  <si>
    <t>28H-1, 135–140</t>
  </si>
  <si>
    <t>27H-1, 135–140</t>
  </si>
  <si>
    <t>26H-1, 135–140</t>
  </si>
  <si>
    <t>25H-1, 135–140</t>
  </si>
  <si>
    <t>24H-1, 135–140</t>
  </si>
  <si>
    <t>23H-1, 135–140</t>
  </si>
  <si>
    <t>21H-1, 135–140</t>
  </si>
  <si>
    <t>20H-1, 135–140</t>
  </si>
  <si>
    <t>19H-1, 135–140</t>
  </si>
  <si>
    <t>18H-1, 135–140</t>
  </si>
  <si>
    <t>17H-1, 135–140</t>
  </si>
  <si>
    <t>16H-1, 135–140</t>
  </si>
  <si>
    <t>15H-1, 112–117</t>
  </si>
  <si>
    <t>13H-1, 91–96</t>
  </si>
  <si>
    <t>12H-1, 135–140</t>
  </si>
  <si>
    <t>11H-1, 91–96</t>
  </si>
  <si>
    <t>10H-2, 135–140</t>
  </si>
  <si>
    <t>10H-1, 120–125</t>
  </si>
  <si>
    <t>9H-2, 65–70</t>
  </si>
  <si>
    <t>9H-1, 135–140</t>
  </si>
  <si>
    <t>8H-2, 145–150</t>
  </si>
  <si>
    <t>8H-1, 135–140</t>
  </si>
  <si>
    <t>7H-1, 121–126</t>
  </si>
  <si>
    <t>6H-2, 73–78</t>
  </si>
  <si>
    <t>6H-1, 108–113</t>
  </si>
  <si>
    <t>5H-2, 47–52</t>
  </si>
  <si>
    <t>5H-1, 135–140</t>
  </si>
  <si>
    <t>4H-2, 56–61</t>
  </si>
  <si>
    <t>4H-1, 135–140</t>
  </si>
  <si>
    <t>3H-2, 103–1087</t>
  </si>
  <si>
    <t>3H-1, 97–102</t>
  </si>
  <si>
    <t>2H-2, 135–140</t>
  </si>
  <si>
    <t>2H-1, 135–140</t>
  </si>
  <si>
    <t>1H-2, 104–109</t>
  </si>
  <si>
    <t>1H-1, 135–140</t>
  </si>
  <si>
    <t>347-M0063D-</t>
  </si>
  <si>
    <t>35H-1, 135–140</t>
  </si>
  <si>
    <t>31H-1, 134–140</t>
  </si>
  <si>
    <t>29H-1, 135–140</t>
  </si>
  <si>
    <t>15H-1, 136–140</t>
  </si>
  <si>
    <t>14H-1, 135–140</t>
  </si>
  <si>
    <t>13H-1, 127–132</t>
  </si>
  <si>
    <t>11H-2, 72–77</t>
  </si>
  <si>
    <t>11H-1, 135–140</t>
  </si>
  <si>
    <t>10H-2, 89–94</t>
  </si>
  <si>
    <t>10H-1, 134–139</t>
  </si>
  <si>
    <t>9H-2, 78–83</t>
  </si>
  <si>
    <t>8H-2, 70–75</t>
  </si>
  <si>
    <t>8H-1, 129–134</t>
  </si>
  <si>
    <t>7H-2, 84–89</t>
  </si>
  <si>
    <t>7H-1, 134–139</t>
  </si>
  <si>
    <t>6H-2, 70–75</t>
  </si>
  <si>
    <t>6H-1, 129–134</t>
  </si>
  <si>
    <t>5H-2, 127–132</t>
  </si>
  <si>
    <t>4H-2, 47–52</t>
  </si>
  <si>
    <t>3H-2, 121–126</t>
  </si>
  <si>
    <t>3H-1, 90–95</t>
  </si>
  <si>
    <t>2H-1, 134–139</t>
  </si>
  <si>
    <t>1H-2, 135–140</t>
  </si>
  <si>
    <t>347-M0063C-</t>
  </si>
  <si>
    <t>13H-1, 132–137</t>
  </si>
  <si>
    <t>10H-1, 104–109</t>
  </si>
  <si>
    <t>9H-2, 59–64</t>
  </si>
  <si>
    <t>8H-2, 115–120</t>
  </si>
  <si>
    <t>8H-1, 128–133</t>
  </si>
  <si>
    <t>7H-2, 135–140</t>
  </si>
  <si>
    <t>7H-1, 135–140</t>
  </si>
  <si>
    <t>6H-2, 86–91</t>
  </si>
  <si>
    <t>6H-1, 135–140</t>
  </si>
  <si>
    <t>5H-2, 135–140</t>
  </si>
  <si>
    <t>4H-2, 119–124</t>
  </si>
  <si>
    <t>4H-1, 70–75</t>
  </si>
  <si>
    <t>3H-2, 76–81</t>
  </si>
  <si>
    <t>3H-1, 135–140</t>
  </si>
  <si>
    <t>1H-1, 134–139</t>
  </si>
  <si>
    <t>347-M0063B-</t>
  </si>
  <si>
    <t>36H-1, 45–50</t>
  </si>
  <si>
    <t>31H-1, 125–130</t>
  </si>
  <si>
    <t>30H-1, 125–130</t>
  </si>
  <si>
    <t>23H-1, 134–139</t>
  </si>
  <si>
    <t>22H-1, 134–139</t>
  </si>
  <si>
    <t>19H-1, 130–135</t>
  </si>
  <si>
    <t>15H-1, 135–140</t>
  </si>
  <si>
    <t>13H-1, 135–140</t>
  </si>
  <si>
    <t>11H-1, 134–139</t>
  </si>
  <si>
    <t>10H-1, 127–132</t>
  </si>
  <si>
    <t>7H-2, 101–106</t>
  </si>
  <si>
    <t>6H-2, 135–140</t>
  </si>
  <si>
    <t>6H-1, 95–100</t>
  </si>
  <si>
    <t>5H-3, 85–90</t>
  </si>
  <si>
    <t>4H-2, 95–100</t>
  </si>
  <si>
    <t>3H-3, 113–118</t>
  </si>
  <si>
    <t>3H-2, 128–133</t>
  </si>
  <si>
    <t>2H-3, 135–140</t>
  </si>
  <si>
    <t>347-M0063A-</t>
  </si>
  <si>
    <t>ICP-OES</t>
  </si>
  <si>
    <t>Conductivity</t>
  </si>
  <si>
    <t>Photometric</t>
  </si>
  <si>
    <t>IC</t>
  </si>
  <si>
    <t>Titration</t>
  </si>
  <si>
    <t>Refraction</t>
  </si>
  <si>
    <t>ISE</t>
  </si>
  <si>
    <t>Method:</t>
  </si>
  <si>
    <t>µM</t>
  </si>
  <si>
    <t>mM</t>
  </si>
  <si>
    <t>meq/L</t>
  </si>
  <si>
    <t>Unit:</t>
  </si>
  <si>
    <t>Zr</t>
  </si>
  <si>
    <t>V</t>
  </si>
  <si>
    <t>Mo</t>
  </si>
  <si>
    <t>Rb</t>
  </si>
  <si>
    <t>Mn2+</t>
  </si>
  <si>
    <t>Fe2+</t>
  </si>
  <si>
    <t>PO43–</t>
  </si>
  <si>
    <t>Al</t>
  </si>
  <si>
    <t>B</t>
  </si>
  <si>
    <t>Ba2+</t>
  </si>
  <si>
    <t>H4SiO4</t>
  </si>
  <si>
    <t>Li+</t>
  </si>
  <si>
    <t>Sr2+</t>
  </si>
  <si>
    <t>Ca2+</t>
  </si>
  <si>
    <t>Mg2+</t>
  </si>
  <si>
    <t>K+</t>
  </si>
  <si>
    <t>Na+</t>
  </si>
  <si>
    <t>NH4+</t>
  </si>
  <si>
    <t>H2S</t>
  </si>
  <si>
    <t>SO42–</t>
  </si>
  <si>
    <t>Br–</t>
  </si>
  <si>
    <t>Cl–</t>
  </si>
  <si>
    <t>Alkalinity</t>
  </si>
  <si>
    <t>Salinity</t>
  </si>
  <si>
    <t>pH</t>
  </si>
  <si>
    <t>Analyte:</t>
  </si>
  <si>
    <t>Volume (mL)</t>
  </si>
  <si>
    <t>Type</t>
  </si>
  <si>
    <t>Core, section, interval (cm)</t>
  </si>
  <si>
    <t>Rh = Rhizon sample, Sq = squeezed sample. ISE = ion-specific electrode, IC = ion chromatography, ICP-OES = inductively coupled plasma–optical emission spectroscopy. — = no data reported for samples with insufficient pore water volumes.</t>
  </si>
  <si>
    <t>Site M0063, Table T8. Interstitial water geochemistry, Site M0063.</t>
  </si>
  <si>
    <t>IODP Proceedings, Volume 347</t>
  </si>
  <si>
    <t>Core, section,</t>
  </si>
  <si>
    <t>interval (cm)</t>
  </si>
  <si>
    <t>Depth</t>
  </si>
  <si>
    <t>(mbsf)</t>
  </si>
  <si>
    <t>TC</t>
  </si>
  <si>
    <t>(wt%)</t>
  </si>
  <si>
    <t>TOC</t>
  </si>
  <si>
    <t>TIC</t>
  </si>
  <si>
    <t>TS</t>
  </si>
  <si>
    <t>1P-1, 18–18.5</t>
  </si>
  <si>
    <t>2H-3, 39–40.5</t>
  </si>
  <si>
    <t>3H-2, 30–31.5</t>
  </si>
  <si>
    <t>3H-2, 30–31</t>
  </si>
  <si>
    <t>3H-3, 111.5–113</t>
  </si>
  <si>
    <t>4H-2, 21–22</t>
  </si>
  <si>
    <t>5H-1, 19–20</t>
  </si>
  <si>
    <t>5H-2, 141–142</t>
  </si>
  <si>
    <t>6H-1, 27–28</t>
  </si>
  <si>
    <t>6H-2, 63–64</t>
  </si>
  <si>
    <t>7H-1, 69–70</t>
  </si>
  <si>
    <t>7H-2, 105–106</t>
  </si>
  <si>
    <t>8H-1, 102–103</t>
  </si>
  <si>
    <t>8H-2, 71–72</t>
  </si>
  <si>
    <t>9H-1, 34–35</t>
  </si>
  <si>
    <t>9H-2, 42–43</t>
  </si>
  <si>
    <t>10H-1, 66–67</t>
  </si>
  <si>
    <t>10H-3, 10–11</t>
  </si>
  <si>
    <t>11H-1, 107–108</t>
  </si>
  <si>
    <t>11H-2, 107–108</t>
  </si>
  <si>
    <t>12H-1, 66–67</t>
  </si>
  <si>
    <t>12H-2, 135–136</t>
  </si>
  <si>
    <t>13H-1, 110–111</t>
  </si>
  <si>
    <t>13H-1, 122–123</t>
  </si>
  <si>
    <t>13H-2, 120–121</t>
  </si>
  <si>
    <t>13H-3, 50–51</t>
  </si>
  <si>
    <t>14H-2, 40–41</t>
  </si>
  <si>
    <t>15H-1, 41–42</t>
  </si>
  <si>
    <t>15H-2, 85–86</t>
  </si>
  <si>
    <t>16H-1, 136–137</t>
  </si>
  <si>
    <t>16H-2, 120–121</t>
  </si>
  <si>
    <t>17H-2, 100–101</t>
  </si>
  <si>
    <t>18H-2, 100–101</t>
  </si>
  <si>
    <t>19H-1, 120–121</t>
  </si>
  <si>
    <t>20H-1, 71–72</t>
  </si>
  <si>
    <t>21H-1, 98–100</t>
  </si>
  <si>
    <t>22H-1, 100–101</t>
  </si>
  <si>
    <t>23H-1, 70–71</t>
  </si>
  <si>
    <t>24H-1, 72–73</t>
  </si>
  <si>
    <t>25H-1, 70–71</t>
  </si>
  <si>
    <t>26H-1, 110–111</t>
  </si>
  <si>
    <t>27H-1, 97–98</t>
  </si>
  <si>
    <t>28H-1, 77–78</t>
  </si>
  <si>
    <t>29H-1, 137–138</t>
  </si>
  <si>
    <t>30H-1, 46–47</t>
  </si>
  <si>
    <t>31H-1, 47–48</t>
  </si>
  <si>
    <t>36H-1, 5–6</t>
  </si>
  <si>
    <t>1H-1, 74–75</t>
  </si>
  <si>
    <t>2H-1, 89–90</t>
  </si>
  <si>
    <t>3H-1, 139–140</t>
  </si>
  <si>
    <t>4H-1, 65–66</t>
  </si>
  <si>
    <t>5H-1, 135–137</t>
  </si>
  <si>
    <t>6H-1, 138–139</t>
  </si>
  <si>
    <t>7H-1, 128–129</t>
  </si>
  <si>
    <t>8H-1, 50–51</t>
  </si>
  <si>
    <t>9H-1, 44–45</t>
  </si>
  <si>
    <t>10H-1, 112–113</t>
  </si>
  <si>
    <t>11H-1, 47–48</t>
  </si>
  <si>
    <t>12H-2, 111–112</t>
  </si>
  <si>
    <t>13H-2, 90–91</t>
  </si>
  <si>
    <t>14H-2, 92–93</t>
  </si>
  <si>
    <t>1H-1, 91–92</t>
  </si>
  <si>
    <t>2H-1, 125–126</t>
  </si>
  <si>
    <t>3H-1, 74.5–75.5</t>
  </si>
  <si>
    <t>4H-1, 146–147</t>
  </si>
  <si>
    <t>6H-1, 105–106</t>
  </si>
  <si>
    <t>7H-1, 66–67</t>
  </si>
  <si>
    <t>8H-2, 54–55</t>
  </si>
  <si>
    <t>9H-1, 51–52</t>
  </si>
  <si>
    <t>10H-1, 113–114</t>
  </si>
  <si>
    <t>11H-2, 55–56</t>
  </si>
  <si>
    <t>12H-2, 22–23</t>
  </si>
  <si>
    <t>13H-1, 113–114</t>
  </si>
  <si>
    <t>13H-2, 56–57</t>
  </si>
  <si>
    <t>15H-2, 39–40</t>
  </si>
  <si>
    <t>16H-1, 50–51</t>
  </si>
  <si>
    <t>17H-1, 70–71</t>
  </si>
  <si>
    <t>18H-1, 90–91</t>
  </si>
  <si>
    <t>19H-2, 33–35</t>
  </si>
  <si>
    <t>20H-1, 70–71</t>
  </si>
  <si>
    <t>21H-1, 97–98</t>
  </si>
  <si>
    <t>22H-2, 79–80</t>
  </si>
  <si>
    <t>23H-1, 24–25</t>
  </si>
  <si>
    <t>24H-1, 100–101</t>
  </si>
  <si>
    <t>25H-1, 108–109</t>
  </si>
  <si>
    <t>26H-1, 105–106</t>
  </si>
  <si>
    <t>27H-1, 84–85</t>
  </si>
  <si>
    <t>28H-1, 90–91</t>
  </si>
  <si>
    <t>29H-1, 117–118</t>
  </si>
  <si>
    <t>30H-1, 111–112</t>
  </si>
  <si>
    <t>31H-1, 130–131</t>
  </si>
  <si>
    <t>32H-1, 127–129</t>
  </si>
  <si>
    <t>33H-2, 80–81</t>
  </si>
  <si>
    <t>34H-1, 15–16</t>
  </si>
  <si>
    <t>35H-2, 3–4</t>
  </si>
  <si>
    <t>36H-1, 15–16</t>
  </si>
  <si>
    <t>37H-2, 75–77</t>
  </si>
  <si>
    <t>38H-1, 15–16</t>
  </si>
  <si>
    <t>39H-1, 8–9</t>
  </si>
  <si>
    <t>1H-3, 32–33</t>
  </si>
  <si>
    <t>2H-2, 65–66</t>
  </si>
  <si>
    <t>3H-1, 42–43</t>
  </si>
  <si>
    <t>3H-2, 55–56</t>
  </si>
  <si>
    <t>4H-1, 74–75</t>
  </si>
  <si>
    <t>5H-1, 140–141</t>
  </si>
  <si>
    <t>6H-1, 86–87</t>
  </si>
  <si>
    <t>7H-1, 107–108</t>
  </si>
  <si>
    <t>8H-1, 108–109</t>
  </si>
  <si>
    <t>9H-1, 82–83</t>
  </si>
  <si>
    <t>10H-1, 127–128</t>
  </si>
  <si>
    <t>11H-1, 64–65</t>
  </si>
  <si>
    <t>12H-1, 138–139</t>
  </si>
  <si>
    <t>13H-2, 142–143</t>
  </si>
  <si>
    <t>14H-1, 48–49</t>
  </si>
  <si>
    <t>15H-2, 42–43</t>
  </si>
  <si>
    <t>16H-2, 27–28</t>
  </si>
  <si>
    <t>18H-2, 22–23</t>
  </si>
  <si>
    <t>19H-1, 128–129</t>
  </si>
  <si>
    <t>19H-2, 80–81</t>
  </si>
  <si>
    <t>20H-1, 113–114</t>
  </si>
  <si>
    <t>21H-1, 66–67</t>
  </si>
  <si>
    <t>22H-1, 93–94</t>
  </si>
  <si>
    <t>23H-1, 80–81</t>
  </si>
  <si>
    <t>24H-1, 123–124</t>
  </si>
  <si>
    <t>25H-1, 112–113</t>
  </si>
  <si>
    <t>26H-1, 126–127</t>
  </si>
  <si>
    <t>27H-1, 90–91</t>
  </si>
  <si>
    <t>28H-1, 125–126</t>
  </si>
  <si>
    <t>30H-1, 120–121</t>
  </si>
  <si>
    <t>31H-1, 115–116</t>
  </si>
  <si>
    <t>32H-1, 115–116</t>
  </si>
  <si>
    <t>33H-1, 112–113</t>
  </si>
  <si>
    <t>34H-1, 89–90</t>
  </si>
  <si>
    <t>36H-1, 117–118</t>
  </si>
  <si>
    <t>37H-1, 117–118</t>
  </si>
  <si>
    <t>38H-1, 100–101</t>
  </si>
  <si>
    <t>39H-1, 95–96</t>
  </si>
  <si>
    <t>40H-1, 58–59</t>
  </si>
  <si>
    <t>41H-1, 83–85</t>
  </si>
  <si>
    <t>347-M0064E-</t>
  </si>
  <si>
    <t>5H-1, 1–2</t>
  </si>
  <si>
    <t>7H-1, 0–2</t>
  </si>
  <si>
    <t>9H-1, 1–2</t>
  </si>
  <si>
    <t>11H-1, 1–2</t>
  </si>
  <si>
    <t>11H-2, 41–42</t>
  </si>
  <si>
    <t>12H-1, 49–50</t>
  </si>
  <si>
    <t>13H-1, 39–40</t>
  </si>
  <si>
    <t>15H-1, 12–13</t>
  </si>
  <si>
    <t>15H-2, 62–63</t>
  </si>
  <si>
    <t>16H-2, 52–53</t>
  </si>
  <si>
    <t>17H-1, 19–20</t>
  </si>
  <si>
    <t>18H-2, 46–47</t>
  </si>
  <si>
    <t>19H-1, 62–63</t>
  </si>
  <si>
    <t>20H-2, 100–101</t>
  </si>
  <si>
    <t>21H-2, 58–59</t>
  </si>
  <si>
    <t>22H-2, 100–101</t>
  </si>
  <si>
    <t>23H-2, 91–92</t>
  </si>
  <si>
    <t>24H-1, 50–51</t>
  </si>
  <si>
    <t>26H-1, 77–78</t>
  </si>
  <si>
    <t>27H-2, 65–66</t>
  </si>
  <si>
    <t>28H-2, 100–101</t>
  </si>
  <si>
    <t>30H-2, 125–116</t>
  </si>
  <si>
    <t>31H-2, 107–108</t>
  </si>
  <si>
    <t>33H-1, 72–73</t>
  </si>
  <si>
    <t>35H-2, 77–79</t>
  </si>
  <si>
    <t>37H-2, 48–49</t>
  </si>
  <si>
    <t>41H-2, 68–69</t>
  </si>
  <si>
    <t>43H-2, 48–49</t>
  </si>
  <si>
    <t>44H-1, 25.5–26.5</t>
  </si>
  <si>
    <t>core number</t>
  </si>
  <si>
    <t>Depth (ambsf)</t>
  </si>
  <si>
    <t>NaN</t>
  </si>
  <si>
    <t>-1 sigma</t>
  </si>
  <si>
    <t>+1 sigma</t>
  </si>
  <si>
    <t>Sulfate [mM]</t>
  </si>
  <si>
    <t>ambsf +1 sigma</t>
  </si>
  <si>
    <t>ambsf -1 sigma</t>
  </si>
  <si>
    <t>Depth [ambsf]</t>
  </si>
  <si>
    <t>TOC [wt. %]</t>
  </si>
  <si>
    <t>IODP sample label</t>
  </si>
  <si>
    <t>Core number</t>
  </si>
  <si>
    <t>Cal age max [ka BP]</t>
  </si>
  <si>
    <t>Cal age min [ka BP]</t>
  </si>
  <si>
    <t>N/A</t>
  </si>
  <si>
    <t>OSL</t>
  </si>
  <si>
    <t>347-M0063E-44H-CCWR,0-8</t>
  </si>
  <si>
    <t>347-M0063E-43H-CCWR,0-6</t>
  </si>
  <si>
    <t>347-M0063A-31H-3WR,0-5</t>
  </si>
  <si>
    <t>YAUT-020637</t>
  </si>
  <si>
    <t>14C</t>
  </si>
  <si>
    <t>347-M0063C-37H-2W,57-59</t>
  </si>
  <si>
    <t>YAUT-020636</t>
  </si>
  <si>
    <t>347-M0063C-35H-2W,92-94</t>
  </si>
  <si>
    <t>YAUT-020634</t>
  </si>
  <si>
    <t>347-M0063C-34H-2W,52-54</t>
  </si>
  <si>
    <t>YAUT-020633</t>
  </si>
  <si>
    <t>347-M0063C-33H-2W,77-79</t>
  </si>
  <si>
    <t>YAUT-020632</t>
  </si>
  <si>
    <t>347-M0063C-32H-2W,65-67</t>
  </si>
  <si>
    <t>YAUT-020631</t>
  </si>
  <si>
    <t>347-M0063C-31H-2W,67-69</t>
  </si>
  <si>
    <t>YAUT-020628</t>
  </si>
  <si>
    <t>347-M0063C-30H-2W,68-70</t>
  </si>
  <si>
    <t>YAUT-020139</t>
  </si>
  <si>
    <t>347-M0063C-29H-2W,75-77</t>
  </si>
  <si>
    <t>YAUT-020138</t>
  </si>
  <si>
    <t>347-M0063C-28H-2W,92-94</t>
  </si>
  <si>
    <t>YAUT-020137</t>
  </si>
  <si>
    <t>347-M0063C-27H-2W,62-64</t>
  </si>
  <si>
    <t>YAUT-020136</t>
  </si>
  <si>
    <t>347-M0063C-26H-2W,76-78</t>
  </si>
  <si>
    <t>YAUT-020134</t>
  </si>
  <si>
    <t>347-M0063C-25H-2W,86-88</t>
  </si>
  <si>
    <t>YAUT-020133</t>
  </si>
  <si>
    <t>347-M0063C-24H-2W,94-96</t>
  </si>
  <si>
    <t>YAUT-020132</t>
  </si>
  <si>
    <t>347-M0063C-23H-2W,67-69</t>
  </si>
  <si>
    <t>YAUT-020131</t>
  </si>
  <si>
    <t>347-M0063C-22H-2W,66-68</t>
  </si>
  <si>
    <t>Beta418047</t>
  </si>
  <si>
    <t>347-M0063D-17H-1W,22-23</t>
  </si>
  <si>
    <t>Beta418046</t>
  </si>
  <si>
    <t>347-M0063D-15H-1W,17-18</t>
  </si>
  <si>
    <t>Beta418045</t>
  </si>
  <si>
    <t>347-M0063D-12H-1W,112-113</t>
  </si>
  <si>
    <t>Beta418044</t>
  </si>
  <si>
    <t>347-M0063D-10H-3W,16-16.5</t>
  </si>
  <si>
    <t>Beta418043</t>
  </si>
  <si>
    <t>347-M0063D-9H-2W,79-80</t>
  </si>
  <si>
    <t>Beta418042</t>
  </si>
  <si>
    <t>347-M0063D-8H-2W,35-36</t>
  </si>
  <si>
    <t>Beta418041</t>
  </si>
  <si>
    <t>347-M0063D-7H-2W,85-85.5</t>
  </si>
  <si>
    <t>Beta418040</t>
  </si>
  <si>
    <t>347-M0063D-6H-1W,73-74</t>
  </si>
  <si>
    <t>Beta418039</t>
  </si>
  <si>
    <t>347-M0063D-5H-1W,80-81</t>
  </si>
  <si>
    <t>Beta418038</t>
  </si>
  <si>
    <t>347-M0063D-4H-1W,60-61</t>
  </si>
  <si>
    <t>Beta418037</t>
  </si>
  <si>
    <t>347-M0063D-3H-2W,25-26</t>
  </si>
  <si>
    <t>Beta418036</t>
  </si>
  <si>
    <t>347-M0063D-1H-2W,95-96</t>
  </si>
  <si>
    <t>Beta418053</t>
  </si>
  <si>
    <t>347-M0063D-1H-1W,142-143</t>
  </si>
  <si>
    <t>Lab label</t>
  </si>
  <si>
    <t>Method comm</t>
  </si>
  <si>
    <t>Depth [mbsf]</t>
  </si>
  <si>
    <t>Age dated std dev</t>
  </si>
  <si>
    <t>C</t>
  </si>
  <si>
    <t>A</t>
  </si>
  <si>
    <t>E</t>
  </si>
  <si>
    <t>Age [ka]</t>
  </si>
  <si>
    <t>Depth (ambsf)*</t>
  </si>
  <si>
    <t>Fe ox1 (umol/g)</t>
  </si>
  <si>
    <t>Fe ox2 (umol/g)</t>
  </si>
  <si>
    <t>Fe magn (umol/g)</t>
  </si>
  <si>
    <t>Fe oxides (umol/g)</t>
  </si>
  <si>
    <t>AVS (umol/g)</t>
  </si>
  <si>
    <t>CRS (umol/g)</t>
  </si>
  <si>
    <t>Fe2+ [uM]</t>
  </si>
  <si>
    <t>saturation moment (Am^2)</t>
  </si>
  <si>
    <t>specimen</t>
  </si>
  <si>
    <t>Ms [Am/kg]</t>
  </si>
  <si>
    <t>BTCS-1.bulk</t>
  </si>
  <si>
    <t>BTCS-2.bulk</t>
  </si>
  <si>
    <t>Depth [amcd]</t>
  </si>
  <si>
    <t>Core Number</t>
  </si>
  <si>
    <t>Sarah Magnetite [ppm]</t>
  </si>
  <si>
    <t>ambsf</t>
  </si>
  <si>
    <t>amcd</t>
  </si>
  <si>
    <t>magnetite</t>
  </si>
  <si>
    <t>%change</t>
  </si>
  <si>
    <t>magnetite &gt; maghemite</t>
  </si>
  <si>
    <t>Fe sulfides (umol/g)</t>
  </si>
  <si>
    <t>Fe carb (umol/g)</t>
  </si>
  <si>
    <t>capsule broke when putting on sample rod for re-measurement</t>
  </si>
  <si>
    <t>magnetite (umol/g)</t>
  </si>
  <si>
    <t>Sample Name</t>
  </si>
  <si>
    <t>Sample Weight [g]</t>
  </si>
  <si>
    <t>Saturation Moment [Am^2]</t>
  </si>
  <si>
    <t>Saturation Magnetization [Am^2/kg]</t>
  </si>
  <si>
    <t>Magnetite [ppm]</t>
  </si>
  <si>
    <t>Magnetite [µmol/g]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</si>
</sst>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E+00"/>
    <numFmt numFmtId="167" formatCode="0.0000"/>
  </numFmts>
  <fonts count="33" x14ac:knownFonts="1">
    <font>
      <sz val="8.25"/>
      <name val="Microsoft Sans Serif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8"/>
      <name val="Microsoft Sans Serif"/>
      <family val="2"/>
    </font>
    <font>
      <sz val="12"/>
      <name val="Microsoft Sans Serif"/>
      <family val="2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8.25"/>
      <color theme="1"/>
      <name val="Microsoft Sans Serif"/>
      <family val="2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Microsoft Sans Serif"/>
      <family val="2"/>
    </font>
    <font>
      <sz val="11"/>
      <color theme="1"/>
      <name val="Microsoft Sans Serif"/>
      <family val="2"/>
    </font>
    <font>
      <sz val="11"/>
      <color theme="1"/>
      <name val="Verdana"/>
      <family val="2"/>
    </font>
    <font>
      <b/>
      <sz val="11"/>
      <color rgb="FF000000"/>
      <name val="Calibri"/>
      <family val="2"/>
    </font>
    <font>
      <sz val="8"/>
      <color theme="1"/>
      <name val="Tahoma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Arial"/>
      <family val="2"/>
    </font>
    <font>
      <sz val="8.25"/>
      <name val="Microsoft Sans Serif"/>
      <family val="2"/>
    </font>
    <font>
      <strike/>
      <sz val="12"/>
      <color theme="0" tint="-0.249977111117893"/>
      <name val="Arial"/>
      <family val="2"/>
    </font>
    <font>
      <strike/>
      <sz val="8.25"/>
      <color theme="0" tint="-0.249977111117893"/>
      <name val="Microsoft Sans Serif"/>
      <family val="2"/>
    </font>
    <font>
      <strike/>
      <sz val="12"/>
      <color theme="0" tint="-0.249977111117893"/>
      <name val="Calibri"/>
      <family val="2"/>
    </font>
    <font>
      <strike/>
      <sz val="12"/>
      <color theme="0" tint="-0.249977111117893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protection locked="0"/>
    </xf>
    <xf numFmtId="0" fontId="4" fillId="0" borderId="0"/>
    <xf numFmtId="0" fontId="11" fillId="0" borderId="0"/>
    <xf numFmtId="0" fontId="3" fillId="0" borderId="0"/>
  </cellStyleXfs>
  <cellXfs count="78">
    <xf numFmtId="0" fontId="0" fillId="0" borderId="0" xfId="0" applyAlignment="1">
      <alignment vertical="top"/>
      <protection locked="0"/>
    </xf>
    <xf numFmtId="0" fontId="5" fillId="0" borderId="0" xfId="0" applyNumberFormat="1" applyFont="1" applyFill="1" applyAlignment="1">
      <alignment horizontal="center" vertical="center" wrapText="1"/>
      <protection locked="0"/>
    </xf>
    <xf numFmtId="0" fontId="5" fillId="0" borderId="0" xfId="0" applyNumberFormat="1" applyFont="1" applyAlignment="1">
      <alignment vertical="top"/>
      <protection locked="0"/>
    </xf>
    <xf numFmtId="0" fontId="5" fillId="0" borderId="0" xfId="0" applyNumberFormat="1" applyFont="1" applyAlignment="1">
      <alignment horizontal="center" vertical="center" wrapText="1"/>
      <protection locked="0"/>
    </xf>
    <xf numFmtId="0" fontId="0" fillId="0" borderId="0" xfId="0" applyNumberFormat="1" applyAlignment="1">
      <alignment vertical="top" wrapText="1"/>
      <protection locked="0"/>
    </xf>
    <xf numFmtId="0" fontId="5" fillId="0" borderId="0" xfId="0" applyNumberFormat="1" applyFont="1" applyFill="1" applyAlignment="1">
      <alignment horizontal="center" wrapText="1"/>
      <protection locked="0"/>
    </xf>
    <xf numFmtId="0" fontId="5" fillId="0" borderId="0" xfId="0" applyNumberFormat="1" applyFont="1" applyAlignment="1">
      <alignment vertical="top" wrapText="1"/>
      <protection locked="0"/>
    </xf>
    <xf numFmtId="49" fontId="5" fillId="0" borderId="0" xfId="0" applyNumberFormat="1" applyFont="1" applyAlignment="1">
      <alignment vertical="top" wrapText="1"/>
      <protection locked="0"/>
    </xf>
    <xf numFmtId="22" fontId="5" fillId="0" borderId="0" xfId="0" applyNumberFormat="1" applyFont="1" applyAlignment="1">
      <alignment vertical="top" wrapText="1"/>
      <protection locked="0"/>
    </xf>
    <xf numFmtId="11" fontId="5" fillId="0" borderId="0" xfId="0" applyNumberFormat="1" applyFont="1" applyAlignment="1">
      <alignment vertical="top" wrapText="1"/>
      <protection locked="0"/>
    </xf>
    <xf numFmtId="164" fontId="5" fillId="0" borderId="0" xfId="0" applyNumberFormat="1" applyFont="1" applyAlignment="1">
      <alignment vertical="top" wrapText="1"/>
      <protection locked="0"/>
    </xf>
    <xf numFmtId="0" fontId="7" fillId="0" borderId="0" xfId="0" applyNumberFormat="1" applyFont="1" applyAlignment="1">
      <alignment vertical="top" wrapText="1"/>
      <protection locked="0"/>
    </xf>
    <xf numFmtId="0" fontId="4" fillId="0" borderId="0" xfId="1"/>
    <xf numFmtId="0" fontId="8" fillId="0" borderId="0" xfId="1" applyFont="1"/>
    <xf numFmtId="0" fontId="5" fillId="2" borderId="0" xfId="0" applyNumberFormat="1" applyFont="1" applyFill="1" applyAlignment="1">
      <alignment vertical="top"/>
      <protection locked="0"/>
    </xf>
    <xf numFmtId="11" fontId="5" fillId="0" borderId="0" xfId="0" applyNumberFormat="1" applyFont="1" applyFill="1" applyAlignment="1">
      <alignment vertical="top" wrapText="1"/>
      <protection locked="0"/>
    </xf>
    <xf numFmtId="0" fontId="7" fillId="2" borderId="0" xfId="0" applyNumberFormat="1" applyFont="1" applyFill="1" applyAlignment="1">
      <alignment vertical="top"/>
      <protection locked="0"/>
    </xf>
    <xf numFmtId="0" fontId="9" fillId="0" borderId="0" xfId="0" applyNumberFormat="1" applyFont="1" applyFill="1" applyAlignment="1">
      <alignment horizontal="center" wrapText="1"/>
      <protection locked="0"/>
    </xf>
    <xf numFmtId="0" fontId="11" fillId="0" borderId="0" xfId="2"/>
    <xf numFmtId="0" fontId="12" fillId="0" borderId="0" xfId="0" applyFont="1" applyAlignment="1">
      <alignment vertical="top"/>
      <protection locked="0"/>
    </xf>
    <xf numFmtId="0" fontId="13" fillId="0" borderId="0" xfId="0" applyFont="1" applyAlignment="1">
      <alignment vertical="top"/>
      <protection locked="0"/>
    </xf>
    <xf numFmtId="0" fontId="10" fillId="0" borderId="0" xfId="0" applyFont="1" applyAlignment="1">
      <alignment vertical="top"/>
      <protection locked="0"/>
    </xf>
    <xf numFmtId="0" fontId="14" fillId="0" borderId="0" xfId="0" applyFont="1" applyAlignment="1" applyProtection="1"/>
    <xf numFmtId="0" fontId="3" fillId="0" borderId="0" xfId="1" applyFont="1"/>
    <xf numFmtId="0" fontId="3" fillId="0" borderId="0" xfId="1" quotePrefix="1" applyFont="1"/>
    <xf numFmtId="0" fontId="15" fillId="0" borderId="0" xfId="0" applyFont="1" applyAlignment="1">
      <alignment vertical="top"/>
      <protection locked="0"/>
    </xf>
    <xf numFmtId="0" fontId="16" fillId="0" borderId="0" xfId="0" applyFont="1" applyAlignment="1">
      <alignment vertical="top"/>
      <protection locked="0"/>
    </xf>
    <xf numFmtId="0" fontId="17" fillId="0" borderId="0" xfId="0" applyFont="1" applyAlignment="1">
      <alignment vertical="top"/>
      <protection locked="0"/>
    </xf>
    <xf numFmtId="0" fontId="18" fillId="0" borderId="0" xfId="0" applyFont="1" applyAlignment="1">
      <alignment vertical="top"/>
      <protection locked="0"/>
    </xf>
    <xf numFmtId="0" fontId="19" fillId="0" borderId="0" xfId="0" applyFont="1" applyAlignment="1">
      <alignment vertical="top"/>
      <protection locked="0"/>
    </xf>
    <xf numFmtId="0" fontId="20" fillId="0" borderId="0" xfId="0" applyFont="1" applyAlignment="1">
      <alignment vertical="top"/>
      <protection locked="0"/>
    </xf>
    <xf numFmtId="0" fontId="21" fillId="0" borderId="0" xfId="0" applyFont="1" applyAlignment="1">
      <alignment vertical="top"/>
      <protection locked="0"/>
    </xf>
    <xf numFmtId="0" fontId="3" fillId="0" borderId="0" xfId="3"/>
    <xf numFmtId="2" fontId="15" fillId="0" borderId="0" xfId="0" applyNumberFormat="1" applyFont="1" applyProtection="1"/>
    <xf numFmtId="0" fontId="22" fillId="0" borderId="1" xfId="0" applyFont="1" applyBorder="1" applyAlignment="1" applyProtection="1">
      <alignment horizontal="center" wrapText="1"/>
    </xf>
    <xf numFmtId="0" fontId="15" fillId="0" borderId="1" xfId="0" applyFont="1" applyBorder="1" applyAlignment="1" applyProtection="1">
      <alignment horizontal="center" wrapText="1"/>
    </xf>
    <xf numFmtId="0" fontId="15" fillId="0" borderId="0" xfId="0" applyFont="1" applyProtection="1"/>
    <xf numFmtId="0" fontId="0" fillId="0" borderId="0" xfId="0" applyAlignment="1">
      <protection locked="0"/>
    </xf>
    <xf numFmtId="0" fontId="15" fillId="0" borderId="0" xfId="0" applyFont="1" applyAlignment="1">
      <alignment vertical="center"/>
      <protection locked="0"/>
    </xf>
    <xf numFmtId="0" fontId="15" fillId="0" borderId="1" xfId="0" applyFont="1" applyBorder="1" applyAlignment="1" applyProtection="1">
      <alignment horizontal="center" vertical="center" wrapText="1"/>
    </xf>
    <xf numFmtId="0" fontId="22" fillId="0" borderId="1" xfId="0" applyFont="1" applyBorder="1" applyAlignment="1" applyProtection="1">
      <alignment horizontal="center" vertical="center" wrapText="1"/>
    </xf>
    <xf numFmtId="0" fontId="15" fillId="0" borderId="0" xfId="0" applyFont="1" applyAlignment="1" applyProtection="1"/>
    <xf numFmtId="0" fontId="2" fillId="0" borderId="0" xfId="3" applyFont="1"/>
    <xf numFmtId="0" fontId="23" fillId="0" borderId="0" xfId="1" applyFont="1" applyAlignment="1">
      <alignment vertical="center"/>
    </xf>
    <xf numFmtId="0" fontId="23" fillId="0" borderId="0" xfId="0" applyFont="1" applyAlignment="1" applyProtection="1">
      <alignment vertical="center"/>
    </xf>
    <xf numFmtId="11" fontId="23" fillId="0" borderId="0" xfId="0" applyNumberFormat="1" applyFont="1" applyAlignment="1" applyProtection="1">
      <alignment vertical="center"/>
    </xf>
    <xf numFmtId="0" fontId="24" fillId="0" borderId="0" xfId="1" applyFont="1"/>
    <xf numFmtId="0" fontId="25" fillId="0" borderId="0" xfId="0" applyNumberFormat="1" applyFont="1" applyAlignment="1">
      <alignment vertical="top" wrapText="1"/>
      <protection locked="0"/>
    </xf>
    <xf numFmtId="0" fontId="1" fillId="0" borderId="0" xfId="3" applyFont="1"/>
    <xf numFmtId="0" fontId="26" fillId="0" borderId="0" xfId="0" applyFont="1" applyAlignment="1">
      <alignment vertical="top"/>
      <protection locked="0"/>
    </xf>
    <xf numFmtId="0" fontId="9" fillId="0" borderId="0" xfId="3" applyFont="1"/>
    <xf numFmtId="0" fontId="5" fillId="0" borderId="0" xfId="0" applyFont="1" applyProtection="1"/>
    <xf numFmtId="0" fontId="24" fillId="0" borderId="0" xfId="1" applyFont="1" applyAlignment="1">
      <alignment vertical="center"/>
    </xf>
    <xf numFmtId="0" fontId="25" fillId="0" borderId="0" xfId="0" applyFont="1" applyAlignment="1">
      <alignment vertical="top"/>
      <protection locked="0"/>
    </xf>
    <xf numFmtId="0" fontId="24" fillId="0" borderId="0" xfId="0" applyFont="1" applyAlignment="1" applyProtection="1">
      <alignment vertical="center"/>
    </xf>
    <xf numFmtId="0" fontId="24" fillId="2" borderId="0" xfId="0" applyFont="1" applyFill="1" applyAlignment="1" applyProtection="1">
      <alignment vertical="center"/>
    </xf>
    <xf numFmtId="164" fontId="25" fillId="0" borderId="0" xfId="0" applyNumberFormat="1" applyFont="1" applyAlignment="1">
      <alignment vertical="top" wrapText="1"/>
      <protection locked="0"/>
    </xf>
    <xf numFmtId="0" fontId="25" fillId="2" borderId="0" xfId="0" applyFont="1" applyFill="1" applyAlignment="1">
      <alignment vertical="top"/>
      <protection locked="0"/>
    </xf>
    <xf numFmtId="0" fontId="27" fillId="0" borderId="0" xfId="0" applyFont="1" applyAlignment="1">
      <alignment vertical="top"/>
      <protection locked="0"/>
    </xf>
    <xf numFmtId="2" fontId="0" fillId="0" borderId="0" xfId="0" applyNumberFormat="1" applyProtection="1"/>
    <xf numFmtId="2" fontId="25" fillId="0" borderId="0" xfId="0" applyNumberFormat="1" applyFont="1" applyProtection="1"/>
    <xf numFmtId="0" fontId="28" fillId="0" borderId="0" xfId="0" applyNumberFormat="1" applyFont="1" applyAlignment="1">
      <alignment vertical="top" wrapText="1"/>
      <protection locked="0"/>
    </xf>
    <xf numFmtId="0" fontId="28" fillId="0" borderId="0" xfId="0" applyNumberFormat="1" applyFont="1" applyAlignment="1">
      <alignment vertical="top"/>
      <protection locked="0"/>
    </xf>
    <xf numFmtId="0" fontId="28" fillId="0" borderId="0" xfId="0" applyNumberFormat="1" applyFont="1" applyFill="1" applyAlignment="1">
      <alignment horizontal="center" wrapText="1"/>
      <protection locked="0"/>
    </xf>
    <xf numFmtId="0" fontId="29" fillId="0" borderId="0" xfId="0" applyNumberFormat="1" applyFont="1" applyAlignment="1">
      <alignment vertical="top" wrapText="1"/>
      <protection locked="0"/>
    </xf>
    <xf numFmtId="0" fontId="30" fillId="0" borderId="0" xfId="0" applyNumberFormat="1" applyFont="1" applyAlignment="1">
      <alignment vertical="top" wrapText="1"/>
      <protection locked="0"/>
    </xf>
    <xf numFmtId="49" fontId="28" fillId="0" borderId="0" xfId="0" applyNumberFormat="1" applyFont="1" applyAlignment="1">
      <alignment vertical="top" wrapText="1"/>
      <protection locked="0"/>
    </xf>
    <xf numFmtId="22" fontId="28" fillId="0" borderId="0" xfId="0" applyNumberFormat="1" applyFont="1" applyAlignment="1">
      <alignment vertical="top" wrapText="1"/>
      <protection locked="0"/>
    </xf>
    <xf numFmtId="11" fontId="28" fillId="0" borderId="0" xfId="0" applyNumberFormat="1" applyFont="1" applyAlignment="1">
      <alignment vertical="top" wrapText="1"/>
      <protection locked="0"/>
    </xf>
    <xf numFmtId="164" fontId="28" fillId="0" borderId="0" xfId="0" applyNumberFormat="1" applyFont="1" applyAlignment="1">
      <alignment vertical="top" wrapText="1"/>
      <protection locked="0"/>
    </xf>
    <xf numFmtId="0" fontId="9" fillId="0" borderId="0" xfId="0" applyNumberFormat="1" applyFont="1" applyAlignment="1">
      <alignment vertical="top" wrapText="1"/>
      <protection locked="0"/>
    </xf>
    <xf numFmtId="0" fontId="31" fillId="0" borderId="0" xfId="1" applyFont="1"/>
    <xf numFmtId="0" fontId="32" fillId="0" borderId="0" xfId="0" applyFont="1" applyAlignment="1">
      <alignment horizontal="center" vertical="center" textRotation="90"/>
      <protection locked="0"/>
    </xf>
    <xf numFmtId="0" fontId="32" fillId="0" borderId="0" xfId="0" applyFont="1" applyAlignment="1">
      <alignment horizontal="center" vertical="center" textRotation="90" wrapText="1"/>
      <protection locked="0"/>
    </xf>
    <xf numFmtId="166" fontId="32" fillId="0" borderId="0" xfId="0" applyNumberFormat="1" applyFont="1" applyAlignment="1">
      <alignment horizontal="center" vertical="center" textRotation="90"/>
      <protection locked="0"/>
    </xf>
    <xf numFmtId="165" fontId="32" fillId="0" borderId="0" xfId="0" applyNumberFormat="1" applyFont="1" applyAlignment="1">
      <alignment horizontal="center" vertical="center" textRotation="90"/>
      <protection locked="0"/>
    </xf>
    <xf numFmtId="167" fontId="32" fillId="0" borderId="0" xfId="0" applyNumberFormat="1" applyFont="1" applyAlignment="1">
      <alignment horizontal="center" vertical="center" textRotation="90"/>
      <protection locked="0"/>
    </xf>
    <xf numFmtId="2" fontId="32" fillId="0" borderId="0" xfId="0" applyNumberFormat="1" applyFont="1" applyAlignment="1">
      <alignment horizontal="center" vertical="center" textRotation="90"/>
      <protection locked="0"/>
    </xf>
  </cellXfs>
  <cellStyles count="4">
    <cellStyle name="Normal" xfId="0" builtinId="0"/>
    <cellStyle name="Normal 2" xfId="1" xr:uid="{C7B49576-9CBF-AA42-98B1-A4112B61ADEC}"/>
    <cellStyle name="Normal 3" xfId="2" xr:uid="{719B21DE-1322-5347-9A72-707A624BFB85}"/>
    <cellStyle name="Normal 4" xfId="3" xr:uid="{5A09E090-5DC0-FE43-9471-A2ACF35EE54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" defaultRowHeight="15" customHeight="1" x14ac:dyDescent="0.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8811-D9B9-5144-904E-97D955FD05F9}">
  <dimension ref="A1:H32"/>
  <sheetViews>
    <sheetView workbookViewId="0">
      <selection activeCell="N18" sqref="N18"/>
    </sheetView>
  </sheetViews>
  <sheetFormatPr baseColWidth="10" defaultRowHeight="16" x14ac:dyDescent="0.2"/>
  <cols>
    <col min="1" max="1" width="27.5" style="32" customWidth="1"/>
    <col min="2" max="2" width="50.75" style="32" customWidth="1"/>
    <col min="3" max="3" width="19.5" style="32" customWidth="1"/>
    <col min="4" max="4" width="28.25" style="32" customWidth="1"/>
    <col min="5" max="5" width="23.5" style="32" customWidth="1"/>
    <col min="6" max="6" width="32.5" style="32" customWidth="1"/>
    <col min="7" max="7" width="24.5" style="32" customWidth="1"/>
    <col min="8" max="16384" width="10.75" style="32"/>
  </cols>
  <sheetData>
    <row r="1" spans="1:8" x14ac:dyDescent="0.2">
      <c r="A1" s="32" t="s">
        <v>2</v>
      </c>
      <c r="B1" s="32" t="s">
        <v>286</v>
      </c>
      <c r="C1" s="32" t="s">
        <v>905</v>
      </c>
      <c r="D1" s="32" t="s">
        <v>835</v>
      </c>
      <c r="E1" s="32" t="s">
        <v>910</v>
      </c>
      <c r="F1" s="32" t="s">
        <v>906</v>
      </c>
      <c r="G1" s="32" t="s">
        <v>904</v>
      </c>
      <c r="H1" s="32" t="s">
        <v>903</v>
      </c>
    </row>
    <row r="2" spans="1:8" x14ac:dyDescent="0.2">
      <c r="A2" s="32" t="s">
        <v>10</v>
      </c>
      <c r="B2" s="32" t="s">
        <v>902</v>
      </c>
      <c r="C2" s="32">
        <v>1.425</v>
      </c>
      <c r="D2" s="32">
        <v>0.48499999999999999</v>
      </c>
      <c r="E2" s="32">
        <v>1.94</v>
      </c>
      <c r="F2" s="32">
        <v>0.03</v>
      </c>
      <c r="G2" s="32" t="s">
        <v>847</v>
      </c>
      <c r="H2" s="32" t="s">
        <v>901</v>
      </c>
    </row>
    <row r="3" spans="1:8" x14ac:dyDescent="0.2">
      <c r="A3" s="32" t="s">
        <v>10</v>
      </c>
      <c r="B3" s="32" t="s">
        <v>900</v>
      </c>
      <c r="C3" s="32">
        <v>2.4550000000000001</v>
      </c>
      <c r="D3" s="32">
        <v>1.0109999999999999</v>
      </c>
      <c r="E3" s="32">
        <v>1.81</v>
      </c>
      <c r="F3" s="32">
        <v>0.03</v>
      </c>
      <c r="G3" s="32" t="s">
        <v>847</v>
      </c>
      <c r="H3" s="32" t="s">
        <v>899</v>
      </c>
    </row>
    <row r="4" spans="1:8" x14ac:dyDescent="0.2">
      <c r="A4" s="32" t="s">
        <v>10</v>
      </c>
      <c r="B4" s="32" t="s">
        <v>898</v>
      </c>
      <c r="C4" s="32">
        <v>4.8650000000000002</v>
      </c>
      <c r="D4" s="32">
        <v>4.1639999999999997</v>
      </c>
      <c r="E4" s="32">
        <v>1.89</v>
      </c>
      <c r="F4" s="32">
        <v>0.03</v>
      </c>
      <c r="G4" s="32" t="s">
        <v>847</v>
      </c>
      <c r="H4" s="32" t="s">
        <v>897</v>
      </c>
    </row>
    <row r="5" spans="1:8" x14ac:dyDescent="0.2">
      <c r="A5" s="32" t="s">
        <v>10</v>
      </c>
      <c r="B5" s="32" t="s">
        <v>896</v>
      </c>
      <c r="C5" s="32">
        <v>6.1050000000000004</v>
      </c>
      <c r="D5" s="32">
        <v>5.835</v>
      </c>
      <c r="E5" s="32">
        <v>1.72</v>
      </c>
      <c r="F5" s="32">
        <v>0.03</v>
      </c>
      <c r="G5" s="32" t="s">
        <v>847</v>
      </c>
      <c r="H5" s="32" t="s">
        <v>895</v>
      </c>
    </row>
    <row r="6" spans="1:8" x14ac:dyDescent="0.2">
      <c r="A6" s="32" t="s">
        <v>10</v>
      </c>
      <c r="B6" s="32" t="s">
        <v>894</v>
      </c>
      <c r="C6" s="32">
        <v>8.3049999999999997</v>
      </c>
      <c r="D6" s="32">
        <v>8.0139999999999993</v>
      </c>
      <c r="E6" s="32">
        <v>3.66</v>
      </c>
      <c r="F6" s="32">
        <v>0.03</v>
      </c>
      <c r="G6" s="32" t="s">
        <v>847</v>
      </c>
      <c r="H6" s="32" t="s">
        <v>893</v>
      </c>
    </row>
    <row r="7" spans="1:8" x14ac:dyDescent="0.2">
      <c r="A7" s="32" t="s">
        <v>10</v>
      </c>
      <c r="B7" s="32" t="s">
        <v>892</v>
      </c>
      <c r="C7" s="32">
        <v>10.234999999999999</v>
      </c>
      <c r="D7" s="32">
        <v>9.94</v>
      </c>
      <c r="E7" s="32">
        <v>4.32</v>
      </c>
      <c r="F7" s="32">
        <v>0.03</v>
      </c>
      <c r="G7" s="32" t="s">
        <v>847</v>
      </c>
      <c r="H7" s="32" t="s">
        <v>891</v>
      </c>
    </row>
    <row r="8" spans="1:8" x14ac:dyDescent="0.2">
      <c r="A8" s="32" t="s">
        <v>10</v>
      </c>
      <c r="B8" s="32" t="s">
        <v>890</v>
      </c>
      <c r="C8" s="32">
        <v>13.7125</v>
      </c>
      <c r="D8" s="32">
        <v>13.125999999999999</v>
      </c>
      <c r="E8" s="32">
        <v>4.59</v>
      </c>
      <c r="F8" s="32">
        <v>0.03</v>
      </c>
      <c r="G8" s="32" t="s">
        <v>847</v>
      </c>
      <c r="H8" s="32" t="s">
        <v>889</v>
      </c>
    </row>
    <row r="9" spans="1:8" x14ac:dyDescent="0.2">
      <c r="A9" s="32" t="s">
        <v>10</v>
      </c>
      <c r="B9" s="32" t="s">
        <v>888</v>
      </c>
      <c r="C9" s="32">
        <v>15.355</v>
      </c>
      <c r="D9" s="32">
        <v>14.494</v>
      </c>
      <c r="E9" s="32">
        <v>5.12</v>
      </c>
      <c r="F9" s="32">
        <v>0.03</v>
      </c>
      <c r="G9" s="32" t="s">
        <v>847</v>
      </c>
      <c r="H9" s="32" t="s">
        <v>887</v>
      </c>
    </row>
    <row r="10" spans="1:8" x14ac:dyDescent="0.2">
      <c r="A10" s="32" t="s">
        <v>10</v>
      </c>
      <c r="B10" s="32" t="s">
        <v>886</v>
      </c>
      <c r="C10" s="32">
        <v>17.795000000000002</v>
      </c>
      <c r="D10" s="32">
        <v>17.439</v>
      </c>
      <c r="E10" s="32">
        <v>5.48</v>
      </c>
      <c r="F10" s="32">
        <v>0.03</v>
      </c>
      <c r="G10" s="32" t="s">
        <v>847</v>
      </c>
      <c r="H10" s="32" t="s">
        <v>885</v>
      </c>
    </row>
    <row r="11" spans="1:8" x14ac:dyDescent="0.2">
      <c r="A11" s="32" t="s">
        <v>10</v>
      </c>
      <c r="B11" s="32" t="s">
        <v>884</v>
      </c>
      <c r="C11" s="32">
        <v>20.512499999999999</v>
      </c>
      <c r="D11" s="32">
        <v>19.370999999999999</v>
      </c>
      <c r="E11" s="32">
        <v>5.39</v>
      </c>
      <c r="F11" s="32">
        <v>0.03</v>
      </c>
      <c r="G11" s="32" t="s">
        <v>847</v>
      </c>
      <c r="H11" s="32" t="s">
        <v>883</v>
      </c>
    </row>
    <row r="12" spans="1:8" x14ac:dyDescent="0.2">
      <c r="A12" s="32" t="s">
        <v>10</v>
      </c>
      <c r="B12" s="32" t="s">
        <v>882</v>
      </c>
      <c r="C12" s="32">
        <v>22.625</v>
      </c>
      <c r="D12" s="32">
        <v>21.887</v>
      </c>
      <c r="E12" s="32">
        <v>5.22</v>
      </c>
      <c r="F12" s="32">
        <v>0.03</v>
      </c>
      <c r="G12" s="32" t="s">
        <v>847</v>
      </c>
      <c r="H12" s="32" t="s">
        <v>881</v>
      </c>
    </row>
    <row r="13" spans="1:8" x14ac:dyDescent="0.2">
      <c r="A13" s="32" t="s">
        <v>10</v>
      </c>
      <c r="B13" s="32" t="s">
        <v>880</v>
      </c>
      <c r="C13" s="32">
        <v>27.175000000000001</v>
      </c>
      <c r="D13" s="32">
        <v>27.05</v>
      </c>
      <c r="E13" s="32">
        <v>7.38</v>
      </c>
      <c r="F13" s="32">
        <v>0.03</v>
      </c>
      <c r="G13" s="32" t="s">
        <v>847</v>
      </c>
      <c r="H13" s="32" t="s">
        <v>879</v>
      </c>
    </row>
    <row r="14" spans="1:8" x14ac:dyDescent="0.2">
      <c r="A14" s="32" t="s">
        <v>10</v>
      </c>
      <c r="B14" s="32" t="s">
        <v>878</v>
      </c>
      <c r="C14" s="32">
        <v>31.225000000000001</v>
      </c>
      <c r="D14" s="32">
        <v>31.053000000000001</v>
      </c>
      <c r="E14" s="32">
        <v>15.22</v>
      </c>
      <c r="F14" s="32">
        <v>0.06</v>
      </c>
      <c r="G14" s="32" t="s">
        <v>847</v>
      </c>
      <c r="H14" s="32" t="s">
        <v>877</v>
      </c>
    </row>
    <row r="15" spans="1:8" x14ac:dyDescent="0.2">
      <c r="A15" s="32" t="s">
        <v>907</v>
      </c>
      <c r="B15" s="32" t="s">
        <v>876</v>
      </c>
      <c r="C15" s="32">
        <v>44.16</v>
      </c>
      <c r="D15" s="32">
        <v>43.061999999999998</v>
      </c>
      <c r="E15" s="32">
        <v>24.663</v>
      </c>
      <c r="F15" s="32">
        <v>7.0000000000000001E-3</v>
      </c>
      <c r="G15" s="32" t="s">
        <v>847</v>
      </c>
      <c r="H15" s="32" t="s">
        <v>875</v>
      </c>
    </row>
    <row r="16" spans="1:8" x14ac:dyDescent="0.2">
      <c r="A16" s="32" t="s">
        <v>907</v>
      </c>
      <c r="B16" s="32" t="s">
        <v>874</v>
      </c>
      <c r="C16" s="32">
        <v>46.17</v>
      </c>
      <c r="D16" s="32">
        <v>45.274999999999999</v>
      </c>
      <c r="E16" s="32">
        <v>28.183</v>
      </c>
      <c r="F16" s="32">
        <v>0.1</v>
      </c>
      <c r="G16" s="32" t="s">
        <v>847</v>
      </c>
      <c r="H16" s="32" t="s">
        <v>873</v>
      </c>
    </row>
    <row r="17" spans="1:8" x14ac:dyDescent="0.2">
      <c r="A17" s="32" t="s">
        <v>907</v>
      </c>
      <c r="B17" s="32" t="s">
        <v>872</v>
      </c>
      <c r="C17" s="32">
        <v>48.44</v>
      </c>
      <c r="D17" s="32">
        <v>47.585999999999999</v>
      </c>
      <c r="E17" s="32">
        <v>25.170999999999999</v>
      </c>
      <c r="F17" s="32">
        <v>0.08</v>
      </c>
      <c r="G17" s="32" t="s">
        <v>847</v>
      </c>
      <c r="H17" s="32" t="s">
        <v>871</v>
      </c>
    </row>
    <row r="18" spans="1:8" x14ac:dyDescent="0.2">
      <c r="A18" s="32" t="s">
        <v>907</v>
      </c>
      <c r="B18" s="32" t="s">
        <v>870</v>
      </c>
      <c r="C18" s="32">
        <v>50.36</v>
      </c>
      <c r="D18" s="32">
        <v>49.408000000000001</v>
      </c>
      <c r="E18" s="32">
        <v>24.321999999999999</v>
      </c>
      <c r="F18" s="32">
        <v>5.0000000000000001E-3</v>
      </c>
      <c r="G18" s="32" t="s">
        <v>847</v>
      </c>
      <c r="H18" s="32" t="s">
        <v>869</v>
      </c>
    </row>
    <row r="19" spans="1:8" x14ac:dyDescent="0.2">
      <c r="A19" s="32" t="s">
        <v>907</v>
      </c>
      <c r="B19" s="32" t="s">
        <v>868</v>
      </c>
      <c r="C19" s="32">
        <v>52.26</v>
      </c>
      <c r="D19" s="32">
        <v>51.466000000000001</v>
      </c>
      <c r="E19" s="32">
        <v>24.82</v>
      </c>
      <c r="F19" s="32">
        <v>8.0000000000000002E-3</v>
      </c>
      <c r="G19" s="32" t="s">
        <v>847</v>
      </c>
      <c r="H19" s="32" t="s">
        <v>867</v>
      </c>
    </row>
    <row r="20" spans="1:8" x14ac:dyDescent="0.2">
      <c r="A20" s="32" t="s">
        <v>907</v>
      </c>
      <c r="B20" s="32" t="s">
        <v>866</v>
      </c>
      <c r="C20" s="32">
        <v>54.12</v>
      </c>
      <c r="D20" s="32">
        <v>53.723999999999997</v>
      </c>
      <c r="E20" s="32">
        <v>23.507000000000001</v>
      </c>
      <c r="F20" s="32">
        <v>1E-3</v>
      </c>
      <c r="G20" s="32" t="s">
        <v>847</v>
      </c>
      <c r="H20" s="32" t="s">
        <v>865</v>
      </c>
    </row>
    <row r="21" spans="1:8" x14ac:dyDescent="0.2">
      <c r="A21" s="32" t="s">
        <v>907</v>
      </c>
      <c r="B21" s="32" t="s">
        <v>864</v>
      </c>
      <c r="C21" s="32">
        <v>56.92</v>
      </c>
      <c r="D21" s="32">
        <v>56.92</v>
      </c>
      <c r="E21" s="32">
        <v>21.533000000000001</v>
      </c>
      <c r="F21" s="32">
        <v>6.2E-2</v>
      </c>
      <c r="G21" s="32" t="s">
        <v>847</v>
      </c>
      <c r="H21" s="32" t="s">
        <v>863</v>
      </c>
    </row>
    <row r="22" spans="1:8" x14ac:dyDescent="0.2">
      <c r="A22" s="32" t="s">
        <v>907</v>
      </c>
      <c r="B22" s="32" t="s">
        <v>862</v>
      </c>
      <c r="C22" s="32">
        <v>60.05</v>
      </c>
      <c r="D22" s="32">
        <v>59.725000000000001</v>
      </c>
      <c r="E22" s="32">
        <v>22.803999999999998</v>
      </c>
      <c r="F22" s="32">
        <v>6.8000000000000005E-2</v>
      </c>
      <c r="G22" s="32" t="s">
        <v>847</v>
      </c>
      <c r="H22" s="32" t="s">
        <v>861</v>
      </c>
    </row>
    <row r="23" spans="1:8" x14ac:dyDescent="0.2">
      <c r="A23" s="32" t="s">
        <v>907</v>
      </c>
      <c r="B23" s="32" t="s">
        <v>860</v>
      </c>
      <c r="C23" s="32">
        <v>63.28</v>
      </c>
      <c r="D23" s="32">
        <v>62.902999999999999</v>
      </c>
      <c r="E23" s="32">
        <v>24.545000000000002</v>
      </c>
      <c r="F23" s="32">
        <v>5.3999999999999999E-2</v>
      </c>
      <c r="G23" s="32" t="s">
        <v>847</v>
      </c>
      <c r="H23" s="32" t="s">
        <v>859</v>
      </c>
    </row>
    <row r="24" spans="1:8" x14ac:dyDescent="0.2">
      <c r="A24" s="32" t="s">
        <v>907</v>
      </c>
      <c r="B24" s="32" t="s">
        <v>858</v>
      </c>
      <c r="C24" s="32">
        <v>66.569999999999993</v>
      </c>
      <c r="D24" s="32">
        <v>66.117000000000004</v>
      </c>
      <c r="E24" s="32">
        <v>23.530999999999999</v>
      </c>
      <c r="F24" s="32">
        <v>5.0999999999999997E-2</v>
      </c>
      <c r="G24" s="32" t="s">
        <v>847</v>
      </c>
      <c r="H24" s="32" t="s">
        <v>857</v>
      </c>
    </row>
    <row r="25" spans="1:8" x14ac:dyDescent="0.2">
      <c r="A25" s="32" t="s">
        <v>907</v>
      </c>
      <c r="B25" s="32" t="s">
        <v>856</v>
      </c>
      <c r="C25" s="32">
        <v>69.849999999999994</v>
      </c>
      <c r="D25" s="32">
        <v>69.403000000000006</v>
      </c>
      <c r="E25" s="32">
        <v>22.846</v>
      </c>
      <c r="F25" s="32">
        <v>4.9000000000000002E-2</v>
      </c>
      <c r="G25" s="32" t="s">
        <v>847</v>
      </c>
      <c r="H25" s="32" t="s">
        <v>855</v>
      </c>
    </row>
    <row r="26" spans="1:8" x14ac:dyDescent="0.2">
      <c r="A26" s="32" t="s">
        <v>907</v>
      </c>
      <c r="B26" s="32" t="s">
        <v>854</v>
      </c>
      <c r="C26" s="32">
        <v>73.27</v>
      </c>
      <c r="D26" s="32">
        <v>72.831000000000003</v>
      </c>
      <c r="E26" s="32">
        <v>22.523</v>
      </c>
      <c r="F26" s="32">
        <v>4.8000000000000001E-2</v>
      </c>
      <c r="G26" s="32" t="s">
        <v>847</v>
      </c>
      <c r="H26" s="32" t="s">
        <v>853</v>
      </c>
    </row>
    <row r="27" spans="1:8" x14ac:dyDescent="0.2">
      <c r="A27" s="32" t="s">
        <v>907</v>
      </c>
      <c r="B27" s="32" t="s">
        <v>852</v>
      </c>
      <c r="C27" s="32">
        <v>76.319999999999993</v>
      </c>
      <c r="D27" s="32">
        <v>75.790999999999997</v>
      </c>
      <c r="E27" s="32">
        <v>23.696000000000002</v>
      </c>
      <c r="F27" s="32">
        <v>5.0999999999999997E-2</v>
      </c>
      <c r="G27" s="32" t="s">
        <v>847</v>
      </c>
      <c r="H27" s="32" t="s">
        <v>851</v>
      </c>
    </row>
    <row r="28" spans="1:8" x14ac:dyDescent="0.2">
      <c r="A28" s="32" t="s">
        <v>907</v>
      </c>
      <c r="B28" s="32" t="s">
        <v>850</v>
      </c>
      <c r="C28" s="32">
        <v>80.02</v>
      </c>
      <c r="D28" s="32">
        <v>79.649000000000001</v>
      </c>
      <c r="E28" s="32">
        <v>23.356999999999999</v>
      </c>
      <c r="F28" s="32">
        <v>0.05</v>
      </c>
      <c r="G28" s="32" t="s">
        <v>847</v>
      </c>
      <c r="H28" s="32" t="s">
        <v>849</v>
      </c>
    </row>
    <row r="29" spans="1:8" x14ac:dyDescent="0.2">
      <c r="A29" s="32" t="s">
        <v>907</v>
      </c>
      <c r="B29" s="32" t="s">
        <v>848</v>
      </c>
      <c r="C29" s="32">
        <v>86.27</v>
      </c>
      <c r="D29" s="32">
        <v>85.835999999999999</v>
      </c>
      <c r="E29" s="32">
        <v>23.308</v>
      </c>
      <c r="F29" s="32">
        <v>0.05</v>
      </c>
      <c r="G29" s="32" t="s">
        <v>847</v>
      </c>
      <c r="H29" s="32" t="s">
        <v>846</v>
      </c>
    </row>
    <row r="30" spans="1:8" x14ac:dyDescent="0.2">
      <c r="A30" s="32" t="s">
        <v>908</v>
      </c>
      <c r="B30" s="32" t="s">
        <v>845</v>
      </c>
      <c r="C30" s="32">
        <v>95.795000000000002</v>
      </c>
      <c r="D30" s="32">
        <v>95.73</v>
      </c>
      <c r="E30" s="32">
        <v>112.9</v>
      </c>
      <c r="F30" s="32">
        <v>15.5</v>
      </c>
      <c r="G30" s="32" t="s">
        <v>842</v>
      </c>
      <c r="H30" s="32" t="s">
        <v>841</v>
      </c>
    </row>
    <row r="31" spans="1:8" x14ac:dyDescent="0.2">
      <c r="A31" s="32" t="s">
        <v>909</v>
      </c>
      <c r="B31" s="32" t="s">
        <v>844</v>
      </c>
      <c r="C31" s="32">
        <v>91.75</v>
      </c>
      <c r="D31" s="32">
        <v>91.75</v>
      </c>
      <c r="E31" s="32">
        <v>94.6</v>
      </c>
      <c r="F31" s="32">
        <v>10.1</v>
      </c>
      <c r="G31" s="32" t="s">
        <v>842</v>
      </c>
      <c r="H31" s="32" t="s">
        <v>841</v>
      </c>
    </row>
    <row r="32" spans="1:8" x14ac:dyDescent="0.2">
      <c r="A32" s="32" t="s">
        <v>909</v>
      </c>
      <c r="B32" s="32" t="s">
        <v>843</v>
      </c>
      <c r="C32" s="32">
        <v>92.63</v>
      </c>
      <c r="D32" s="32">
        <v>92.572000000000003</v>
      </c>
      <c r="E32" s="32">
        <v>122.3</v>
      </c>
      <c r="F32" s="32">
        <v>17.399999999999999</v>
      </c>
      <c r="G32" s="32" t="s">
        <v>842</v>
      </c>
      <c r="H32" s="32" t="s">
        <v>841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5E38-1B24-694D-AB72-9D6A4A71D7BF}">
  <dimension ref="A1:J67"/>
  <sheetViews>
    <sheetView workbookViewId="0">
      <selection activeCell="E43" sqref="E43"/>
    </sheetView>
  </sheetViews>
  <sheetFormatPr baseColWidth="10" defaultRowHeight="11" x14ac:dyDescent="0.15"/>
  <cols>
    <col min="2" max="2" width="20" customWidth="1"/>
    <col min="3" max="3" width="21.25" customWidth="1"/>
    <col min="4" max="4" width="16.25" customWidth="1"/>
    <col min="5" max="5" width="19" customWidth="1"/>
    <col min="6" max="6" width="14.75" customWidth="1"/>
    <col min="7" max="7" width="16.25" customWidth="1"/>
    <col min="8" max="8" width="15.5" customWidth="1"/>
    <col min="9" max="9" width="13.75" customWidth="1"/>
  </cols>
  <sheetData>
    <row r="1" spans="1:10" ht="32" x14ac:dyDescent="0.2">
      <c r="A1" s="38" t="s">
        <v>2</v>
      </c>
      <c r="B1" s="39" t="s">
        <v>911</v>
      </c>
      <c r="C1" s="40" t="s">
        <v>912</v>
      </c>
      <c r="D1" s="40" t="s">
        <v>913</v>
      </c>
      <c r="E1" s="40" t="s">
        <v>914</v>
      </c>
      <c r="F1" s="34" t="s">
        <v>915</v>
      </c>
      <c r="G1" s="34" t="s">
        <v>933</v>
      </c>
      <c r="H1" s="34"/>
      <c r="I1" s="34"/>
    </row>
    <row r="2" spans="1:10" ht="15" x14ac:dyDescent="0.2">
      <c r="A2" s="25" t="s">
        <v>909</v>
      </c>
      <c r="B2" s="33">
        <v>0.3</v>
      </c>
      <c r="C2" s="33">
        <v>146.33826292930274</v>
      </c>
      <c r="D2" s="33">
        <v>152.94902378091027</v>
      </c>
      <c r="E2" s="33">
        <v>12.23011869442084</v>
      </c>
      <c r="F2" s="59">
        <v>311.51740540463391</v>
      </c>
      <c r="G2" s="59">
        <v>257.84692071640285</v>
      </c>
      <c r="H2" s="36"/>
      <c r="I2" s="41"/>
    </row>
    <row r="3" spans="1:10" ht="15" x14ac:dyDescent="0.2">
      <c r="B3" s="33">
        <v>1.54</v>
      </c>
      <c r="C3" s="33">
        <v>98.332555361259978</v>
      </c>
      <c r="D3" s="33">
        <v>124.10411066294718</v>
      </c>
      <c r="E3" s="33">
        <v>14.578886394559426</v>
      </c>
      <c r="F3" s="59">
        <v>237.01555241876659</v>
      </c>
      <c r="G3" s="59">
        <v>183.49463053404904</v>
      </c>
      <c r="H3" s="36"/>
      <c r="I3" s="41"/>
    </row>
    <row r="4" spans="1:10" ht="15" x14ac:dyDescent="0.2">
      <c r="B4" s="33">
        <v>2.39</v>
      </c>
      <c r="C4" s="33">
        <v>76.147292505929926</v>
      </c>
      <c r="D4" s="33">
        <v>140.2812967388212</v>
      </c>
      <c r="E4" s="33">
        <v>17.373989335021939</v>
      </c>
      <c r="F4" s="59">
        <v>233.80257857977307</v>
      </c>
      <c r="G4" s="59">
        <v>109.02102428718122</v>
      </c>
      <c r="H4" s="36"/>
      <c r="I4" s="41"/>
    </row>
    <row r="5" spans="1:10" ht="15" x14ac:dyDescent="0.2">
      <c r="B5" s="33">
        <v>3.36</v>
      </c>
      <c r="C5" s="33">
        <v>76.651921702137116</v>
      </c>
      <c r="D5" s="33">
        <v>124.10538645887547</v>
      </c>
      <c r="E5" s="33">
        <v>14.203211894450947</v>
      </c>
      <c r="F5" s="59">
        <v>214.96052005546355</v>
      </c>
      <c r="G5" s="59">
        <v>114.22480025835915</v>
      </c>
      <c r="H5" s="36"/>
      <c r="I5" s="41"/>
    </row>
    <row r="6" spans="1:10" ht="15" x14ac:dyDescent="0.2">
      <c r="B6" s="33">
        <v>4.3499999999999996</v>
      </c>
      <c r="C6" s="33">
        <v>44.33605768467492</v>
      </c>
      <c r="D6" s="33">
        <v>96.976487501316598</v>
      </c>
      <c r="E6" s="33">
        <v>6.5229944190079543</v>
      </c>
      <c r="F6" s="59">
        <v>147.83553960499947</v>
      </c>
      <c r="G6" s="59">
        <v>52.951309116894116</v>
      </c>
      <c r="H6" s="36"/>
      <c r="I6" s="41"/>
    </row>
    <row r="7" spans="1:10" ht="15" x14ac:dyDescent="0.2">
      <c r="B7" s="33">
        <v>7.01</v>
      </c>
      <c r="C7" s="33">
        <v>307.0663085236103</v>
      </c>
      <c r="D7" s="33">
        <v>188.91910324217773</v>
      </c>
      <c r="E7" s="33">
        <v>13.354280416799865</v>
      </c>
      <c r="F7" s="59">
        <v>509.3396921825879</v>
      </c>
      <c r="G7" s="59">
        <v>360.83975110085044</v>
      </c>
      <c r="H7" s="36"/>
      <c r="I7" s="41"/>
    </row>
    <row r="8" spans="1:10" ht="15" x14ac:dyDescent="0.2">
      <c r="B8" s="33">
        <v>8.19</v>
      </c>
      <c r="C8" s="33">
        <v>84.584957621272338</v>
      </c>
      <c r="D8" s="33">
        <v>121.73949838004292</v>
      </c>
      <c r="E8" s="33">
        <v>11.624912828528931</v>
      </c>
      <c r="F8" s="59">
        <v>217.94936882984416</v>
      </c>
      <c r="G8" s="59">
        <v>146.41251122728673</v>
      </c>
      <c r="H8" s="36"/>
      <c r="I8" s="41"/>
    </row>
    <row r="9" spans="1:10" ht="15" x14ac:dyDescent="0.2">
      <c r="B9" s="33">
        <v>9.23</v>
      </c>
      <c r="C9" s="33">
        <v>231.39185588784312</v>
      </c>
      <c r="D9" s="33">
        <v>151.77884365814225</v>
      </c>
      <c r="E9" s="33">
        <v>10.428843616241807</v>
      </c>
      <c r="F9" s="59">
        <v>393.59954316222718</v>
      </c>
      <c r="G9" s="59">
        <v>256.12798076735095</v>
      </c>
      <c r="H9" s="36"/>
      <c r="I9" s="41"/>
    </row>
    <row r="10" spans="1:10" ht="15" x14ac:dyDescent="0.2">
      <c r="B10" s="33">
        <v>10.44</v>
      </c>
      <c r="C10" s="33">
        <v>82.177623597899384</v>
      </c>
      <c r="D10" s="33">
        <v>125.67277980353117</v>
      </c>
      <c r="E10" s="33">
        <v>15.070281724923689</v>
      </c>
      <c r="F10" s="59">
        <v>222.92068512635424</v>
      </c>
      <c r="G10" s="59">
        <v>179.56694407090106</v>
      </c>
      <c r="H10" s="36"/>
      <c r="I10" s="41"/>
      <c r="J10" s="37"/>
    </row>
    <row r="11" spans="1:10" ht="15" x14ac:dyDescent="0.2">
      <c r="B11" s="33">
        <v>11.35</v>
      </c>
      <c r="C11" s="33">
        <v>86.151503858629709</v>
      </c>
      <c r="D11" s="33">
        <v>109.86507324489055</v>
      </c>
      <c r="E11" s="33">
        <v>18.77173371196146</v>
      </c>
      <c r="F11" s="59">
        <v>214.78831081548174</v>
      </c>
      <c r="G11" s="59">
        <v>165.03889802402384</v>
      </c>
      <c r="H11" s="36"/>
      <c r="I11" s="41"/>
    </row>
    <row r="12" spans="1:10" ht="15" x14ac:dyDescent="0.2">
      <c r="B12" s="33">
        <v>12.22</v>
      </c>
      <c r="C12" s="33">
        <v>78.222129896484248</v>
      </c>
      <c r="D12" s="33">
        <v>96.156693425640441</v>
      </c>
      <c r="E12" s="33">
        <v>27.327226140730833</v>
      </c>
      <c r="F12" s="59">
        <v>201.7060494628555</v>
      </c>
      <c r="G12" s="59">
        <v>148.00361431487889</v>
      </c>
      <c r="H12" s="36"/>
      <c r="I12" s="41"/>
    </row>
    <row r="13" spans="1:10" ht="15" x14ac:dyDescent="0.2">
      <c r="B13" s="33">
        <v>13.46</v>
      </c>
      <c r="C13" s="33">
        <v>67.263488679516215</v>
      </c>
      <c r="D13" s="33">
        <v>98.030428372046117</v>
      </c>
      <c r="E13" s="33">
        <v>0</v>
      </c>
      <c r="F13" s="59">
        <v>165.29391705156235</v>
      </c>
      <c r="G13" s="59">
        <v>134.95781915930223</v>
      </c>
      <c r="H13" s="36"/>
      <c r="I13" s="41"/>
    </row>
    <row r="14" spans="1:10" ht="15" x14ac:dyDescent="0.2">
      <c r="B14" s="33">
        <v>14.52</v>
      </c>
      <c r="C14" s="33">
        <v>84.303012233283155</v>
      </c>
      <c r="D14" s="33">
        <v>101.63025088040249</v>
      </c>
      <c r="E14" s="33">
        <v>10.466281226521232</v>
      </c>
      <c r="F14" s="59">
        <v>196.39954434020689</v>
      </c>
      <c r="G14" s="59">
        <v>146.18089134256761</v>
      </c>
      <c r="H14" s="36"/>
      <c r="I14" s="41"/>
    </row>
    <row r="15" spans="1:10" ht="15" x14ac:dyDescent="0.2">
      <c r="B15" s="33">
        <v>15.52</v>
      </c>
      <c r="C15" s="33">
        <v>100.04777330544013</v>
      </c>
      <c r="D15" s="33">
        <v>119.67661587938959</v>
      </c>
      <c r="E15" s="33">
        <v>12.412441542576518</v>
      </c>
      <c r="F15" s="59">
        <v>232.13683072740622</v>
      </c>
      <c r="G15" s="59">
        <v>198.7913922354829</v>
      </c>
      <c r="H15" s="36"/>
      <c r="I15" s="41"/>
    </row>
    <row r="16" spans="1:10" ht="15" x14ac:dyDescent="0.2">
      <c r="B16" s="33">
        <v>16.34</v>
      </c>
      <c r="C16" s="33">
        <v>74.304424773696411</v>
      </c>
      <c r="D16" s="33">
        <v>105.7907548432641</v>
      </c>
      <c r="E16" s="33">
        <v>0</v>
      </c>
      <c r="F16" s="59">
        <v>180.09517961696051</v>
      </c>
      <c r="G16" s="59">
        <v>139.82862296546534</v>
      </c>
      <c r="H16" s="36"/>
      <c r="I16" s="41"/>
    </row>
    <row r="17" spans="2:9" ht="15" x14ac:dyDescent="0.2">
      <c r="B17" s="33">
        <v>17.45</v>
      </c>
      <c r="C17" s="33">
        <v>88.487953703587877</v>
      </c>
      <c r="D17" s="33">
        <v>109.45051732653116</v>
      </c>
      <c r="E17" s="33">
        <v>9.4828601008594031</v>
      </c>
      <c r="F17" s="59">
        <v>207.42133113097844</v>
      </c>
      <c r="G17" s="59">
        <v>178.19353121197202</v>
      </c>
      <c r="H17" s="36"/>
      <c r="I17" s="41"/>
    </row>
    <row r="18" spans="2:9" ht="15" x14ac:dyDescent="0.2">
      <c r="B18" s="33">
        <v>18.170000000000002</v>
      </c>
      <c r="C18" s="33">
        <v>84.986955001491793</v>
      </c>
      <c r="D18" s="33">
        <v>89.362310386504035</v>
      </c>
      <c r="E18" s="33">
        <v>15.34732395331082</v>
      </c>
      <c r="F18" s="59">
        <v>189.69658934130666</v>
      </c>
      <c r="G18" s="59">
        <v>137.70410526855966</v>
      </c>
      <c r="H18" s="36"/>
      <c r="I18" s="41"/>
    </row>
    <row r="19" spans="2:9" ht="15" x14ac:dyDescent="0.2">
      <c r="B19" s="33">
        <v>19.48</v>
      </c>
      <c r="C19" s="33">
        <v>39.124317918323449</v>
      </c>
      <c r="D19" s="33">
        <v>64.921074427142003</v>
      </c>
      <c r="E19" s="33">
        <v>9.8193433474667309</v>
      </c>
      <c r="F19" s="59">
        <v>113.86473569293217</v>
      </c>
      <c r="G19" s="59">
        <v>7.0571860712604044</v>
      </c>
      <c r="H19" s="36"/>
      <c r="I19" s="41"/>
    </row>
    <row r="20" spans="2:9" ht="15" x14ac:dyDescent="0.2">
      <c r="B20" s="33">
        <v>19.48</v>
      </c>
      <c r="C20" s="33">
        <v>35.968741841086789</v>
      </c>
      <c r="D20" s="33">
        <v>49.343321163809492</v>
      </c>
      <c r="E20" s="33">
        <v>8.0762323905815805</v>
      </c>
      <c r="F20" s="59">
        <v>93.388295395477869</v>
      </c>
      <c r="G20" s="59">
        <v>6.6068781378852099</v>
      </c>
      <c r="H20" s="36"/>
      <c r="I20" s="41"/>
    </row>
    <row r="21" spans="2:9" ht="15" x14ac:dyDescent="0.2">
      <c r="B21" s="33">
        <v>19.48</v>
      </c>
      <c r="C21" s="33">
        <v>30.078421700147246</v>
      </c>
      <c r="D21" s="33">
        <v>64.829931282741498</v>
      </c>
      <c r="E21" s="33">
        <v>6.6167558446048886</v>
      </c>
      <c r="F21" s="59">
        <v>101.52510882749363</v>
      </c>
      <c r="G21" s="59">
        <v>6.1786066824801269</v>
      </c>
      <c r="H21" s="36"/>
      <c r="I21" s="41"/>
    </row>
    <row r="22" spans="2:9" ht="15" x14ac:dyDescent="0.2">
      <c r="B22" s="33">
        <v>20.420000000000002</v>
      </c>
      <c r="C22" s="33">
        <v>31.139777915975884</v>
      </c>
      <c r="D22" s="33">
        <v>75.579547675658688</v>
      </c>
      <c r="E22" s="33">
        <v>3.3159815181060579</v>
      </c>
      <c r="F22" s="59">
        <v>110.03530710974063</v>
      </c>
      <c r="G22" s="59">
        <v>26.468644945364947</v>
      </c>
      <c r="H22" s="36"/>
      <c r="I22" s="41"/>
    </row>
    <row r="23" spans="2:9" ht="15" x14ac:dyDescent="0.2">
      <c r="B23" s="33">
        <v>21.63</v>
      </c>
      <c r="C23" s="33">
        <v>23.564120909567567</v>
      </c>
      <c r="D23" s="33">
        <v>27.134496386405537</v>
      </c>
      <c r="E23" s="33">
        <v>0.62719365268314575</v>
      </c>
      <c r="F23" s="59">
        <v>51.325810948656255</v>
      </c>
      <c r="G23" s="59">
        <v>38.427210977272495</v>
      </c>
      <c r="H23" s="36"/>
      <c r="I23" s="41"/>
    </row>
    <row r="24" spans="2:9" ht="15" x14ac:dyDescent="0.2">
      <c r="B24" s="33">
        <v>22.6</v>
      </c>
      <c r="C24" s="33">
        <v>22.933640894669836</v>
      </c>
      <c r="D24" s="33">
        <v>77.545747502489021</v>
      </c>
      <c r="E24" s="33">
        <v>14.208778150186161</v>
      </c>
      <c r="F24" s="59">
        <v>114.68816654734502</v>
      </c>
      <c r="G24" s="59">
        <v>27.44101537535526</v>
      </c>
      <c r="H24" s="36"/>
      <c r="I24" s="41"/>
    </row>
    <row r="25" spans="2:9" ht="15" x14ac:dyDescent="0.2">
      <c r="B25" s="33">
        <v>26.39</v>
      </c>
      <c r="C25" s="33">
        <v>107.00722459338975</v>
      </c>
      <c r="D25" s="33">
        <v>115.36581114698312</v>
      </c>
      <c r="E25" s="33">
        <v>28.513104220297436</v>
      </c>
      <c r="F25" s="59">
        <v>250.88613996067031</v>
      </c>
      <c r="G25" s="59">
        <v>129.07591370410444</v>
      </c>
      <c r="H25" s="36"/>
      <c r="I25" s="41"/>
    </row>
    <row r="26" spans="2:9" ht="15" x14ac:dyDescent="0.2">
      <c r="B26" s="33">
        <v>28.19</v>
      </c>
      <c r="C26" s="33">
        <v>54.96845234496152</v>
      </c>
      <c r="D26" s="33">
        <v>89.863064039181793</v>
      </c>
      <c r="E26" s="33">
        <v>11.314870964638423</v>
      </c>
      <c r="F26" s="59">
        <v>156.14638734878173</v>
      </c>
      <c r="G26" s="59">
        <v>64.611303132766636</v>
      </c>
      <c r="H26" s="36"/>
      <c r="I26" s="41"/>
    </row>
    <row r="27" spans="2:9" ht="15" x14ac:dyDescent="0.2">
      <c r="B27" s="33">
        <v>30.4</v>
      </c>
      <c r="C27" s="33">
        <v>92.418512572684762</v>
      </c>
      <c r="D27" s="33">
        <v>97.928473845291492</v>
      </c>
      <c r="E27" s="33">
        <v>28.221891060634487</v>
      </c>
      <c r="F27" s="59">
        <v>218.56887747861074</v>
      </c>
      <c r="G27" s="59">
        <v>110.65373689102768</v>
      </c>
      <c r="H27" s="36"/>
      <c r="I27" s="41"/>
    </row>
    <row r="28" spans="2:9" ht="15" x14ac:dyDescent="0.2">
      <c r="B28" s="33">
        <v>32.340000000000003</v>
      </c>
      <c r="C28" s="33">
        <v>90.360771731225341</v>
      </c>
      <c r="D28" s="33">
        <v>94.788309335122364</v>
      </c>
      <c r="E28" s="33">
        <v>26.479449790022308</v>
      </c>
      <c r="F28" s="59">
        <v>211.62853085637002</v>
      </c>
      <c r="G28" s="59">
        <v>96.379206329267461</v>
      </c>
      <c r="H28" s="36"/>
      <c r="I28" s="41"/>
    </row>
    <row r="29" spans="2:9" ht="15" x14ac:dyDescent="0.2">
      <c r="B29" s="33">
        <v>33.200000000000003</v>
      </c>
      <c r="C29" s="33">
        <v>132.91779510472173</v>
      </c>
      <c r="D29" s="33">
        <v>74.193884586937116</v>
      </c>
      <c r="E29" s="33">
        <v>2.7468191311795938</v>
      </c>
      <c r="F29" s="59">
        <v>209.85849882283844</v>
      </c>
      <c r="G29" s="59">
        <v>102.95583331316726</v>
      </c>
      <c r="H29" s="36"/>
      <c r="I29" s="41"/>
    </row>
    <row r="30" spans="2:9" ht="15" x14ac:dyDescent="0.2">
      <c r="B30" s="33">
        <v>34.369999999999997</v>
      </c>
      <c r="C30" s="33">
        <v>120.93655168367478</v>
      </c>
      <c r="D30" s="33">
        <v>115.64368782472911</v>
      </c>
      <c r="E30" s="33">
        <v>32.604916766075668</v>
      </c>
      <c r="F30" s="59">
        <v>269.1851562744796</v>
      </c>
      <c r="G30" s="59">
        <v>97.955891435662025</v>
      </c>
      <c r="H30" s="36"/>
      <c r="I30" s="41"/>
    </row>
    <row r="31" spans="2:9" ht="15" x14ac:dyDescent="0.2">
      <c r="B31" s="33">
        <v>36.619999999999997</v>
      </c>
      <c r="C31" s="33">
        <v>107.19320686129291</v>
      </c>
      <c r="D31" s="33">
        <v>113.00594058654666</v>
      </c>
      <c r="E31" s="33">
        <v>35.327563919519086</v>
      </c>
      <c r="F31" s="59">
        <v>255.52671136735864</v>
      </c>
      <c r="G31" s="59">
        <v>105.84542052575058</v>
      </c>
      <c r="H31" s="36"/>
      <c r="I31" s="41"/>
    </row>
    <row r="32" spans="2:9" ht="15" x14ac:dyDescent="0.2">
      <c r="B32" s="33">
        <v>38.590000000000003</v>
      </c>
      <c r="C32" s="33">
        <v>124.77516746802162</v>
      </c>
      <c r="D32" s="33">
        <v>122.60674706833514</v>
      </c>
      <c r="E32" s="33">
        <v>35.494950617706692</v>
      </c>
      <c r="F32" s="59">
        <v>282.87686515406347</v>
      </c>
      <c r="G32" s="59">
        <v>97.752368747042325</v>
      </c>
      <c r="H32" s="36"/>
      <c r="I32" s="41"/>
    </row>
    <row r="33" spans="2:9" ht="15" x14ac:dyDescent="0.2">
      <c r="B33" s="33">
        <v>40.33</v>
      </c>
      <c r="C33" s="33">
        <v>127.34657479475692</v>
      </c>
      <c r="D33" s="33">
        <v>121.30765958346289</v>
      </c>
      <c r="E33" s="33">
        <v>38.638412055520611</v>
      </c>
      <c r="F33" s="59">
        <v>287.29264643374046</v>
      </c>
      <c r="G33" s="59">
        <v>131.77973279483723</v>
      </c>
      <c r="H33" s="36"/>
      <c r="I33" s="41"/>
    </row>
    <row r="34" spans="2:9" ht="15" x14ac:dyDescent="0.2">
      <c r="B34" s="33">
        <v>41.5</v>
      </c>
      <c r="C34" s="33">
        <v>129.76417822630296</v>
      </c>
      <c r="D34" s="33">
        <v>142.85161777844343</v>
      </c>
      <c r="E34" s="33">
        <v>21.708715204404509</v>
      </c>
      <c r="F34" s="59">
        <v>294.32451120915084</v>
      </c>
      <c r="G34" s="59">
        <v>100.53421176912609</v>
      </c>
      <c r="H34" s="36"/>
      <c r="I34" s="41"/>
    </row>
    <row r="35" spans="2:9" ht="15" x14ac:dyDescent="0.2">
      <c r="B35" s="33">
        <v>42.57</v>
      </c>
      <c r="C35" s="33">
        <v>116.88307451603004</v>
      </c>
      <c r="D35" s="33">
        <v>108.44285707633667</v>
      </c>
      <c r="E35" s="33">
        <v>46.774882070727259</v>
      </c>
      <c r="F35" s="59">
        <v>272.10081366309396</v>
      </c>
      <c r="G35" s="59">
        <v>107.51294736590245</v>
      </c>
      <c r="H35" s="36"/>
      <c r="I35" s="41"/>
    </row>
    <row r="36" spans="2:9" ht="15" x14ac:dyDescent="0.2">
      <c r="B36" s="33">
        <v>43.48</v>
      </c>
      <c r="C36" s="33">
        <v>139.89880664409964</v>
      </c>
      <c r="D36" s="33">
        <v>152.25872046320606</v>
      </c>
      <c r="E36" s="33">
        <v>28.072763757555112</v>
      </c>
      <c r="F36" s="59">
        <v>320.23029086486076</v>
      </c>
      <c r="G36" s="59">
        <v>108.99416532092813</v>
      </c>
      <c r="H36" s="36"/>
      <c r="I36" s="41"/>
    </row>
    <row r="37" spans="2:9" ht="15" x14ac:dyDescent="0.2">
      <c r="B37" s="33">
        <v>43.68</v>
      </c>
      <c r="C37" s="33">
        <v>123.01757297014686</v>
      </c>
      <c r="D37" s="33">
        <v>111.09767324217034</v>
      </c>
      <c r="E37" s="33">
        <v>23.058311313216585</v>
      </c>
      <c r="F37" s="59">
        <v>257.17355752553379</v>
      </c>
      <c r="G37" s="59">
        <v>106.59159608784016</v>
      </c>
      <c r="H37" s="36"/>
      <c r="I37" s="41"/>
    </row>
    <row r="38" spans="2:9" ht="15" x14ac:dyDescent="0.2">
      <c r="B38" s="33">
        <v>44.71</v>
      </c>
      <c r="C38" s="33">
        <v>138.79276209647665</v>
      </c>
      <c r="D38" s="33">
        <v>151.47444833718231</v>
      </c>
      <c r="E38" s="33">
        <v>14.273547858452817</v>
      </c>
      <c r="F38" s="59">
        <v>304.54075829211183</v>
      </c>
      <c r="G38" s="59">
        <v>95.224209736972284</v>
      </c>
      <c r="H38" s="36"/>
      <c r="I38" s="41"/>
    </row>
    <row r="39" spans="2:9" ht="15" x14ac:dyDescent="0.2">
      <c r="B39" s="33">
        <v>46.42</v>
      </c>
      <c r="C39" s="33">
        <v>145.88068133574467</v>
      </c>
      <c r="D39" s="33">
        <v>125.1593646884166</v>
      </c>
      <c r="E39" s="33">
        <v>40.054910632610884</v>
      </c>
      <c r="F39" s="59">
        <v>311.09495665677213</v>
      </c>
      <c r="G39" s="59">
        <v>100.9194323745967</v>
      </c>
      <c r="H39" s="36"/>
      <c r="I39" s="41"/>
    </row>
    <row r="40" spans="2:9" ht="15" x14ac:dyDescent="0.2">
      <c r="B40" s="33">
        <v>47.27</v>
      </c>
      <c r="C40" s="33">
        <v>135.08168098172726</v>
      </c>
      <c r="D40" s="33">
        <v>148.10159043649008</v>
      </c>
      <c r="E40" s="33">
        <v>23.856529261580246</v>
      </c>
      <c r="F40" s="59">
        <v>307.03980067979762</v>
      </c>
      <c r="G40" s="59">
        <v>87.492505394533069</v>
      </c>
      <c r="H40" s="36"/>
      <c r="I40" s="41"/>
    </row>
    <row r="41" spans="2:9" ht="15" x14ac:dyDescent="0.2">
      <c r="B41" s="33">
        <v>47.27</v>
      </c>
      <c r="C41" s="33">
        <v>142.99833864740796</v>
      </c>
      <c r="D41" s="33">
        <v>169.23001796867328</v>
      </c>
      <c r="E41" s="33">
        <v>31.453552809061289</v>
      </c>
      <c r="F41" s="59">
        <v>343.68190942514252</v>
      </c>
      <c r="G41" s="59">
        <v>86.875046272769637</v>
      </c>
      <c r="H41" s="36"/>
      <c r="I41" s="41"/>
    </row>
    <row r="42" spans="2:9" ht="15" x14ac:dyDescent="0.2">
      <c r="B42" s="33">
        <v>47.27</v>
      </c>
      <c r="C42" s="33">
        <v>128.83958049086877</v>
      </c>
      <c r="D42" s="33">
        <v>172.74395958427269</v>
      </c>
      <c r="E42" s="33">
        <v>23.772408969354274</v>
      </c>
      <c r="F42" s="59">
        <v>325.35594904449573</v>
      </c>
      <c r="G42" s="59">
        <v>65.814027337712574</v>
      </c>
      <c r="H42" s="36"/>
      <c r="I42" s="41"/>
    </row>
    <row r="43" spans="2:9" ht="15" x14ac:dyDescent="0.2">
      <c r="B43" s="33">
        <v>48.73</v>
      </c>
      <c r="C43" s="33">
        <v>96.384804218865</v>
      </c>
      <c r="D43" s="33">
        <v>155.72585849515988</v>
      </c>
      <c r="E43" s="33">
        <v>14.245432690116656</v>
      </c>
      <c r="F43" s="59">
        <v>266.35609540414157</v>
      </c>
      <c r="G43" s="59">
        <v>48.325301016845366</v>
      </c>
      <c r="H43" s="36"/>
      <c r="I43" s="41"/>
    </row>
    <row r="44" spans="2:9" ht="15" x14ac:dyDescent="0.2">
      <c r="B44" s="33">
        <v>50.52</v>
      </c>
      <c r="C44" s="33">
        <v>132.8900605674207</v>
      </c>
      <c r="D44" s="33">
        <v>157.53828769861298</v>
      </c>
      <c r="E44" s="33">
        <v>54.509522535604077</v>
      </c>
      <c r="F44" s="59">
        <v>344.93787080163781</v>
      </c>
      <c r="G44" s="59">
        <v>78.300671449050924</v>
      </c>
      <c r="H44" s="36"/>
      <c r="I44" s="41"/>
    </row>
    <row r="45" spans="2:9" ht="15" x14ac:dyDescent="0.2">
      <c r="B45" s="33">
        <v>51.41</v>
      </c>
      <c r="C45" s="33">
        <v>118.90933322761285</v>
      </c>
      <c r="D45" s="33">
        <v>157.7833721748585</v>
      </c>
      <c r="E45" s="33">
        <v>58.767543971241153</v>
      </c>
      <c r="F45" s="59">
        <v>335.46024937371249</v>
      </c>
      <c r="G45" s="59">
        <v>67.572850973715859</v>
      </c>
      <c r="H45" s="36"/>
      <c r="I45" s="41"/>
    </row>
    <row r="46" spans="2:9" ht="15" x14ac:dyDescent="0.2">
      <c r="B46" s="33">
        <v>52.46</v>
      </c>
      <c r="C46" s="33">
        <v>117.35794077517946</v>
      </c>
      <c r="D46" s="33">
        <v>177.5765002189695</v>
      </c>
      <c r="E46" s="33">
        <v>38.408243749687713</v>
      </c>
      <c r="F46" s="59">
        <v>333.34268474383668</v>
      </c>
      <c r="G46" s="59">
        <v>40.636866459174087</v>
      </c>
      <c r="H46" s="36"/>
      <c r="I46" s="41"/>
    </row>
    <row r="47" spans="2:9" ht="15" x14ac:dyDescent="0.2">
      <c r="B47" s="33">
        <v>52.72</v>
      </c>
      <c r="C47" s="33">
        <v>94.960104486369474</v>
      </c>
      <c r="D47" s="33">
        <v>217.30364295217015</v>
      </c>
      <c r="E47" s="33">
        <v>40.397276019311434</v>
      </c>
      <c r="F47" s="59">
        <v>352.66102345785106</v>
      </c>
      <c r="G47" s="59">
        <v>50.517487746508614</v>
      </c>
      <c r="H47" s="36"/>
      <c r="I47" s="41"/>
    </row>
    <row r="48" spans="2:9" ht="15" x14ac:dyDescent="0.2">
      <c r="B48" s="33">
        <v>54.17</v>
      </c>
      <c r="C48" s="33">
        <v>81.334466585460049</v>
      </c>
      <c r="D48" s="33">
        <v>146.36462932015428</v>
      </c>
      <c r="E48" s="33">
        <v>30.961647218785327</v>
      </c>
      <c r="F48" s="59">
        <v>258.66074312439969</v>
      </c>
      <c r="G48" s="59">
        <v>21.487657008686259</v>
      </c>
      <c r="H48" s="36"/>
      <c r="I48" s="41"/>
    </row>
    <row r="49" spans="2:9" ht="15" x14ac:dyDescent="0.2">
      <c r="B49" s="33">
        <v>54.53</v>
      </c>
      <c r="C49" s="33">
        <v>109.91176563620121</v>
      </c>
      <c r="D49" s="33">
        <v>210.80147379913353</v>
      </c>
      <c r="E49" s="33">
        <v>36.362174937518873</v>
      </c>
      <c r="F49" s="59">
        <v>357.07541437285363</v>
      </c>
      <c r="G49" s="59">
        <v>56.013869632621699</v>
      </c>
      <c r="H49" s="36"/>
      <c r="I49" s="41"/>
    </row>
    <row r="50" spans="2:9" ht="15" x14ac:dyDescent="0.2">
      <c r="B50" s="33">
        <v>54.97</v>
      </c>
      <c r="C50" s="33">
        <v>74.961330922504359</v>
      </c>
      <c r="D50" s="33">
        <v>172.60756919490626</v>
      </c>
      <c r="E50" s="33">
        <v>35.524041540750204</v>
      </c>
      <c r="F50" s="59">
        <v>283.09294165816084</v>
      </c>
      <c r="G50" s="59">
        <v>28.399778774517813</v>
      </c>
      <c r="H50" s="36"/>
      <c r="I50" s="41"/>
    </row>
    <row r="51" spans="2:9" ht="15" x14ac:dyDescent="0.2">
      <c r="B51" s="33">
        <v>56.59</v>
      </c>
      <c r="C51" s="33">
        <v>103.01428535922842</v>
      </c>
      <c r="D51" s="33">
        <v>188.45703381900336</v>
      </c>
      <c r="E51" s="33">
        <v>36.259286172197214</v>
      </c>
      <c r="F51" s="59">
        <v>327.73060535042902</v>
      </c>
      <c r="G51" s="59">
        <v>35.099283733069555</v>
      </c>
      <c r="H51" s="36"/>
      <c r="I51" s="41"/>
    </row>
    <row r="52" spans="2:9" ht="15" x14ac:dyDescent="0.2">
      <c r="B52" s="33">
        <v>58.44</v>
      </c>
      <c r="C52" s="33">
        <v>101.41077048145424</v>
      </c>
      <c r="D52" s="33">
        <v>158.29081473128784</v>
      </c>
      <c r="E52" s="33">
        <v>51.397577331508792</v>
      </c>
      <c r="F52" s="59">
        <v>311.09916254425087</v>
      </c>
      <c r="G52" s="59">
        <v>24.691489889246608</v>
      </c>
      <c r="H52" s="36"/>
      <c r="I52" s="41"/>
    </row>
    <row r="53" spans="2:9" ht="15" x14ac:dyDescent="0.2">
      <c r="B53" s="33">
        <v>60.05</v>
      </c>
      <c r="C53" s="33">
        <v>67.031076176160994</v>
      </c>
      <c r="D53" s="33">
        <v>153.43839514378607</v>
      </c>
      <c r="E53" s="33">
        <v>23.114654250037923</v>
      </c>
      <c r="F53" s="59">
        <v>243.58412556998496</v>
      </c>
      <c r="G53" s="59">
        <v>24.325605658199116</v>
      </c>
      <c r="H53" s="36"/>
      <c r="I53" s="41"/>
    </row>
    <row r="54" spans="2:9" ht="15" x14ac:dyDescent="0.2">
      <c r="B54" s="33">
        <v>60.53</v>
      </c>
      <c r="C54" s="33">
        <v>104.6573525884104</v>
      </c>
      <c r="D54" s="33">
        <v>163.36976635653394</v>
      </c>
      <c r="E54" s="33">
        <v>30.988682524735122</v>
      </c>
      <c r="F54" s="59">
        <v>299.01580146967945</v>
      </c>
      <c r="G54" s="59">
        <v>33.339925051640435</v>
      </c>
      <c r="H54" s="36"/>
      <c r="I54" s="41"/>
    </row>
    <row r="55" spans="2:9" ht="15" x14ac:dyDescent="0.2">
      <c r="B55" s="33">
        <v>60.64</v>
      </c>
      <c r="C55" s="33">
        <v>84.153524386440992</v>
      </c>
      <c r="D55" s="33">
        <v>143.38643903375589</v>
      </c>
      <c r="E55" s="33">
        <v>25.100337900176367</v>
      </c>
      <c r="F55" s="59">
        <v>252.64030132037325</v>
      </c>
      <c r="G55" s="59">
        <v>28.178588170443717</v>
      </c>
      <c r="H55" s="36"/>
      <c r="I55" s="41"/>
    </row>
    <row r="56" spans="2:9" ht="15" x14ac:dyDescent="0.2">
      <c r="B56" s="33">
        <v>62.52</v>
      </c>
      <c r="C56" s="33">
        <v>90.748392574703843</v>
      </c>
      <c r="D56" s="33">
        <v>152.52344118790859</v>
      </c>
      <c r="E56" s="33">
        <v>51.296679767978077</v>
      </c>
      <c r="F56" s="59">
        <v>294.56851353059051</v>
      </c>
      <c r="G56" s="59">
        <v>34.497745725673447</v>
      </c>
      <c r="H56" s="36"/>
      <c r="I56" s="41"/>
    </row>
    <row r="57" spans="2:9" ht="15" x14ac:dyDescent="0.2">
      <c r="B57" s="33">
        <v>64.45</v>
      </c>
      <c r="C57" s="33">
        <v>99.809921465068641</v>
      </c>
      <c r="D57" s="33">
        <v>169.51861224038876</v>
      </c>
      <c r="E57" s="33">
        <v>41.367128790141116</v>
      </c>
      <c r="F57" s="59">
        <v>310.69566249559853</v>
      </c>
      <c r="G57" s="59">
        <v>31.171758268131633</v>
      </c>
      <c r="H57" s="36"/>
      <c r="I57" s="41"/>
    </row>
    <row r="58" spans="2:9" ht="15" x14ac:dyDescent="0.2">
      <c r="B58" s="33">
        <v>65.06</v>
      </c>
      <c r="C58" s="33">
        <v>72.284508347838127</v>
      </c>
      <c r="D58" s="33">
        <v>161.39294167523403</v>
      </c>
      <c r="E58" s="33">
        <v>39.686456294924078</v>
      </c>
      <c r="F58" s="59">
        <v>273.36390631799622</v>
      </c>
      <c r="G58" s="59">
        <v>21.217694894486726</v>
      </c>
      <c r="H58" s="36"/>
      <c r="I58" s="41"/>
    </row>
    <row r="59" spans="2:9" ht="15" x14ac:dyDescent="0.2">
      <c r="B59" s="33">
        <v>66.52</v>
      </c>
      <c r="C59" s="33">
        <v>98.854551783456657</v>
      </c>
      <c r="D59" s="33">
        <v>188.1542335159661</v>
      </c>
      <c r="E59" s="33">
        <v>50.213471311111306</v>
      </c>
      <c r="F59" s="59">
        <v>337.22225661053403</v>
      </c>
      <c r="G59" s="59">
        <v>36.639551799611993</v>
      </c>
      <c r="H59" s="36"/>
      <c r="I59" s="41"/>
    </row>
    <row r="60" spans="2:9" ht="15" x14ac:dyDescent="0.2">
      <c r="B60" s="33">
        <v>68.05</v>
      </c>
      <c r="C60" s="33">
        <v>82.437887539404628</v>
      </c>
      <c r="D60" s="33">
        <v>153.94368084966601</v>
      </c>
      <c r="E60" s="33">
        <v>30.445974220097874</v>
      </c>
      <c r="F60" s="59">
        <v>266.82754260916852</v>
      </c>
      <c r="G60" s="59">
        <v>25.348447125417771</v>
      </c>
      <c r="H60" s="36"/>
      <c r="I60" s="41"/>
    </row>
    <row r="61" spans="2:9" ht="15" x14ac:dyDescent="0.2">
      <c r="B61" s="33">
        <v>68.48</v>
      </c>
      <c r="C61" s="33">
        <v>77.110328745319407</v>
      </c>
      <c r="D61" s="33">
        <v>119.84894279548072</v>
      </c>
      <c r="E61" s="33">
        <v>37.289277203837898</v>
      </c>
      <c r="F61" s="59">
        <v>234.24854874463801</v>
      </c>
      <c r="G61" s="59">
        <v>23.862752038331362</v>
      </c>
      <c r="H61" s="36"/>
      <c r="I61" s="41"/>
    </row>
    <row r="62" spans="2:9" ht="15" x14ac:dyDescent="0.2">
      <c r="B62" s="33">
        <v>70.63</v>
      </c>
      <c r="C62" s="33">
        <v>74.521160131209044</v>
      </c>
      <c r="D62" s="33">
        <v>152.43064782124509</v>
      </c>
      <c r="E62" s="33">
        <v>13.639415349359142</v>
      </c>
      <c r="F62" s="59">
        <v>240.5912233018133</v>
      </c>
      <c r="G62" s="59">
        <v>19.560561427324721</v>
      </c>
      <c r="H62" s="36"/>
      <c r="I62" s="41"/>
    </row>
    <row r="63" spans="2:9" ht="15" x14ac:dyDescent="0.2">
      <c r="B63" s="33">
        <v>72.62</v>
      </c>
      <c r="C63" s="33">
        <v>74.577224202949168</v>
      </c>
      <c r="D63" s="33">
        <v>135.35334082051673</v>
      </c>
      <c r="E63" s="33">
        <v>13.02232243036762</v>
      </c>
      <c r="F63" s="59">
        <v>222.95288745383351</v>
      </c>
      <c r="G63" s="59">
        <v>17.235419028516393</v>
      </c>
      <c r="H63" s="36"/>
      <c r="I63" s="41"/>
    </row>
    <row r="64" spans="2:9" ht="15" x14ac:dyDescent="0.2">
      <c r="B64" s="33">
        <v>76.55</v>
      </c>
      <c r="C64" s="33">
        <v>111.20811553934907</v>
      </c>
      <c r="D64" s="33">
        <v>157.59396022266117</v>
      </c>
      <c r="E64" s="33">
        <v>11.045493071594276</v>
      </c>
      <c r="F64" s="59">
        <v>279.8475688336045</v>
      </c>
      <c r="G64" s="59">
        <v>18.645763613422211</v>
      </c>
      <c r="H64" s="36"/>
      <c r="I64" s="41"/>
    </row>
    <row r="65" spans="2:9" ht="15" x14ac:dyDescent="0.2">
      <c r="B65" s="33">
        <v>79.38</v>
      </c>
      <c r="C65" s="33">
        <v>81.154253542987846</v>
      </c>
      <c r="D65" s="33">
        <v>161.2258574039696</v>
      </c>
      <c r="E65" s="33">
        <v>19.097655031823333</v>
      </c>
      <c r="F65" s="59">
        <v>261.47776597878078</v>
      </c>
      <c r="G65" s="59">
        <v>10.686714378473983</v>
      </c>
      <c r="H65" s="36"/>
      <c r="I65" s="41"/>
    </row>
    <row r="66" spans="2:9" ht="15" x14ac:dyDescent="0.2">
      <c r="B66" s="33">
        <v>82.64</v>
      </c>
      <c r="C66" s="33">
        <v>55.874029057127601</v>
      </c>
      <c r="D66" s="33">
        <v>116.1052672793914</v>
      </c>
      <c r="E66" s="33">
        <v>11.055722450088846</v>
      </c>
      <c r="F66" s="59">
        <v>183.03501878660782</v>
      </c>
      <c r="G66" s="59">
        <v>6.9564936019496058</v>
      </c>
      <c r="I66" s="41"/>
    </row>
    <row r="67" spans="2:9" ht="15" x14ac:dyDescent="0.2">
      <c r="B67" s="33">
        <v>85.96</v>
      </c>
      <c r="C67" s="33">
        <v>60.609705217763903</v>
      </c>
      <c r="D67" s="33">
        <v>106.92540194998236</v>
      </c>
      <c r="E67" s="33">
        <v>6.8167382651447532</v>
      </c>
      <c r="F67" s="59">
        <v>174.35184543289103</v>
      </c>
      <c r="G67" s="59">
        <v>10.911509190028351</v>
      </c>
    </row>
  </sheetData>
  <sortState xmlns:xlrd2="http://schemas.microsoft.com/office/spreadsheetml/2017/richdata2" ref="F1:F67">
    <sortCondition ref="F1:F67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775F-2219-7E4E-817C-A451A82B8616}">
  <dimension ref="A1:V134"/>
  <sheetViews>
    <sheetView topLeftCell="D15" workbookViewId="0">
      <selection activeCell="R4" sqref="R4"/>
    </sheetView>
  </sheetViews>
  <sheetFormatPr baseColWidth="10" defaultRowHeight="16" x14ac:dyDescent="0.2"/>
  <cols>
    <col min="1" max="1" width="28.75" style="12" customWidth="1"/>
    <col min="2" max="2" width="13.25" style="12" customWidth="1"/>
    <col min="3" max="3" width="10.75" style="12"/>
    <col min="4" max="4" width="20.25" style="12" customWidth="1"/>
    <col min="5" max="5" width="17.25" style="12" customWidth="1"/>
    <col min="6" max="6" width="15" style="12" customWidth="1"/>
    <col min="7" max="12" width="10.75" style="12"/>
    <col min="13" max="13" width="11.75" style="12" customWidth="1"/>
    <col min="14" max="14" width="16.75" style="12" customWidth="1"/>
    <col min="15" max="15" width="14.5" style="12" customWidth="1"/>
    <col min="16" max="16" width="14.25" style="12" customWidth="1"/>
    <col min="17" max="17" width="21" style="12" customWidth="1"/>
    <col min="18" max="19" width="10.75" style="12"/>
    <col min="20" max="20" width="22.75" style="12" customWidth="1"/>
    <col min="21" max="21" width="23" style="12" customWidth="1"/>
    <col min="22" max="22" width="29.25" style="12" customWidth="1"/>
    <col min="23" max="16384" width="10.75" style="12"/>
  </cols>
  <sheetData>
    <row r="1" spans="1:22" ht="51" x14ac:dyDescent="0.25">
      <c r="A1" s="12" t="s">
        <v>286</v>
      </c>
      <c r="B1" s="12" t="s">
        <v>285</v>
      </c>
      <c r="C1" s="12" t="s">
        <v>284</v>
      </c>
      <c r="D1" s="13" t="s">
        <v>283</v>
      </c>
      <c r="E1" s="12" t="s">
        <v>282</v>
      </c>
      <c r="F1" s="12" t="s">
        <v>281</v>
      </c>
      <c r="G1" s="12" t="s">
        <v>280</v>
      </c>
      <c r="M1" s="1" t="s">
        <v>3</v>
      </c>
      <c r="N1" s="1" t="s">
        <v>5</v>
      </c>
      <c r="O1" s="1" t="s">
        <v>8</v>
      </c>
      <c r="P1" s="1" t="s">
        <v>9</v>
      </c>
      <c r="Q1" s="1" t="s">
        <v>111</v>
      </c>
      <c r="T1" s="23" t="s">
        <v>828</v>
      </c>
      <c r="U1" s="24" t="s">
        <v>830</v>
      </c>
      <c r="V1" s="24" t="s">
        <v>831</v>
      </c>
    </row>
    <row r="2" spans="1:22" ht="21" x14ac:dyDescent="0.25">
      <c r="A2" s="12" t="s">
        <v>279</v>
      </c>
      <c r="B2" s="12">
        <v>1.5</v>
      </c>
      <c r="C2" s="12">
        <v>1.5</v>
      </c>
      <c r="D2" s="13">
        <v>0</v>
      </c>
      <c r="E2" s="12">
        <v>1.5</v>
      </c>
      <c r="F2" s="12">
        <v>0</v>
      </c>
      <c r="G2" s="12" t="s">
        <v>204</v>
      </c>
      <c r="M2" s="5">
        <v>1</v>
      </c>
      <c r="N2" s="5">
        <v>1</v>
      </c>
      <c r="O2" s="5">
        <v>135</v>
      </c>
      <c r="P2" s="5">
        <f>O2+1</f>
        <v>136</v>
      </c>
      <c r="Q2" s="5">
        <v>1.355</v>
      </c>
      <c r="T2" s="12">
        <v>0.45290000000000002</v>
      </c>
      <c r="U2" s="12">
        <v>0.41239999999999999</v>
      </c>
      <c r="V2" s="12">
        <v>0.49049999999999999</v>
      </c>
    </row>
    <row r="3" spans="1:22" ht="21" x14ac:dyDescent="0.25">
      <c r="A3" s="12" t="s">
        <v>278</v>
      </c>
      <c r="B3" s="12">
        <v>1.19</v>
      </c>
      <c r="C3" s="12">
        <v>1.19</v>
      </c>
      <c r="D3" s="13">
        <v>1.5</v>
      </c>
      <c r="E3" s="12">
        <v>2.69</v>
      </c>
      <c r="F3" s="12">
        <v>1.5</v>
      </c>
      <c r="M3" s="5">
        <v>2</v>
      </c>
      <c r="N3" s="5">
        <v>2</v>
      </c>
      <c r="O3" s="5">
        <v>135</v>
      </c>
      <c r="P3" s="5">
        <f t="shared" ref="P3:P51" si="0">O3+1</f>
        <v>136</v>
      </c>
      <c r="Q3" s="5">
        <v>4.3550000000000004</v>
      </c>
      <c r="T3" s="12">
        <v>2.9056000000000002</v>
      </c>
      <c r="U3" s="12">
        <v>2.8721000000000001</v>
      </c>
      <c r="V3" s="12">
        <v>2.9371999999999998</v>
      </c>
    </row>
    <row r="4" spans="1:22" ht="21" x14ac:dyDescent="0.25">
      <c r="A4" s="12" t="s">
        <v>277</v>
      </c>
      <c r="B4" s="12">
        <v>0.4</v>
      </c>
      <c r="C4" s="12">
        <v>0.4</v>
      </c>
      <c r="D4" s="13">
        <v>2.69</v>
      </c>
      <c r="E4" s="12">
        <v>3.09</v>
      </c>
      <c r="F4" s="12">
        <v>2.69</v>
      </c>
      <c r="M4" s="5">
        <v>4</v>
      </c>
      <c r="N4" s="5">
        <v>2</v>
      </c>
      <c r="O4" s="5">
        <v>56</v>
      </c>
      <c r="P4" s="5">
        <f t="shared" si="0"/>
        <v>57</v>
      </c>
      <c r="Q4" s="5">
        <f>7+0.565</f>
        <v>7.5649999999999995</v>
      </c>
      <c r="T4" s="12">
        <v>7.2765000000000004</v>
      </c>
      <c r="U4" s="12">
        <v>7.2626999999999997</v>
      </c>
      <c r="V4" s="12">
        <v>7.2896000000000001</v>
      </c>
    </row>
    <row r="5" spans="1:22" ht="21" x14ac:dyDescent="0.25">
      <c r="A5" s="12" t="s">
        <v>276</v>
      </c>
      <c r="B5" s="12">
        <v>0.22</v>
      </c>
      <c r="C5" s="12">
        <v>0.22</v>
      </c>
      <c r="D5" s="13">
        <v>3.09</v>
      </c>
      <c r="E5" s="12">
        <v>3.31</v>
      </c>
      <c r="F5" s="12">
        <v>3.09</v>
      </c>
      <c r="G5" s="12" t="s">
        <v>135</v>
      </c>
      <c r="M5" s="5">
        <v>6</v>
      </c>
      <c r="N5" s="5">
        <v>1</v>
      </c>
      <c r="O5" s="5">
        <v>108</v>
      </c>
      <c r="P5" s="5">
        <f t="shared" si="0"/>
        <v>109</v>
      </c>
      <c r="Q5" s="5">
        <f>9.5+1.085</f>
        <v>10.585000000000001</v>
      </c>
      <c r="T5" s="12">
        <v>10.2508</v>
      </c>
      <c r="U5" s="12">
        <v>10.1973</v>
      </c>
      <c r="V5" s="12">
        <v>10.300800000000001</v>
      </c>
    </row>
    <row r="6" spans="1:22" ht="21" x14ac:dyDescent="0.25">
      <c r="A6" s="12" t="s">
        <v>275</v>
      </c>
      <c r="B6" s="12">
        <v>1.5</v>
      </c>
      <c r="C6" s="12">
        <v>1.5</v>
      </c>
      <c r="D6" s="13">
        <v>1.5</v>
      </c>
      <c r="E6" s="12">
        <v>3</v>
      </c>
      <c r="F6" s="12">
        <v>2.4900000000000002</v>
      </c>
      <c r="G6" s="12" t="s">
        <v>204</v>
      </c>
      <c r="M6" s="5">
        <v>8</v>
      </c>
      <c r="N6" s="5">
        <v>1</v>
      </c>
      <c r="O6" s="5">
        <v>135</v>
      </c>
      <c r="P6" s="5">
        <f t="shared" si="0"/>
        <v>136</v>
      </c>
      <c r="Q6" s="5">
        <f>13.5+1.355</f>
        <v>14.855</v>
      </c>
      <c r="T6" s="12">
        <v>14.149100000000001</v>
      </c>
      <c r="U6" s="12">
        <v>14.095000000000001</v>
      </c>
      <c r="V6" s="12">
        <v>14.199400000000001</v>
      </c>
    </row>
    <row r="7" spans="1:22" ht="21" x14ac:dyDescent="0.25">
      <c r="A7" s="12" t="s">
        <v>274</v>
      </c>
      <c r="B7" s="12">
        <v>1.5</v>
      </c>
      <c r="C7" s="12">
        <v>1.5</v>
      </c>
      <c r="D7" s="13">
        <v>3</v>
      </c>
      <c r="E7" s="12">
        <v>4.5</v>
      </c>
      <c r="F7" s="12">
        <v>3.99</v>
      </c>
      <c r="G7" s="12" t="s">
        <v>273</v>
      </c>
      <c r="M7" s="5">
        <v>9</v>
      </c>
      <c r="N7" s="5">
        <v>2</v>
      </c>
      <c r="O7" s="5">
        <v>68</v>
      </c>
      <c r="P7" s="5">
        <f t="shared" si="0"/>
        <v>69</v>
      </c>
      <c r="Q7" s="5">
        <f>17+0.685</f>
        <v>17.684999999999999</v>
      </c>
      <c r="T7" s="12">
        <v>17.317699999999999</v>
      </c>
      <c r="U7" s="12">
        <v>17.3063</v>
      </c>
      <c r="V7" s="12">
        <v>17.328499999999998</v>
      </c>
    </row>
    <row r="8" spans="1:22" ht="21" x14ac:dyDescent="0.25">
      <c r="A8" s="12" t="s">
        <v>272</v>
      </c>
      <c r="B8" s="12">
        <v>0.56000000000000005</v>
      </c>
      <c r="C8" s="12">
        <v>0.56000000000000005</v>
      </c>
      <c r="D8" s="13">
        <v>4.5</v>
      </c>
      <c r="E8" s="12">
        <v>5.0599999999999996</v>
      </c>
      <c r="F8" s="12">
        <v>5.49</v>
      </c>
      <c r="M8" s="5">
        <v>13</v>
      </c>
      <c r="N8" s="5">
        <v>1</v>
      </c>
      <c r="O8" s="5">
        <v>92</v>
      </c>
      <c r="P8" s="5">
        <f t="shared" si="0"/>
        <v>93</v>
      </c>
      <c r="Q8" s="5">
        <f>23+0.925</f>
        <v>23.925000000000001</v>
      </c>
      <c r="T8" s="12">
        <v>23.419899999999998</v>
      </c>
      <c r="U8" s="12">
        <v>23.3688</v>
      </c>
      <c r="V8" s="12">
        <v>23.466699999999999</v>
      </c>
    </row>
    <row r="9" spans="1:22" ht="21" x14ac:dyDescent="0.25">
      <c r="A9" s="12" t="s">
        <v>271</v>
      </c>
      <c r="B9" s="12">
        <v>0.17</v>
      </c>
      <c r="C9" s="12">
        <v>0.17</v>
      </c>
      <c r="D9" s="13">
        <v>5.0599999999999996</v>
      </c>
      <c r="E9" s="12">
        <v>5.23</v>
      </c>
      <c r="F9" s="12">
        <v>6.05</v>
      </c>
      <c r="G9" s="12" t="s">
        <v>135</v>
      </c>
      <c r="M9" s="5">
        <v>14</v>
      </c>
      <c r="N9" s="5">
        <v>1</v>
      </c>
      <c r="O9" s="5">
        <v>47</v>
      </c>
      <c r="P9" s="5">
        <f t="shared" si="0"/>
        <v>48</v>
      </c>
      <c r="Q9" s="5">
        <f>25+0.475</f>
        <v>25.475000000000001</v>
      </c>
      <c r="T9" s="12">
        <v>25.197600000000001</v>
      </c>
      <c r="U9" s="12">
        <v>25.1587</v>
      </c>
      <c r="V9" s="12">
        <v>25.2319</v>
      </c>
    </row>
    <row r="10" spans="1:22" ht="21" x14ac:dyDescent="0.25">
      <c r="A10" s="12" t="s">
        <v>270</v>
      </c>
      <c r="B10" s="12">
        <v>1.1100000000000001</v>
      </c>
      <c r="C10" s="12">
        <v>1.1100000000000001</v>
      </c>
      <c r="D10" s="13">
        <v>3.5</v>
      </c>
      <c r="E10" s="12">
        <v>4.6100000000000003</v>
      </c>
      <c r="F10" s="12">
        <v>3.7</v>
      </c>
      <c r="G10" s="12" t="s">
        <v>269</v>
      </c>
      <c r="M10" s="5">
        <v>14</v>
      </c>
      <c r="N10" s="5">
        <v>3</v>
      </c>
      <c r="O10" s="5">
        <v>11</v>
      </c>
      <c r="P10" s="5">
        <f t="shared" si="0"/>
        <v>12</v>
      </c>
      <c r="Q10" s="5">
        <f>26.53+0.115</f>
        <v>26.645</v>
      </c>
      <c r="T10" s="12">
        <v>26.101400000000002</v>
      </c>
      <c r="U10" s="12">
        <v>26.055800000000001</v>
      </c>
      <c r="V10" s="12">
        <v>26.144400000000001</v>
      </c>
    </row>
    <row r="11" spans="1:22" ht="21" x14ac:dyDescent="0.25">
      <c r="A11" s="12" t="s">
        <v>268</v>
      </c>
      <c r="B11" s="12">
        <v>1.18</v>
      </c>
      <c r="C11" s="12">
        <v>1.18</v>
      </c>
      <c r="D11" s="13">
        <v>4.6100000000000003</v>
      </c>
      <c r="E11" s="12">
        <v>5.79</v>
      </c>
      <c r="F11" s="12">
        <v>4.8099999999999996</v>
      </c>
      <c r="G11" s="12" t="s">
        <v>267</v>
      </c>
      <c r="M11" s="5">
        <v>15</v>
      </c>
      <c r="N11" s="5">
        <v>1</v>
      </c>
      <c r="O11" s="5">
        <v>42</v>
      </c>
      <c r="P11" s="5">
        <f t="shared" si="0"/>
        <v>43</v>
      </c>
      <c r="Q11" s="17">
        <f>27+0.425</f>
        <v>27.425000000000001</v>
      </c>
      <c r="T11" s="12">
        <v>27.179500000000001</v>
      </c>
      <c r="U11" s="12">
        <v>27.142199999999999</v>
      </c>
      <c r="V11" s="12">
        <v>27.2121</v>
      </c>
    </row>
    <row r="12" spans="1:22" ht="21" x14ac:dyDescent="0.25">
      <c r="A12" s="12" t="s">
        <v>266</v>
      </c>
      <c r="B12" s="12">
        <v>0.52</v>
      </c>
      <c r="C12" s="12">
        <v>0.52</v>
      </c>
      <c r="D12" s="13">
        <v>5.79</v>
      </c>
      <c r="E12" s="12">
        <v>6.31</v>
      </c>
      <c r="F12" s="12">
        <v>5.99</v>
      </c>
      <c r="M12" s="5">
        <v>15</v>
      </c>
      <c r="N12" s="5">
        <v>1</v>
      </c>
      <c r="O12" s="5">
        <v>113</v>
      </c>
      <c r="P12" s="5">
        <f t="shared" si="0"/>
        <v>114</v>
      </c>
      <c r="Q12" s="5">
        <f>27+1.135</f>
        <v>28.135000000000002</v>
      </c>
      <c r="T12" s="12">
        <v>27.7073</v>
      </c>
      <c r="U12" s="12">
        <v>27.653400000000001</v>
      </c>
      <c r="V12" s="12">
        <v>27.7575</v>
      </c>
    </row>
    <row r="13" spans="1:22" ht="21" x14ac:dyDescent="0.25">
      <c r="A13" s="12" t="s">
        <v>265</v>
      </c>
      <c r="B13" s="12">
        <v>0.3</v>
      </c>
      <c r="C13" s="12">
        <v>0.3</v>
      </c>
      <c r="D13" s="13">
        <v>6.31</v>
      </c>
      <c r="E13" s="12">
        <v>6.61</v>
      </c>
      <c r="F13" s="12">
        <v>6.51</v>
      </c>
      <c r="G13" s="12" t="s">
        <v>135</v>
      </c>
      <c r="M13" s="5">
        <v>16</v>
      </c>
      <c r="N13" s="5">
        <v>1</v>
      </c>
      <c r="O13" s="5">
        <v>12</v>
      </c>
      <c r="P13" s="5">
        <f t="shared" si="0"/>
        <v>13</v>
      </c>
      <c r="Q13" s="5">
        <f>29+0.125</f>
        <v>29.125</v>
      </c>
      <c r="T13" s="12">
        <v>29.0291</v>
      </c>
      <c r="U13" s="12">
        <v>29.016300000000001</v>
      </c>
      <c r="V13" s="12">
        <v>29.037700000000001</v>
      </c>
    </row>
    <row r="14" spans="1:22" ht="21" x14ac:dyDescent="0.25">
      <c r="A14" s="12" t="s">
        <v>264</v>
      </c>
      <c r="B14" s="12">
        <v>1.5</v>
      </c>
      <c r="C14" s="12">
        <v>1.5</v>
      </c>
      <c r="D14" s="13">
        <v>5.5</v>
      </c>
      <c r="E14" s="12">
        <v>7</v>
      </c>
      <c r="F14" s="12">
        <v>7.02</v>
      </c>
      <c r="G14" s="12" t="s">
        <v>204</v>
      </c>
      <c r="M14" s="5">
        <v>16</v>
      </c>
      <c r="N14" s="5">
        <v>1</v>
      </c>
      <c r="O14" s="5">
        <v>137</v>
      </c>
      <c r="P14" s="5">
        <f t="shared" si="0"/>
        <v>138</v>
      </c>
      <c r="Q14" s="5">
        <f>29+1.375</f>
        <v>30.375</v>
      </c>
      <c r="T14" s="12">
        <v>29.865100000000002</v>
      </c>
      <c r="U14" s="12">
        <v>29.813300000000002</v>
      </c>
      <c r="V14" s="12">
        <v>29.913699999999999</v>
      </c>
    </row>
    <row r="15" spans="1:22" ht="21" x14ac:dyDescent="0.25">
      <c r="A15" s="12" t="s">
        <v>263</v>
      </c>
      <c r="B15" s="12">
        <v>0.71</v>
      </c>
      <c r="C15" s="12">
        <v>0.71</v>
      </c>
      <c r="D15" s="13">
        <v>7</v>
      </c>
      <c r="E15" s="12">
        <v>7.71</v>
      </c>
      <c r="F15" s="12">
        <v>8.52</v>
      </c>
      <c r="G15" s="12" t="s">
        <v>262</v>
      </c>
      <c r="M15" s="5">
        <v>17</v>
      </c>
      <c r="N15" s="5">
        <v>1</v>
      </c>
      <c r="O15" s="5">
        <v>42</v>
      </c>
      <c r="P15" s="5">
        <f t="shared" si="0"/>
        <v>43</v>
      </c>
      <c r="Q15" s="5">
        <f>31+0.425</f>
        <v>31.425000000000001</v>
      </c>
      <c r="T15" s="12">
        <v>31.132200000000001</v>
      </c>
      <c r="U15" s="12">
        <v>31.100200000000001</v>
      </c>
      <c r="V15" s="12">
        <v>31.159400000000002</v>
      </c>
    </row>
    <row r="16" spans="1:22" ht="21" x14ac:dyDescent="0.25">
      <c r="A16" s="12" t="s">
        <v>261</v>
      </c>
      <c r="B16" s="12">
        <v>0.05</v>
      </c>
      <c r="C16" s="12">
        <v>0.05</v>
      </c>
      <c r="D16" s="13">
        <v>7.71</v>
      </c>
      <c r="E16" s="12">
        <v>7.76</v>
      </c>
      <c r="F16" s="12">
        <v>9.23</v>
      </c>
      <c r="G16" s="12" t="s">
        <v>135</v>
      </c>
      <c r="M16" s="5">
        <v>17</v>
      </c>
      <c r="N16" s="5">
        <v>1</v>
      </c>
      <c r="O16" s="5">
        <v>135</v>
      </c>
      <c r="P16" s="5">
        <f t="shared" si="0"/>
        <v>136</v>
      </c>
      <c r="Q16" s="5">
        <f>31+1.355</f>
        <v>32.354999999999997</v>
      </c>
      <c r="T16" s="12">
        <v>31.6724</v>
      </c>
      <c r="U16" s="12">
        <v>31.618400000000001</v>
      </c>
      <c r="V16" s="12">
        <v>31.722799999999999</v>
      </c>
    </row>
    <row r="17" spans="1:22" ht="21" x14ac:dyDescent="0.25">
      <c r="A17" s="12" t="s">
        <v>260</v>
      </c>
      <c r="B17" s="12">
        <v>1.5</v>
      </c>
      <c r="C17" s="12">
        <v>1.5</v>
      </c>
      <c r="D17" s="13">
        <v>7.5</v>
      </c>
      <c r="E17" s="12">
        <v>9</v>
      </c>
      <c r="F17" s="12">
        <v>9.44</v>
      </c>
      <c r="G17" s="12" t="s">
        <v>204</v>
      </c>
      <c r="M17" s="5">
        <v>18</v>
      </c>
      <c r="N17" s="5">
        <v>1</v>
      </c>
      <c r="O17" s="5">
        <v>40</v>
      </c>
      <c r="P17" s="5">
        <f t="shared" si="0"/>
        <v>41</v>
      </c>
      <c r="Q17" s="5">
        <f>33+0.405</f>
        <v>33.405000000000001</v>
      </c>
      <c r="T17" s="12">
        <v>33.131900000000002</v>
      </c>
      <c r="U17" s="12">
        <v>33.099899999999998</v>
      </c>
      <c r="V17" s="12">
        <v>33.159100000000002</v>
      </c>
    </row>
    <row r="18" spans="1:22" ht="21" x14ac:dyDescent="0.25">
      <c r="A18" s="12" t="s">
        <v>259</v>
      </c>
      <c r="B18" s="12">
        <v>0.62</v>
      </c>
      <c r="C18" s="12">
        <v>0.62</v>
      </c>
      <c r="D18" s="13">
        <v>9</v>
      </c>
      <c r="E18" s="12">
        <v>9.6199999999999992</v>
      </c>
      <c r="F18" s="12">
        <v>10.94</v>
      </c>
      <c r="M18" s="5">
        <v>18</v>
      </c>
      <c r="N18" s="5">
        <v>1</v>
      </c>
      <c r="O18" s="5">
        <v>135</v>
      </c>
      <c r="P18" s="5">
        <f t="shared" si="0"/>
        <v>136</v>
      </c>
      <c r="Q18" s="5">
        <f>33+1.355</f>
        <v>34.354999999999997</v>
      </c>
      <c r="T18" s="12">
        <v>33.716799999999999</v>
      </c>
      <c r="U18" s="12">
        <v>33.662999999999997</v>
      </c>
      <c r="V18" s="12">
        <v>33.767000000000003</v>
      </c>
    </row>
    <row r="19" spans="1:22" ht="21" x14ac:dyDescent="0.25">
      <c r="A19" s="12" t="s">
        <v>258</v>
      </c>
      <c r="B19" s="12">
        <v>0.09</v>
      </c>
      <c r="C19" s="12">
        <v>0.09</v>
      </c>
      <c r="D19" s="13">
        <v>9.6199999999999992</v>
      </c>
      <c r="E19" s="12">
        <v>9.7100000000000009</v>
      </c>
      <c r="F19" s="12">
        <v>11.56</v>
      </c>
      <c r="G19" s="12" t="s">
        <v>135</v>
      </c>
      <c r="M19" s="5">
        <v>18</v>
      </c>
      <c r="N19" s="5">
        <v>2</v>
      </c>
      <c r="O19" s="5">
        <v>90</v>
      </c>
      <c r="P19" s="5">
        <f t="shared" si="0"/>
        <v>91</v>
      </c>
      <c r="Q19" s="5">
        <f>34.5+0.905</f>
        <v>35.405000000000001</v>
      </c>
      <c r="T19" s="12">
        <v>34.548999999999999</v>
      </c>
      <c r="U19" s="12">
        <v>34.5227</v>
      </c>
      <c r="V19" s="12">
        <v>34.573999999999998</v>
      </c>
    </row>
    <row r="20" spans="1:22" ht="21" x14ac:dyDescent="0.25">
      <c r="A20" s="12" t="s">
        <v>257</v>
      </c>
      <c r="B20" s="12">
        <v>1.23</v>
      </c>
      <c r="C20" s="12">
        <v>1.23</v>
      </c>
      <c r="D20" s="13">
        <v>9.5</v>
      </c>
      <c r="E20" s="12">
        <v>10.73</v>
      </c>
      <c r="F20" s="12">
        <v>11.44</v>
      </c>
      <c r="G20" s="12" t="s">
        <v>256</v>
      </c>
      <c r="M20" s="5">
        <v>19</v>
      </c>
      <c r="N20" s="5">
        <v>1</v>
      </c>
      <c r="O20" s="5">
        <v>135</v>
      </c>
      <c r="P20" s="5">
        <f t="shared" si="0"/>
        <v>136</v>
      </c>
      <c r="Q20" s="5">
        <f>35+1.355</f>
        <v>36.354999999999997</v>
      </c>
      <c r="T20" s="12">
        <v>35.789499999999997</v>
      </c>
      <c r="U20" s="12">
        <v>35.736400000000003</v>
      </c>
      <c r="V20" s="12">
        <v>35.839100000000002</v>
      </c>
    </row>
    <row r="21" spans="1:22" ht="21" x14ac:dyDescent="0.25">
      <c r="A21" s="12" t="s">
        <v>255</v>
      </c>
      <c r="B21" s="12">
        <v>0.88</v>
      </c>
      <c r="C21" s="12">
        <v>0.88</v>
      </c>
      <c r="D21" s="13">
        <v>10.73</v>
      </c>
      <c r="E21" s="12">
        <v>11.61</v>
      </c>
      <c r="F21" s="12">
        <v>12.67</v>
      </c>
      <c r="G21" s="12" t="s">
        <v>254</v>
      </c>
      <c r="M21" s="5">
        <v>19</v>
      </c>
      <c r="N21" s="5">
        <v>2</v>
      </c>
      <c r="O21" s="5">
        <v>90</v>
      </c>
      <c r="P21" s="5">
        <f t="shared" si="0"/>
        <v>91</v>
      </c>
      <c r="Q21" s="5">
        <f>36.5+0.905</f>
        <v>37.405000000000001</v>
      </c>
      <c r="T21" s="12">
        <v>36.7012</v>
      </c>
      <c r="U21" s="12">
        <v>36.683100000000003</v>
      </c>
      <c r="V21" s="12">
        <v>36.718400000000003</v>
      </c>
    </row>
    <row r="22" spans="1:22" ht="21" x14ac:dyDescent="0.25">
      <c r="A22" s="12" t="s">
        <v>253</v>
      </c>
      <c r="B22" s="12">
        <v>0.21</v>
      </c>
      <c r="C22" s="12">
        <v>0.21</v>
      </c>
      <c r="D22" s="13">
        <v>11.61</v>
      </c>
      <c r="E22" s="12">
        <v>11.82</v>
      </c>
      <c r="F22" s="12">
        <v>13.55</v>
      </c>
      <c r="G22" s="12" t="s">
        <v>252</v>
      </c>
      <c r="M22" s="5">
        <v>20</v>
      </c>
      <c r="N22" s="5">
        <v>1</v>
      </c>
      <c r="O22" s="5">
        <v>135</v>
      </c>
      <c r="P22" s="5">
        <f t="shared" si="0"/>
        <v>136</v>
      </c>
      <c r="Q22" s="5">
        <f>37+1.355</f>
        <v>38.354999999999997</v>
      </c>
      <c r="T22" s="12">
        <v>37.822099999999999</v>
      </c>
      <c r="U22" s="12">
        <v>37.769500000000001</v>
      </c>
      <c r="V22" s="12">
        <v>37.871299999999998</v>
      </c>
    </row>
    <row r="23" spans="1:22" ht="21" x14ac:dyDescent="0.25">
      <c r="A23" s="12" t="s">
        <v>251</v>
      </c>
      <c r="B23" s="12">
        <v>1.36</v>
      </c>
      <c r="C23" s="12">
        <v>1.36</v>
      </c>
      <c r="D23" s="13">
        <v>11.5</v>
      </c>
      <c r="E23" s="12">
        <v>12.86</v>
      </c>
      <c r="F23" s="12">
        <v>13.44</v>
      </c>
      <c r="G23" s="12" t="s">
        <v>250</v>
      </c>
      <c r="M23" s="5">
        <v>21</v>
      </c>
      <c r="N23" s="5">
        <v>1</v>
      </c>
      <c r="O23" s="5">
        <v>40</v>
      </c>
      <c r="P23" s="5">
        <f t="shared" si="0"/>
        <v>41</v>
      </c>
      <c r="Q23" s="5">
        <f>39+0.405</f>
        <v>39.405000000000001</v>
      </c>
      <c r="T23" s="12">
        <v>39.133200000000002</v>
      </c>
      <c r="U23" s="12">
        <v>39.101100000000002</v>
      </c>
      <c r="V23" s="12">
        <v>39.160600000000002</v>
      </c>
    </row>
    <row r="24" spans="1:22" ht="21" x14ac:dyDescent="0.25">
      <c r="A24" s="12" t="s">
        <v>249</v>
      </c>
      <c r="B24" s="12">
        <v>1.07</v>
      </c>
      <c r="C24" s="12">
        <v>1.07</v>
      </c>
      <c r="D24" s="13">
        <v>12.86</v>
      </c>
      <c r="E24" s="12">
        <v>13.93</v>
      </c>
      <c r="F24" s="12">
        <v>14.8</v>
      </c>
      <c r="G24" s="12" t="s">
        <v>248</v>
      </c>
      <c r="M24" s="5">
        <v>21</v>
      </c>
      <c r="N24" s="5">
        <v>2</v>
      </c>
      <c r="O24" s="5">
        <v>20</v>
      </c>
      <c r="P24" s="5">
        <f t="shared" si="0"/>
        <v>21</v>
      </c>
      <c r="Q24" s="5">
        <f>40.5+0.205</f>
        <v>40.704999999999998</v>
      </c>
      <c r="T24" s="12">
        <v>39.987699999999997</v>
      </c>
      <c r="U24" s="12">
        <v>39.938699999999997</v>
      </c>
      <c r="V24" s="12">
        <v>40.033799999999999</v>
      </c>
    </row>
    <row r="25" spans="1:22" ht="21" x14ac:dyDescent="0.25">
      <c r="A25" s="12" t="s">
        <v>247</v>
      </c>
      <c r="B25" s="12">
        <v>0.16</v>
      </c>
      <c r="C25" s="12">
        <v>0.16</v>
      </c>
      <c r="D25" s="13">
        <v>13.93</v>
      </c>
      <c r="E25" s="12">
        <v>14.09</v>
      </c>
      <c r="F25" s="12">
        <v>15.87</v>
      </c>
      <c r="G25" s="12" t="s">
        <v>246</v>
      </c>
      <c r="M25" s="5">
        <v>21</v>
      </c>
      <c r="N25" s="5">
        <v>2</v>
      </c>
      <c r="O25" s="5">
        <v>90</v>
      </c>
      <c r="P25" s="5">
        <f t="shared" si="0"/>
        <v>91</v>
      </c>
      <c r="Q25" s="5">
        <f>40.5+0.905</f>
        <v>41.405000000000001</v>
      </c>
      <c r="T25" s="12">
        <v>40.563200000000002</v>
      </c>
      <c r="U25" s="12">
        <v>40.537500000000001</v>
      </c>
      <c r="V25" s="12">
        <v>40.587499999999999</v>
      </c>
    </row>
    <row r="26" spans="1:22" ht="21" x14ac:dyDescent="0.25">
      <c r="A26" s="12" t="s">
        <v>245</v>
      </c>
      <c r="B26" s="12">
        <v>1.5</v>
      </c>
      <c r="C26" s="12">
        <v>1.5</v>
      </c>
      <c r="D26" s="13">
        <v>13.5</v>
      </c>
      <c r="E26" s="12">
        <v>15</v>
      </c>
      <c r="F26" s="12">
        <v>15.44</v>
      </c>
      <c r="G26" s="12" t="s">
        <v>204</v>
      </c>
      <c r="M26" s="5">
        <v>22</v>
      </c>
      <c r="N26" s="5">
        <v>1</v>
      </c>
      <c r="O26" s="5">
        <v>135</v>
      </c>
      <c r="P26" s="5">
        <f t="shared" si="0"/>
        <v>136</v>
      </c>
      <c r="Q26" s="5">
        <f>41+1.355</f>
        <v>42.354999999999997</v>
      </c>
      <c r="T26" s="12">
        <v>41.697200000000002</v>
      </c>
      <c r="U26" s="12">
        <v>41.643300000000004</v>
      </c>
      <c r="V26" s="12">
        <v>41.747500000000002</v>
      </c>
    </row>
    <row r="27" spans="1:22" ht="21" x14ac:dyDescent="0.25">
      <c r="A27" s="12" t="s">
        <v>244</v>
      </c>
      <c r="B27" s="12">
        <v>1.5</v>
      </c>
      <c r="C27" s="12">
        <v>1.5</v>
      </c>
      <c r="D27" s="13">
        <v>15</v>
      </c>
      <c r="E27" s="12">
        <v>16.5</v>
      </c>
      <c r="F27" s="12">
        <v>16.940000000000001</v>
      </c>
      <c r="G27" s="12" t="s">
        <v>204</v>
      </c>
      <c r="M27" s="5">
        <v>22</v>
      </c>
      <c r="N27" s="5">
        <v>2</v>
      </c>
      <c r="O27" s="5">
        <v>90</v>
      </c>
      <c r="P27" s="5">
        <f t="shared" si="0"/>
        <v>91</v>
      </c>
      <c r="Q27" s="17">
        <f>42.5+0.905</f>
        <v>43.405000000000001</v>
      </c>
      <c r="T27" s="12">
        <v>42.507899999999999</v>
      </c>
      <c r="U27" s="12">
        <v>42.479399999999998</v>
      </c>
      <c r="V27" s="12">
        <v>42.534799999999997</v>
      </c>
    </row>
    <row r="28" spans="1:22" ht="21" x14ac:dyDescent="0.25">
      <c r="A28" s="12" t="s">
        <v>243</v>
      </c>
      <c r="B28" s="12">
        <v>0.14000000000000001</v>
      </c>
      <c r="C28" s="12">
        <v>0.14000000000000001</v>
      </c>
      <c r="D28" s="13">
        <v>16.5</v>
      </c>
      <c r="E28" s="12">
        <v>16.64</v>
      </c>
      <c r="F28" s="12">
        <v>18.440000000000001</v>
      </c>
      <c r="G28" s="12" t="s">
        <v>135</v>
      </c>
      <c r="M28" s="5">
        <v>23</v>
      </c>
      <c r="N28" s="5">
        <v>1</v>
      </c>
      <c r="O28" s="5">
        <v>135</v>
      </c>
      <c r="P28" s="5">
        <f t="shared" si="0"/>
        <v>136</v>
      </c>
      <c r="Q28" s="17">
        <f>43+1.355</f>
        <v>44.354999999999997</v>
      </c>
      <c r="T28" s="12">
        <v>43.801400000000001</v>
      </c>
      <c r="U28" s="12">
        <v>43.7485</v>
      </c>
      <c r="V28" s="12">
        <v>43.850900000000003</v>
      </c>
    </row>
    <row r="29" spans="1:22" ht="21" x14ac:dyDescent="0.25">
      <c r="A29" s="12" t="s">
        <v>242</v>
      </c>
      <c r="B29" s="12">
        <v>1.5</v>
      </c>
      <c r="C29" s="12">
        <v>1.5</v>
      </c>
      <c r="D29" s="13">
        <v>15.5</v>
      </c>
      <c r="E29" s="12">
        <v>17</v>
      </c>
      <c r="F29" s="12">
        <v>17.84</v>
      </c>
      <c r="G29" s="12" t="s">
        <v>204</v>
      </c>
      <c r="M29" s="5">
        <v>24</v>
      </c>
      <c r="N29" s="5">
        <v>1</v>
      </c>
      <c r="O29" s="5">
        <v>135</v>
      </c>
      <c r="P29" s="5">
        <f t="shared" si="0"/>
        <v>136</v>
      </c>
      <c r="Q29" s="5">
        <f>44.5+1.355</f>
        <v>45.854999999999997</v>
      </c>
      <c r="T29" s="12">
        <v>45.166499999999999</v>
      </c>
      <c r="U29" s="12">
        <v>45.112400000000001</v>
      </c>
      <c r="V29" s="12">
        <v>45.216799999999999</v>
      </c>
    </row>
    <row r="30" spans="1:22" ht="21" x14ac:dyDescent="0.25">
      <c r="A30" s="12" t="s">
        <v>241</v>
      </c>
      <c r="B30" s="12">
        <v>0.8</v>
      </c>
      <c r="C30" s="12">
        <v>0.8</v>
      </c>
      <c r="D30" s="13">
        <v>17</v>
      </c>
      <c r="E30" s="12">
        <v>17.8</v>
      </c>
      <c r="F30" s="12">
        <v>19.34</v>
      </c>
      <c r="G30" s="12" t="s">
        <v>240</v>
      </c>
      <c r="M30" s="5">
        <v>25</v>
      </c>
      <c r="N30" s="5">
        <v>1</v>
      </c>
      <c r="O30" s="5">
        <v>40</v>
      </c>
      <c r="P30" s="5">
        <f t="shared" si="0"/>
        <v>41</v>
      </c>
      <c r="Q30" s="5">
        <f>46.5+0.405</f>
        <v>46.905000000000001</v>
      </c>
      <c r="T30" s="12">
        <v>46.616199999999999</v>
      </c>
      <c r="U30" s="12">
        <v>46.586300000000001</v>
      </c>
      <c r="V30" s="12">
        <v>46.641300000000001</v>
      </c>
    </row>
    <row r="31" spans="1:22" ht="21" x14ac:dyDescent="0.25">
      <c r="A31" s="12" t="s">
        <v>239</v>
      </c>
      <c r="B31" s="12">
        <v>0.05</v>
      </c>
      <c r="C31" s="12">
        <v>0.05</v>
      </c>
      <c r="D31" s="13">
        <v>17.8</v>
      </c>
      <c r="E31" s="12">
        <v>17.850000000000001</v>
      </c>
      <c r="F31" s="12">
        <v>20.14</v>
      </c>
      <c r="G31" s="12" t="s">
        <v>135</v>
      </c>
      <c r="M31" s="5">
        <v>25</v>
      </c>
      <c r="N31" s="5">
        <v>1</v>
      </c>
      <c r="O31" s="5">
        <v>135</v>
      </c>
      <c r="P31" s="5">
        <f t="shared" si="0"/>
        <v>136</v>
      </c>
      <c r="Q31" s="5">
        <f>46.5+1.355</f>
        <v>47.854999999999997</v>
      </c>
      <c r="T31" s="12">
        <v>47.135199999999998</v>
      </c>
      <c r="U31" s="12">
        <v>47.081200000000003</v>
      </c>
      <c r="V31" s="12">
        <v>47.185499999999998</v>
      </c>
    </row>
    <row r="32" spans="1:22" ht="21" x14ac:dyDescent="0.25">
      <c r="A32" s="12" t="s">
        <v>238</v>
      </c>
      <c r="B32" s="12">
        <v>1.35</v>
      </c>
      <c r="C32" s="12">
        <v>1.35</v>
      </c>
      <c r="D32" s="13">
        <v>17.5</v>
      </c>
      <c r="E32" s="12">
        <v>18.850000000000001</v>
      </c>
      <c r="F32" s="12">
        <v>19.440000000000001</v>
      </c>
      <c r="G32" s="12" t="s">
        <v>237</v>
      </c>
      <c r="M32" s="5">
        <v>25</v>
      </c>
      <c r="N32" s="5">
        <v>2</v>
      </c>
      <c r="O32" s="5">
        <v>80</v>
      </c>
      <c r="P32" s="5">
        <f t="shared" si="0"/>
        <v>81</v>
      </c>
      <c r="Q32" s="5">
        <f>48+0.805</f>
        <v>48.805</v>
      </c>
      <c r="T32" s="12">
        <v>47.801900000000003</v>
      </c>
      <c r="U32" s="12">
        <v>47.763800000000003</v>
      </c>
      <c r="V32" s="12">
        <v>47.837800000000001</v>
      </c>
    </row>
    <row r="33" spans="1:22" ht="21" x14ac:dyDescent="0.25">
      <c r="A33" s="12" t="s">
        <v>236</v>
      </c>
      <c r="B33" s="12">
        <v>1.5</v>
      </c>
      <c r="C33" s="12">
        <v>1.5</v>
      </c>
      <c r="D33" s="13">
        <v>18.850000000000001</v>
      </c>
      <c r="E33" s="12">
        <v>20.350000000000001</v>
      </c>
      <c r="F33" s="12">
        <v>20.79</v>
      </c>
      <c r="G33" s="12" t="s">
        <v>204</v>
      </c>
      <c r="M33" s="5">
        <v>26</v>
      </c>
      <c r="N33" s="5">
        <v>1</v>
      </c>
      <c r="O33" s="5">
        <v>135</v>
      </c>
      <c r="P33" s="5">
        <f t="shared" si="0"/>
        <v>136</v>
      </c>
      <c r="Q33" s="5">
        <f>48.5+1.355</f>
        <v>49.854999999999997</v>
      </c>
      <c r="T33" s="12">
        <v>49.146299999999997</v>
      </c>
      <c r="U33" s="12">
        <v>49.092199999999998</v>
      </c>
      <c r="V33" s="12">
        <v>49.196599999999997</v>
      </c>
    </row>
    <row r="34" spans="1:22" ht="21" x14ac:dyDescent="0.25">
      <c r="A34" s="12" t="s">
        <v>235</v>
      </c>
      <c r="B34" s="12">
        <v>0.26</v>
      </c>
      <c r="C34" s="12">
        <v>0.26</v>
      </c>
      <c r="D34" s="13">
        <v>20.350000000000001</v>
      </c>
      <c r="E34" s="12">
        <v>20.61</v>
      </c>
      <c r="F34" s="12">
        <v>22.29</v>
      </c>
      <c r="M34" s="5">
        <v>26</v>
      </c>
      <c r="N34" s="5">
        <v>2</v>
      </c>
      <c r="O34" s="5">
        <v>90</v>
      </c>
      <c r="P34" s="5">
        <f t="shared" si="0"/>
        <v>91</v>
      </c>
      <c r="Q34" s="5">
        <f>50+0.905</f>
        <v>50.905000000000001</v>
      </c>
      <c r="T34" s="12">
        <v>49.9009</v>
      </c>
      <c r="U34" s="12">
        <v>49.867199999999997</v>
      </c>
      <c r="V34" s="12">
        <v>49.932699999999997</v>
      </c>
    </row>
    <row r="35" spans="1:22" ht="21" x14ac:dyDescent="0.25">
      <c r="A35" s="12" t="s">
        <v>234</v>
      </c>
      <c r="B35" s="12">
        <v>0.06</v>
      </c>
      <c r="C35" s="12">
        <v>0.06</v>
      </c>
      <c r="D35" s="13">
        <v>20.61</v>
      </c>
      <c r="E35" s="12">
        <v>20.67</v>
      </c>
      <c r="F35" s="12">
        <v>22.55</v>
      </c>
      <c r="G35" s="12" t="s">
        <v>135</v>
      </c>
      <c r="M35" s="5">
        <v>27</v>
      </c>
      <c r="N35" s="5">
        <v>1</v>
      </c>
      <c r="O35" s="5">
        <v>135</v>
      </c>
      <c r="P35" s="5">
        <f t="shared" si="0"/>
        <v>136</v>
      </c>
      <c r="Q35" s="5">
        <f>50.5+1.355</f>
        <v>51.854999999999997</v>
      </c>
      <c r="T35" s="12">
        <v>51.226999999999997</v>
      </c>
      <c r="U35" s="12">
        <v>51.173200000000001</v>
      </c>
      <c r="V35" s="12">
        <v>51.277099999999997</v>
      </c>
    </row>
    <row r="36" spans="1:22" ht="21" x14ac:dyDescent="0.25">
      <c r="A36" s="12" t="s">
        <v>233</v>
      </c>
      <c r="B36" s="12">
        <v>1.06</v>
      </c>
      <c r="C36" s="12">
        <v>1.06</v>
      </c>
      <c r="D36" s="13">
        <v>19.5</v>
      </c>
      <c r="E36" s="12">
        <v>20.56</v>
      </c>
      <c r="F36" s="12">
        <v>21.61</v>
      </c>
      <c r="G36" s="12" t="s">
        <v>232</v>
      </c>
      <c r="M36" s="5">
        <v>27</v>
      </c>
      <c r="N36" s="5">
        <v>2</v>
      </c>
      <c r="O36" s="5">
        <v>90</v>
      </c>
      <c r="P36" s="5">
        <f t="shared" si="0"/>
        <v>91</v>
      </c>
      <c r="Q36" s="5">
        <f>52+0.905</f>
        <v>52.905000000000001</v>
      </c>
      <c r="T36" s="12">
        <v>52.070300000000003</v>
      </c>
      <c r="U36" s="12">
        <v>52.045099999999998</v>
      </c>
      <c r="V36" s="12">
        <v>52.094299999999997</v>
      </c>
    </row>
    <row r="37" spans="1:22" ht="21" x14ac:dyDescent="0.25">
      <c r="A37" s="12" t="s">
        <v>231</v>
      </c>
      <c r="B37" s="12">
        <v>1.18</v>
      </c>
      <c r="C37" s="12">
        <v>1.18</v>
      </c>
      <c r="D37" s="13">
        <v>20.56</v>
      </c>
      <c r="E37" s="12">
        <v>21.74</v>
      </c>
      <c r="F37" s="12">
        <v>22.67</v>
      </c>
      <c r="M37" s="5">
        <v>28</v>
      </c>
      <c r="N37" s="5">
        <v>1</v>
      </c>
      <c r="O37" s="5">
        <v>135</v>
      </c>
      <c r="P37" s="5">
        <f t="shared" si="0"/>
        <v>136</v>
      </c>
      <c r="Q37" s="5">
        <f>52.5+1.355</f>
        <v>53.854999999999997</v>
      </c>
      <c r="T37" s="12">
        <v>53.308199999999999</v>
      </c>
      <c r="U37" s="12">
        <v>53.273400000000002</v>
      </c>
      <c r="V37" s="12">
        <v>53.341000000000001</v>
      </c>
    </row>
    <row r="38" spans="1:22" ht="21" x14ac:dyDescent="0.25">
      <c r="A38" s="12" t="s">
        <v>230</v>
      </c>
      <c r="B38" s="12">
        <v>0.16</v>
      </c>
      <c r="C38" s="12">
        <v>0.16</v>
      </c>
      <c r="D38" s="13">
        <v>21.74</v>
      </c>
      <c r="E38" s="12">
        <v>21.9</v>
      </c>
      <c r="F38" s="12">
        <v>23.85</v>
      </c>
      <c r="M38" s="5">
        <v>30</v>
      </c>
      <c r="N38" s="5">
        <v>1</v>
      </c>
      <c r="O38" s="5">
        <v>70</v>
      </c>
      <c r="P38" s="5">
        <f t="shared" si="0"/>
        <v>71</v>
      </c>
      <c r="Q38" s="5">
        <f>54.2+0.705</f>
        <v>54.905000000000001</v>
      </c>
      <c r="T38" s="12">
        <v>54.476599999999998</v>
      </c>
      <c r="U38" s="12">
        <v>54.431699999999999</v>
      </c>
      <c r="V38" s="12">
        <v>54.516800000000003</v>
      </c>
    </row>
    <row r="39" spans="1:22" ht="21" x14ac:dyDescent="0.25">
      <c r="A39" s="12" t="s">
        <v>229</v>
      </c>
      <c r="B39" s="12">
        <v>1.5</v>
      </c>
      <c r="C39" s="12">
        <v>1.5</v>
      </c>
      <c r="D39" s="13">
        <v>21.5</v>
      </c>
      <c r="E39" s="12">
        <v>23</v>
      </c>
      <c r="F39" s="12">
        <v>23.95</v>
      </c>
      <c r="G39" s="12" t="s">
        <v>204</v>
      </c>
      <c r="M39" s="5">
        <v>30</v>
      </c>
      <c r="N39" s="5">
        <v>1</v>
      </c>
      <c r="O39" s="5">
        <v>135</v>
      </c>
      <c r="P39" s="5">
        <f t="shared" si="0"/>
        <v>136</v>
      </c>
      <c r="Q39" s="5">
        <f>54.2+1.355</f>
        <v>55.555</v>
      </c>
      <c r="T39" s="12">
        <v>54.884599999999999</v>
      </c>
      <c r="U39" s="12">
        <v>54.830599999999997</v>
      </c>
      <c r="V39" s="12">
        <v>54.934899999999999</v>
      </c>
    </row>
    <row r="40" spans="1:22" ht="21" x14ac:dyDescent="0.25">
      <c r="A40" s="12" t="s">
        <v>228</v>
      </c>
      <c r="B40" s="12">
        <v>1.39</v>
      </c>
      <c r="C40" s="12">
        <v>1.39</v>
      </c>
      <c r="D40" s="13">
        <v>23</v>
      </c>
      <c r="E40" s="12">
        <v>24.39</v>
      </c>
      <c r="F40" s="12">
        <v>25.45</v>
      </c>
      <c r="M40" s="5">
        <v>30</v>
      </c>
      <c r="N40" s="5">
        <v>2</v>
      </c>
      <c r="O40" s="5">
        <v>110</v>
      </c>
      <c r="P40" s="5">
        <f t="shared" si="0"/>
        <v>111</v>
      </c>
      <c r="Q40" s="5">
        <f>55.7+1.105</f>
        <v>56.805</v>
      </c>
      <c r="T40" s="12">
        <v>55.846600000000002</v>
      </c>
      <c r="U40" s="12">
        <v>55.825400000000002</v>
      </c>
      <c r="V40" s="12">
        <v>55.866700000000002</v>
      </c>
    </row>
    <row r="41" spans="1:22" ht="21" x14ac:dyDescent="0.25">
      <c r="A41" s="12" t="s">
        <v>227</v>
      </c>
      <c r="B41" s="12">
        <v>0.19</v>
      </c>
      <c r="C41" s="12">
        <v>0.19</v>
      </c>
      <c r="D41" s="13">
        <v>24.39</v>
      </c>
      <c r="E41" s="12">
        <v>24.58</v>
      </c>
      <c r="F41" s="12">
        <v>26.84</v>
      </c>
      <c r="G41" s="12" t="s">
        <v>148</v>
      </c>
      <c r="M41" s="5">
        <v>31</v>
      </c>
      <c r="N41" s="5">
        <v>1</v>
      </c>
      <c r="O41" s="5">
        <v>135</v>
      </c>
      <c r="P41" s="5">
        <f t="shared" si="0"/>
        <v>136</v>
      </c>
      <c r="Q41" s="5">
        <f>56.2+1.355</f>
        <v>57.555</v>
      </c>
      <c r="T41" s="12">
        <v>56.987299999999998</v>
      </c>
      <c r="U41" s="12">
        <v>56.919699999999999</v>
      </c>
      <c r="V41" s="12">
        <v>57.0501</v>
      </c>
    </row>
    <row r="42" spans="1:22" ht="21" x14ac:dyDescent="0.25">
      <c r="A42" s="12" t="s">
        <v>226</v>
      </c>
      <c r="B42" s="12">
        <v>1.06</v>
      </c>
      <c r="C42" s="12">
        <v>1.06</v>
      </c>
      <c r="D42" s="13">
        <v>23</v>
      </c>
      <c r="E42" s="12">
        <v>24.06</v>
      </c>
      <c r="F42" s="12">
        <v>24.72</v>
      </c>
      <c r="G42" s="12" t="s">
        <v>225</v>
      </c>
      <c r="M42" s="5">
        <v>32</v>
      </c>
      <c r="N42" s="5">
        <v>1</v>
      </c>
      <c r="O42" s="5">
        <v>135</v>
      </c>
      <c r="P42" s="5">
        <f t="shared" si="0"/>
        <v>136</v>
      </c>
      <c r="Q42" s="5">
        <f>58.7+1.355</f>
        <v>60.055</v>
      </c>
      <c r="T42" s="12">
        <v>59.407499999999999</v>
      </c>
      <c r="U42" s="12">
        <v>59.340299999999999</v>
      </c>
      <c r="V42" s="12">
        <v>59.469799999999999</v>
      </c>
    </row>
    <row r="43" spans="1:22" ht="21" x14ac:dyDescent="0.25">
      <c r="A43" s="12" t="s">
        <v>224</v>
      </c>
      <c r="B43" s="12">
        <v>1.5</v>
      </c>
      <c r="C43" s="12">
        <v>1.5</v>
      </c>
      <c r="D43" s="13">
        <v>24.06</v>
      </c>
      <c r="E43" s="12">
        <v>25.56</v>
      </c>
      <c r="F43" s="12">
        <v>25.78</v>
      </c>
      <c r="M43" s="5">
        <v>33</v>
      </c>
      <c r="N43" s="5">
        <v>1</v>
      </c>
      <c r="O43" s="5">
        <v>135</v>
      </c>
      <c r="P43" s="5">
        <f t="shared" si="0"/>
        <v>136</v>
      </c>
      <c r="Q43" s="5">
        <f>61.2+1.355</f>
        <v>62.555</v>
      </c>
      <c r="T43" s="12">
        <v>62.051900000000003</v>
      </c>
      <c r="U43" s="12">
        <v>61.984400000000001</v>
      </c>
      <c r="V43" s="12">
        <v>62.114800000000002</v>
      </c>
    </row>
    <row r="44" spans="1:22" ht="21" x14ac:dyDescent="0.25">
      <c r="A44" s="12" t="s">
        <v>223</v>
      </c>
      <c r="B44" s="12">
        <v>0.27</v>
      </c>
      <c r="C44" s="12">
        <v>0.27</v>
      </c>
      <c r="D44" s="13">
        <v>25.56</v>
      </c>
      <c r="E44" s="12">
        <v>25.83</v>
      </c>
      <c r="F44" s="12">
        <v>27.28</v>
      </c>
      <c r="M44" s="5">
        <v>34</v>
      </c>
      <c r="N44" s="5">
        <v>1</v>
      </c>
      <c r="O44" s="5">
        <v>145</v>
      </c>
      <c r="P44" s="5">
        <f t="shared" si="0"/>
        <v>146</v>
      </c>
      <c r="Q44" s="5">
        <f>63.7+1.455</f>
        <v>65.155000000000001</v>
      </c>
      <c r="T44" s="12">
        <v>65.155000000000001</v>
      </c>
      <c r="U44" s="12" t="s">
        <v>829</v>
      </c>
      <c r="V44" s="12" t="s">
        <v>829</v>
      </c>
    </row>
    <row r="45" spans="1:22" ht="21" x14ac:dyDescent="0.25">
      <c r="A45" s="12" t="s">
        <v>222</v>
      </c>
      <c r="B45" s="12">
        <v>0.05</v>
      </c>
      <c r="C45" s="12">
        <v>0.05</v>
      </c>
      <c r="D45" s="13">
        <v>25.83</v>
      </c>
      <c r="E45" s="12">
        <v>25.88</v>
      </c>
      <c r="F45" s="12">
        <v>27.55</v>
      </c>
      <c r="G45" s="12" t="s">
        <v>135</v>
      </c>
      <c r="M45" s="5">
        <v>35</v>
      </c>
      <c r="N45" s="5">
        <v>1</v>
      </c>
      <c r="O45" s="5">
        <v>10</v>
      </c>
      <c r="P45" s="5">
        <f t="shared" si="0"/>
        <v>11</v>
      </c>
      <c r="Q45" s="5">
        <f>67+0.105</f>
        <v>67.105000000000004</v>
      </c>
      <c r="T45" s="12">
        <v>67.051500000000004</v>
      </c>
      <c r="U45" s="12">
        <v>67.040499999999994</v>
      </c>
      <c r="V45" s="12">
        <v>67.061000000000007</v>
      </c>
    </row>
    <row r="46" spans="1:22" ht="21" x14ac:dyDescent="0.25">
      <c r="A46" s="12" t="s">
        <v>221</v>
      </c>
      <c r="B46" s="12">
        <v>0.93</v>
      </c>
      <c r="C46" s="12">
        <v>0.93</v>
      </c>
      <c r="D46" s="13">
        <v>25</v>
      </c>
      <c r="E46" s="12">
        <v>25.93</v>
      </c>
      <c r="F46" s="12">
        <v>26.72</v>
      </c>
      <c r="G46" s="12" t="s">
        <v>220</v>
      </c>
      <c r="M46" s="5">
        <v>36</v>
      </c>
      <c r="N46" s="5">
        <v>1</v>
      </c>
      <c r="O46" s="5">
        <v>136</v>
      </c>
      <c r="P46" s="5">
        <f t="shared" si="0"/>
        <v>137</v>
      </c>
      <c r="Q46" s="5">
        <f>67.6+1.365</f>
        <v>68.964999999999989</v>
      </c>
      <c r="T46" s="12">
        <v>68.965000000000003</v>
      </c>
      <c r="U46" s="12" t="s">
        <v>829</v>
      </c>
      <c r="V46" s="12" t="s">
        <v>829</v>
      </c>
    </row>
    <row r="47" spans="1:22" ht="21" x14ac:dyDescent="0.25">
      <c r="A47" s="12" t="s">
        <v>219</v>
      </c>
      <c r="B47" s="12">
        <v>0.6</v>
      </c>
      <c r="C47" s="12">
        <v>0.6</v>
      </c>
      <c r="D47" s="13">
        <v>25.93</v>
      </c>
      <c r="E47" s="12">
        <v>26.53</v>
      </c>
      <c r="F47" s="12">
        <v>27.65</v>
      </c>
      <c r="M47" s="5">
        <v>37</v>
      </c>
      <c r="N47" s="5">
        <v>1</v>
      </c>
      <c r="O47" s="5">
        <v>10</v>
      </c>
      <c r="P47" s="5">
        <f t="shared" si="0"/>
        <v>11</v>
      </c>
      <c r="Q47" s="5">
        <f>70.3+0.105</f>
        <v>70.405000000000001</v>
      </c>
      <c r="T47" s="12">
        <v>70.325199999999995</v>
      </c>
      <c r="U47" s="12">
        <v>70.311700000000002</v>
      </c>
      <c r="V47" s="12">
        <v>70.332700000000003</v>
      </c>
    </row>
    <row r="48" spans="1:22" ht="21" x14ac:dyDescent="0.25">
      <c r="A48" s="12" t="s">
        <v>218</v>
      </c>
      <c r="B48" s="12">
        <v>0.89</v>
      </c>
      <c r="C48" s="12">
        <v>0.89</v>
      </c>
      <c r="D48" s="13">
        <v>26.53</v>
      </c>
      <c r="E48" s="12">
        <v>27.42</v>
      </c>
      <c r="F48" s="12">
        <v>28.25</v>
      </c>
      <c r="G48" s="12" t="s">
        <v>217</v>
      </c>
      <c r="M48" s="5">
        <v>37</v>
      </c>
      <c r="N48" s="5">
        <v>1</v>
      </c>
      <c r="O48" s="5">
        <v>137</v>
      </c>
      <c r="P48" s="5">
        <f t="shared" si="0"/>
        <v>138</v>
      </c>
      <c r="Q48" s="5">
        <f>70.3+1.375</f>
        <v>71.674999999999997</v>
      </c>
      <c r="T48" s="12">
        <v>71.268199999999993</v>
      </c>
      <c r="U48" s="12">
        <v>71.179199999999994</v>
      </c>
      <c r="V48" s="12">
        <v>71.350700000000003</v>
      </c>
    </row>
    <row r="49" spans="1:22" ht="21" x14ac:dyDescent="0.25">
      <c r="A49" s="12" t="s">
        <v>216</v>
      </c>
      <c r="B49" s="12">
        <v>0.16</v>
      </c>
      <c r="C49" s="12">
        <v>0.16</v>
      </c>
      <c r="D49" s="13">
        <v>27.42</v>
      </c>
      <c r="E49" s="12">
        <v>27.58</v>
      </c>
      <c r="F49" s="12">
        <v>29.14</v>
      </c>
      <c r="G49" s="12" t="s">
        <v>135</v>
      </c>
      <c r="M49" s="5">
        <v>38</v>
      </c>
      <c r="N49" s="5">
        <v>1</v>
      </c>
      <c r="O49" s="5">
        <v>101</v>
      </c>
      <c r="P49" s="5">
        <f t="shared" si="0"/>
        <v>102</v>
      </c>
      <c r="Q49" s="5">
        <f>73.6+1.015</f>
        <v>74.614999999999995</v>
      </c>
      <c r="T49" s="12">
        <v>74.178899999999999</v>
      </c>
      <c r="U49" s="12">
        <v>74.098600000000005</v>
      </c>
      <c r="V49" s="12">
        <v>74.251900000000006</v>
      </c>
    </row>
    <row r="50" spans="1:22" ht="21" x14ac:dyDescent="0.25">
      <c r="A50" s="12" t="s">
        <v>215</v>
      </c>
      <c r="B50" s="12">
        <v>1.27</v>
      </c>
      <c r="C50" s="12">
        <v>1.27</v>
      </c>
      <c r="D50" s="13">
        <v>27</v>
      </c>
      <c r="E50" s="12">
        <v>28.27</v>
      </c>
      <c r="F50" s="12">
        <v>27.28</v>
      </c>
      <c r="G50" s="12" t="s">
        <v>214</v>
      </c>
      <c r="M50" s="5">
        <v>39</v>
      </c>
      <c r="N50" s="5">
        <v>1</v>
      </c>
      <c r="O50" s="5">
        <v>135</v>
      </c>
      <c r="P50" s="5">
        <f t="shared" si="0"/>
        <v>136</v>
      </c>
      <c r="Q50" s="5">
        <f>76.9+1.355</f>
        <v>78.25500000000001</v>
      </c>
      <c r="T50" s="12">
        <v>77.815700000000007</v>
      </c>
      <c r="U50" s="12">
        <v>77.727099999999993</v>
      </c>
      <c r="V50" s="12">
        <v>77.8977</v>
      </c>
    </row>
    <row r="51" spans="1:22" ht="21" x14ac:dyDescent="0.25">
      <c r="A51" s="12" t="s">
        <v>213</v>
      </c>
      <c r="B51" s="12">
        <v>1.07</v>
      </c>
      <c r="C51" s="12">
        <v>1.07</v>
      </c>
      <c r="D51" s="13">
        <v>28.27</v>
      </c>
      <c r="E51" s="12">
        <v>29.34</v>
      </c>
      <c r="F51" s="12">
        <v>28.55</v>
      </c>
      <c r="M51" s="5">
        <v>41</v>
      </c>
      <c r="N51" s="5">
        <v>1</v>
      </c>
      <c r="O51" s="5">
        <v>135</v>
      </c>
      <c r="P51" s="5">
        <f t="shared" si="0"/>
        <v>136</v>
      </c>
      <c r="Q51" s="17">
        <f>83.5+1.355</f>
        <v>84.855000000000004</v>
      </c>
      <c r="T51" s="12">
        <v>84.401600000000002</v>
      </c>
      <c r="U51" s="12">
        <v>84.313100000000006</v>
      </c>
      <c r="V51" s="12">
        <v>84.483400000000003</v>
      </c>
    </row>
    <row r="52" spans="1:22" ht="21" x14ac:dyDescent="0.25">
      <c r="A52" s="12" t="s">
        <v>212</v>
      </c>
      <c r="B52" s="12">
        <v>0.13</v>
      </c>
      <c r="C52" s="12">
        <v>0.13</v>
      </c>
      <c r="D52" s="13">
        <v>29.34</v>
      </c>
      <c r="E52" s="12">
        <v>29.47</v>
      </c>
      <c r="F52" s="12">
        <v>29.62</v>
      </c>
      <c r="G52" s="12" t="s">
        <v>135</v>
      </c>
    </row>
    <row r="53" spans="1:22" ht="21" x14ac:dyDescent="0.25">
      <c r="A53" s="12" t="s">
        <v>211</v>
      </c>
      <c r="B53" s="12">
        <v>1.5</v>
      </c>
      <c r="C53" s="12">
        <v>1.5</v>
      </c>
      <c r="D53" s="13">
        <v>29</v>
      </c>
      <c r="E53" s="12">
        <v>30.5</v>
      </c>
      <c r="F53" s="12">
        <v>29.35</v>
      </c>
      <c r="G53" s="12" t="s">
        <v>204</v>
      </c>
    </row>
    <row r="54" spans="1:22" ht="21" x14ac:dyDescent="0.25">
      <c r="A54" s="12" t="s">
        <v>210</v>
      </c>
      <c r="B54" s="12">
        <v>0.9</v>
      </c>
      <c r="C54" s="12">
        <v>0.9</v>
      </c>
      <c r="D54" s="13">
        <v>30.5</v>
      </c>
      <c r="E54" s="12">
        <v>31.4</v>
      </c>
      <c r="F54" s="12">
        <v>30.85</v>
      </c>
    </row>
    <row r="55" spans="1:22" ht="21" x14ac:dyDescent="0.25">
      <c r="A55" s="12" t="s">
        <v>209</v>
      </c>
      <c r="B55" s="12">
        <v>0.18</v>
      </c>
      <c r="C55" s="12">
        <v>0.18</v>
      </c>
      <c r="D55" s="13">
        <v>31.4</v>
      </c>
      <c r="E55" s="12">
        <v>31.58</v>
      </c>
      <c r="F55" s="12">
        <v>31.75</v>
      </c>
      <c r="G55" s="12" t="s">
        <v>117</v>
      </c>
    </row>
    <row r="56" spans="1:22" ht="21" x14ac:dyDescent="0.25">
      <c r="A56" s="12" t="s">
        <v>208</v>
      </c>
      <c r="B56" s="12">
        <v>1.5</v>
      </c>
      <c r="C56" s="12">
        <v>1.5</v>
      </c>
      <c r="D56" s="13">
        <v>31</v>
      </c>
      <c r="E56" s="12">
        <v>32.5</v>
      </c>
      <c r="F56" s="12">
        <v>30.33</v>
      </c>
      <c r="G56" s="12" t="s">
        <v>204</v>
      </c>
    </row>
    <row r="57" spans="1:22" ht="21" x14ac:dyDescent="0.25">
      <c r="A57" s="12" t="s">
        <v>207</v>
      </c>
      <c r="B57" s="12">
        <v>1.33</v>
      </c>
      <c r="C57" s="12">
        <v>1.33</v>
      </c>
      <c r="D57" s="13">
        <v>32.5</v>
      </c>
      <c r="E57" s="12">
        <v>33.83</v>
      </c>
      <c r="F57" s="12">
        <v>31.83</v>
      </c>
    </row>
    <row r="58" spans="1:22" ht="21" x14ac:dyDescent="0.25">
      <c r="A58" s="12" t="s">
        <v>206</v>
      </c>
      <c r="B58" s="12">
        <v>0.18</v>
      </c>
      <c r="C58" s="12">
        <v>0.18</v>
      </c>
      <c r="D58" s="13">
        <v>33.83</v>
      </c>
      <c r="E58" s="12">
        <v>34.01</v>
      </c>
      <c r="F58" s="12">
        <v>33.159999999999997</v>
      </c>
      <c r="G58" s="12" t="s">
        <v>117</v>
      </c>
    </row>
    <row r="59" spans="1:22" ht="21" x14ac:dyDescent="0.25">
      <c r="A59" s="12" t="s">
        <v>205</v>
      </c>
      <c r="B59" s="12">
        <v>1.5</v>
      </c>
      <c r="C59" s="12">
        <v>1.5</v>
      </c>
      <c r="D59" s="13">
        <v>33</v>
      </c>
      <c r="E59" s="12">
        <v>34.5</v>
      </c>
      <c r="F59" s="12">
        <v>32.6</v>
      </c>
      <c r="G59" s="12" t="s">
        <v>204</v>
      </c>
    </row>
    <row r="60" spans="1:22" ht="21" x14ac:dyDescent="0.25">
      <c r="A60" s="12" t="s">
        <v>203</v>
      </c>
      <c r="B60" s="12">
        <v>1.18</v>
      </c>
      <c r="C60" s="12">
        <v>1.18</v>
      </c>
      <c r="D60" s="13">
        <v>34.5</v>
      </c>
      <c r="E60" s="12">
        <v>35.68</v>
      </c>
      <c r="F60" s="12">
        <v>34.1</v>
      </c>
    </row>
    <row r="61" spans="1:22" ht="21" x14ac:dyDescent="0.25">
      <c r="A61" s="12" t="s">
        <v>202</v>
      </c>
      <c r="B61" s="12">
        <v>0.24</v>
      </c>
      <c r="C61" s="12">
        <v>0.24</v>
      </c>
      <c r="D61" s="13">
        <v>35.68</v>
      </c>
      <c r="E61" s="12">
        <v>35.92</v>
      </c>
      <c r="F61" s="12">
        <v>35.28</v>
      </c>
      <c r="G61" s="12" t="s">
        <v>117</v>
      </c>
    </row>
    <row r="62" spans="1:22" ht="21" x14ac:dyDescent="0.25">
      <c r="A62" s="12" t="s">
        <v>201</v>
      </c>
      <c r="B62" s="12">
        <v>1.5</v>
      </c>
      <c r="C62" s="12">
        <v>1.5</v>
      </c>
      <c r="D62" s="13">
        <v>35</v>
      </c>
      <c r="E62" s="12">
        <v>36.5</v>
      </c>
      <c r="F62" s="12">
        <v>35.33</v>
      </c>
      <c r="G62" s="12" t="s">
        <v>170</v>
      </c>
    </row>
    <row r="63" spans="1:22" ht="21" x14ac:dyDescent="0.25">
      <c r="A63" s="12" t="s">
        <v>200</v>
      </c>
      <c r="B63" s="12">
        <v>0.95</v>
      </c>
      <c r="C63" s="12">
        <v>0.95</v>
      </c>
      <c r="D63" s="13">
        <v>36.5</v>
      </c>
      <c r="E63" s="12">
        <v>37.450000000000003</v>
      </c>
      <c r="F63" s="12">
        <v>36.83</v>
      </c>
    </row>
    <row r="64" spans="1:22" ht="21" x14ac:dyDescent="0.25">
      <c r="A64" s="12" t="s">
        <v>199</v>
      </c>
      <c r="B64" s="12">
        <v>0.27</v>
      </c>
      <c r="C64" s="12">
        <v>0.27</v>
      </c>
      <c r="D64" s="13">
        <v>37.450000000000003</v>
      </c>
      <c r="E64" s="12">
        <v>37.72</v>
      </c>
      <c r="F64" s="12">
        <v>37.78</v>
      </c>
      <c r="G64" s="12" t="s">
        <v>157</v>
      </c>
    </row>
    <row r="65" spans="1:7" ht="21" x14ac:dyDescent="0.25">
      <c r="A65" s="12" t="s">
        <v>198</v>
      </c>
      <c r="B65" s="12">
        <v>1.5</v>
      </c>
      <c r="C65" s="12">
        <v>1.5</v>
      </c>
      <c r="D65" s="13">
        <v>37</v>
      </c>
      <c r="E65" s="12">
        <v>38.5</v>
      </c>
      <c r="F65" s="12">
        <v>37.65</v>
      </c>
      <c r="G65" s="12" t="s">
        <v>170</v>
      </c>
    </row>
    <row r="66" spans="1:7" ht="21" x14ac:dyDescent="0.25">
      <c r="A66" s="12" t="s">
        <v>197</v>
      </c>
      <c r="B66" s="12">
        <v>0.86</v>
      </c>
      <c r="C66" s="12">
        <v>0.86</v>
      </c>
      <c r="D66" s="13">
        <v>38.5</v>
      </c>
      <c r="E66" s="12">
        <v>39.36</v>
      </c>
      <c r="F66" s="12">
        <v>39.15</v>
      </c>
    </row>
    <row r="67" spans="1:7" ht="21" x14ac:dyDescent="0.25">
      <c r="A67" s="12" t="s">
        <v>196</v>
      </c>
      <c r="B67" s="12">
        <v>0.28000000000000003</v>
      </c>
      <c r="C67" s="12">
        <v>0.28000000000000003</v>
      </c>
      <c r="D67" s="13">
        <v>39.36</v>
      </c>
      <c r="E67" s="12">
        <v>39.64</v>
      </c>
      <c r="F67" s="12">
        <v>40.01</v>
      </c>
      <c r="G67" s="12" t="s">
        <v>117</v>
      </c>
    </row>
    <row r="68" spans="1:7" ht="21" x14ac:dyDescent="0.25">
      <c r="A68" s="12" t="s">
        <v>195</v>
      </c>
      <c r="B68" s="12">
        <v>1.5</v>
      </c>
      <c r="C68" s="12">
        <v>1.5</v>
      </c>
      <c r="D68" s="13">
        <v>39</v>
      </c>
      <c r="E68" s="12">
        <v>40.5</v>
      </c>
      <c r="F68" s="12">
        <v>39.42</v>
      </c>
      <c r="G68" s="12" t="s">
        <v>181</v>
      </c>
    </row>
    <row r="69" spans="1:7" ht="21" x14ac:dyDescent="0.25">
      <c r="A69" s="12" t="s">
        <v>194</v>
      </c>
      <c r="B69" s="12">
        <v>1.1200000000000001</v>
      </c>
      <c r="C69" s="12">
        <v>1.1200000000000001</v>
      </c>
      <c r="D69" s="13">
        <v>40.5</v>
      </c>
      <c r="E69" s="12">
        <v>41.62</v>
      </c>
      <c r="F69" s="12">
        <v>40.92</v>
      </c>
      <c r="G69" s="12" t="s">
        <v>193</v>
      </c>
    </row>
    <row r="70" spans="1:7" ht="21" x14ac:dyDescent="0.25">
      <c r="A70" s="12" t="s">
        <v>192</v>
      </c>
      <c r="B70" s="12">
        <v>0.28000000000000003</v>
      </c>
      <c r="C70" s="12">
        <v>0.28000000000000003</v>
      </c>
      <c r="D70" s="13">
        <v>41.62</v>
      </c>
      <c r="E70" s="12">
        <v>41.9</v>
      </c>
      <c r="F70" s="12">
        <v>42.04</v>
      </c>
      <c r="G70" s="12" t="s">
        <v>117</v>
      </c>
    </row>
    <row r="71" spans="1:7" ht="21" x14ac:dyDescent="0.25">
      <c r="A71" s="12" t="s">
        <v>191</v>
      </c>
      <c r="B71" s="12">
        <v>1.5</v>
      </c>
      <c r="C71" s="12">
        <v>1.5</v>
      </c>
      <c r="D71" s="13">
        <v>41</v>
      </c>
      <c r="E71" s="12">
        <v>42.5</v>
      </c>
      <c r="F71" s="12">
        <v>41.42</v>
      </c>
      <c r="G71" s="12" t="s">
        <v>181</v>
      </c>
    </row>
    <row r="72" spans="1:7" ht="21" x14ac:dyDescent="0.25">
      <c r="A72" s="12" t="s">
        <v>190</v>
      </c>
      <c r="B72" s="12">
        <v>1.2</v>
      </c>
      <c r="C72" s="12">
        <v>1.2</v>
      </c>
      <c r="D72" s="13">
        <v>42.5</v>
      </c>
      <c r="E72" s="12">
        <v>43.7</v>
      </c>
      <c r="F72" s="12">
        <v>42.92</v>
      </c>
    </row>
    <row r="73" spans="1:7" ht="21" x14ac:dyDescent="0.25">
      <c r="A73" s="12" t="s">
        <v>189</v>
      </c>
      <c r="B73" s="12">
        <v>0.28000000000000003</v>
      </c>
      <c r="C73" s="12">
        <v>0.28000000000000003</v>
      </c>
      <c r="D73" s="13">
        <v>43.7</v>
      </c>
      <c r="E73" s="12">
        <v>43.98</v>
      </c>
      <c r="F73" s="12">
        <v>44.12</v>
      </c>
      <c r="G73" s="12" t="s">
        <v>157</v>
      </c>
    </row>
    <row r="74" spans="1:7" ht="21" x14ac:dyDescent="0.25">
      <c r="A74" s="12" t="s">
        <v>188</v>
      </c>
      <c r="B74" s="12">
        <v>1.5</v>
      </c>
      <c r="C74" s="12">
        <v>1.5</v>
      </c>
      <c r="D74" s="13">
        <v>43</v>
      </c>
      <c r="E74" s="12">
        <v>44.5</v>
      </c>
      <c r="F74" s="12">
        <v>43.85</v>
      </c>
      <c r="G74" s="12" t="s">
        <v>170</v>
      </c>
    </row>
    <row r="75" spans="1:7" ht="21" x14ac:dyDescent="0.25">
      <c r="A75" s="12" t="s">
        <v>187</v>
      </c>
      <c r="B75" s="12">
        <v>0.91</v>
      </c>
      <c r="C75" s="12">
        <v>0.91</v>
      </c>
      <c r="D75" s="13">
        <v>44.5</v>
      </c>
      <c r="E75" s="12">
        <v>45.41</v>
      </c>
      <c r="F75" s="12">
        <v>45.35</v>
      </c>
    </row>
    <row r="76" spans="1:7" ht="21" x14ac:dyDescent="0.25">
      <c r="A76" s="12" t="s">
        <v>186</v>
      </c>
      <c r="B76" s="12">
        <v>0.28000000000000003</v>
      </c>
      <c r="C76" s="12">
        <v>0.28000000000000003</v>
      </c>
      <c r="D76" s="13">
        <v>45.41</v>
      </c>
      <c r="E76" s="12">
        <v>45.69</v>
      </c>
      <c r="F76" s="12">
        <v>46.26</v>
      </c>
      <c r="G76" s="12" t="s">
        <v>117</v>
      </c>
    </row>
    <row r="77" spans="1:7" ht="21" x14ac:dyDescent="0.25">
      <c r="A77" s="12" t="s">
        <v>185</v>
      </c>
      <c r="B77" s="12">
        <v>1.5</v>
      </c>
      <c r="C77" s="12">
        <v>1.5</v>
      </c>
      <c r="D77" s="13">
        <v>44.5</v>
      </c>
      <c r="E77" s="12">
        <v>46</v>
      </c>
      <c r="F77" s="12">
        <v>45.84</v>
      </c>
      <c r="G77" s="12" t="s">
        <v>170</v>
      </c>
    </row>
    <row r="78" spans="1:7" ht="21" x14ac:dyDescent="0.25">
      <c r="A78" s="12" t="s">
        <v>184</v>
      </c>
      <c r="B78" s="12">
        <v>1.44</v>
      </c>
      <c r="C78" s="12">
        <v>1.44</v>
      </c>
      <c r="D78" s="13">
        <v>46</v>
      </c>
      <c r="E78" s="12">
        <v>47.44</v>
      </c>
      <c r="F78" s="12">
        <v>47.34</v>
      </c>
    </row>
    <row r="79" spans="1:7" ht="21" x14ac:dyDescent="0.25">
      <c r="A79" s="12" t="s">
        <v>183</v>
      </c>
      <c r="B79" s="12">
        <v>0.14000000000000001</v>
      </c>
      <c r="C79" s="12">
        <v>0.14000000000000001</v>
      </c>
      <c r="D79" s="13">
        <v>47.44</v>
      </c>
      <c r="E79" s="12">
        <v>47.58</v>
      </c>
      <c r="F79" s="12">
        <v>48.78</v>
      </c>
      <c r="G79" s="12" t="s">
        <v>117</v>
      </c>
    </row>
    <row r="80" spans="1:7" ht="21" x14ac:dyDescent="0.25">
      <c r="A80" s="12" t="s">
        <v>182</v>
      </c>
      <c r="B80" s="12">
        <v>1.5</v>
      </c>
      <c r="C80" s="12">
        <v>1.5</v>
      </c>
      <c r="D80" s="13">
        <v>46.5</v>
      </c>
      <c r="E80" s="12">
        <v>48</v>
      </c>
      <c r="F80" s="12">
        <v>47.29</v>
      </c>
      <c r="G80" s="12" t="s">
        <v>181</v>
      </c>
    </row>
    <row r="81" spans="1:7" ht="21" x14ac:dyDescent="0.25">
      <c r="A81" s="12" t="s">
        <v>180</v>
      </c>
      <c r="B81" s="12">
        <v>1.45</v>
      </c>
      <c r="C81" s="12">
        <v>1.45</v>
      </c>
      <c r="D81" s="13">
        <v>48</v>
      </c>
      <c r="E81" s="12">
        <v>49.45</v>
      </c>
      <c r="F81" s="12">
        <v>48.79</v>
      </c>
    </row>
    <row r="82" spans="1:7" ht="21" x14ac:dyDescent="0.25">
      <c r="A82" s="12" t="s">
        <v>179</v>
      </c>
      <c r="B82" s="12">
        <v>0.24</v>
      </c>
      <c r="C82" s="12">
        <v>0.24</v>
      </c>
      <c r="D82" s="13">
        <v>49.45</v>
      </c>
      <c r="E82" s="12">
        <v>49.69</v>
      </c>
      <c r="F82" s="12">
        <v>50.24</v>
      </c>
      <c r="G82" s="12" t="s">
        <v>117</v>
      </c>
    </row>
    <row r="83" spans="1:7" ht="21" x14ac:dyDescent="0.25">
      <c r="A83" s="12" t="s">
        <v>178</v>
      </c>
      <c r="B83" s="12">
        <v>1.5</v>
      </c>
      <c r="C83" s="12">
        <v>1.5</v>
      </c>
      <c r="D83" s="13">
        <v>48.5</v>
      </c>
      <c r="E83" s="12">
        <v>50</v>
      </c>
      <c r="F83" s="12">
        <v>48.56</v>
      </c>
      <c r="G83" s="12" t="s">
        <v>170</v>
      </c>
    </row>
    <row r="84" spans="1:7" ht="21" x14ac:dyDescent="0.25">
      <c r="A84" s="12" t="s">
        <v>177</v>
      </c>
      <c r="B84" s="12">
        <v>1.2</v>
      </c>
      <c r="C84" s="12">
        <v>1.2</v>
      </c>
      <c r="D84" s="13">
        <v>50</v>
      </c>
      <c r="E84" s="12">
        <v>51.2</v>
      </c>
      <c r="F84" s="12">
        <v>50.06</v>
      </c>
    </row>
    <row r="85" spans="1:7" ht="21" x14ac:dyDescent="0.25">
      <c r="A85" s="12" t="s">
        <v>176</v>
      </c>
      <c r="B85" s="12">
        <v>0.42</v>
      </c>
      <c r="C85" s="12">
        <v>0.42</v>
      </c>
      <c r="D85" s="13">
        <v>51.2</v>
      </c>
      <c r="E85" s="12">
        <v>51.62</v>
      </c>
      <c r="F85" s="12">
        <v>51.26</v>
      </c>
    </row>
    <row r="86" spans="1:7" ht="21" x14ac:dyDescent="0.25">
      <c r="A86" s="12" t="s">
        <v>175</v>
      </c>
      <c r="B86" s="12">
        <v>0.03</v>
      </c>
      <c r="C86" s="12">
        <v>0.03</v>
      </c>
      <c r="D86" s="13">
        <v>51.62</v>
      </c>
      <c r="E86" s="12">
        <v>51.65</v>
      </c>
      <c r="F86" s="12">
        <v>51.68</v>
      </c>
      <c r="G86" s="12" t="s">
        <v>135</v>
      </c>
    </row>
    <row r="87" spans="1:7" ht="21" x14ac:dyDescent="0.25">
      <c r="A87" s="12" t="s">
        <v>174</v>
      </c>
      <c r="B87" s="12">
        <v>1.5</v>
      </c>
      <c r="C87" s="12">
        <v>1.5</v>
      </c>
      <c r="D87" s="13">
        <v>50.5</v>
      </c>
      <c r="E87" s="12">
        <v>52</v>
      </c>
      <c r="F87" s="12">
        <v>50.56</v>
      </c>
      <c r="G87" s="12" t="s">
        <v>170</v>
      </c>
    </row>
    <row r="88" spans="1:7" ht="21" x14ac:dyDescent="0.25">
      <c r="A88" s="12" t="s">
        <v>173</v>
      </c>
      <c r="B88" s="12">
        <v>1.1399999999999999</v>
      </c>
      <c r="C88" s="12">
        <v>1.1399999999999999</v>
      </c>
      <c r="D88" s="13">
        <v>52</v>
      </c>
      <c r="E88" s="12">
        <v>53.14</v>
      </c>
      <c r="F88" s="12">
        <v>52.06</v>
      </c>
    </row>
    <row r="89" spans="1:7" ht="21" x14ac:dyDescent="0.25">
      <c r="A89" s="12" t="s">
        <v>172</v>
      </c>
      <c r="B89" s="12">
        <v>0.25</v>
      </c>
      <c r="C89" s="12">
        <v>0.25</v>
      </c>
      <c r="D89" s="13">
        <v>53.14</v>
      </c>
      <c r="E89" s="12">
        <v>53.39</v>
      </c>
      <c r="F89" s="12">
        <v>53.2</v>
      </c>
      <c r="G89" s="12" t="s">
        <v>117</v>
      </c>
    </row>
    <row r="90" spans="1:7" ht="21" x14ac:dyDescent="0.25">
      <c r="A90" s="12" t="s">
        <v>171</v>
      </c>
      <c r="B90" s="12">
        <v>1.5</v>
      </c>
      <c r="C90" s="12">
        <v>1.5</v>
      </c>
      <c r="D90" s="13">
        <v>52.5</v>
      </c>
      <c r="E90" s="12">
        <v>54</v>
      </c>
      <c r="F90" s="12">
        <v>52.7</v>
      </c>
      <c r="G90" s="12" t="s">
        <v>170</v>
      </c>
    </row>
    <row r="91" spans="1:7" ht="21" x14ac:dyDescent="0.25">
      <c r="A91" s="12" t="s">
        <v>169</v>
      </c>
      <c r="B91" s="12">
        <v>0.6</v>
      </c>
      <c r="C91" s="12">
        <v>0.6</v>
      </c>
      <c r="D91" s="13">
        <v>54</v>
      </c>
      <c r="E91" s="12">
        <v>54.6</v>
      </c>
      <c r="F91" s="12">
        <v>54.2</v>
      </c>
    </row>
    <row r="92" spans="1:7" ht="21" x14ac:dyDescent="0.25">
      <c r="A92" s="12" t="s">
        <v>168</v>
      </c>
      <c r="B92" s="12">
        <v>0.06</v>
      </c>
      <c r="C92" s="12">
        <v>0.06</v>
      </c>
      <c r="D92" s="13">
        <v>54.6</v>
      </c>
      <c r="E92" s="12">
        <v>54.66</v>
      </c>
      <c r="F92" s="12">
        <v>54.8</v>
      </c>
      <c r="G92" s="12" t="s">
        <v>167</v>
      </c>
    </row>
    <row r="93" spans="1:7" ht="21" x14ac:dyDescent="0.25">
      <c r="A93" s="12" t="s">
        <v>166</v>
      </c>
      <c r="B93" s="12">
        <v>1.5</v>
      </c>
      <c r="C93" s="12">
        <v>1.5</v>
      </c>
      <c r="D93" s="13">
        <v>54.2</v>
      </c>
      <c r="E93" s="12">
        <v>55.7</v>
      </c>
      <c r="F93" s="12">
        <v>54.4</v>
      </c>
      <c r="G93" s="12" t="s">
        <v>165</v>
      </c>
    </row>
    <row r="94" spans="1:7" ht="21" x14ac:dyDescent="0.25">
      <c r="A94" s="12" t="s">
        <v>164</v>
      </c>
      <c r="B94" s="12">
        <v>1.31</v>
      </c>
      <c r="C94" s="12">
        <v>1.31</v>
      </c>
      <c r="D94" s="13">
        <v>55.7</v>
      </c>
      <c r="E94" s="12">
        <v>57.01</v>
      </c>
      <c r="F94" s="12">
        <v>55.9</v>
      </c>
      <c r="G94" s="12" t="s">
        <v>163</v>
      </c>
    </row>
    <row r="95" spans="1:7" ht="21" x14ac:dyDescent="0.25">
      <c r="A95" s="12" t="s">
        <v>162</v>
      </c>
      <c r="B95" s="12">
        <v>0.2</v>
      </c>
      <c r="C95" s="12">
        <v>0.2</v>
      </c>
      <c r="D95" s="13">
        <v>57.02</v>
      </c>
      <c r="E95" s="12">
        <v>57.22</v>
      </c>
      <c r="F95" s="12">
        <v>57.22</v>
      </c>
      <c r="G95" s="12" t="s">
        <v>152</v>
      </c>
    </row>
    <row r="96" spans="1:7" ht="21" x14ac:dyDescent="0.25">
      <c r="A96" s="12" t="s">
        <v>161</v>
      </c>
      <c r="B96" s="12">
        <v>1.5</v>
      </c>
      <c r="C96" s="12">
        <v>1.5</v>
      </c>
      <c r="D96" s="13">
        <v>56.2</v>
      </c>
      <c r="E96" s="12">
        <v>57.7</v>
      </c>
      <c r="F96" s="12">
        <v>56.4</v>
      </c>
      <c r="G96" s="12" t="s">
        <v>125</v>
      </c>
    </row>
    <row r="97" spans="1:7" ht="21" x14ac:dyDescent="0.25">
      <c r="A97" s="12" t="s">
        <v>160</v>
      </c>
      <c r="B97" s="12">
        <v>1.2</v>
      </c>
      <c r="C97" s="12">
        <v>1.2</v>
      </c>
      <c r="D97" s="13">
        <v>57.7</v>
      </c>
      <c r="E97" s="12">
        <v>58.9</v>
      </c>
      <c r="F97" s="12">
        <v>57.9</v>
      </c>
    </row>
    <row r="98" spans="1:7" ht="21" x14ac:dyDescent="0.25">
      <c r="A98" s="12" t="s">
        <v>159</v>
      </c>
      <c r="B98" s="12">
        <v>0.4</v>
      </c>
      <c r="C98" s="12">
        <v>0.4</v>
      </c>
      <c r="D98" s="13">
        <v>58.9</v>
      </c>
      <c r="E98" s="12">
        <v>59.3</v>
      </c>
      <c r="F98" s="12">
        <v>59.1</v>
      </c>
    </row>
    <row r="99" spans="1:7" ht="21" x14ac:dyDescent="0.25">
      <c r="A99" s="12" t="s">
        <v>158</v>
      </c>
      <c r="B99" s="12">
        <v>0.11</v>
      </c>
      <c r="C99" s="12">
        <v>0.11</v>
      </c>
      <c r="D99" s="13">
        <v>59.3</v>
      </c>
      <c r="E99" s="12">
        <v>59.41</v>
      </c>
      <c r="F99" s="12">
        <v>59.5</v>
      </c>
      <c r="G99" s="12" t="s">
        <v>157</v>
      </c>
    </row>
    <row r="100" spans="1:7" ht="21" x14ac:dyDescent="0.25">
      <c r="A100" s="12" t="s">
        <v>156</v>
      </c>
      <c r="B100" s="12">
        <v>1.5</v>
      </c>
      <c r="C100" s="12">
        <v>1.5</v>
      </c>
      <c r="D100" s="13">
        <v>58.7</v>
      </c>
      <c r="E100" s="12">
        <v>60.2</v>
      </c>
      <c r="F100" s="12">
        <v>58.67</v>
      </c>
      <c r="G100" s="12" t="s">
        <v>125</v>
      </c>
    </row>
    <row r="101" spans="1:7" ht="21" x14ac:dyDescent="0.25">
      <c r="A101" s="12" t="s">
        <v>155</v>
      </c>
      <c r="B101" s="12">
        <v>1.5</v>
      </c>
      <c r="C101" s="12">
        <v>1.5</v>
      </c>
      <c r="D101" s="13">
        <v>60.2</v>
      </c>
      <c r="E101" s="12">
        <v>61.7</v>
      </c>
      <c r="F101" s="12">
        <v>60.17</v>
      </c>
    </row>
    <row r="102" spans="1:7" ht="21" x14ac:dyDescent="0.25">
      <c r="A102" s="12" t="s">
        <v>154</v>
      </c>
      <c r="B102" s="12">
        <v>0.33</v>
      </c>
      <c r="C102" s="12">
        <v>0.33</v>
      </c>
      <c r="D102" s="13">
        <v>61.7</v>
      </c>
      <c r="E102" s="12">
        <v>62.03</v>
      </c>
      <c r="F102" s="12">
        <v>61.67</v>
      </c>
    </row>
    <row r="103" spans="1:7" ht="21" x14ac:dyDescent="0.25">
      <c r="A103" s="12" t="s">
        <v>153</v>
      </c>
      <c r="B103" s="12">
        <v>0.14000000000000001</v>
      </c>
      <c r="C103" s="12">
        <v>0.14000000000000001</v>
      </c>
      <c r="D103" s="13">
        <v>62.03</v>
      </c>
      <c r="E103" s="12">
        <v>62.17</v>
      </c>
      <c r="F103" s="12">
        <v>62</v>
      </c>
      <c r="G103" s="12" t="s">
        <v>152</v>
      </c>
    </row>
    <row r="104" spans="1:7" ht="21" x14ac:dyDescent="0.25">
      <c r="A104" s="12" t="s">
        <v>151</v>
      </c>
      <c r="B104" s="12">
        <v>1.5</v>
      </c>
      <c r="C104" s="12">
        <v>1.5</v>
      </c>
      <c r="D104" s="13">
        <v>61.2</v>
      </c>
      <c r="E104" s="12">
        <v>62.7</v>
      </c>
      <c r="F104" s="12">
        <v>61.92</v>
      </c>
      <c r="G104" s="12" t="s">
        <v>125</v>
      </c>
    </row>
    <row r="105" spans="1:7" ht="21" x14ac:dyDescent="0.25">
      <c r="A105" s="12" t="s">
        <v>150</v>
      </c>
      <c r="B105" s="12">
        <v>1.36</v>
      </c>
      <c r="C105" s="12">
        <v>1.36</v>
      </c>
      <c r="D105" s="13">
        <v>62.7</v>
      </c>
      <c r="E105" s="12">
        <v>64.06</v>
      </c>
      <c r="F105" s="12">
        <v>63.42</v>
      </c>
    </row>
    <row r="106" spans="1:7" ht="21" x14ac:dyDescent="0.25">
      <c r="A106" s="12" t="s">
        <v>149</v>
      </c>
      <c r="B106" s="12">
        <v>0.17</v>
      </c>
      <c r="C106" s="12">
        <v>0.17</v>
      </c>
      <c r="D106" s="13">
        <v>64.06</v>
      </c>
      <c r="E106" s="12">
        <v>64.23</v>
      </c>
      <c r="F106" s="12">
        <v>64.78</v>
      </c>
      <c r="G106" s="12" t="s">
        <v>148</v>
      </c>
    </row>
    <row r="107" spans="1:7" ht="21" x14ac:dyDescent="0.25">
      <c r="A107" s="12" t="s">
        <v>147</v>
      </c>
      <c r="B107" s="12">
        <v>1.5</v>
      </c>
      <c r="C107" s="12">
        <v>1.5</v>
      </c>
      <c r="D107" s="13">
        <v>63.7</v>
      </c>
      <c r="E107" s="12">
        <v>65.2</v>
      </c>
      <c r="F107" s="12">
        <v>64.42</v>
      </c>
      <c r="G107" s="12" t="s">
        <v>125</v>
      </c>
    </row>
    <row r="108" spans="1:7" ht="21" x14ac:dyDescent="0.25">
      <c r="A108" s="12" t="s">
        <v>146</v>
      </c>
      <c r="B108" s="12">
        <v>1.1200000000000001</v>
      </c>
      <c r="C108" s="12">
        <v>1.1200000000000001</v>
      </c>
      <c r="D108" s="13">
        <v>65.2</v>
      </c>
      <c r="E108" s="12">
        <v>66.319999999999993</v>
      </c>
      <c r="F108" s="12">
        <v>65.92</v>
      </c>
    </row>
    <row r="109" spans="1:7" ht="21" x14ac:dyDescent="0.25">
      <c r="A109" s="12" t="s">
        <v>145</v>
      </c>
      <c r="B109" s="12">
        <v>0.02</v>
      </c>
      <c r="C109" s="12">
        <v>0.02</v>
      </c>
      <c r="D109" s="13">
        <v>66.319999999999993</v>
      </c>
      <c r="E109" s="12">
        <v>66.34</v>
      </c>
      <c r="F109" s="12">
        <v>67.040000000000006</v>
      </c>
      <c r="G109" s="12" t="s">
        <v>135</v>
      </c>
    </row>
    <row r="110" spans="1:7" ht="21" x14ac:dyDescent="0.25">
      <c r="A110" s="12" t="s">
        <v>144</v>
      </c>
      <c r="B110" s="12">
        <v>0.61</v>
      </c>
      <c r="C110" s="12">
        <v>0.61</v>
      </c>
      <c r="D110" s="13">
        <v>67</v>
      </c>
      <c r="E110" s="12">
        <v>67.61</v>
      </c>
      <c r="F110" s="12">
        <v>67.72</v>
      </c>
    </row>
    <row r="111" spans="1:7" ht="21" x14ac:dyDescent="0.25">
      <c r="A111" s="12" t="s">
        <v>143</v>
      </c>
      <c r="B111" s="12">
        <v>0.02</v>
      </c>
      <c r="C111" s="12">
        <v>0.02</v>
      </c>
      <c r="D111" s="13">
        <v>67.61</v>
      </c>
      <c r="E111" s="12">
        <v>67.63</v>
      </c>
      <c r="F111" s="12">
        <v>68.33</v>
      </c>
      <c r="G111" s="12" t="s">
        <v>135</v>
      </c>
    </row>
    <row r="112" spans="1:7" ht="21" x14ac:dyDescent="0.25">
      <c r="A112" s="12" t="s">
        <v>142</v>
      </c>
      <c r="B112" s="12">
        <v>1.5</v>
      </c>
      <c r="C112" s="12">
        <v>1.5</v>
      </c>
      <c r="D112" s="13">
        <v>67.599999999999994</v>
      </c>
      <c r="E112" s="12">
        <v>69.099999999999994</v>
      </c>
      <c r="F112" s="12">
        <v>68.260000000000005</v>
      </c>
      <c r="G112" s="12" t="s">
        <v>125</v>
      </c>
    </row>
    <row r="113" spans="1:7" ht="21" x14ac:dyDescent="0.25">
      <c r="A113" s="12" t="s">
        <v>141</v>
      </c>
      <c r="B113" s="12">
        <v>0.68</v>
      </c>
      <c r="C113" s="12">
        <v>0.68</v>
      </c>
      <c r="D113" s="13">
        <v>69.099999999999994</v>
      </c>
      <c r="E113" s="12">
        <v>69.78</v>
      </c>
      <c r="F113" s="12">
        <v>69.760000000000005</v>
      </c>
    </row>
    <row r="114" spans="1:7" ht="21" x14ac:dyDescent="0.25">
      <c r="A114" s="12" t="s">
        <v>140</v>
      </c>
      <c r="B114" s="12">
        <v>0.01</v>
      </c>
      <c r="C114" s="12">
        <v>0.01</v>
      </c>
      <c r="D114" s="13">
        <v>69.78</v>
      </c>
      <c r="E114" s="12">
        <v>69.790000000000006</v>
      </c>
      <c r="F114" s="12">
        <v>70.44</v>
      </c>
      <c r="G114" s="12" t="s">
        <v>135</v>
      </c>
    </row>
    <row r="115" spans="1:7" ht="21" x14ac:dyDescent="0.25">
      <c r="A115" s="12" t="s">
        <v>139</v>
      </c>
      <c r="B115" s="12">
        <v>1.5</v>
      </c>
      <c r="C115" s="12">
        <v>1.5</v>
      </c>
      <c r="D115" s="13">
        <v>70.3</v>
      </c>
      <c r="E115" s="12">
        <v>71.8</v>
      </c>
      <c r="F115" s="12">
        <v>70.13</v>
      </c>
      <c r="G115" s="12" t="s">
        <v>125</v>
      </c>
    </row>
    <row r="116" spans="1:7" ht="21" x14ac:dyDescent="0.25">
      <c r="A116" s="12" t="s">
        <v>138</v>
      </c>
      <c r="B116" s="12">
        <v>1.5</v>
      </c>
      <c r="C116" s="12">
        <v>1.5</v>
      </c>
      <c r="D116" s="13">
        <v>71.8</v>
      </c>
      <c r="E116" s="12">
        <v>73.3</v>
      </c>
      <c r="F116" s="12">
        <v>71.63</v>
      </c>
    </row>
    <row r="117" spans="1:7" ht="21" x14ac:dyDescent="0.25">
      <c r="A117" s="12" t="s">
        <v>137</v>
      </c>
      <c r="B117" s="12">
        <v>0.37</v>
      </c>
      <c r="C117" s="12">
        <v>0.37</v>
      </c>
      <c r="D117" s="13">
        <v>73.3</v>
      </c>
      <c r="E117" s="12">
        <v>73.67</v>
      </c>
      <c r="F117" s="12">
        <v>73.13</v>
      </c>
    </row>
    <row r="118" spans="1:7" ht="21" x14ac:dyDescent="0.25">
      <c r="A118" s="12" t="s">
        <v>136</v>
      </c>
      <c r="B118" s="12">
        <v>0.06</v>
      </c>
      <c r="C118" s="12">
        <v>0.06</v>
      </c>
      <c r="D118" s="13">
        <v>73.67</v>
      </c>
      <c r="E118" s="12">
        <v>73.73</v>
      </c>
      <c r="F118" s="12">
        <v>73.5</v>
      </c>
      <c r="G118" s="12" t="s">
        <v>135</v>
      </c>
    </row>
    <row r="119" spans="1:7" ht="21" x14ac:dyDescent="0.25">
      <c r="A119" s="12" t="s">
        <v>134</v>
      </c>
      <c r="B119" s="12">
        <v>1.5</v>
      </c>
      <c r="C119" s="12">
        <v>1.5</v>
      </c>
      <c r="D119" s="13">
        <v>73.599999999999994</v>
      </c>
      <c r="E119" s="12">
        <v>75.099999999999994</v>
      </c>
      <c r="F119" s="12">
        <v>73.430000000000007</v>
      </c>
      <c r="G119" s="12" t="s">
        <v>125</v>
      </c>
    </row>
    <row r="120" spans="1:7" ht="21" x14ac:dyDescent="0.25">
      <c r="A120" s="12" t="s">
        <v>133</v>
      </c>
      <c r="B120" s="12">
        <v>1.5</v>
      </c>
      <c r="C120" s="12">
        <v>1.5</v>
      </c>
      <c r="D120" s="13">
        <v>75.099999999999994</v>
      </c>
      <c r="E120" s="12">
        <v>76.599999999999994</v>
      </c>
      <c r="F120" s="12">
        <v>74.930000000000007</v>
      </c>
    </row>
    <row r="121" spans="1:7" ht="21" x14ac:dyDescent="0.25">
      <c r="A121" s="12" t="s">
        <v>132</v>
      </c>
      <c r="B121" s="12">
        <v>0.45</v>
      </c>
      <c r="C121" s="12">
        <v>0.45</v>
      </c>
      <c r="D121" s="13">
        <v>76.599999999999994</v>
      </c>
      <c r="E121" s="12">
        <v>77.05</v>
      </c>
      <c r="F121" s="12">
        <v>76.430000000000007</v>
      </c>
    </row>
    <row r="122" spans="1:7" ht="21" x14ac:dyDescent="0.25">
      <c r="A122" s="12" t="s">
        <v>131</v>
      </c>
      <c r="B122" s="12">
        <v>0.22</v>
      </c>
      <c r="C122" s="12">
        <v>0.22</v>
      </c>
      <c r="D122" s="13">
        <v>77.05</v>
      </c>
      <c r="E122" s="12">
        <v>77.27</v>
      </c>
      <c r="F122" s="12">
        <v>76.88</v>
      </c>
    </row>
    <row r="123" spans="1:7" ht="21" x14ac:dyDescent="0.25">
      <c r="A123" s="12" t="s">
        <v>130</v>
      </c>
      <c r="B123" s="12">
        <v>1.5</v>
      </c>
      <c r="C123" s="12">
        <v>1.5</v>
      </c>
      <c r="D123" s="13">
        <v>76.900000000000006</v>
      </c>
      <c r="E123" s="12">
        <v>78.400000000000006</v>
      </c>
      <c r="F123" s="12">
        <v>77.19</v>
      </c>
      <c r="G123" s="12" t="s">
        <v>125</v>
      </c>
    </row>
    <row r="124" spans="1:7" ht="21" x14ac:dyDescent="0.25">
      <c r="A124" s="12" t="s">
        <v>129</v>
      </c>
      <c r="B124" s="12">
        <v>1.5</v>
      </c>
      <c r="C124" s="12">
        <v>1.5</v>
      </c>
      <c r="D124" s="13">
        <v>78.400000000000006</v>
      </c>
      <c r="E124" s="12">
        <v>79.900000000000006</v>
      </c>
      <c r="F124" s="12">
        <v>78.69</v>
      </c>
    </row>
    <row r="125" spans="1:7" ht="21" x14ac:dyDescent="0.25">
      <c r="A125" s="12" t="s">
        <v>128</v>
      </c>
      <c r="B125" s="12">
        <v>0.26</v>
      </c>
      <c r="C125" s="12">
        <v>0.26</v>
      </c>
      <c r="D125" s="13">
        <v>79.900000000000006</v>
      </c>
      <c r="E125" s="12">
        <v>80.16</v>
      </c>
      <c r="F125" s="12">
        <v>80.19</v>
      </c>
    </row>
    <row r="126" spans="1:7" ht="21" x14ac:dyDescent="0.25">
      <c r="A126" s="12" t="s">
        <v>127</v>
      </c>
      <c r="B126" s="12">
        <v>0.26</v>
      </c>
      <c r="C126" s="12">
        <v>0.26</v>
      </c>
      <c r="D126" s="13">
        <v>80.16</v>
      </c>
      <c r="E126" s="12">
        <v>80.42</v>
      </c>
      <c r="F126" s="12">
        <v>80.45</v>
      </c>
    </row>
    <row r="127" spans="1:7" ht="21" x14ac:dyDescent="0.25">
      <c r="A127" s="12" t="s">
        <v>126</v>
      </c>
      <c r="B127" s="12">
        <v>1.5</v>
      </c>
      <c r="C127" s="12">
        <v>1.5</v>
      </c>
      <c r="D127" s="13">
        <v>80.2</v>
      </c>
      <c r="E127" s="12">
        <v>81.7</v>
      </c>
      <c r="F127" s="12">
        <v>80.489999999999995</v>
      </c>
      <c r="G127" s="12" t="s">
        <v>125</v>
      </c>
    </row>
    <row r="128" spans="1:7" ht="21" x14ac:dyDescent="0.25">
      <c r="A128" s="12" t="s">
        <v>124</v>
      </c>
      <c r="B128" s="12">
        <v>1.49</v>
      </c>
      <c r="C128" s="12">
        <v>1.49</v>
      </c>
      <c r="D128" s="13">
        <v>81.7</v>
      </c>
      <c r="E128" s="12">
        <v>83.19</v>
      </c>
      <c r="F128" s="12">
        <v>81.99</v>
      </c>
    </row>
    <row r="129" spans="1:7" ht="21" x14ac:dyDescent="0.25">
      <c r="A129" s="12" t="s">
        <v>123</v>
      </c>
      <c r="B129" s="12">
        <v>0.25</v>
      </c>
      <c r="C129" s="12">
        <v>0.25</v>
      </c>
      <c r="D129" s="13">
        <v>83.19</v>
      </c>
      <c r="E129" s="12">
        <v>83.44</v>
      </c>
      <c r="F129" s="12">
        <v>83.48</v>
      </c>
    </row>
    <row r="130" spans="1:7" ht="21" x14ac:dyDescent="0.25">
      <c r="A130" s="12" t="s">
        <v>122</v>
      </c>
      <c r="B130" s="12">
        <v>1.5</v>
      </c>
      <c r="C130" s="12">
        <v>1.5</v>
      </c>
      <c r="D130" s="13">
        <v>83.5</v>
      </c>
      <c r="E130" s="12">
        <v>85</v>
      </c>
      <c r="F130" s="12">
        <v>83.86</v>
      </c>
      <c r="G130" s="12" t="s">
        <v>121</v>
      </c>
    </row>
    <row r="131" spans="1:7" ht="21" x14ac:dyDescent="0.25">
      <c r="A131" s="12" t="s">
        <v>120</v>
      </c>
      <c r="B131" s="12">
        <v>1.29</v>
      </c>
      <c r="C131" s="12">
        <v>1.29</v>
      </c>
      <c r="D131" s="13">
        <v>85</v>
      </c>
      <c r="E131" s="12">
        <v>86.29</v>
      </c>
      <c r="F131" s="12">
        <v>85.36</v>
      </c>
    </row>
    <row r="132" spans="1:7" ht="21" x14ac:dyDescent="0.25">
      <c r="A132" s="12" t="s">
        <v>119</v>
      </c>
      <c r="B132" s="12">
        <v>0.47</v>
      </c>
      <c r="C132" s="12">
        <v>0.47</v>
      </c>
      <c r="D132" s="13">
        <v>86.29</v>
      </c>
      <c r="E132" s="12">
        <v>86.76</v>
      </c>
      <c r="F132" s="12">
        <v>86.65</v>
      </c>
    </row>
    <row r="133" spans="1:7" ht="21" x14ac:dyDescent="0.25">
      <c r="A133" s="12" t="s">
        <v>118</v>
      </c>
      <c r="B133" s="12">
        <v>0.3</v>
      </c>
      <c r="C133" s="12">
        <v>0.3</v>
      </c>
      <c r="D133" s="13">
        <v>86.76</v>
      </c>
      <c r="E133" s="12">
        <v>87.06</v>
      </c>
      <c r="F133" s="12">
        <v>87.12</v>
      </c>
      <c r="G133" s="12" t="s">
        <v>117</v>
      </c>
    </row>
    <row r="134" spans="1:7" ht="21" x14ac:dyDescent="0.25">
      <c r="D134" s="13"/>
    </row>
  </sheetData>
  <pageMargins left="0.75" right="0.75" top="1" bottom="1" header="0.5" footer="0.5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43A4-FC91-5F4C-8F31-5E4D44FE728E}">
  <dimension ref="A1:AH256"/>
  <sheetViews>
    <sheetView topLeftCell="A94" workbookViewId="0">
      <selection activeCell="J17" sqref="J17"/>
    </sheetView>
  </sheetViews>
  <sheetFormatPr baseColWidth="10" defaultRowHeight="11" x14ac:dyDescent="0.15"/>
  <sheetData>
    <row r="1" spans="1:34" ht="15" x14ac:dyDescent="0.2">
      <c r="A1" s="22"/>
      <c r="B1" s="22" t="s">
        <v>648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5" x14ac:dyDescent="0.2">
      <c r="A2" s="22"/>
      <c r="B2" s="22" t="s">
        <v>647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5" x14ac:dyDescent="0.2">
      <c r="A4" s="22"/>
      <c r="B4" s="22" t="s">
        <v>646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5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5" x14ac:dyDescent="0.2">
      <c r="A6" s="22" t="s">
        <v>827</v>
      </c>
      <c r="B6" s="22" t="s">
        <v>645</v>
      </c>
      <c r="C6" s="22" t="s">
        <v>644</v>
      </c>
      <c r="D6" s="22" t="s">
        <v>111</v>
      </c>
      <c r="E6" s="22"/>
      <c r="F6" s="22"/>
      <c r="G6" s="22"/>
      <c r="H6" s="22" t="s">
        <v>643</v>
      </c>
      <c r="I6" s="22" t="s">
        <v>642</v>
      </c>
      <c r="J6" s="22" t="s">
        <v>641</v>
      </c>
      <c r="K6" s="22" t="s">
        <v>640</v>
      </c>
      <c r="L6" s="22" t="s">
        <v>639</v>
      </c>
      <c r="M6" s="22" t="s">
        <v>638</v>
      </c>
      <c r="N6" s="22" t="s">
        <v>637</v>
      </c>
      <c r="O6" s="22" t="s">
        <v>636</v>
      </c>
      <c r="P6" s="22" t="s">
        <v>635</v>
      </c>
      <c r="Q6" s="22" t="s">
        <v>634</v>
      </c>
      <c r="R6" s="22" t="s">
        <v>633</v>
      </c>
      <c r="S6" s="22" t="s">
        <v>632</v>
      </c>
      <c r="T6" s="22" t="s">
        <v>631</v>
      </c>
      <c r="U6" s="22" t="s">
        <v>630</v>
      </c>
      <c r="V6" s="22" t="s">
        <v>629</v>
      </c>
      <c r="W6" s="22" t="s">
        <v>628</v>
      </c>
      <c r="X6" s="22" t="s">
        <v>627</v>
      </c>
      <c r="Y6" s="22" t="s">
        <v>626</v>
      </c>
      <c r="Z6" s="22" t="s">
        <v>625</v>
      </c>
      <c r="AA6" s="22" t="s">
        <v>624</v>
      </c>
      <c r="AB6" s="22" t="s">
        <v>623</v>
      </c>
      <c r="AC6" s="22" t="s">
        <v>622</v>
      </c>
      <c r="AD6" s="22" t="s">
        <v>621</v>
      </c>
      <c r="AE6" s="22" t="s">
        <v>620</v>
      </c>
      <c r="AF6" s="22" t="s">
        <v>619</v>
      </c>
      <c r="AG6" s="22" t="s">
        <v>618</v>
      </c>
      <c r="AH6" s="22" t="s">
        <v>617</v>
      </c>
    </row>
    <row r="7" spans="1:34" ht="15" x14ac:dyDescent="0.2">
      <c r="A7" s="22"/>
      <c r="B7" s="22"/>
      <c r="C7" s="22"/>
      <c r="D7" s="22"/>
      <c r="E7" s="22"/>
      <c r="F7" s="22"/>
      <c r="G7" s="22"/>
      <c r="H7" s="22"/>
      <c r="I7" s="22" t="s">
        <v>616</v>
      </c>
      <c r="J7" s="22"/>
      <c r="K7" s="22"/>
      <c r="L7" s="22" t="s">
        <v>615</v>
      </c>
      <c r="M7" s="22" t="s">
        <v>614</v>
      </c>
      <c r="N7" s="22" t="s">
        <v>614</v>
      </c>
      <c r="O7" s="22" t="s">
        <v>614</v>
      </c>
      <c r="P7" s="22" t="s">
        <v>614</v>
      </c>
      <c r="Q7" s="22" t="s">
        <v>614</v>
      </c>
      <c r="R7" s="22" t="s">
        <v>614</v>
      </c>
      <c r="S7" s="22" t="s">
        <v>614</v>
      </c>
      <c r="T7" s="22" t="s">
        <v>614</v>
      </c>
      <c r="U7" s="22" t="s">
        <v>614</v>
      </c>
      <c r="V7" s="22" t="s">
        <v>613</v>
      </c>
      <c r="W7" s="22" t="s">
        <v>613</v>
      </c>
      <c r="X7" s="22" t="s">
        <v>613</v>
      </c>
      <c r="Y7" s="22" t="s">
        <v>613</v>
      </c>
      <c r="Z7" s="22" t="s">
        <v>613</v>
      </c>
      <c r="AA7" s="22" t="s">
        <v>613</v>
      </c>
      <c r="AB7" s="22" t="s">
        <v>614</v>
      </c>
      <c r="AC7" s="22" t="s">
        <v>613</v>
      </c>
      <c r="AD7" s="22" t="s">
        <v>613</v>
      </c>
      <c r="AE7" s="22" t="s">
        <v>613</v>
      </c>
      <c r="AF7" s="22" t="s">
        <v>613</v>
      </c>
      <c r="AG7" s="22" t="s">
        <v>613</v>
      </c>
      <c r="AH7" s="22" t="s">
        <v>613</v>
      </c>
    </row>
    <row r="8" spans="1:34" ht="15" x14ac:dyDescent="0.2">
      <c r="A8" s="22"/>
      <c r="B8" s="22"/>
      <c r="C8" s="22"/>
      <c r="D8" s="22"/>
      <c r="E8" s="22"/>
      <c r="F8" s="22"/>
      <c r="G8" s="22"/>
      <c r="H8" s="22"/>
      <c r="I8" s="22" t="s">
        <v>612</v>
      </c>
      <c r="J8" s="22" t="s">
        <v>611</v>
      </c>
      <c r="K8" s="22" t="s">
        <v>610</v>
      </c>
      <c r="L8" s="22" t="s">
        <v>609</v>
      </c>
      <c r="M8" s="22" t="s">
        <v>608</v>
      </c>
      <c r="N8" s="22" t="s">
        <v>608</v>
      </c>
      <c r="O8" s="22" t="s">
        <v>608</v>
      </c>
      <c r="P8" s="22" t="s">
        <v>607</v>
      </c>
      <c r="Q8" s="22" t="s">
        <v>606</v>
      </c>
      <c r="R8" s="22" t="s">
        <v>605</v>
      </c>
      <c r="S8" s="22" t="s">
        <v>605</v>
      </c>
      <c r="T8" s="22" t="s">
        <v>605</v>
      </c>
      <c r="U8" s="22" t="s">
        <v>605</v>
      </c>
      <c r="V8" s="22" t="s">
        <v>605</v>
      </c>
      <c r="W8" s="22" t="s">
        <v>605</v>
      </c>
      <c r="X8" s="22" t="s">
        <v>605</v>
      </c>
      <c r="Y8" s="22" t="s">
        <v>605</v>
      </c>
      <c r="Z8" s="22" t="s">
        <v>605</v>
      </c>
      <c r="AA8" s="22" t="s">
        <v>605</v>
      </c>
      <c r="AB8" s="22" t="s">
        <v>605</v>
      </c>
      <c r="AC8" s="22" t="s">
        <v>605</v>
      </c>
      <c r="AD8" s="22" t="s">
        <v>605</v>
      </c>
      <c r="AE8" s="22" t="s">
        <v>605</v>
      </c>
      <c r="AF8" s="22" t="s">
        <v>605</v>
      </c>
      <c r="AG8" s="22" t="s">
        <v>605</v>
      </c>
      <c r="AH8" s="22" t="s">
        <v>605</v>
      </c>
    </row>
    <row r="9" spans="1:34" ht="1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5" x14ac:dyDescent="0.2">
      <c r="A10" s="22"/>
      <c r="B10" s="22" t="s">
        <v>604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5" x14ac:dyDescent="0.2">
      <c r="A11" s="22">
        <v>2</v>
      </c>
      <c r="B11" s="22" t="s">
        <v>541</v>
      </c>
      <c r="C11" s="22" t="s">
        <v>389</v>
      </c>
      <c r="D11" s="22">
        <v>1.52</v>
      </c>
      <c r="E11" s="22"/>
      <c r="F11" s="22"/>
      <c r="G11" s="22"/>
      <c r="H11" s="22">
        <v>16</v>
      </c>
      <c r="I11" s="22"/>
      <c r="J11" s="22">
        <v>7.9</v>
      </c>
      <c r="K11" s="22">
        <v>12.3</v>
      </c>
      <c r="L11" s="22">
        <v>27.63</v>
      </c>
      <c r="M11" s="22">
        <v>172.31</v>
      </c>
      <c r="N11" s="22">
        <v>0.31</v>
      </c>
      <c r="O11" s="22">
        <v>0.06</v>
      </c>
      <c r="P11" s="22">
        <v>0</v>
      </c>
      <c r="Q11" s="22">
        <v>3.54</v>
      </c>
      <c r="R11" s="22">
        <v>185.91</v>
      </c>
      <c r="S11" s="22">
        <v>5.65</v>
      </c>
      <c r="T11" s="22">
        <v>23.48</v>
      </c>
      <c r="U11" s="22">
        <v>5</v>
      </c>
      <c r="V11" s="22">
        <v>42.75</v>
      </c>
      <c r="W11" s="22">
        <v>10.85</v>
      </c>
      <c r="X11" s="22">
        <v>1013.35</v>
      </c>
      <c r="Y11" s="22">
        <v>2.79</v>
      </c>
      <c r="Z11" s="22">
        <v>248.82</v>
      </c>
      <c r="AA11" s="22">
        <v>1.19</v>
      </c>
      <c r="AB11" s="22">
        <v>1.05</v>
      </c>
      <c r="AC11" s="22">
        <v>251.41</v>
      </c>
      <c r="AD11" s="22">
        <v>1538.11</v>
      </c>
      <c r="AE11" s="22">
        <v>0.59</v>
      </c>
      <c r="AF11" s="22">
        <v>0</v>
      </c>
      <c r="AG11" s="22">
        <v>0.14000000000000001</v>
      </c>
      <c r="AH11" s="22">
        <v>0.03</v>
      </c>
    </row>
    <row r="12" spans="1:34" ht="15" x14ac:dyDescent="0.2">
      <c r="A12" s="22">
        <v>2</v>
      </c>
      <c r="B12" s="22" t="s">
        <v>603</v>
      </c>
      <c r="C12" s="22" t="s">
        <v>389</v>
      </c>
      <c r="D12" s="22">
        <v>3.02</v>
      </c>
      <c r="E12" s="22"/>
      <c r="F12" s="22"/>
      <c r="G12" s="22"/>
      <c r="H12" s="22">
        <v>6</v>
      </c>
      <c r="I12" s="22"/>
      <c r="J12" s="22">
        <v>8.0399999999999991</v>
      </c>
      <c r="K12" s="22">
        <v>12</v>
      </c>
      <c r="L12" s="22">
        <v>28.12</v>
      </c>
      <c r="M12" s="22">
        <v>166.95</v>
      </c>
      <c r="N12" s="22">
        <v>0.31</v>
      </c>
      <c r="O12" s="22">
        <v>0.02</v>
      </c>
      <c r="P12" s="22">
        <v>0</v>
      </c>
      <c r="Q12" s="22">
        <v>3.81</v>
      </c>
      <c r="R12" s="22">
        <v>141.58000000000001</v>
      </c>
      <c r="S12" s="22">
        <v>4.75</v>
      </c>
      <c r="T12" s="22">
        <v>18.059999999999999</v>
      </c>
      <c r="U12" s="22">
        <v>3.46</v>
      </c>
      <c r="V12" s="22">
        <v>30.13</v>
      </c>
      <c r="W12" s="22">
        <v>11.5</v>
      </c>
      <c r="X12" s="22">
        <v>659.78</v>
      </c>
      <c r="Y12" s="22">
        <v>2.3199999999999998</v>
      </c>
      <c r="Z12" s="22">
        <v>194.43</v>
      </c>
      <c r="AA12" s="22">
        <v>0.48</v>
      </c>
      <c r="AB12" s="22">
        <v>0.46</v>
      </c>
      <c r="AC12" s="22">
        <v>37.07</v>
      </c>
      <c r="AD12" s="22">
        <v>719.68</v>
      </c>
      <c r="AE12" s="22">
        <v>0.62</v>
      </c>
      <c r="AF12" s="22">
        <v>0.43</v>
      </c>
      <c r="AG12" s="22">
        <v>0.24</v>
      </c>
      <c r="AH12" s="22">
        <v>0.02</v>
      </c>
    </row>
    <row r="13" spans="1:34" ht="15" x14ac:dyDescent="0.2">
      <c r="A13" s="22">
        <v>3</v>
      </c>
      <c r="B13" s="22" t="s">
        <v>602</v>
      </c>
      <c r="C13" s="22" t="s">
        <v>389</v>
      </c>
      <c r="D13" s="22">
        <v>4.91</v>
      </c>
      <c r="E13" s="22"/>
      <c r="F13" s="22"/>
      <c r="G13" s="22"/>
      <c r="H13" s="22">
        <v>0</v>
      </c>
      <c r="I13" s="22"/>
      <c r="J13" s="22" t="s">
        <v>369</v>
      </c>
      <c r="K13" s="22" t="s">
        <v>369</v>
      </c>
      <c r="L13" s="22" t="s">
        <v>369</v>
      </c>
      <c r="M13" s="22" t="s">
        <v>369</v>
      </c>
      <c r="N13" s="22" t="s">
        <v>369</v>
      </c>
      <c r="O13" s="22" t="s">
        <v>369</v>
      </c>
      <c r="P13" s="22" t="s">
        <v>369</v>
      </c>
      <c r="Q13" s="22" t="s">
        <v>369</v>
      </c>
      <c r="R13" s="22" t="s">
        <v>369</v>
      </c>
      <c r="S13" s="22" t="s">
        <v>369</v>
      </c>
      <c r="T13" s="22" t="s">
        <v>369</v>
      </c>
      <c r="U13" s="22" t="s">
        <v>369</v>
      </c>
      <c r="V13" s="22" t="s">
        <v>369</v>
      </c>
      <c r="W13" s="22" t="s">
        <v>369</v>
      </c>
      <c r="X13" s="22" t="s">
        <v>369</v>
      </c>
      <c r="Y13" s="22" t="s">
        <v>369</v>
      </c>
      <c r="Z13" s="22" t="s">
        <v>369</v>
      </c>
      <c r="AA13" s="22" t="s">
        <v>369</v>
      </c>
      <c r="AB13" s="22" t="s">
        <v>369</v>
      </c>
      <c r="AC13" s="22" t="s">
        <v>369</v>
      </c>
      <c r="AD13" s="22" t="s">
        <v>369</v>
      </c>
      <c r="AE13" s="22" t="s">
        <v>369</v>
      </c>
      <c r="AF13" s="22" t="s">
        <v>369</v>
      </c>
      <c r="AG13" s="22" t="s">
        <v>369</v>
      </c>
      <c r="AH13" s="22" t="s">
        <v>369</v>
      </c>
    </row>
    <row r="14" spans="1:34" ht="15" x14ac:dyDescent="0.2">
      <c r="A14" s="22">
        <v>3</v>
      </c>
      <c r="B14" s="22" t="s">
        <v>601</v>
      </c>
      <c r="C14" s="22" t="s">
        <v>389</v>
      </c>
      <c r="D14" s="22">
        <v>6.19</v>
      </c>
      <c r="E14" s="22"/>
      <c r="F14" s="22"/>
      <c r="G14" s="22"/>
      <c r="H14" s="22">
        <v>3</v>
      </c>
      <c r="I14" s="22"/>
      <c r="J14" s="22">
        <v>8.17</v>
      </c>
      <c r="K14" s="22">
        <v>13.8</v>
      </c>
      <c r="L14" s="22">
        <v>40.93</v>
      </c>
      <c r="M14" s="22" t="s">
        <v>369</v>
      </c>
      <c r="N14" s="22" t="s">
        <v>369</v>
      </c>
      <c r="O14" s="22" t="s">
        <v>369</v>
      </c>
      <c r="P14" s="22">
        <v>0</v>
      </c>
      <c r="Q14" s="22">
        <v>5.44</v>
      </c>
      <c r="R14" s="22">
        <v>124.79</v>
      </c>
      <c r="S14" s="22">
        <v>3.93</v>
      </c>
      <c r="T14" s="22">
        <v>18.2</v>
      </c>
      <c r="U14" s="22">
        <v>2.8</v>
      </c>
      <c r="V14" s="22">
        <v>29.8</v>
      </c>
      <c r="W14" s="22" t="s">
        <v>369</v>
      </c>
      <c r="X14" s="22">
        <v>849.56</v>
      </c>
      <c r="Y14" s="22">
        <v>3.42</v>
      </c>
      <c r="Z14" s="22">
        <v>222.18</v>
      </c>
      <c r="AA14" s="22">
        <v>0.22</v>
      </c>
      <c r="AB14" s="22">
        <v>0.84</v>
      </c>
      <c r="AC14" s="22">
        <v>1.72</v>
      </c>
      <c r="AD14" s="22">
        <v>194.97</v>
      </c>
      <c r="AE14" s="22" t="s">
        <v>369</v>
      </c>
      <c r="AF14" s="22" t="s">
        <v>369</v>
      </c>
      <c r="AG14" s="22" t="s">
        <v>369</v>
      </c>
      <c r="AH14" s="22" t="s">
        <v>369</v>
      </c>
    </row>
    <row r="15" spans="1:34" ht="15" x14ac:dyDescent="0.2">
      <c r="A15" s="22">
        <v>4</v>
      </c>
      <c r="B15" s="22" t="s">
        <v>538</v>
      </c>
      <c r="C15" s="22" t="s">
        <v>389</v>
      </c>
      <c r="D15" s="22">
        <v>7.98</v>
      </c>
      <c r="E15" s="22"/>
      <c r="F15" s="22"/>
      <c r="G15" s="22"/>
      <c r="H15" s="22">
        <v>13.5</v>
      </c>
      <c r="I15" s="22"/>
      <c r="J15" s="22">
        <v>8.07</v>
      </c>
      <c r="K15" s="22">
        <v>14</v>
      </c>
      <c r="L15" s="22">
        <v>44.1</v>
      </c>
      <c r="M15" s="22">
        <v>190.8</v>
      </c>
      <c r="N15" s="22">
        <v>0.38</v>
      </c>
      <c r="O15" s="22">
        <v>0.1</v>
      </c>
      <c r="P15" s="22">
        <v>0</v>
      </c>
      <c r="Q15" s="22">
        <v>5.85</v>
      </c>
      <c r="R15" s="22">
        <v>168.46</v>
      </c>
      <c r="S15" s="22">
        <v>6.13</v>
      </c>
      <c r="T15" s="22">
        <v>22.79</v>
      </c>
      <c r="U15" s="22">
        <v>3.73</v>
      </c>
      <c r="V15" s="22">
        <v>36.26</v>
      </c>
      <c r="W15" s="22">
        <v>15.76</v>
      </c>
      <c r="X15" s="22">
        <v>484.6</v>
      </c>
      <c r="Y15" s="22">
        <v>1.99</v>
      </c>
      <c r="Z15" s="22">
        <v>282.58</v>
      </c>
      <c r="AA15" s="22">
        <v>0.67</v>
      </c>
      <c r="AB15" s="22">
        <v>0.33</v>
      </c>
      <c r="AC15" s="22">
        <v>10.71</v>
      </c>
      <c r="AD15" s="22">
        <v>303.55</v>
      </c>
      <c r="AE15" s="22">
        <v>0.78</v>
      </c>
      <c r="AF15" s="22">
        <v>4.1900000000000004</v>
      </c>
      <c r="AG15" s="22">
        <v>0.09</v>
      </c>
      <c r="AH15" s="22">
        <v>0.37</v>
      </c>
    </row>
    <row r="16" spans="1:34" ht="15" x14ac:dyDescent="0.2">
      <c r="A16" s="22">
        <v>4</v>
      </c>
      <c r="B16" s="22" t="s">
        <v>600</v>
      </c>
      <c r="C16" s="22" t="s">
        <v>389</v>
      </c>
      <c r="D16" s="22">
        <v>9.08</v>
      </c>
      <c r="E16" s="22"/>
      <c r="F16" s="22"/>
      <c r="G16" s="22"/>
      <c r="H16" s="22">
        <v>11</v>
      </c>
      <c r="I16" s="22"/>
      <c r="J16" s="22">
        <v>8.02</v>
      </c>
      <c r="K16" s="22">
        <v>14.4</v>
      </c>
      <c r="L16" s="22">
        <v>48.3</v>
      </c>
      <c r="M16" s="22">
        <v>192.34</v>
      </c>
      <c r="N16" s="22">
        <v>0.38</v>
      </c>
      <c r="O16" s="22">
        <v>0.04</v>
      </c>
      <c r="P16" s="22">
        <v>0</v>
      </c>
      <c r="Q16" s="22">
        <v>5.64</v>
      </c>
      <c r="R16" s="22">
        <v>176.64</v>
      </c>
      <c r="S16" s="22">
        <v>6.16</v>
      </c>
      <c r="T16" s="22">
        <v>24.37</v>
      </c>
      <c r="U16" s="22">
        <v>4.74</v>
      </c>
      <c r="V16" s="22">
        <v>45.85</v>
      </c>
      <c r="W16" s="22">
        <v>15.5</v>
      </c>
      <c r="X16" s="22">
        <v>752.36</v>
      </c>
      <c r="Y16" s="22">
        <v>1.49</v>
      </c>
      <c r="Z16" s="22">
        <v>327.91</v>
      </c>
      <c r="AA16" s="22">
        <v>0.59</v>
      </c>
      <c r="AB16" s="22">
        <v>0.75</v>
      </c>
      <c r="AC16" s="22">
        <v>12.14</v>
      </c>
      <c r="AD16" s="22">
        <v>375.39</v>
      </c>
      <c r="AE16" s="22">
        <v>0.86</v>
      </c>
      <c r="AF16" s="22">
        <v>1.1599999999999999</v>
      </c>
      <c r="AG16" s="22">
        <v>0.08</v>
      </c>
      <c r="AH16" s="22">
        <v>0.04</v>
      </c>
    </row>
    <row r="17" spans="1:34" ht="15" x14ac:dyDescent="0.2">
      <c r="A17" s="22">
        <v>5</v>
      </c>
      <c r="B17" s="22" t="s">
        <v>579</v>
      </c>
      <c r="C17" s="22" t="s">
        <v>389</v>
      </c>
      <c r="D17" s="22">
        <v>11.73</v>
      </c>
      <c r="E17" s="22"/>
      <c r="F17" s="22"/>
      <c r="G17" s="22"/>
      <c r="H17" s="22">
        <v>10</v>
      </c>
      <c r="I17" s="22"/>
      <c r="J17" s="22">
        <v>8.01</v>
      </c>
      <c r="K17" s="22">
        <v>14.5</v>
      </c>
      <c r="L17" s="22">
        <v>51.3</v>
      </c>
      <c r="M17" s="22">
        <v>193.11</v>
      </c>
      <c r="N17" s="22">
        <v>0.4</v>
      </c>
      <c r="O17" s="22">
        <v>0.01</v>
      </c>
      <c r="P17" s="22">
        <v>0</v>
      </c>
      <c r="Q17" s="22">
        <v>6.26</v>
      </c>
      <c r="R17" s="22">
        <v>200.17</v>
      </c>
      <c r="S17" s="22">
        <v>7.03</v>
      </c>
      <c r="T17" s="22">
        <v>27.45</v>
      </c>
      <c r="U17" s="22">
        <v>5.74</v>
      </c>
      <c r="V17" s="22">
        <v>58.88</v>
      </c>
      <c r="W17" s="22">
        <v>17.62</v>
      </c>
      <c r="X17" s="22">
        <v>829.98</v>
      </c>
      <c r="Y17" s="22">
        <v>2.64</v>
      </c>
      <c r="Z17" s="22">
        <v>387.2</v>
      </c>
      <c r="AA17" s="22">
        <v>3.08</v>
      </c>
      <c r="AB17" s="22">
        <v>1.19</v>
      </c>
      <c r="AC17" s="22">
        <v>48.29</v>
      </c>
      <c r="AD17" s="22">
        <v>378.84</v>
      </c>
      <c r="AE17" s="22">
        <v>0.71</v>
      </c>
      <c r="AF17" s="22">
        <v>0.49</v>
      </c>
      <c r="AG17" s="22">
        <v>0.1</v>
      </c>
      <c r="AH17" s="22">
        <v>0.02</v>
      </c>
    </row>
    <row r="18" spans="1:34" ht="15" x14ac:dyDescent="0.2">
      <c r="A18" s="22">
        <v>5</v>
      </c>
      <c r="B18" s="22" t="s">
        <v>599</v>
      </c>
      <c r="C18" s="22" t="s">
        <v>389</v>
      </c>
      <c r="D18" s="22">
        <v>12.73</v>
      </c>
      <c r="E18" s="22"/>
      <c r="F18" s="22"/>
      <c r="G18" s="22"/>
      <c r="H18" s="22">
        <v>5</v>
      </c>
      <c r="I18" s="22"/>
      <c r="J18" s="22">
        <v>8.09</v>
      </c>
      <c r="K18" s="22">
        <v>14.8</v>
      </c>
      <c r="L18" s="22">
        <v>50.8</v>
      </c>
      <c r="M18" s="22">
        <v>192.08</v>
      </c>
      <c r="N18" s="22">
        <v>0.4</v>
      </c>
      <c r="O18" s="22">
        <v>0.03</v>
      </c>
      <c r="P18" s="22">
        <v>0</v>
      </c>
      <c r="Q18" s="22">
        <v>6.26</v>
      </c>
      <c r="R18" s="22">
        <v>169.51</v>
      </c>
      <c r="S18" s="22">
        <v>6.25</v>
      </c>
      <c r="T18" s="22">
        <v>22.56</v>
      </c>
      <c r="U18" s="22">
        <v>4.75</v>
      </c>
      <c r="V18" s="22">
        <v>46.84</v>
      </c>
      <c r="W18" s="22">
        <v>17.13</v>
      </c>
      <c r="X18" s="22">
        <v>587.15</v>
      </c>
      <c r="Y18" s="22">
        <v>2.1800000000000002</v>
      </c>
      <c r="Z18" s="22">
        <v>301.73</v>
      </c>
      <c r="AA18" s="22">
        <v>1.07</v>
      </c>
      <c r="AB18" s="22">
        <v>0.48</v>
      </c>
      <c r="AC18" s="22">
        <v>26.14</v>
      </c>
      <c r="AD18" s="22">
        <v>287.73</v>
      </c>
      <c r="AE18" s="22">
        <v>0.69</v>
      </c>
      <c r="AF18" s="22">
        <v>0.71</v>
      </c>
      <c r="AG18" s="22">
        <v>0.08</v>
      </c>
      <c r="AH18" s="22">
        <v>7.0000000000000007E-2</v>
      </c>
    </row>
    <row r="19" spans="1:34" ht="15" x14ac:dyDescent="0.2">
      <c r="A19" s="22">
        <v>6</v>
      </c>
      <c r="B19" s="22" t="s">
        <v>598</v>
      </c>
      <c r="C19" s="22" t="s">
        <v>389</v>
      </c>
      <c r="D19" s="22">
        <v>14.18</v>
      </c>
      <c r="E19" s="22"/>
      <c r="F19" s="22"/>
      <c r="G19" s="22"/>
      <c r="H19" s="22">
        <v>10</v>
      </c>
      <c r="I19" s="22"/>
      <c r="J19" s="22">
        <v>8.02</v>
      </c>
      <c r="K19" s="22">
        <v>14.4</v>
      </c>
      <c r="L19" s="22">
        <v>53.4</v>
      </c>
      <c r="M19" s="22">
        <v>187.94</v>
      </c>
      <c r="N19" s="22">
        <v>0.4</v>
      </c>
      <c r="O19" s="22">
        <v>0.02</v>
      </c>
      <c r="P19" s="22">
        <v>0</v>
      </c>
      <c r="Q19" s="22">
        <v>7</v>
      </c>
      <c r="R19" s="22">
        <v>194.52</v>
      </c>
      <c r="S19" s="22">
        <v>6.71</v>
      </c>
      <c r="T19" s="22">
        <v>26.66</v>
      </c>
      <c r="U19" s="22">
        <v>5.14</v>
      </c>
      <c r="V19" s="22">
        <v>57.89</v>
      </c>
      <c r="W19" s="22">
        <v>18.61</v>
      </c>
      <c r="X19" s="22">
        <v>839.59</v>
      </c>
      <c r="Y19" s="22">
        <v>2.4300000000000002</v>
      </c>
      <c r="Z19" s="22">
        <v>385.72</v>
      </c>
      <c r="AA19" s="22">
        <v>1.07</v>
      </c>
      <c r="AB19" s="22">
        <v>1.44</v>
      </c>
      <c r="AC19" s="22">
        <v>68.98</v>
      </c>
      <c r="AD19" s="22">
        <v>374.3</v>
      </c>
      <c r="AE19" s="22">
        <v>0.5</v>
      </c>
      <c r="AF19" s="22">
        <v>0</v>
      </c>
      <c r="AG19" s="22">
        <v>0.08</v>
      </c>
      <c r="AH19" s="22">
        <v>0.03</v>
      </c>
    </row>
    <row r="20" spans="1:34" ht="15" x14ac:dyDescent="0.2">
      <c r="A20" s="22">
        <v>6</v>
      </c>
      <c r="B20" s="22" t="s">
        <v>597</v>
      </c>
      <c r="C20" s="22" t="s">
        <v>389</v>
      </c>
      <c r="D20" s="22">
        <v>15.68</v>
      </c>
      <c r="E20" s="22"/>
      <c r="F20" s="22"/>
      <c r="G20" s="22"/>
      <c r="H20" s="22">
        <v>5</v>
      </c>
      <c r="I20" s="22"/>
      <c r="J20" s="22">
        <v>8.07</v>
      </c>
      <c r="K20" s="22">
        <v>13.8</v>
      </c>
      <c r="L20" s="22">
        <v>52.05</v>
      </c>
      <c r="M20" s="22">
        <v>179.49</v>
      </c>
      <c r="N20" s="22">
        <v>0.38</v>
      </c>
      <c r="O20" s="22">
        <v>0.02</v>
      </c>
      <c r="P20" s="22">
        <v>0</v>
      </c>
      <c r="Q20" s="22">
        <v>7.34</v>
      </c>
      <c r="R20" s="22">
        <v>164.55</v>
      </c>
      <c r="S20" s="22">
        <v>5.93</v>
      </c>
      <c r="T20" s="22">
        <v>22.42</v>
      </c>
      <c r="U20" s="22">
        <v>3.84</v>
      </c>
      <c r="V20" s="22">
        <v>46.09</v>
      </c>
      <c r="W20" s="22">
        <v>20.66</v>
      </c>
      <c r="X20" s="22">
        <v>713.55</v>
      </c>
      <c r="Y20" s="22">
        <v>2.1</v>
      </c>
      <c r="Z20" s="22">
        <v>316.52999999999997</v>
      </c>
      <c r="AA20" s="22">
        <v>1.48</v>
      </c>
      <c r="AB20" s="22">
        <v>1.02</v>
      </c>
      <c r="AC20" s="22">
        <v>43.96</v>
      </c>
      <c r="AD20" s="22">
        <v>261.35000000000002</v>
      </c>
      <c r="AE20" s="22">
        <v>0.47</v>
      </c>
      <c r="AF20" s="22">
        <v>0.57999999999999996</v>
      </c>
      <c r="AG20" s="22">
        <v>0.1</v>
      </c>
      <c r="AH20" s="22">
        <v>0.04</v>
      </c>
    </row>
    <row r="21" spans="1:34" ht="15" x14ac:dyDescent="0.2">
      <c r="A21" s="22">
        <v>7</v>
      </c>
      <c r="B21" s="22" t="s">
        <v>576</v>
      </c>
      <c r="C21" s="22" t="s">
        <v>389</v>
      </c>
      <c r="D21" s="22">
        <v>17.88</v>
      </c>
      <c r="E21" s="22"/>
      <c r="F21" s="22"/>
      <c r="G21" s="22"/>
      <c r="H21" s="22">
        <v>7</v>
      </c>
      <c r="I21" s="22"/>
      <c r="J21" s="22">
        <v>8.0299999999999994</v>
      </c>
      <c r="K21" s="22">
        <v>13.3</v>
      </c>
      <c r="L21" s="22">
        <v>52.56</v>
      </c>
      <c r="M21" s="22">
        <v>170.46</v>
      </c>
      <c r="N21" s="22">
        <v>0.38</v>
      </c>
      <c r="O21" s="22">
        <v>0.02</v>
      </c>
      <c r="P21" s="22">
        <v>0</v>
      </c>
      <c r="Q21" s="22">
        <v>8.09</v>
      </c>
      <c r="R21" s="22">
        <v>155.07</v>
      </c>
      <c r="S21" s="22">
        <v>5.31</v>
      </c>
      <c r="T21" s="22">
        <v>21.97</v>
      </c>
      <c r="U21" s="22">
        <v>2.85</v>
      </c>
      <c r="V21" s="22">
        <v>42.01</v>
      </c>
      <c r="W21" s="22">
        <v>22.76</v>
      </c>
      <c r="X21" s="22">
        <v>722.45</v>
      </c>
      <c r="Y21" s="22">
        <v>4.03</v>
      </c>
      <c r="Z21" s="22">
        <v>286.56</v>
      </c>
      <c r="AA21" s="22">
        <v>0.41</v>
      </c>
      <c r="AB21" s="22">
        <v>0.93</v>
      </c>
      <c r="AC21" s="22">
        <v>20.57</v>
      </c>
      <c r="AD21" s="22">
        <v>200.43</v>
      </c>
      <c r="AE21" s="22">
        <v>0.5</v>
      </c>
      <c r="AF21" s="22">
        <v>0.03</v>
      </c>
      <c r="AG21" s="22">
        <v>0.14000000000000001</v>
      </c>
      <c r="AH21" s="22">
        <v>0.08</v>
      </c>
    </row>
    <row r="22" spans="1:34" ht="15" x14ac:dyDescent="0.2">
      <c r="A22" s="22">
        <v>7</v>
      </c>
      <c r="B22" s="22" t="s">
        <v>596</v>
      </c>
      <c r="C22" s="22" t="s">
        <v>389</v>
      </c>
      <c r="D22" s="22">
        <v>19.04</v>
      </c>
      <c r="E22" s="22"/>
      <c r="F22" s="22"/>
      <c r="G22" s="22"/>
      <c r="H22" s="22">
        <v>4</v>
      </c>
      <c r="I22" s="22"/>
      <c r="J22" s="22">
        <v>8.15</v>
      </c>
      <c r="K22" s="22">
        <v>12.9</v>
      </c>
      <c r="L22" s="22">
        <v>46.8</v>
      </c>
      <c r="M22" s="22">
        <v>166.6</v>
      </c>
      <c r="N22" s="22">
        <v>0.37</v>
      </c>
      <c r="O22" s="22">
        <v>0.04</v>
      </c>
      <c r="P22" s="22">
        <v>0</v>
      </c>
      <c r="Q22" s="22">
        <v>8.57</v>
      </c>
      <c r="R22" s="22">
        <v>149.28</v>
      </c>
      <c r="S22" s="22">
        <v>5.1100000000000003</v>
      </c>
      <c r="T22" s="22">
        <v>21.48</v>
      </c>
      <c r="U22" s="22">
        <v>2.69</v>
      </c>
      <c r="V22" s="22">
        <v>40.54</v>
      </c>
      <c r="W22" s="22">
        <v>22.88</v>
      </c>
      <c r="X22" s="22">
        <v>766.6</v>
      </c>
      <c r="Y22" s="22">
        <v>5.13</v>
      </c>
      <c r="Z22" s="22">
        <v>265.56</v>
      </c>
      <c r="AA22" s="22">
        <v>0.89</v>
      </c>
      <c r="AB22" s="22">
        <v>0.8</v>
      </c>
      <c r="AC22" s="22">
        <v>6.36</v>
      </c>
      <c r="AD22" s="22">
        <v>111.8</v>
      </c>
      <c r="AE22" s="22">
        <v>0.56999999999999995</v>
      </c>
      <c r="AF22" s="22">
        <v>0.35</v>
      </c>
      <c r="AG22" s="22">
        <v>0.24</v>
      </c>
      <c r="AH22" s="22">
        <v>7.0000000000000007E-2</v>
      </c>
    </row>
    <row r="23" spans="1:34" ht="15" x14ac:dyDescent="0.2">
      <c r="A23" s="22">
        <v>8</v>
      </c>
      <c r="B23" s="22" t="s">
        <v>531</v>
      </c>
      <c r="C23" s="22" t="s">
        <v>389</v>
      </c>
      <c r="D23" s="22">
        <v>20.88</v>
      </c>
      <c r="E23" s="22"/>
      <c r="F23" s="22"/>
      <c r="G23" s="22"/>
      <c r="H23" s="22">
        <v>2</v>
      </c>
      <c r="I23" s="22"/>
      <c r="J23" s="22">
        <v>7.9</v>
      </c>
      <c r="K23" s="22">
        <v>11.41</v>
      </c>
      <c r="L23" s="22">
        <v>46.96</v>
      </c>
      <c r="M23" s="22">
        <v>147.82</v>
      </c>
      <c r="N23" s="22">
        <v>0.33</v>
      </c>
      <c r="O23" s="22">
        <v>0.04</v>
      </c>
      <c r="P23" s="22" t="s">
        <v>369</v>
      </c>
      <c r="Q23" s="22">
        <v>8.08</v>
      </c>
      <c r="R23" s="22" t="s">
        <v>369</v>
      </c>
      <c r="S23" s="22" t="s">
        <v>369</v>
      </c>
      <c r="T23" s="22" t="s">
        <v>369</v>
      </c>
      <c r="U23" s="22" t="s">
        <v>369</v>
      </c>
      <c r="V23" s="22" t="s">
        <v>369</v>
      </c>
      <c r="W23" s="22" t="s">
        <v>369</v>
      </c>
      <c r="X23" s="22" t="s">
        <v>369</v>
      </c>
      <c r="Y23" s="22" t="s">
        <v>369</v>
      </c>
      <c r="Z23" s="22" t="s">
        <v>369</v>
      </c>
      <c r="AA23" s="22" t="s">
        <v>369</v>
      </c>
      <c r="AB23" s="22" t="s">
        <v>369</v>
      </c>
      <c r="AC23" s="22" t="s">
        <v>369</v>
      </c>
      <c r="AD23" s="22" t="s">
        <v>369</v>
      </c>
      <c r="AE23" s="22" t="s">
        <v>369</v>
      </c>
      <c r="AF23" s="22" t="s">
        <v>369</v>
      </c>
      <c r="AG23" s="22" t="s">
        <v>369</v>
      </c>
      <c r="AH23" s="22" t="s">
        <v>369</v>
      </c>
    </row>
    <row r="24" spans="1:34" ht="15" x14ac:dyDescent="0.2">
      <c r="A24" s="22">
        <v>9</v>
      </c>
      <c r="B24" s="22" t="s">
        <v>529</v>
      </c>
      <c r="C24" s="22" t="s">
        <v>389</v>
      </c>
      <c r="D24" s="22">
        <v>24.18</v>
      </c>
      <c r="E24" s="22"/>
      <c r="F24" s="22"/>
      <c r="G24" s="22"/>
      <c r="H24" s="22">
        <v>18</v>
      </c>
      <c r="I24" s="22"/>
      <c r="J24" s="22">
        <v>7.77</v>
      </c>
      <c r="K24" s="22">
        <v>11.62</v>
      </c>
      <c r="L24" s="22">
        <v>43.04</v>
      </c>
      <c r="M24" s="22">
        <v>149.56</v>
      </c>
      <c r="N24" s="22">
        <v>0.34</v>
      </c>
      <c r="O24" s="22">
        <v>0.02</v>
      </c>
      <c r="P24" s="22">
        <v>0</v>
      </c>
      <c r="Q24" s="22">
        <v>8.01</v>
      </c>
      <c r="R24" s="22">
        <v>140.22999999999999</v>
      </c>
      <c r="S24" s="22">
        <v>4.04</v>
      </c>
      <c r="T24" s="22">
        <v>19.420000000000002</v>
      </c>
      <c r="U24" s="22">
        <v>6.1</v>
      </c>
      <c r="V24" s="22">
        <v>40.68</v>
      </c>
      <c r="W24" s="22">
        <v>19.05</v>
      </c>
      <c r="X24" s="22">
        <v>872</v>
      </c>
      <c r="Y24" s="22">
        <v>12.87</v>
      </c>
      <c r="Z24" s="22">
        <v>205.81</v>
      </c>
      <c r="AA24" s="22">
        <v>0.7</v>
      </c>
      <c r="AB24" s="22">
        <v>0.53</v>
      </c>
      <c r="AC24" s="22">
        <v>27.24</v>
      </c>
      <c r="AD24" s="22">
        <v>143.41</v>
      </c>
      <c r="AE24" s="22">
        <v>0.43</v>
      </c>
      <c r="AF24" s="22">
        <v>0.03</v>
      </c>
      <c r="AG24" s="22">
        <v>0.18</v>
      </c>
      <c r="AH24" s="22">
        <v>0.02</v>
      </c>
    </row>
    <row r="25" spans="1:34" ht="15" x14ac:dyDescent="0.2">
      <c r="A25" s="22">
        <v>10</v>
      </c>
      <c r="B25" s="22" t="s">
        <v>595</v>
      </c>
      <c r="C25" s="22" t="s">
        <v>389</v>
      </c>
      <c r="D25" s="22">
        <v>27.4</v>
      </c>
      <c r="E25" s="22"/>
      <c r="F25" s="22"/>
      <c r="G25" s="22"/>
      <c r="H25" s="22">
        <v>13</v>
      </c>
      <c r="I25" s="22"/>
      <c r="J25" s="22">
        <v>7.98</v>
      </c>
      <c r="K25" s="22">
        <v>8.9600000000000009</v>
      </c>
      <c r="L25" s="22">
        <v>27.58</v>
      </c>
      <c r="M25" s="22">
        <v>126.22</v>
      </c>
      <c r="N25" s="22">
        <v>0.27</v>
      </c>
      <c r="O25" s="22">
        <v>0.01</v>
      </c>
      <c r="P25" s="22">
        <v>0</v>
      </c>
      <c r="Q25" s="22">
        <v>5.52</v>
      </c>
      <c r="R25" s="22">
        <v>132.88</v>
      </c>
      <c r="S25" s="22">
        <v>3.2</v>
      </c>
      <c r="T25" s="22">
        <v>16.75</v>
      </c>
      <c r="U25" s="22">
        <v>10.61</v>
      </c>
      <c r="V25" s="22">
        <v>42.41</v>
      </c>
      <c r="W25" s="22">
        <v>10.69</v>
      </c>
      <c r="X25" s="22">
        <v>873.42</v>
      </c>
      <c r="Y25" s="22">
        <v>16.47</v>
      </c>
      <c r="Z25" s="22">
        <v>113.4</v>
      </c>
      <c r="AA25" s="22">
        <v>1.19</v>
      </c>
      <c r="AB25" s="22">
        <v>0.12</v>
      </c>
      <c r="AC25" s="22">
        <v>393.23</v>
      </c>
      <c r="AD25" s="22">
        <v>81.99</v>
      </c>
      <c r="AE25" s="22">
        <v>0.23</v>
      </c>
      <c r="AF25" s="22">
        <v>0.09</v>
      </c>
      <c r="AG25" s="22">
        <v>7.0000000000000007E-2</v>
      </c>
      <c r="AH25" s="22">
        <v>0</v>
      </c>
    </row>
    <row r="26" spans="1:34" ht="15" x14ac:dyDescent="0.2">
      <c r="A26" s="22">
        <v>11</v>
      </c>
      <c r="B26" s="22" t="s">
        <v>594</v>
      </c>
      <c r="C26" s="22" t="s">
        <v>389</v>
      </c>
      <c r="D26" s="22">
        <v>30.77</v>
      </c>
      <c r="E26" s="22"/>
      <c r="F26" s="22"/>
      <c r="G26" s="22"/>
      <c r="H26" s="22">
        <v>7</v>
      </c>
      <c r="I26" s="22"/>
      <c r="J26" s="22">
        <v>7.87</v>
      </c>
      <c r="K26" s="22">
        <v>6.51</v>
      </c>
      <c r="L26" s="22">
        <v>18.53</v>
      </c>
      <c r="M26" s="22">
        <v>99.64</v>
      </c>
      <c r="N26" s="22">
        <v>0.21</v>
      </c>
      <c r="O26" s="22">
        <v>0.01</v>
      </c>
      <c r="P26" s="22">
        <v>0</v>
      </c>
      <c r="Q26" s="22">
        <v>2.35</v>
      </c>
      <c r="R26" s="22">
        <v>82.12</v>
      </c>
      <c r="S26" s="22">
        <v>1.29</v>
      </c>
      <c r="T26" s="22">
        <v>10.38</v>
      </c>
      <c r="U26" s="22">
        <v>11.21</v>
      </c>
      <c r="V26" s="22">
        <v>32.369999999999997</v>
      </c>
      <c r="W26" s="22">
        <v>8</v>
      </c>
      <c r="X26" s="22">
        <v>453.98</v>
      </c>
      <c r="Y26" s="22">
        <v>12.45</v>
      </c>
      <c r="Z26" s="22">
        <v>40.880000000000003</v>
      </c>
      <c r="AA26" s="22">
        <v>3.41</v>
      </c>
      <c r="AB26" s="22">
        <v>0.02</v>
      </c>
      <c r="AC26" s="22">
        <v>301.73</v>
      </c>
      <c r="AD26" s="22">
        <v>5.42</v>
      </c>
      <c r="AE26" s="22">
        <v>0.25</v>
      </c>
      <c r="AF26" s="22">
        <v>0</v>
      </c>
      <c r="AG26" s="22">
        <v>0.1</v>
      </c>
      <c r="AH26" s="22">
        <v>0</v>
      </c>
    </row>
    <row r="27" spans="1:34" ht="15" x14ac:dyDescent="0.2">
      <c r="A27" s="22">
        <v>12</v>
      </c>
      <c r="B27" s="22" t="s">
        <v>524</v>
      </c>
      <c r="C27" s="22" t="s">
        <v>389</v>
      </c>
      <c r="D27" s="22">
        <v>34.08</v>
      </c>
      <c r="E27" s="22"/>
      <c r="F27" s="22"/>
      <c r="G27" s="22"/>
      <c r="H27" s="22">
        <v>25</v>
      </c>
      <c r="I27" s="22"/>
      <c r="J27" s="22">
        <v>7.39</v>
      </c>
      <c r="K27" s="22">
        <v>5.31</v>
      </c>
      <c r="L27" s="22">
        <v>16.239999999999998</v>
      </c>
      <c r="M27" s="22">
        <v>83.28</v>
      </c>
      <c r="N27" s="22">
        <v>0.17</v>
      </c>
      <c r="O27" s="22">
        <v>0.04</v>
      </c>
      <c r="P27" s="22">
        <v>0</v>
      </c>
      <c r="Q27" s="22">
        <v>1.17</v>
      </c>
      <c r="R27" s="22">
        <v>65.16</v>
      </c>
      <c r="S27" s="22">
        <v>0.73</v>
      </c>
      <c r="T27" s="22">
        <v>9.39</v>
      </c>
      <c r="U27" s="22">
        <v>12.96</v>
      </c>
      <c r="V27" s="22">
        <v>32.07</v>
      </c>
      <c r="W27" s="22">
        <v>6.47</v>
      </c>
      <c r="X27" s="22">
        <v>610.65</v>
      </c>
      <c r="Y27" s="22">
        <v>9.91</v>
      </c>
      <c r="Z27" s="22">
        <v>22.38</v>
      </c>
      <c r="AA27" s="22">
        <v>1.48</v>
      </c>
      <c r="AB27" s="22">
        <v>0.03</v>
      </c>
      <c r="AC27" s="22">
        <v>558.51</v>
      </c>
      <c r="AD27" s="22">
        <v>8.33</v>
      </c>
      <c r="AE27" s="22">
        <v>0.19</v>
      </c>
      <c r="AF27" s="22">
        <v>0</v>
      </c>
      <c r="AG27" s="22">
        <v>0.09</v>
      </c>
      <c r="AH27" s="22">
        <v>0</v>
      </c>
    </row>
    <row r="28" spans="1:34" ht="15" x14ac:dyDescent="0.2">
      <c r="A28" s="22">
        <v>13</v>
      </c>
      <c r="B28" s="22" t="s">
        <v>593</v>
      </c>
      <c r="C28" s="22" t="s">
        <v>389</v>
      </c>
      <c r="D28" s="22">
        <v>37.380000000000003</v>
      </c>
      <c r="E28" s="22"/>
      <c r="F28" s="22"/>
      <c r="G28" s="22"/>
      <c r="H28" s="22">
        <v>7</v>
      </c>
      <c r="I28" s="22"/>
      <c r="J28" s="22">
        <v>7.88</v>
      </c>
      <c r="K28" s="22">
        <v>3.85</v>
      </c>
      <c r="L28" s="22">
        <v>15.37</v>
      </c>
      <c r="M28" s="22">
        <v>61.41</v>
      </c>
      <c r="N28" s="22">
        <v>0.13</v>
      </c>
      <c r="O28" s="22">
        <v>0.02</v>
      </c>
      <c r="P28" s="22">
        <v>0</v>
      </c>
      <c r="Q28" s="22">
        <v>0.75</v>
      </c>
      <c r="R28" s="22">
        <v>43.05</v>
      </c>
      <c r="S28" s="22">
        <v>0.45</v>
      </c>
      <c r="T28" s="22">
        <v>7.77</v>
      </c>
      <c r="U28" s="22">
        <v>11.63</v>
      </c>
      <c r="V28" s="22">
        <v>26.39</v>
      </c>
      <c r="W28" s="22">
        <v>7.31</v>
      </c>
      <c r="X28" s="22">
        <v>653.37</v>
      </c>
      <c r="Y28" s="22">
        <v>5.81</v>
      </c>
      <c r="Z28" s="22">
        <v>19.420000000000002</v>
      </c>
      <c r="AA28" s="22">
        <v>1.04</v>
      </c>
      <c r="AB28" s="22">
        <v>0.02</v>
      </c>
      <c r="AC28" s="22">
        <v>492.79</v>
      </c>
      <c r="AD28" s="22">
        <v>25.23</v>
      </c>
      <c r="AE28" s="22">
        <v>0.27</v>
      </c>
      <c r="AF28" s="22">
        <v>0</v>
      </c>
      <c r="AG28" s="22">
        <v>0.08</v>
      </c>
      <c r="AH28" s="22">
        <v>0</v>
      </c>
    </row>
    <row r="29" spans="1:34" ht="15" x14ac:dyDescent="0.2">
      <c r="A29" s="22">
        <v>14</v>
      </c>
      <c r="B29" s="22" t="s">
        <v>550</v>
      </c>
      <c r="C29" s="22" t="s">
        <v>389</v>
      </c>
      <c r="D29" s="22">
        <v>40.68</v>
      </c>
      <c r="E29" s="22"/>
      <c r="F29" s="22"/>
      <c r="G29" s="22"/>
      <c r="H29" s="22">
        <v>8</v>
      </c>
      <c r="I29" s="22"/>
      <c r="J29" s="22">
        <v>7.75</v>
      </c>
      <c r="K29" s="22">
        <v>3.22</v>
      </c>
      <c r="L29" s="22">
        <v>15.15</v>
      </c>
      <c r="M29" s="22">
        <v>50.64</v>
      </c>
      <c r="N29" s="22">
        <v>0.11</v>
      </c>
      <c r="O29" s="22">
        <v>0.06</v>
      </c>
      <c r="P29" s="22">
        <v>0</v>
      </c>
      <c r="Q29" s="22">
        <v>0.62</v>
      </c>
      <c r="R29" s="22">
        <v>31.08</v>
      </c>
      <c r="S29" s="22">
        <v>0.41</v>
      </c>
      <c r="T29" s="22">
        <v>7.26</v>
      </c>
      <c r="U29" s="22">
        <v>10.79</v>
      </c>
      <c r="V29" s="22">
        <v>23.69</v>
      </c>
      <c r="W29" s="22">
        <v>6.83</v>
      </c>
      <c r="X29" s="22">
        <v>460.39</v>
      </c>
      <c r="Y29" s="22">
        <v>5.0199999999999996</v>
      </c>
      <c r="Z29" s="22">
        <v>19.149999999999999</v>
      </c>
      <c r="AA29" s="22">
        <v>1.45</v>
      </c>
      <c r="AB29" s="22">
        <v>0.02</v>
      </c>
      <c r="AC29" s="22">
        <v>409.35</v>
      </c>
      <c r="AD29" s="22">
        <v>27.83</v>
      </c>
      <c r="AE29" s="22">
        <v>0.21</v>
      </c>
      <c r="AF29" s="22">
        <v>0</v>
      </c>
      <c r="AG29" s="22">
        <v>0.03</v>
      </c>
      <c r="AH29" s="22">
        <v>0</v>
      </c>
    </row>
    <row r="30" spans="1:34" ht="15" x14ac:dyDescent="0.2">
      <c r="A30" s="22">
        <v>15</v>
      </c>
      <c r="B30" s="22" t="s">
        <v>592</v>
      </c>
      <c r="C30" s="22" t="s">
        <v>389</v>
      </c>
      <c r="D30" s="22">
        <v>43.98</v>
      </c>
      <c r="E30" s="22"/>
      <c r="F30" s="22"/>
      <c r="G30" s="22"/>
      <c r="H30" s="22">
        <v>8</v>
      </c>
      <c r="I30" s="22"/>
      <c r="J30" s="22">
        <v>7.71</v>
      </c>
      <c r="K30" s="22">
        <v>2.38</v>
      </c>
      <c r="L30" s="22">
        <v>18.86</v>
      </c>
      <c r="M30" s="22">
        <v>34.83</v>
      </c>
      <c r="N30" s="22">
        <v>0.08</v>
      </c>
      <c r="O30" s="22">
        <v>0.03</v>
      </c>
      <c r="P30" s="22">
        <v>0</v>
      </c>
      <c r="Q30" s="22">
        <v>0.47</v>
      </c>
      <c r="R30" s="22">
        <v>19.489999999999998</v>
      </c>
      <c r="S30" s="22">
        <v>0.39</v>
      </c>
      <c r="T30" s="22">
        <v>6</v>
      </c>
      <c r="U30" s="22">
        <v>9.93</v>
      </c>
      <c r="V30" s="22">
        <v>20.57</v>
      </c>
      <c r="W30" s="22">
        <v>5.98</v>
      </c>
      <c r="X30" s="22">
        <v>397.37</v>
      </c>
      <c r="Y30" s="22">
        <v>3.23</v>
      </c>
      <c r="Z30" s="22">
        <v>15.72</v>
      </c>
      <c r="AA30" s="22">
        <v>1.22</v>
      </c>
      <c r="AB30" s="22">
        <v>0.02</v>
      </c>
      <c r="AC30" s="22">
        <v>280.24</v>
      </c>
      <c r="AD30" s="22">
        <v>54.82</v>
      </c>
      <c r="AE30" s="22">
        <v>0</v>
      </c>
      <c r="AF30" s="22">
        <v>0</v>
      </c>
      <c r="AG30" s="22">
        <v>0.09</v>
      </c>
      <c r="AH30" s="22">
        <v>0</v>
      </c>
    </row>
    <row r="31" spans="1:34" ht="15" x14ac:dyDescent="0.2">
      <c r="A31" s="22">
        <v>16</v>
      </c>
      <c r="B31" s="22" t="s">
        <v>521</v>
      </c>
      <c r="C31" s="22" t="s">
        <v>389</v>
      </c>
      <c r="D31" s="22">
        <v>47.28</v>
      </c>
      <c r="E31" s="22"/>
      <c r="F31" s="22"/>
      <c r="G31" s="22"/>
      <c r="H31" s="22">
        <v>5</v>
      </c>
      <c r="I31" s="22"/>
      <c r="J31" s="22">
        <v>8.08</v>
      </c>
      <c r="K31" s="22">
        <v>1.24</v>
      </c>
      <c r="L31" s="22">
        <v>17.23</v>
      </c>
      <c r="M31" s="22">
        <v>22.15</v>
      </c>
      <c r="N31" s="22">
        <v>0.06</v>
      </c>
      <c r="O31" s="22">
        <v>0.02</v>
      </c>
      <c r="P31" s="22">
        <v>0</v>
      </c>
      <c r="Q31" s="22">
        <v>0.25</v>
      </c>
      <c r="R31" s="22">
        <v>12.73</v>
      </c>
      <c r="S31" s="22">
        <v>0.23</v>
      </c>
      <c r="T31" s="22">
        <v>4.46</v>
      </c>
      <c r="U31" s="22">
        <v>8.06</v>
      </c>
      <c r="V31" s="22">
        <v>16.37</v>
      </c>
      <c r="W31" s="22">
        <v>4.9000000000000004</v>
      </c>
      <c r="X31" s="22">
        <v>280.04000000000002</v>
      </c>
      <c r="Y31" s="22">
        <v>2.2200000000000002</v>
      </c>
      <c r="Z31" s="22">
        <v>8.32</v>
      </c>
      <c r="AA31" s="22">
        <v>3.74</v>
      </c>
      <c r="AB31" s="22">
        <v>0.01</v>
      </c>
      <c r="AC31" s="22">
        <v>53.06</v>
      </c>
      <c r="AD31" s="22">
        <v>53.87</v>
      </c>
      <c r="AE31" s="22">
        <v>0</v>
      </c>
      <c r="AF31" s="22">
        <v>0.08</v>
      </c>
      <c r="AG31" s="22">
        <v>0.05</v>
      </c>
      <c r="AH31" s="22">
        <v>0.04</v>
      </c>
    </row>
    <row r="32" spans="1:34" ht="15" x14ac:dyDescent="0.2">
      <c r="A32" s="22">
        <v>17</v>
      </c>
      <c r="B32" s="22" t="s">
        <v>520</v>
      </c>
      <c r="C32" s="22" t="s">
        <v>389</v>
      </c>
      <c r="D32" s="22">
        <v>50.58</v>
      </c>
      <c r="E32" s="22"/>
      <c r="F32" s="22"/>
      <c r="G32" s="22"/>
      <c r="H32" s="22">
        <v>6</v>
      </c>
      <c r="I32" s="22"/>
      <c r="J32" s="22">
        <v>7.62</v>
      </c>
      <c r="K32" s="22">
        <v>1.82</v>
      </c>
      <c r="L32" s="22">
        <v>12</v>
      </c>
      <c r="M32" s="22">
        <v>15.66</v>
      </c>
      <c r="N32" s="22">
        <v>0.04</v>
      </c>
      <c r="O32" s="22">
        <v>0.03</v>
      </c>
      <c r="P32" s="22">
        <v>0</v>
      </c>
      <c r="Q32" s="22">
        <v>0.13</v>
      </c>
      <c r="R32" s="22">
        <v>10.47</v>
      </c>
      <c r="S32" s="22">
        <v>0.15</v>
      </c>
      <c r="T32" s="22">
        <v>3.42</v>
      </c>
      <c r="U32" s="22">
        <v>6.98</v>
      </c>
      <c r="V32" s="22">
        <v>13.59</v>
      </c>
      <c r="W32" s="22">
        <v>4.09</v>
      </c>
      <c r="X32" s="22">
        <v>260.17</v>
      </c>
      <c r="Y32" s="22">
        <v>1.75</v>
      </c>
      <c r="Z32" s="22">
        <v>4.72</v>
      </c>
      <c r="AA32" s="22">
        <v>0.19</v>
      </c>
      <c r="AB32" s="22">
        <v>0.01</v>
      </c>
      <c r="AC32" s="22">
        <v>17.239999999999998</v>
      </c>
      <c r="AD32" s="22">
        <v>44.56</v>
      </c>
      <c r="AE32" s="22">
        <v>0</v>
      </c>
      <c r="AF32" s="22">
        <v>0.12</v>
      </c>
      <c r="AG32" s="22">
        <v>0.06</v>
      </c>
      <c r="AH32" s="22">
        <v>0.05</v>
      </c>
    </row>
    <row r="33" spans="1:34" ht="15" x14ac:dyDescent="0.2">
      <c r="A33" s="22">
        <v>18</v>
      </c>
      <c r="B33" s="22" t="s">
        <v>519</v>
      </c>
      <c r="C33" s="22" t="s">
        <v>389</v>
      </c>
      <c r="D33" s="22">
        <v>53.88</v>
      </c>
      <c r="E33" s="22"/>
      <c r="F33" s="22"/>
      <c r="G33" s="22"/>
      <c r="H33" s="22">
        <v>7</v>
      </c>
      <c r="I33" s="22"/>
      <c r="J33" s="22">
        <v>8.34</v>
      </c>
      <c r="K33" s="22">
        <v>1.5</v>
      </c>
      <c r="L33" s="22">
        <v>14.4</v>
      </c>
      <c r="M33" s="22">
        <v>9.0299999999999994</v>
      </c>
      <c r="N33" s="22">
        <v>0.03</v>
      </c>
      <c r="O33" s="22">
        <v>0.01</v>
      </c>
      <c r="P33" s="22">
        <v>0</v>
      </c>
      <c r="Q33" s="22">
        <v>0.08</v>
      </c>
      <c r="R33" s="22">
        <v>8.23</v>
      </c>
      <c r="S33" s="22">
        <v>0.08</v>
      </c>
      <c r="T33" s="22">
        <v>2.2599999999999998</v>
      </c>
      <c r="U33" s="22">
        <v>5.17</v>
      </c>
      <c r="V33" s="22">
        <v>9.14</v>
      </c>
      <c r="W33" s="22">
        <v>3.27</v>
      </c>
      <c r="X33" s="22">
        <v>235.46</v>
      </c>
      <c r="Y33" s="22">
        <v>0.92</v>
      </c>
      <c r="Z33" s="22">
        <v>3.33</v>
      </c>
      <c r="AA33" s="22">
        <v>0.59</v>
      </c>
      <c r="AB33" s="22">
        <v>0.01</v>
      </c>
      <c r="AC33" s="22">
        <v>1.84</v>
      </c>
      <c r="AD33" s="22">
        <v>36.78</v>
      </c>
      <c r="AE33" s="22">
        <v>0</v>
      </c>
      <c r="AF33" s="22">
        <v>0.2</v>
      </c>
      <c r="AG33" s="22">
        <v>0.06</v>
      </c>
      <c r="AH33" s="22">
        <v>0.05</v>
      </c>
    </row>
    <row r="34" spans="1:34" ht="15" x14ac:dyDescent="0.2">
      <c r="A34" s="22">
        <v>19</v>
      </c>
      <c r="B34" s="22" t="s">
        <v>591</v>
      </c>
      <c r="C34" s="22" t="s">
        <v>389</v>
      </c>
      <c r="D34" s="22">
        <v>57.13</v>
      </c>
      <c r="E34" s="22"/>
      <c r="F34" s="22"/>
      <c r="G34" s="22"/>
      <c r="H34" s="22">
        <v>17</v>
      </c>
      <c r="I34" s="22"/>
      <c r="J34" s="22">
        <v>8.1</v>
      </c>
      <c r="K34" s="22">
        <v>4.55</v>
      </c>
      <c r="L34" s="22">
        <v>8.34</v>
      </c>
      <c r="M34" s="22">
        <v>62.03</v>
      </c>
      <c r="N34" s="22">
        <v>0.1</v>
      </c>
      <c r="O34" s="22">
        <v>2.25</v>
      </c>
      <c r="P34" s="22">
        <v>0</v>
      </c>
      <c r="Q34" s="22">
        <v>0.19</v>
      </c>
      <c r="R34" s="22">
        <v>41.8</v>
      </c>
      <c r="S34" s="22">
        <v>0.32</v>
      </c>
      <c r="T34" s="22">
        <v>5.51</v>
      </c>
      <c r="U34" s="22">
        <v>9.9</v>
      </c>
      <c r="V34" s="22">
        <v>22.2</v>
      </c>
      <c r="W34" s="22">
        <v>6.19</v>
      </c>
      <c r="X34" s="22">
        <v>222.97</v>
      </c>
      <c r="Y34" s="22">
        <v>2.99</v>
      </c>
      <c r="Z34" s="22">
        <v>19.79</v>
      </c>
      <c r="AA34" s="22">
        <v>0.22</v>
      </c>
      <c r="AB34" s="22">
        <v>0.01</v>
      </c>
      <c r="AC34" s="22">
        <v>26.48</v>
      </c>
      <c r="AD34" s="22">
        <v>54.56</v>
      </c>
      <c r="AE34" s="22">
        <v>0</v>
      </c>
      <c r="AF34" s="22">
        <v>0.27</v>
      </c>
      <c r="AG34" s="22">
        <v>7.0000000000000007E-2</v>
      </c>
      <c r="AH34" s="22">
        <v>0</v>
      </c>
    </row>
    <row r="35" spans="1:34" ht="15" x14ac:dyDescent="0.2">
      <c r="A35" s="22">
        <v>20</v>
      </c>
      <c r="B35" s="22" t="s">
        <v>517</v>
      </c>
      <c r="C35" s="22" t="s">
        <v>389</v>
      </c>
      <c r="D35" s="22">
        <v>60.48</v>
      </c>
      <c r="E35" s="22"/>
      <c r="F35" s="22"/>
      <c r="G35" s="22"/>
      <c r="H35" s="22">
        <v>5</v>
      </c>
      <c r="I35" s="22"/>
      <c r="J35" s="22">
        <v>8.5</v>
      </c>
      <c r="K35" s="22">
        <v>0.82</v>
      </c>
      <c r="L35" s="22">
        <v>9.82</v>
      </c>
      <c r="M35" s="22">
        <v>4.03</v>
      </c>
      <c r="N35" s="22">
        <v>0.02</v>
      </c>
      <c r="O35" s="22">
        <v>0.03</v>
      </c>
      <c r="P35" s="22">
        <v>0</v>
      </c>
      <c r="Q35" s="22">
        <v>0.06</v>
      </c>
      <c r="R35" s="22">
        <v>6.06</v>
      </c>
      <c r="S35" s="22">
        <v>0.05</v>
      </c>
      <c r="T35" s="22">
        <v>1.1000000000000001</v>
      </c>
      <c r="U35" s="22">
        <v>2.52</v>
      </c>
      <c r="V35" s="22">
        <v>4.88</v>
      </c>
      <c r="W35" s="22">
        <v>2.46</v>
      </c>
      <c r="X35" s="22">
        <v>216.17</v>
      </c>
      <c r="Y35" s="22">
        <v>0.48</v>
      </c>
      <c r="Z35" s="22">
        <v>4.25</v>
      </c>
      <c r="AA35" s="22">
        <v>1.67</v>
      </c>
      <c r="AB35" s="22">
        <v>0.01</v>
      </c>
      <c r="AC35" s="22">
        <v>0</v>
      </c>
      <c r="AD35" s="22">
        <v>17.420000000000002</v>
      </c>
      <c r="AE35" s="22">
        <v>0</v>
      </c>
      <c r="AF35" s="22">
        <v>0.2</v>
      </c>
      <c r="AG35" s="22">
        <v>0.05</v>
      </c>
      <c r="AH35" s="22">
        <v>0.05</v>
      </c>
    </row>
    <row r="36" spans="1:34" ht="15" x14ac:dyDescent="0.2">
      <c r="A36" s="22">
        <v>21</v>
      </c>
      <c r="B36" s="22" t="s">
        <v>516</v>
      </c>
      <c r="C36" s="22" t="s">
        <v>389</v>
      </c>
      <c r="D36" s="22">
        <v>63.78</v>
      </c>
      <c r="E36" s="22"/>
      <c r="F36" s="22"/>
      <c r="G36" s="22"/>
      <c r="H36" s="22">
        <v>6</v>
      </c>
      <c r="I36" s="22"/>
      <c r="J36" s="22">
        <v>8.4600000000000009</v>
      </c>
      <c r="K36" s="22">
        <v>0.71</v>
      </c>
      <c r="L36" s="22">
        <v>8.8000000000000007</v>
      </c>
      <c r="M36" s="22">
        <v>3.98</v>
      </c>
      <c r="N36" s="22">
        <v>0.02</v>
      </c>
      <c r="O36" s="22">
        <v>0.09</v>
      </c>
      <c r="P36" s="22">
        <v>0</v>
      </c>
      <c r="Q36" s="22">
        <v>0.06</v>
      </c>
      <c r="R36" s="22">
        <v>6.16</v>
      </c>
      <c r="S36" s="22">
        <v>0.06</v>
      </c>
      <c r="T36" s="22">
        <v>0.8</v>
      </c>
      <c r="U36" s="22">
        <v>2.04</v>
      </c>
      <c r="V36" s="22">
        <v>3.93</v>
      </c>
      <c r="W36" s="22">
        <v>2.23</v>
      </c>
      <c r="X36" s="22">
        <v>209.93</v>
      </c>
      <c r="Y36" s="22">
        <v>0.32</v>
      </c>
      <c r="Z36" s="22">
        <v>5.73</v>
      </c>
      <c r="AA36" s="22">
        <v>0.82</v>
      </c>
      <c r="AB36" s="22">
        <v>0.02</v>
      </c>
      <c r="AC36" s="22">
        <v>0</v>
      </c>
      <c r="AD36" s="22">
        <v>13.37</v>
      </c>
      <c r="AE36" s="22">
        <v>0</v>
      </c>
      <c r="AF36" s="22">
        <v>0.22</v>
      </c>
      <c r="AG36" s="22">
        <v>0.02</v>
      </c>
      <c r="AH36" s="22">
        <v>7.0000000000000007E-2</v>
      </c>
    </row>
    <row r="37" spans="1:34" ht="15" x14ac:dyDescent="0.2">
      <c r="A37" s="22">
        <v>22</v>
      </c>
      <c r="B37" s="22" t="s">
        <v>590</v>
      </c>
      <c r="C37" s="22" t="s">
        <v>389</v>
      </c>
      <c r="D37" s="22">
        <v>67.069999999999993</v>
      </c>
      <c r="E37" s="22"/>
      <c r="F37" s="22"/>
      <c r="G37" s="22"/>
      <c r="H37" s="22">
        <v>4</v>
      </c>
      <c r="I37" s="22"/>
      <c r="J37" s="22">
        <v>8.4700000000000006</v>
      </c>
      <c r="K37" s="22">
        <v>0.5</v>
      </c>
      <c r="L37" s="22">
        <v>7.6</v>
      </c>
      <c r="M37" s="22">
        <v>3.22</v>
      </c>
      <c r="N37" s="22">
        <v>0.02</v>
      </c>
      <c r="O37" s="22">
        <v>7.0000000000000007E-2</v>
      </c>
      <c r="P37" s="22">
        <v>0</v>
      </c>
      <c r="Q37" s="22">
        <v>0.06</v>
      </c>
      <c r="R37" s="22">
        <v>5.59</v>
      </c>
      <c r="S37" s="22">
        <v>0.04</v>
      </c>
      <c r="T37" s="22">
        <v>0.59</v>
      </c>
      <c r="U37" s="22">
        <v>1.78</v>
      </c>
      <c r="V37" s="22">
        <v>2.99</v>
      </c>
      <c r="W37" s="22">
        <v>2.0299999999999998</v>
      </c>
      <c r="X37" s="22">
        <v>203.31</v>
      </c>
      <c r="Y37" s="22">
        <v>0.15</v>
      </c>
      <c r="Z37" s="22">
        <v>5.27</v>
      </c>
      <c r="AA37" s="22">
        <v>1.74</v>
      </c>
      <c r="AB37" s="22">
        <v>0.01</v>
      </c>
      <c r="AC37" s="22">
        <v>0</v>
      </c>
      <c r="AD37" s="22">
        <v>9.57</v>
      </c>
      <c r="AE37" s="22">
        <v>0</v>
      </c>
      <c r="AF37" s="22">
        <v>0.26</v>
      </c>
      <c r="AG37" s="22">
        <v>0.03</v>
      </c>
      <c r="AH37" s="22">
        <v>7.0000000000000007E-2</v>
      </c>
    </row>
    <row r="38" spans="1:34" ht="15" x14ac:dyDescent="0.2">
      <c r="A38" s="22">
        <v>23</v>
      </c>
      <c r="B38" s="22" t="s">
        <v>589</v>
      </c>
      <c r="C38" s="22" t="s">
        <v>389</v>
      </c>
      <c r="D38" s="22">
        <v>70.37</v>
      </c>
      <c r="E38" s="22"/>
      <c r="F38" s="22"/>
      <c r="G38" s="22"/>
      <c r="H38" s="22">
        <v>6</v>
      </c>
      <c r="I38" s="22"/>
      <c r="J38" s="22">
        <v>8.5</v>
      </c>
      <c r="K38" s="22">
        <v>0.4</v>
      </c>
      <c r="L38" s="22">
        <v>6.95</v>
      </c>
      <c r="M38" s="22">
        <v>0.89</v>
      </c>
      <c r="N38" s="22">
        <v>0.01</v>
      </c>
      <c r="O38" s="22">
        <v>0.02</v>
      </c>
      <c r="P38" s="22">
        <v>0</v>
      </c>
      <c r="Q38" s="22">
        <v>0.04</v>
      </c>
      <c r="R38" s="22">
        <v>3.99</v>
      </c>
      <c r="S38" s="22">
        <v>0.04</v>
      </c>
      <c r="T38" s="22">
        <v>0.28000000000000003</v>
      </c>
      <c r="U38" s="22">
        <v>1.0900000000000001</v>
      </c>
      <c r="V38" s="22">
        <v>1.6</v>
      </c>
      <c r="W38" s="22">
        <v>1.97</v>
      </c>
      <c r="X38" s="22">
        <v>199.79</v>
      </c>
      <c r="Y38" s="22">
        <v>0</v>
      </c>
      <c r="Z38" s="22">
        <v>4.07</v>
      </c>
      <c r="AA38" s="22">
        <v>0.82</v>
      </c>
      <c r="AB38" s="22">
        <v>0.01</v>
      </c>
      <c r="AC38" s="22">
        <v>0</v>
      </c>
      <c r="AD38" s="22">
        <v>6.75</v>
      </c>
      <c r="AE38" s="22">
        <v>0</v>
      </c>
      <c r="AF38" s="22">
        <v>0.28000000000000003</v>
      </c>
      <c r="AG38" s="22">
        <v>0</v>
      </c>
      <c r="AH38" s="22">
        <v>0.11</v>
      </c>
    </row>
    <row r="39" spans="1:34" ht="15" x14ac:dyDescent="0.2">
      <c r="A39" s="22">
        <v>24</v>
      </c>
      <c r="B39" s="22" t="s">
        <v>514</v>
      </c>
      <c r="C39" s="22" t="s">
        <v>389</v>
      </c>
      <c r="D39" s="22">
        <v>73.680000000000007</v>
      </c>
      <c r="E39" s="22"/>
      <c r="F39" s="22"/>
      <c r="G39" s="22"/>
      <c r="H39" s="22">
        <v>5</v>
      </c>
      <c r="I39" s="22"/>
      <c r="J39" s="22">
        <v>8.61</v>
      </c>
      <c r="K39" s="22">
        <v>0.35</v>
      </c>
      <c r="L39" s="22">
        <v>5.64</v>
      </c>
      <c r="M39" s="22">
        <v>0.56000000000000005</v>
      </c>
      <c r="N39" s="22">
        <v>0.01</v>
      </c>
      <c r="O39" s="22">
        <v>0.04</v>
      </c>
      <c r="P39" s="22">
        <v>0</v>
      </c>
      <c r="Q39" s="22">
        <v>0.04</v>
      </c>
      <c r="R39" s="22">
        <v>3.21</v>
      </c>
      <c r="S39" s="22">
        <v>0.03</v>
      </c>
      <c r="T39" s="22">
        <v>0.14000000000000001</v>
      </c>
      <c r="U39" s="22">
        <v>0.8</v>
      </c>
      <c r="V39" s="22">
        <v>1.1000000000000001</v>
      </c>
      <c r="W39" s="22">
        <v>1.67</v>
      </c>
      <c r="X39" s="22">
        <v>195.16</v>
      </c>
      <c r="Y39" s="22">
        <v>0</v>
      </c>
      <c r="Z39" s="22">
        <v>4.62</v>
      </c>
      <c r="AA39" s="22">
        <v>2.15</v>
      </c>
      <c r="AB39" s="22">
        <v>0.01</v>
      </c>
      <c r="AC39" s="22">
        <v>0</v>
      </c>
      <c r="AD39" s="22">
        <v>3.44</v>
      </c>
      <c r="AE39" s="22">
        <v>0</v>
      </c>
      <c r="AF39" s="22">
        <v>0.28000000000000003</v>
      </c>
      <c r="AG39" s="22">
        <v>0</v>
      </c>
      <c r="AH39" s="22">
        <v>0.11</v>
      </c>
    </row>
    <row r="40" spans="1:34" ht="15" x14ac:dyDescent="0.2">
      <c r="A40" s="22">
        <v>25</v>
      </c>
      <c r="B40" s="22" t="s">
        <v>513</v>
      </c>
      <c r="C40" s="22" t="s">
        <v>389</v>
      </c>
      <c r="D40" s="22">
        <v>76.98</v>
      </c>
      <c r="E40" s="22"/>
      <c r="F40" s="22"/>
      <c r="G40" s="22"/>
      <c r="H40" s="22">
        <v>8</v>
      </c>
      <c r="I40" s="22"/>
      <c r="J40" s="22">
        <v>8.4700000000000006</v>
      </c>
      <c r="K40" s="22">
        <v>0.2</v>
      </c>
      <c r="L40" s="22">
        <v>5.18</v>
      </c>
      <c r="M40" s="22">
        <v>1.21</v>
      </c>
      <c r="N40" s="22">
        <v>0.01</v>
      </c>
      <c r="O40" s="22">
        <v>0.13</v>
      </c>
      <c r="P40" s="22">
        <v>0</v>
      </c>
      <c r="Q40" s="22">
        <v>0.03</v>
      </c>
      <c r="R40" s="22">
        <v>3.37</v>
      </c>
      <c r="S40" s="22">
        <v>0.04</v>
      </c>
      <c r="T40" s="22">
        <v>0.1</v>
      </c>
      <c r="U40" s="22">
        <v>0.83</v>
      </c>
      <c r="V40" s="22">
        <v>1.1299999999999999</v>
      </c>
      <c r="W40" s="22">
        <v>1.6</v>
      </c>
      <c r="X40" s="22">
        <v>185.47</v>
      </c>
      <c r="Y40" s="22">
        <v>0</v>
      </c>
      <c r="Z40" s="22">
        <v>5.83</v>
      </c>
      <c r="AA40" s="22">
        <v>6.56</v>
      </c>
      <c r="AB40" s="22">
        <v>0.01</v>
      </c>
      <c r="AC40" s="22">
        <v>3.22</v>
      </c>
      <c r="AD40" s="22">
        <v>3.11</v>
      </c>
      <c r="AE40" s="22">
        <v>0</v>
      </c>
      <c r="AF40" s="22">
        <v>0.36</v>
      </c>
      <c r="AG40" s="22">
        <v>0</v>
      </c>
      <c r="AH40" s="22">
        <v>0.11</v>
      </c>
    </row>
    <row r="41" spans="1:34" ht="15" x14ac:dyDescent="0.2">
      <c r="A41" s="22">
        <v>26</v>
      </c>
      <c r="B41" s="22" t="s">
        <v>512</v>
      </c>
      <c r="C41" s="22" t="s">
        <v>389</v>
      </c>
      <c r="D41" s="22">
        <v>80.28</v>
      </c>
      <c r="E41" s="22"/>
      <c r="F41" s="22"/>
      <c r="G41" s="22"/>
      <c r="H41" s="22">
        <v>5</v>
      </c>
      <c r="I41" s="22"/>
      <c r="J41" s="22">
        <v>8.4700000000000006</v>
      </c>
      <c r="K41" s="22">
        <v>0.1</v>
      </c>
      <c r="L41" s="22">
        <v>3.24</v>
      </c>
      <c r="M41" s="22">
        <v>0.33</v>
      </c>
      <c r="N41" s="22">
        <v>0.01</v>
      </c>
      <c r="O41" s="22">
        <v>0.23</v>
      </c>
      <c r="P41" s="22">
        <v>0</v>
      </c>
      <c r="Q41" s="22">
        <v>0.02</v>
      </c>
      <c r="R41" s="22">
        <v>2.54</v>
      </c>
      <c r="S41" s="22">
        <v>0.04</v>
      </c>
      <c r="T41" s="22">
        <v>0.01</v>
      </c>
      <c r="U41" s="22">
        <v>0.53</v>
      </c>
      <c r="V41" s="22">
        <v>0.57999999999999996</v>
      </c>
      <c r="W41" s="22">
        <v>1.49</v>
      </c>
      <c r="X41" s="22">
        <v>173.19</v>
      </c>
      <c r="Y41" s="22">
        <v>0</v>
      </c>
      <c r="Z41" s="22">
        <v>5.09</v>
      </c>
      <c r="AA41" s="22">
        <v>1.3</v>
      </c>
      <c r="AB41" s="22">
        <v>0.01</v>
      </c>
      <c r="AC41" s="22">
        <v>0.52</v>
      </c>
      <c r="AD41" s="22">
        <v>4.13</v>
      </c>
      <c r="AE41" s="22">
        <v>0</v>
      </c>
      <c r="AF41" s="22">
        <v>0.4</v>
      </c>
      <c r="AG41" s="22">
        <v>0.02</v>
      </c>
      <c r="AH41" s="22">
        <v>0.08</v>
      </c>
    </row>
    <row r="42" spans="1:34" ht="15" x14ac:dyDescent="0.2">
      <c r="A42" s="22">
        <v>27</v>
      </c>
      <c r="B42" s="22" t="s">
        <v>511</v>
      </c>
      <c r="C42" s="22" t="s">
        <v>389</v>
      </c>
      <c r="D42" s="22">
        <v>83.58</v>
      </c>
      <c r="E42" s="22"/>
      <c r="F42" s="22"/>
      <c r="G42" s="22"/>
      <c r="H42" s="22">
        <v>3</v>
      </c>
      <c r="I42" s="22"/>
      <c r="J42" s="22">
        <v>8.52</v>
      </c>
      <c r="K42" s="22">
        <v>0.1</v>
      </c>
      <c r="L42" s="22">
        <v>4.3099999999999996</v>
      </c>
      <c r="M42" s="22">
        <v>0.03</v>
      </c>
      <c r="N42" s="22">
        <v>0</v>
      </c>
      <c r="O42" s="22">
        <v>0</v>
      </c>
      <c r="P42" s="22">
        <v>0</v>
      </c>
      <c r="Q42" s="22">
        <v>0.02</v>
      </c>
      <c r="R42" s="22" t="s">
        <v>369</v>
      </c>
      <c r="S42" s="22" t="s">
        <v>369</v>
      </c>
      <c r="T42" s="22" t="s">
        <v>369</v>
      </c>
      <c r="U42" s="22" t="s">
        <v>369</v>
      </c>
      <c r="V42" s="22" t="s">
        <v>369</v>
      </c>
      <c r="W42" s="22" t="s">
        <v>369</v>
      </c>
      <c r="X42" s="22" t="s">
        <v>369</v>
      </c>
      <c r="Y42" s="22" t="s">
        <v>369</v>
      </c>
      <c r="Z42" s="22" t="s">
        <v>369</v>
      </c>
      <c r="AA42" s="22" t="s">
        <v>369</v>
      </c>
      <c r="AB42" s="22" t="s">
        <v>369</v>
      </c>
      <c r="AC42" s="22" t="s">
        <v>369</v>
      </c>
      <c r="AD42" s="22" t="s">
        <v>369</v>
      </c>
      <c r="AE42" s="22" t="s">
        <v>369</v>
      </c>
      <c r="AF42" s="22" t="s">
        <v>369</v>
      </c>
      <c r="AG42" s="22" t="s">
        <v>369</v>
      </c>
      <c r="AH42" s="22" t="s">
        <v>369</v>
      </c>
    </row>
    <row r="43" spans="1:34" ht="15" x14ac:dyDescent="0.2">
      <c r="A43" s="22">
        <v>28</v>
      </c>
      <c r="B43" s="22" t="s">
        <v>510</v>
      </c>
      <c r="C43" s="22" t="s">
        <v>389</v>
      </c>
      <c r="D43" s="22">
        <v>86.88</v>
      </c>
      <c r="E43" s="22"/>
      <c r="F43" s="22"/>
      <c r="G43" s="22"/>
      <c r="H43" s="22">
        <v>20</v>
      </c>
      <c r="I43" s="22"/>
      <c r="J43" s="22">
        <v>8.39</v>
      </c>
      <c r="K43" s="22">
        <v>0</v>
      </c>
      <c r="L43" s="22">
        <v>3.27</v>
      </c>
      <c r="M43" s="22">
        <v>0.4</v>
      </c>
      <c r="N43" s="22">
        <v>0.01</v>
      </c>
      <c r="O43" s="22">
        <v>0.62</v>
      </c>
      <c r="P43" s="22">
        <v>0</v>
      </c>
      <c r="Q43" s="22">
        <v>0.01</v>
      </c>
      <c r="R43" s="22">
        <v>2.44</v>
      </c>
      <c r="S43" s="22">
        <v>0.02</v>
      </c>
      <c r="T43" s="22">
        <v>0</v>
      </c>
      <c r="U43" s="22">
        <v>0.49</v>
      </c>
      <c r="V43" s="22">
        <v>0.45</v>
      </c>
      <c r="W43" s="22">
        <v>1.51</v>
      </c>
      <c r="X43" s="22">
        <v>170.38</v>
      </c>
      <c r="Y43" s="22">
        <v>0</v>
      </c>
      <c r="Z43" s="22">
        <v>5.55</v>
      </c>
      <c r="AA43" s="22">
        <v>2.08</v>
      </c>
      <c r="AB43" s="22">
        <v>0.01</v>
      </c>
      <c r="AC43" s="22">
        <v>0</v>
      </c>
      <c r="AD43" s="22">
        <v>3.16</v>
      </c>
      <c r="AE43" s="22">
        <v>0</v>
      </c>
      <c r="AF43" s="22">
        <v>0.42</v>
      </c>
      <c r="AG43" s="22">
        <v>0</v>
      </c>
      <c r="AH43" s="22">
        <v>0.12</v>
      </c>
    </row>
    <row r="44" spans="1:34" ht="15" x14ac:dyDescent="0.2">
      <c r="A44" s="22">
        <v>29</v>
      </c>
      <c r="B44" s="22" t="s">
        <v>548</v>
      </c>
      <c r="C44" s="22" t="s">
        <v>389</v>
      </c>
      <c r="D44" s="22">
        <v>90.18</v>
      </c>
      <c r="E44" s="22"/>
      <c r="F44" s="22"/>
      <c r="G44" s="22"/>
      <c r="H44" s="22">
        <v>20</v>
      </c>
      <c r="I44" s="22"/>
      <c r="J44" s="22">
        <v>8.4700000000000006</v>
      </c>
      <c r="K44" s="22">
        <v>0</v>
      </c>
      <c r="L44" s="22">
        <v>2.94</v>
      </c>
      <c r="M44" s="22">
        <v>0.67</v>
      </c>
      <c r="N44" s="22">
        <v>0.01</v>
      </c>
      <c r="O44" s="22">
        <v>0.82</v>
      </c>
      <c r="P44" s="22">
        <v>0</v>
      </c>
      <c r="Q44" s="22">
        <v>0.03</v>
      </c>
      <c r="R44" s="22">
        <v>2.56</v>
      </c>
      <c r="S44" s="22">
        <v>0.03</v>
      </c>
      <c r="T44" s="22">
        <v>0</v>
      </c>
      <c r="U44" s="22">
        <v>0.54</v>
      </c>
      <c r="V44" s="22">
        <v>0.54</v>
      </c>
      <c r="W44" s="22">
        <v>1.37</v>
      </c>
      <c r="X44" s="22">
        <v>155.91999999999999</v>
      </c>
      <c r="Y44" s="22">
        <v>0</v>
      </c>
      <c r="Z44" s="22">
        <v>5.64</v>
      </c>
      <c r="AA44" s="22">
        <v>0.63</v>
      </c>
      <c r="AB44" s="22">
        <v>0.01</v>
      </c>
      <c r="AC44" s="22">
        <v>2.5099999999999998</v>
      </c>
      <c r="AD44" s="22">
        <v>3.51</v>
      </c>
      <c r="AE44" s="22">
        <v>0</v>
      </c>
      <c r="AF44" s="22">
        <v>0.45</v>
      </c>
      <c r="AG44" s="22">
        <v>0.04</v>
      </c>
      <c r="AH44" s="22">
        <v>0.12</v>
      </c>
    </row>
    <row r="45" spans="1:34" ht="15" x14ac:dyDescent="0.2">
      <c r="A45" s="22">
        <v>30</v>
      </c>
      <c r="B45" s="22" t="s">
        <v>588</v>
      </c>
      <c r="C45" s="22" t="s">
        <v>389</v>
      </c>
      <c r="D45" s="22">
        <v>93.38</v>
      </c>
      <c r="E45" s="22"/>
      <c r="F45" s="22"/>
      <c r="G45" s="22"/>
      <c r="H45" s="22">
        <v>38</v>
      </c>
      <c r="I45" s="22"/>
      <c r="J45" s="22">
        <v>8.26</v>
      </c>
      <c r="K45" s="22">
        <v>0.9</v>
      </c>
      <c r="L45" s="22">
        <v>2.31</v>
      </c>
      <c r="M45" s="22">
        <v>14.97</v>
      </c>
      <c r="N45" s="22">
        <v>0.03</v>
      </c>
      <c r="O45" s="22">
        <v>1.47</v>
      </c>
      <c r="P45" s="22">
        <v>0</v>
      </c>
      <c r="Q45" s="22">
        <v>0.03</v>
      </c>
      <c r="R45" s="22">
        <v>12.23</v>
      </c>
      <c r="S45" s="22">
        <v>0.08</v>
      </c>
      <c r="T45" s="22">
        <v>0.38</v>
      </c>
      <c r="U45" s="22">
        <v>2.86</v>
      </c>
      <c r="V45" s="22">
        <v>7.18</v>
      </c>
      <c r="W45" s="22">
        <v>2.0299999999999998</v>
      </c>
      <c r="X45" s="22">
        <v>132.85</v>
      </c>
      <c r="Y45" s="22">
        <v>0.56000000000000005</v>
      </c>
      <c r="Z45" s="22">
        <v>11.28</v>
      </c>
      <c r="AA45" s="22">
        <v>0</v>
      </c>
      <c r="AB45" s="22">
        <v>0</v>
      </c>
      <c r="AC45" s="22">
        <v>0</v>
      </c>
      <c r="AD45" s="22">
        <v>3.35</v>
      </c>
      <c r="AE45" s="22">
        <v>0</v>
      </c>
      <c r="AF45" s="22">
        <v>0.76</v>
      </c>
      <c r="AG45" s="22">
        <v>0.03</v>
      </c>
      <c r="AH45" s="22">
        <v>0.08</v>
      </c>
    </row>
    <row r="46" spans="1:34" ht="15" x14ac:dyDescent="0.2">
      <c r="A46" s="22">
        <v>31</v>
      </c>
      <c r="B46" s="22" t="s">
        <v>587</v>
      </c>
      <c r="C46" s="22" t="s">
        <v>389</v>
      </c>
      <c r="D46" s="22">
        <v>95.18</v>
      </c>
      <c r="E46" s="22"/>
      <c r="F46" s="22"/>
      <c r="G46" s="22"/>
      <c r="H46" s="22">
        <v>1</v>
      </c>
      <c r="I46" s="22"/>
      <c r="J46" s="22">
        <v>7.93</v>
      </c>
      <c r="K46" s="22">
        <v>0.6</v>
      </c>
      <c r="L46" s="22">
        <v>1.2</v>
      </c>
      <c r="M46" s="22" t="s">
        <v>369</v>
      </c>
      <c r="N46" s="22" t="s">
        <v>369</v>
      </c>
      <c r="O46" s="22" t="s">
        <v>369</v>
      </c>
      <c r="P46" s="22" t="s">
        <v>369</v>
      </c>
      <c r="Q46" s="22">
        <v>0.04</v>
      </c>
      <c r="R46" s="22" t="s">
        <v>369</v>
      </c>
      <c r="S46" s="22" t="s">
        <v>369</v>
      </c>
      <c r="T46" s="22" t="s">
        <v>369</v>
      </c>
      <c r="U46" s="22" t="s">
        <v>369</v>
      </c>
      <c r="V46" s="22" t="s">
        <v>369</v>
      </c>
      <c r="W46" s="22" t="s">
        <v>369</v>
      </c>
      <c r="X46" s="22" t="s">
        <v>369</v>
      </c>
      <c r="Y46" s="22" t="s">
        <v>369</v>
      </c>
      <c r="Z46" s="22" t="s">
        <v>369</v>
      </c>
      <c r="AA46" s="22" t="s">
        <v>369</v>
      </c>
      <c r="AB46" s="22" t="s">
        <v>369</v>
      </c>
      <c r="AC46" s="22" t="s">
        <v>369</v>
      </c>
      <c r="AD46" s="22" t="s">
        <v>369</v>
      </c>
      <c r="AE46" s="22" t="s">
        <v>369</v>
      </c>
      <c r="AF46" s="22" t="s">
        <v>369</v>
      </c>
      <c r="AG46" s="22" t="s">
        <v>369</v>
      </c>
      <c r="AH46" s="22" t="s">
        <v>369</v>
      </c>
    </row>
    <row r="47" spans="1:34" ht="15" x14ac:dyDescent="0.2">
      <c r="A47" s="22">
        <v>36</v>
      </c>
      <c r="B47" s="22" t="s">
        <v>586</v>
      </c>
      <c r="C47" s="22" t="s">
        <v>389</v>
      </c>
      <c r="D47" s="22">
        <v>102.28</v>
      </c>
      <c r="E47" s="22"/>
      <c r="F47" s="22"/>
      <c r="G47" s="22"/>
      <c r="H47" s="22">
        <v>28</v>
      </c>
      <c r="I47" s="22"/>
      <c r="J47" s="22">
        <v>8.3800000000000008</v>
      </c>
      <c r="K47" s="22">
        <v>0.8</v>
      </c>
      <c r="L47" s="22">
        <v>1.72</v>
      </c>
      <c r="M47" s="22">
        <v>2.48</v>
      </c>
      <c r="N47" s="22">
        <v>0.01</v>
      </c>
      <c r="O47" s="22">
        <v>1.8</v>
      </c>
      <c r="P47" s="22">
        <v>0</v>
      </c>
      <c r="Q47" s="22">
        <v>0.04</v>
      </c>
      <c r="R47" s="22">
        <v>4.24</v>
      </c>
      <c r="S47" s="22">
        <v>0.05</v>
      </c>
      <c r="T47" s="22">
        <v>0</v>
      </c>
      <c r="U47" s="22">
        <v>1.23</v>
      </c>
      <c r="V47" s="22">
        <v>2.2799999999999998</v>
      </c>
      <c r="W47" s="22">
        <v>1.44</v>
      </c>
      <c r="X47" s="22">
        <v>131.16999999999999</v>
      </c>
      <c r="Y47" s="22">
        <v>0</v>
      </c>
      <c r="Z47" s="22">
        <v>9.5299999999999994</v>
      </c>
      <c r="AA47" s="22">
        <v>0.33</v>
      </c>
      <c r="AB47" s="22">
        <v>0.01</v>
      </c>
      <c r="AC47" s="22">
        <v>0</v>
      </c>
      <c r="AD47" s="22">
        <v>2.93</v>
      </c>
      <c r="AE47" s="22">
        <v>0</v>
      </c>
      <c r="AF47" s="22">
        <v>0.49</v>
      </c>
      <c r="AG47" s="22">
        <v>0</v>
      </c>
      <c r="AH47" s="22">
        <v>0.13</v>
      </c>
    </row>
    <row r="48" spans="1:34" ht="1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5" x14ac:dyDescent="0.2">
      <c r="A49" s="22"/>
      <c r="B49" s="22" t="s">
        <v>585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5" x14ac:dyDescent="0.2">
      <c r="A50" s="22">
        <v>1</v>
      </c>
      <c r="B50" s="22" t="s">
        <v>584</v>
      </c>
      <c r="C50" s="22" t="s">
        <v>389</v>
      </c>
      <c r="D50" s="22">
        <v>1.37</v>
      </c>
      <c r="E50" s="22"/>
      <c r="F50" s="22"/>
      <c r="G50" s="22"/>
      <c r="H50" s="22">
        <v>16</v>
      </c>
      <c r="I50" s="22"/>
      <c r="J50" s="22">
        <v>7.93</v>
      </c>
      <c r="K50" s="22">
        <v>11.3</v>
      </c>
      <c r="L50" s="22">
        <v>26.2</v>
      </c>
      <c r="M50" s="22">
        <v>166.6</v>
      </c>
      <c r="N50" s="22">
        <v>0.28000000000000003</v>
      </c>
      <c r="O50" s="22">
        <v>0.01</v>
      </c>
      <c r="P50" s="22">
        <v>0</v>
      </c>
      <c r="Q50" s="22">
        <v>2.68</v>
      </c>
      <c r="R50" s="22">
        <v>150.97999999999999</v>
      </c>
      <c r="S50" s="22">
        <v>4.5</v>
      </c>
      <c r="T50" s="22">
        <v>19.190000000000001</v>
      </c>
      <c r="U50" s="22">
        <v>4.03</v>
      </c>
      <c r="V50" s="22">
        <v>35.130000000000003</v>
      </c>
      <c r="W50" s="22">
        <v>9.59</v>
      </c>
      <c r="X50" s="22">
        <v>868.44</v>
      </c>
      <c r="Y50" s="22">
        <v>2.2599999999999998</v>
      </c>
      <c r="Z50" s="22">
        <v>199.06</v>
      </c>
      <c r="AA50" s="22">
        <v>1.63</v>
      </c>
      <c r="AB50" s="22">
        <v>0.72</v>
      </c>
      <c r="AC50" s="22">
        <v>198.59</v>
      </c>
      <c r="AD50" s="22">
        <v>1285.8499999999999</v>
      </c>
      <c r="AE50" s="22">
        <v>0.56999999999999995</v>
      </c>
      <c r="AF50" s="22">
        <v>0.03</v>
      </c>
      <c r="AG50" s="22">
        <v>0.15</v>
      </c>
      <c r="AH50" s="22">
        <v>0</v>
      </c>
    </row>
    <row r="51" spans="1:34" ht="15" x14ac:dyDescent="0.2">
      <c r="A51" s="22">
        <v>2</v>
      </c>
      <c r="B51" s="22" t="s">
        <v>542</v>
      </c>
      <c r="C51" s="22" t="s">
        <v>389</v>
      </c>
      <c r="D51" s="22">
        <v>3.38</v>
      </c>
      <c r="E51" s="22"/>
      <c r="F51" s="22"/>
      <c r="G51" s="22"/>
      <c r="H51" s="22">
        <v>12</v>
      </c>
      <c r="I51" s="22"/>
      <c r="J51" s="22">
        <v>7.96</v>
      </c>
      <c r="K51" s="22">
        <v>11.9</v>
      </c>
      <c r="L51" s="22">
        <v>28.8</v>
      </c>
      <c r="M51" s="22">
        <v>168.96</v>
      </c>
      <c r="N51" s="22">
        <v>0.3</v>
      </c>
      <c r="O51" s="22">
        <v>0.03</v>
      </c>
      <c r="P51" s="22" t="s">
        <v>369</v>
      </c>
      <c r="Q51" s="22">
        <v>3.06</v>
      </c>
      <c r="R51" s="22">
        <v>137.1</v>
      </c>
      <c r="S51" s="22">
        <v>4.25</v>
      </c>
      <c r="T51" s="22">
        <v>17.27</v>
      </c>
      <c r="U51" s="22">
        <v>3.68</v>
      </c>
      <c r="V51" s="22">
        <v>30.84</v>
      </c>
      <c r="W51" s="22">
        <v>10.7</v>
      </c>
      <c r="X51" s="22">
        <v>727.43</v>
      </c>
      <c r="Y51" s="22">
        <v>2.23</v>
      </c>
      <c r="Z51" s="22">
        <v>182.68</v>
      </c>
      <c r="AA51" s="22">
        <v>2.2200000000000002</v>
      </c>
      <c r="AB51" s="22">
        <v>0.72</v>
      </c>
      <c r="AC51" s="22">
        <v>168.2</v>
      </c>
      <c r="AD51" s="22">
        <v>1162.9000000000001</v>
      </c>
      <c r="AE51" s="22">
        <v>0.59</v>
      </c>
      <c r="AF51" s="22">
        <v>0.04</v>
      </c>
      <c r="AG51" s="22">
        <v>0.12</v>
      </c>
      <c r="AH51" s="22">
        <v>0</v>
      </c>
    </row>
    <row r="52" spans="1:34" ht="15" x14ac:dyDescent="0.2">
      <c r="A52" s="22">
        <v>2</v>
      </c>
      <c r="B52" s="22" t="s">
        <v>541</v>
      </c>
      <c r="C52" s="22" t="s">
        <v>389</v>
      </c>
      <c r="D52" s="22">
        <v>4.88</v>
      </c>
      <c r="E52" s="22"/>
      <c r="F52" s="22"/>
      <c r="G52" s="22"/>
      <c r="H52" s="22">
        <v>9</v>
      </c>
      <c r="I52" s="22"/>
      <c r="J52" s="22">
        <v>8.0500000000000007</v>
      </c>
      <c r="K52" s="22">
        <v>12.6</v>
      </c>
      <c r="L52" s="22">
        <v>32.200000000000003</v>
      </c>
      <c r="M52" s="22">
        <v>171.24</v>
      </c>
      <c r="N52" s="22">
        <v>0.31</v>
      </c>
      <c r="O52" s="22">
        <v>0.02</v>
      </c>
      <c r="P52" s="22" t="s">
        <v>369</v>
      </c>
      <c r="Q52" s="22">
        <v>3.89</v>
      </c>
      <c r="R52" s="22">
        <v>153.07</v>
      </c>
      <c r="S52" s="22">
        <v>4.82</v>
      </c>
      <c r="T52" s="22">
        <v>20.56</v>
      </c>
      <c r="U52" s="22">
        <v>3.91</v>
      </c>
      <c r="V52" s="22">
        <v>34.14</v>
      </c>
      <c r="W52" s="22">
        <v>11.22</v>
      </c>
      <c r="X52" s="22">
        <v>751.65</v>
      </c>
      <c r="Y52" s="22">
        <v>3.08</v>
      </c>
      <c r="Z52" s="22">
        <v>217.56</v>
      </c>
      <c r="AA52" s="22">
        <v>0.93</v>
      </c>
      <c r="AB52" s="22">
        <v>0.68</v>
      </c>
      <c r="AC52" s="22">
        <v>76.89</v>
      </c>
      <c r="AD52" s="22">
        <v>872.27</v>
      </c>
      <c r="AE52" s="22">
        <v>0.7</v>
      </c>
      <c r="AF52" s="22">
        <v>0.11</v>
      </c>
      <c r="AG52" s="22">
        <v>0.13</v>
      </c>
      <c r="AH52" s="22">
        <v>0</v>
      </c>
    </row>
    <row r="53" spans="1:34" ht="15" x14ac:dyDescent="0.2">
      <c r="A53" s="22">
        <v>3</v>
      </c>
      <c r="B53" s="22" t="s">
        <v>583</v>
      </c>
      <c r="C53" s="22" t="s">
        <v>389</v>
      </c>
      <c r="D53" s="22">
        <v>5.38</v>
      </c>
      <c r="E53" s="22"/>
      <c r="F53" s="22"/>
      <c r="G53" s="22"/>
      <c r="H53" s="22">
        <v>8.5</v>
      </c>
      <c r="I53" s="22"/>
      <c r="J53" s="22">
        <v>8.16</v>
      </c>
      <c r="K53" s="22">
        <v>12.9</v>
      </c>
      <c r="L53" s="22">
        <v>30.9</v>
      </c>
      <c r="M53" s="22">
        <v>177.25</v>
      </c>
      <c r="N53" s="22">
        <v>0.34</v>
      </c>
      <c r="O53" s="22">
        <v>0.1</v>
      </c>
      <c r="P53" s="22" t="s">
        <v>369</v>
      </c>
      <c r="Q53" s="22">
        <v>5.03</v>
      </c>
      <c r="R53" s="22">
        <v>148.37</v>
      </c>
      <c r="S53" s="22">
        <v>4.53</v>
      </c>
      <c r="T53" s="22">
        <v>20.59</v>
      </c>
      <c r="U53" s="22">
        <v>3.02</v>
      </c>
      <c r="V53" s="22">
        <v>30.89</v>
      </c>
      <c r="W53" s="22">
        <v>11.58</v>
      </c>
      <c r="X53" s="22">
        <v>734.91</v>
      </c>
      <c r="Y53" s="22">
        <v>2.6</v>
      </c>
      <c r="Z53" s="22">
        <v>243.46</v>
      </c>
      <c r="AA53" s="22">
        <v>0.63</v>
      </c>
      <c r="AB53" s="22">
        <v>0.83</v>
      </c>
      <c r="AC53" s="22">
        <v>1.2</v>
      </c>
      <c r="AD53" s="22">
        <v>383.57</v>
      </c>
      <c r="AE53" s="22">
        <v>0.62</v>
      </c>
      <c r="AF53" s="22">
        <v>0.63</v>
      </c>
      <c r="AG53" s="22">
        <v>0.28000000000000003</v>
      </c>
      <c r="AH53" s="22">
        <v>0.02</v>
      </c>
    </row>
    <row r="54" spans="1:34" ht="15" x14ac:dyDescent="0.2">
      <c r="A54" s="22">
        <v>3</v>
      </c>
      <c r="B54" s="22" t="s">
        <v>582</v>
      </c>
      <c r="C54" s="22" t="s">
        <v>389</v>
      </c>
      <c r="D54" s="22">
        <v>6.29</v>
      </c>
      <c r="E54" s="22"/>
      <c r="F54" s="22"/>
      <c r="G54" s="22"/>
      <c r="H54" s="22">
        <v>5</v>
      </c>
      <c r="I54" s="22"/>
      <c r="J54" s="22">
        <v>8.24</v>
      </c>
      <c r="K54" s="22">
        <v>13</v>
      </c>
      <c r="L54" s="22">
        <v>36.700000000000003</v>
      </c>
      <c r="M54" s="22">
        <v>176.51</v>
      </c>
      <c r="N54" s="22">
        <v>0.34</v>
      </c>
      <c r="O54" s="22">
        <v>0.19</v>
      </c>
      <c r="P54" s="22" t="s">
        <v>369</v>
      </c>
      <c r="Q54" s="22">
        <v>4.72</v>
      </c>
      <c r="R54" s="22">
        <v>149.02000000000001</v>
      </c>
      <c r="S54" s="22">
        <v>4.51</v>
      </c>
      <c r="T54" s="22">
        <v>21.34</v>
      </c>
      <c r="U54" s="22">
        <v>2.87</v>
      </c>
      <c r="V54" s="22">
        <v>30.3</v>
      </c>
      <c r="W54" s="22">
        <v>11.11</v>
      </c>
      <c r="X54" s="22">
        <v>854.9</v>
      </c>
      <c r="Y54" s="22">
        <v>3.22</v>
      </c>
      <c r="Z54" s="22">
        <v>245.77</v>
      </c>
      <c r="AA54" s="22">
        <v>0.22</v>
      </c>
      <c r="AB54" s="22">
        <v>0.69</v>
      </c>
      <c r="AC54" s="22">
        <v>0.34</v>
      </c>
      <c r="AD54" s="22">
        <v>248.62</v>
      </c>
      <c r="AE54" s="22">
        <v>0.61</v>
      </c>
      <c r="AF54" s="22">
        <v>5.15</v>
      </c>
      <c r="AG54" s="22">
        <v>0.43</v>
      </c>
      <c r="AH54" s="22">
        <v>0.04</v>
      </c>
    </row>
    <row r="55" spans="1:34" ht="15" x14ac:dyDescent="0.2">
      <c r="A55" s="22">
        <v>4</v>
      </c>
      <c r="B55" s="22" t="s">
        <v>581</v>
      </c>
      <c r="C55" s="22" t="s">
        <v>389</v>
      </c>
      <c r="D55" s="22">
        <v>6.73</v>
      </c>
      <c r="E55" s="22"/>
      <c r="F55" s="22"/>
      <c r="G55" s="22"/>
      <c r="H55" s="22">
        <v>16</v>
      </c>
      <c r="I55" s="22"/>
      <c r="J55" s="22">
        <v>8.1199999999999992</v>
      </c>
      <c r="K55" s="22">
        <v>13.7</v>
      </c>
      <c r="L55" s="22">
        <v>42</v>
      </c>
      <c r="M55" s="22">
        <v>185.7</v>
      </c>
      <c r="N55" s="22">
        <v>0.36</v>
      </c>
      <c r="O55" s="22">
        <v>0.15</v>
      </c>
      <c r="P55" s="22" t="s">
        <v>369</v>
      </c>
      <c r="Q55" s="22">
        <v>5.35</v>
      </c>
      <c r="R55" s="22">
        <v>164.94</v>
      </c>
      <c r="S55" s="22">
        <v>5</v>
      </c>
      <c r="T55" s="22">
        <v>24.21</v>
      </c>
      <c r="U55" s="22">
        <v>3.68</v>
      </c>
      <c r="V55" s="22">
        <v>38.64</v>
      </c>
      <c r="W55" s="22">
        <v>12.77</v>
      </c>
      <c r="X55" s="22">
        <v>1115.9000000000001</v>
      </c>
      <c r="Y55" s="22">
        <v>4.46</v>
      </c>
      <c r="Z55" s="22">
        <v>300.06</v>
      </c>
      <c r="AA55" s="22">
        <v>0.19</v>
      </c>
      <c r="AB55" s="22">
        <v>1.1200000000000001</v>
      </c>
      <c r="AC55" s="22">
        <v>2.1800000000000002</v>
      </c>
      <c r="AD55" s="22">
        <v>239.71</v>
      </c>
      <c r="AE55" s="22">
        <v>0.56999999999999995</v>
      </c>
      <c r="AF55" s="22">
        <v>0.56999999999999995</v>
      </c>
      <c r="AG55" s="22">
        <v>0.18</v>
      </c>
      <c r="AH55" s="22">
        <v>0</v>
      </c>
    </row>
    <row r="56" spans="1:34" ht="15" x14ac:dyDescent="0.2">
      <c r="A56" s="22">
        <v>4</v>
      </c>
      <c r="B56" s="22" t="s">
        <v>580</v>
      </c>
      <c r="C56" s="22" t="s">
        <v>389</v>
      </c>
      <c r="D56" s="22">
        <v>8.07</v>
      </c>
      <c r="E56" s="22"/>
      <c r="F56" s="22"/>
      <c r="G56" s="22"/>
      <c r="H56" s="22">
        <v>6</v>
      </c>
      <c r="I56" s="22"/>
      <c r="J56" s="22">
        <v>8.17</v>
      </c>
      <c r="K56" s="22">
        <v>14.1</v>
      </c>
      <c r="L56" s="22">
        <v>44</v>
      </c>
      <c r="M56" s="22">
        <v>189.32</v>
      </c>
      <c r="N56" s="22">
        <v>0.37</v>
      </c>
      <c r="O56" s="22">
        <v>0.06</v>
      </c>
      <c r="P56" s="22" t="s">
        <v>369</v>
      </c>
      <c r="Q56" s="22">
        <v>5.16</v>
      </c>
      <c r="R56" s="22">
        <v>166.68</v>
      </c>
      <c r="S56" s="22">
        <v>5.27</v>
      </c>
      <c r="T56" s="22">
        <v>24.11</v>
      </c>
      <c r="U56" s="22">
        <v>3.84</v>
      </c>
      <c r="V56" s="22">
        <v>41.03</v>
      </c>
      <c r="W56" s="22">
        <v>14.3</v>
      </c>
      <c r="X56" s="22">
        <v>1113.05</v>
      </c>
      <c r="Y56" s="22">
        <v>4.29</v>
      </c>
      <c r="Z56" s="22">
        <v>314.68</v>
      </c>
      <c r="AA56" s="22">
        <v>2.11</v>
      </c>
      <c r="AB56" s="22">
        <v>0.92</v>
      </c>
      <c r="AC56" s="22">
        <v>2.58</v>
      </c>
      <c r="AD56" s="22">
        <v>222.25</v>
      </c>
      <c r="AE56" s="22">
        <v>0.51</v>
      </c>
      <c r="AF56" s="22" t="s">
        <v>369</v>
      </c>
      <c r="AG56" s="22">
        <v>0.15</v>
      </c>
      <c r="AH56" s="22">
        <v>0.01</v>
      </c>
    </row>
    <row r="57" spans="1:34" ht="15" x14ac:dyDescent="0.2">
      <c r="A57" s="22">
        <v>5</v>
      </c>
      <c r="B57" s="22" t="s">
        <v>536</v>
      </c>
      <c r="C57" s="22" t="s">
        <v>389</v>
      </c>
      <c r="D57" s="22">
        <v>9.3800000000000008</v>
      </c>
      <c r="E57" s="22"/>
      <c r="F57" s="22"/>
      <c r="G57" s="22"/>
      <c r="H57" s="22">
        <v>10</v>
      </c>
      <c r="I57" s="22"/>
      <c r="J57" s="22">
        <v>8.17</v>
      </c>
      <c r="K57" s="22">
        <v>11.8</v>
      </c>
      <c r="L57" s="22">
        <v>31.5</v>
      </c>
      <c r="M57" s="22">
        <v>160.94999999999999</v>
      </c>
      <c r="N57" s="22">
        <v>0.3</v>
      </c>
      <c r="O57" s="22">
        <v>1.55</v>
      </c>
      <c r="P57" s="22" t="s">
        <v>369</v>
      </c>
      <c r="Q57" s="22">
        <v>4.21</v>
      </c>
      <c r="R57" s="22">
        <v>138.02000000000001</v>
      </c>
      <c r="S57" s="22">
        <v>4.22</v>
      </c>
      <c r="T57" s="22">
        <v>19.2</v>
      </c>
      <c r="U57" s="22">
        <v>3.24</v>
      </c>
      <c r="V57" s="22">
        <v>32.770000000000003</v>
      </c>
      <c r="W57" s="22">
        <v>11.35</v>
      </c>
      <c r="X57" s="22">
        <v>863.45</v>
      </c>
      <c r="Y57" s="22">
        <v>2.96</v>
      </c>
      <c r="Z57" s="22">
        <v>255.02</v>
      </c>
      <c r="AA57" s="22">
        <v>0.52</v>
      </c>
      <c r="AB57" s="22">
        <v>0.92</v>
      </c>
      <c r="AC57" s="22">
        <v>2.97</v>
      </c>
      <c r="AD57" s="22">
        <v>221.52</v>
      </c>
      <c r="AE57" s="22">
        <v>0.45</v>
      </c>
      <c r="AF57" s="22">
        <v>0.09</v>
      </c>
      <c r="AG57" s="22">
        <v>0.11</v>
      </c>
      <c r="AH57" s="22">
        <v>0</v>
      </c>
    </row>
    <row r="58" spans="1:34" ht="15" x14ac:dyDescent="0.2">
      <c r="A58" s="22">
        <v>5</v>
      </c>
      <c r="B58" s="22" t="s">
        <v>579</v>
      </c>
      <c r="C58" s="22" t="s">
        <v>389</v>
      </c>
      <c r="D58" s="22">
        <v>10.88</v>
      </c>
      <c r="E58" s="22"/>
      <c r="F58" s="22"/>
      <c r="G58" s="22"/>
      <c r="H58" s="22">
        <v>13</v>
      </c>
      <c r="I58" s="22"/>
      <c r="J58" s="22">
        <v>8.27</v>
      </c>
      <c r="K58" s="22">
        <v>13.9</v>
      </c>
      <c r="L58" s="22">
        <v>46.5</v>
      </c>
      <c r="M58" s="22">
        <v>189.47</v>
      </c>
      <c r="N58" s="22">
        <v>0.37</v>
      </c>
      <c r="O58" s="22">
        <v>0.19</v>
      </c>
      <c r="P58" s="22" t="s">
        <v>369</v>
      </c>
      <c r="Q58" s="22">
        <v>5.35</v>
      </c>
      <c r="R58" s="22">
        <v>162.51</v>
      </c>
      <c r="S58" s="22">
        <v>5.18</v>
      </c>
      <c r="T58" s="22">
        <v>23.31</v>
      </c>
      <c r="U58" s="22">
        <v>4.6399999999999997</v>
      </c>
      <c r="V58" s="22">
        <v>45.18</v>
      </c>
      <c r="W58" s="22">
        <v>13.94</v>
      </c>
      <c r="X58" s="22">
        <v>760.55</v>
      </c>
      <c r="Y58" s="22">
        <v>1.91</v>
      </c>
      <c r="Z58" s="22">
        <v>312.64</v>
      </c>
      <c r="AA58" s="22">
        <v>0.74</v>
      </c>
      <c r="AB58" s="22">
        <v>1.25</v>
      </c>
      <c r="AC58" s="22">
        <v>35.49</v>
      </c>
      <c r="AD58" s="22">
        <v>387.03</v>
      </c>
      <c r="AE58" s="22">
        <v>0.48</v>
      </c>
      <c r="AF58" s="22">
        <v>0.2</v>
      </c>
      <c r="AG58" s="22">
        <v>0.1</v>
      </c>
      <c r="AH58" s="22">
        <v>0</v>
      </c>
    </row>
    <row r="59" spans="1:34" ht="15" x14ac:dyDescent="0.2">
      <c r="A59" s="22">
        <v>6</v>
      </c>
      <c r="B59" s="22" t="s">
        <v>578</v>
      </c>
      <c r="C59" s="22" t="s">
        <v>389</v>
      </c>
      <c r="D59" s="22">
        <v>11.38</v>
      </c>
      <c r="E59" s="22"/>
      <c r="F59" s="22"/>
      <c r="G59" s="22"/>
      <c r="H59" s="22">
        <v>5</v>
      </c>
      <c r="I59" s="22"/>
      <c r="J59" s="22">
        <v>8.17</v>
      </c>
      <c r="K59" s="22">
        <v>14.6</v>
      </c>
      <c r="L59" s="22">
        <v>49.3</v>
      </c>
      <c r="M59" s="22">
        <v>194.96</v>
      </c>
      <c r="N59" s="22">
        <v>0.39</v>
      </c>
      <c r="O59" s="22">
        <v>0.02</v>
      </c>
      <c r="P59" s="22" t="s">
        <v>369</v>
      </c>
      <c r="Q59" s="22">
        <v>5.03</v>
      </c>
      <c r="R59" s="22">
        <v>193.21</v>
      </c>
      <c r="S59" s="22">
        <v>6.41</v>
      </c>
      <c r="T59" s="22">
        <v>27.69</v>
      </c>
      <c r="U59" s="22">
        <v>5.68</v>
      </c>
      <c r="V59" s="22">
        <v>57.11</v>
      </c>
      <c r="W59" s="22">
        <v>15.75</v>
      </c>
      <c r="X59" s="22">
        <v>838.53</v>
      </c>
      <c r="Y59" s="22">
        <v>2.52</v>
      </c>
      <c r="Z59" s="22">
        <v>350.66</v>
      </c>
      <c r="AA59" s="22">
        <v>0</v>
      </c>
      <c r="AB59" s="22">
        <v>1.08</v>
      </c>
      <c r="AC59" s="22">
        <v>43.84</v>
      </c>
      <c r="AD59" s="22">
        <v>395.03</v>
      </c>
      <c r="AE59" s="22">
        <v>0.6</v>
      </c>
      <c r="AF59" s="22">
        <v>0.28000000000000003</v>
      </c>
      <c r="AG59" s="22">
        <v>0.08</v>
      </c>
      <c r="AH59" s="22">
        <v>0.02</v>
      </c>
    </row>
    <row r="60" spans="1:34" ht="15" x14ac:dyDescent="0.2">
      <c r="A60" s="22">
        <v>6</v>
      </c>
      <c r="B60" s="22" t="s">
        <v>577</v>
      </c>
      <c r="C60" s="22" t="s">
        <v>389</v>
      </c>
      <c r="D60" s="22">
        <v>12.39</v>
      </c>
      <c r="E60" s="22"/>
      <c r="F60" s="22"/>
      <c r="G60" s="22"/>
      <c r="H60" s="22">
        <v>6</v>
      </c>
      <c r="I60" s="22"/>
      <c r="J60" s="22">
        <v>8.2200000000000006</v>
      </c>
      <c r="K60" s="22">
        <v>14.1</v>
      </c>
      <c r="L60" s="22">
        <v>48.3</v>
      </c>
      <c r="M60" s="22">
        <v>189.09</v>
      </c>
      <c r="N60" s="22">
        <v>0.38</v>
      </c>
      <c r="O60" s="22">
        <v>0.09</v>
      </c>
      <c r="P60" s="22" t="s">
        <v>369</v>
      </c>
      <c r="Q60" s="22">
        <v>5.73</v>
      </c>
      <c r="R60" s="22">
        <v>187.86</v>
      </c>
      <c r="S60" s="22">
        <v>6.38</v>
      </c>
      <c r="T60" s="22">
        <v>27.02</v>
      </c>
      <c r="U60" s="22">
        <v>5.43</v>
      </c>
      <c r="V60" s="22">
        <v>54.27</v>
      </c>
      <c r="W60" s="22">
        <v>15.46</v>
      </c>
      <c r="X60" s="22">
        <v>740.61</v>
      </c>
      <c r="Y60" s="22">
        <v>2.67</v>
      </c>
      <c r="Z60" s="22">
        <v>336.79</v>
      </c>
      <c r="AA60" s="22">
        <v>4.04</v>
      </c>
      <c r="AB60" s="22">
        <v>0.97</v>
      </c>
      <c r="AC60" s="22">
        <v>39.54</v>
      </c>
      <c r="AD60" s="22">
        <v>412.31</v>
      </c>
      <c r="AE60" s="22">
        <v>0.57999999999999996</v>
      </c>
      <c r="AF60" s="22">
        <v>1.45</v>
      </c>
      <c r="AG60" s="22">
        <v>0.13</v>
      </c>
      <c r="AH60" s="22">
        <v>0.06</v>
      </c>
    </row>
    <row r="61" spans="1:34" ht="15" x14ac:dyDescent="0.2">
      <c r="A61" s="22">
        <v>7</v>
      </c>
      <c r="B61" s="22" t="s">
        <v>576</v>
      </c>
      <c r="C61" s="22" t="s">
        <v>389</v>
      </c>
      <c r="D61" s="22">
        <v>13.38</v>
      </c>
      <c r="E61" s="22"/>
      <c r="F61" s="22"/>
      <c r="G61" s="22"/>
      <c r="H61" s="22">
        <v>4</v>
      </c>
      <c r="I61" s="22"/>
      <c r="J61" s="22">
        <v>8.23</v>
      </c>
      <c r="K61" s="22">
        <v>13.9</v>
      </c>
      <c r="L61" s="22">
        <v>45.6</v>
      </c>
      <c r="M61" s="22">
        <v>181.54</v>
      </c>
      <c r="N61" s="22">
        <v>0.37</v>
      </c>
      <c r="O61" s="22">
        <v>0.03</v>
      </c>
      <c r="P61" s="22" t="s">
        <v>369</v>
      </c>
      <c r="Q61" s="22">
        <v>5.6</v>
      </c>
      <c r="R61" s="22">
        <v>166.46</v>
      </c>
      <c r="S61" s="22">
        <v>5.92</v>
      </c>
      <c r="T61" s="22">
        <v>23.14</v>
      </c>
      <c r="U61" s="22">
        <v>4.9000000000000004</v>
      </c>
      <c r="V61" s="22">
        <v>45.96</v>
      </c>
      <c r="W61" s="22">
        <v>16.87</v>
      </c>
      <c r="X61" s="22">
        <v>585.72</v>
      </c>
      <c r="Y61" s="22">
        <v>1.27</v>
      </c>
      <c r="Z61" s="22">
        <v>272.32</v>
      </c>
      <c r="AA61" s="22">
        <v>0.63</v>
      </c>
      <c r="AB61" s="22">
        <v>0.55000000000000004</v>
      </c>
      <c r="AC61" s="22">
        <v>2.29</v>
      </c>
      <c r="AD61" s="22">
        <v>296.64</v>
      </c>
      <c r="AE61" s="22">
        <v>0.66</v>
      </c>
      <c r="AF61" s="22">
        <v>0.94</v>
      </c>
      <c r="AG61" s="22">
        <v>0.14000000000000001</v>
      </c>
      <c r="AH61" s="22">
        <v>7.0000000000000007E-2</v>
      </c>
    </row>
    <row r="62" spans="1:34" ht="15" x14ac:dyDescent="0.2">
      <c r="A62" s="22">
        <v>7</v>
      </c>
      <c r="B62" s="22" t="s">
        <v>575</v>
      </c>
      <c r="C62" s="22" t="s">
        <v>389</v>
      </c>
      <c r="D62" s="22">
        <v>14.88</v>
      </c>
      <c r="E62" s="22"/>
      <c r="F62" s="22"/>
      <c r="G62" s="22"/>
      <c r="H62" s="22">
        <v>8</v>
      </c>
      <c r="I62" s="22"/>
      <c r="J62" s="22">
        <v>8.11</v>
      </c>
      <c r="K62" s="22">
        <v>14.5</v>
      </c>
      <c r="L62" s="22">
        <v>52.6</v>
      </c>
      <c r="M62" s="22">
        <v>188.21</v>
      </c>
      <c r="N62" s="22">
        <v>0.4</v>
      </c>
      <c r="O62" s="22">
        <v>0.03</v>
      </c>
      <c r="P62" s="22" t="s">
        <v>369</v>
      </c>
      <c r="Q62" s="22">
        <v>6.5</v>
      </c>
      <c r="R62" s="22">
        <v>162.85</v>
      </c>
      <c r="S62" s="22">
        <v>5.58</v>
      </c>
      <c r="T62" s="22">
        <v>22.79</v>
      </c>
      <c r="U62" s="22">
        <v>4.57</v>
      </c>
      <c r="V62" s="22">
        <v>46.88</v>
      </c>
      <c r="W62" s="22">
        <v>17.53</v>
      </c>
      <c r="X62" s="22">
        <v>620.97</v>
      </c>
      <c r="Y62" s="22">
        <v>1.81</v>
      </c>
      <c r="Z62" s="22">
        <v>288.13</v>
      </c>
      <c r="AA62" s="22">
        <v>0.22</v>
      </c>
      <c r="AB62" s="22">
        <v>1.01</v>
      </c>
      <c r="AC62" s="22">
        <v>45.52</v>
      </c>
      <c r="AD62" s="22">
        <v>317.01</v>
      </c>
      <c r="AE62" s="22">
        <v>0.63</v>
      </c>
      <c r="AF62" s="22">
        <v>0.57999999999999996</v>
      </c>
      <c r="AG62" s="22">
        <v>7.0000000000000007E-2</v>
      </c>
      <c r="AH62" s="22">
        <v>0.02</v>
      </c>
    </row>
    <row r="63" spans="1:34" ht="15" x14ac:dyDescent="0.2">
      <c r="A63" s="22">
        <v>8</v>
      </c>
      <c r="B63" s="22" t="s">
        <v>574</v>
      </c>
      <c r="C63" s="22" t="s">
        <v>389</v>
      </c>
      <c r="D63" s="22">
        <v>16.309999999999999</v>
      </c>
      <c r="E63" s="22"/>
      <c r="F63" s="22"/>
      <c r="G63" s="22"/>
      <c r="H63" s="22">
        <v>0.1</v>
      </c>
      <c r="I63" s="22"/>
      <c r="J63" s="22" t="s">
        <v>369</v>
      </c>
      <c r="K63" s="22" t="s">
        <v>369</v>
      </c>
      <c r="L63" s="22" t="s">
        <v>369</v>
      </c>
      <c r="M63" s="22" t="s">
        <v>369</v>
      </c>
      <c r="N63" s="22" t="s">
        <v>369</v>
      </c>
      <c r="O63" s="22" t="s">
        <v>369</v>
      </c>
      <c r="P63" s="22" t="s">
        <v>369</v>
      </c>
      <c r="Q63" s="22" t="s">
        <v>369</v>
      </c>
      <c r="R63" s="22" t="s">
        <v>369</v>
      </c>
      <c r="S63" s="22" t="s">
        <v>369</v>
      </c>
      <c r="T63" s="22" t="s">
        <v>369</v>
      </c>
      <c r="U63" s="22" t="s">
        <v>369</v>
      </c>
      <c r="V63" s="22" t="s">
        <v>369</v>
      </c>
      <c r="W63" s="22" t="s">
        <v>369</v>
      </c>
      <c r="X63" s="22" t="s">
        <v>369</v>
      </c>
      <c r="Y63" s="22" t="s">
        <v>369</v>
      </c>
      <c r="Z63" s="22" t="s">
        <v>369</v>
      </c>
      <c r="AA63" s="22" t="s">
        <v>369</v>
      </c>
      <c r="AB63" s="22" t="s">
        <v>369</v>
      </c>
      <c r="AC63" s="22" t="s">
        <v>369</v>
      </c>
      <c r="AD63" s="22" t="s">
        <v>369</v>
      </c>
      <c r="AE63" s="22" t="s">
        <v>369</v>
      </c>
      <c r="AF63" s="22" t="s">
        <v>369</v>
      </c>
      <c r="AG63" s="22" t="s">
        <v>369</v>
      </c>
      <c r="AH63" s="22" t="s">
        <v>369</v>
      </c>
    </row>
    <row r="64" spans="1:34" ht="15" x14ac:dyDescent="0.2">
      <c r="A64" s="22">
        <v>8</v>
      </c>
      <c r="B64" s="22" t="s">
        <v>573</v>
      </c>
      <c r="C64" s="22" t="s">
        <v>389</v>
      </c>
      <c r="D64" s="22">
        <v>17.61</v>
      </c>
      <c r="E64" s="22"/>
      <c r="F64" s="22"/>
      <c r="G64" s="22"/>
      <c r="H64" s="22">
        <v>7</v>
      </c>
      <c r="I64" s="22"/>
      <c r="J64" s="22">
        <v>8.1199999999999992</v>
      </c>
      <c r="K64" s="22">
        <v>14.1</v>
      </c>
      <c r="L64" s="22">
        <v>51.6</v>
      </c>
      <c r="M64" s="22">
        <v>179.97</v>
      </c>
      <c r="N64" s="22">
        <v>0.39</v>
      </c>
      <c r="O64" s="22">
        <v>0.02</v>
      </c>
      <c r="P64" s="22" t="s">
        <v>369</v>
      </c>
      <c r="Q64" s="22">
        <v>7.26</v>
      </c>
      <c r="R64" s="22">
        <v>157.55000000000001</v>
      </c>
      <c r="S64" s="22">
        <v>5.48</v>
      </c>
      <c r="T64" s="22">
        <v>22.36</v>
      </c>
      <c r="U64" s="22">
        <v>3.51</v>
      </c>
      <c r="V64" s="22">
        <v>44.02</v>
      </c>
      <c r="W64" s="22">
        <v>20.72</v>
      </c>
      <c r="X64" s="22">
        <v>681.86</v>
      </c>
      <c r="Y64" s="22">
        <v>2.59</v>
      </c>
      <c r="Z64" s="22">
        <v>288.77999999999997</v>
      </c>
      <c r="AA64" s="22">
        <v>5.1100000000000003</v>
      </c>
      <c r="AB64" s="22">
        <v>0.97</v>
      </c>
      <c r="AC64" s="22">
        <v>64.03</v>
      </c>
      <c r="AD64" s="22">
        <v>234.62</v>
      </c>
      <c r="AE64" s="22">
        <v>0.74</v>
      </c>
      <c r="AF64" s="22">
        <v>0.39</v>
      </c>
      <c r="AG64" s="22">
        <v>0.1</v>
      </c>
      <c r="AH64" s="22">
        <v>0.02</v>
      </c>
    </row>
    <row r="65" spans="1:34" ht="15" x14ac:dyDescent="0.2">
      <c r="A65" s="22">
        <v>9</v>
      </c>
      <c r="B65" s="22" t="s">
        <v>529</v>
      </c>
      <c r="C65" s="22" t="s">
        <v>389</v>
      </c>
      <c r="D65" s="22">
        <v>18.38</v>
      </c>
      <c r="E65" s="22"/>
      <c r="F65" s="22"/>
      <c r="G65" s="22"/>
      <c r="H65" s="22">
        <v>8</v>
      </c>
      <c r="I65" s="22"/>
      <c r="J65" s="22">
        <v>8.08</v>
      </c>
      <c r="K65" s="22">
        <v>13.5</v>
      </c>
      <c r="L65" s="22">
        <v>49.2</v>
      </c>
      <c r="M65" s="22">
        <v>175.68</v>
      </c>
      <c r="N65" s="22">
        <v>0.38</v>
      </c>
      <c r="O65" s="22">
        <v>0.05</v>
      </c>
      <c r="P65" s="22" t="s">
        <v>369</v>
      </c>
      <c r="Q65" s="22">
        <v>8.2200000000000006</v>
      </c>
      <c r="R65" s="22">
        <v>154.5</v>
      </c>
      <c r="S65" s="22">
        <v>5.3</v>
      </c>
      <c r="T65" s="22">
        <v>22.05</v>
      </c>
      <c r="U65" s="22">
        <v>2.92</v>
      </c>
      <c r="V65" s="22">
        <v>40.54</v>
      </c>
      <c r="W65" s="22">
        <v>22.48</v>
      </c>
      <c r="X65" s="22">
        <v>659.43</v>
      </c>
      <c r="Y65" s="22">
        <v>3.29</v>
      </c>
      <c r="Z65" s="22">
        <v>265.47000000000003</v>
      </c>
      <c r="AA65" s="22">
        <v>1.7</v>
      </c>
      <c r="AB65" s="22">
        <v>0.81</v>
      </c>
      <c r="AC65" s="22">
        <v>14.88</v>
      </c>
      <c r="AD65" s="22">
        <v>196.24</v>
      </c>
      <c r="AE65" s="22">
        <v>0.72</v>
      </c>
      <c r="AF65" s="22">
        <v>0.49</v>
      </c>
      <c r="AG65" s="22">
        <v>0.11</v>
      </c>
      <c r="AH65" s="22">
        <v>0.12</v>
      </c>
    </row>
    <row r="66" spans="1:34" ht="15" x14ac:dyDescent="0.2">
      <c r="A66" s="22">
        <v>9</v>
      </c>
      <c r="B66" s="22" t="s">
        <v>572</v>
      </c>
      <c r="C66" s="22" t="s">
        <v>389</v>
      </c>
      <c r="D66" s="22">
        <v>19.12</v>
      </c>
      <c r="E66" s="22"/>
      <c r="F66" s="22"/>
      <c r="G66" s="22"/>
      <c r="H66" s="22">
        <v>5</v>
      </c>
      <c r="I66" s="22"/>
      <c r="J66" s="22">
        <v>8.26</v>
      </c>
      <c r="K66" s="22">
        <v>12.5</v>
      </c>
      <c r="L66" s="22">
        <v>44</v>
      </c>
      <c r="M66" s="22">
        <v>162.28</v>
      </c>
      <c r="N66" s="22">
        <v>0.35</v>
      </c>
      <c r="O66" s="22">
        <v>0.45</v>
      </c>
      <c r="P66" s="22" t="s">
        <v>369</v>
      </c>
      <c r="Q66" s="22">
        <v>7.2</v>
      </c>
      <c r="R66" s="22">
        <v>142.24</v>
      </c>
      <c r="S66" s="22">
        <v>4.8899999999999997</v>
      </c>
      <c r="T66" s="22">
        <v>20.010000000000002</v>
      </c>
      <c r="U66" s="22">
        <v>2.65</v>
      </c>
      <c r="V66" s="22">
        <v>36.65</v>
      </c>
      <c r="W66" s="22">
        <v>21.15</v>
      </c>
      <c r="X66" s="22">
        <v>631.65</v>
      </c>
      <c r="Y66" s="22">
        <v>3.63</v>
      </c>
      <c r="Z66" s="22">
        <v>239.94</v>
      </c>
      <c r="AA66" s="22">
        <v>0.37</v>
      </c>
      <c r="AB66" s="22">
        <v>0.67</v>
      </c>
      <c r="AC66" s="22">
        <v>11.87</v>
      </c>
      <c r="AD66" s="22">
        <v>167.63</v>
      </c>
      <c r="AE66" s="22">
        <v>0.61</v>
      </c>
      <c r="AF66" s="22">
        <v>0.68</v>
      </c>
      <c r="AG66" s="22">
        <v>0.12</v>
      </c>
      <c r="AH66" s="22">
        <v>0.09</v>
      </c>
    </row>
    <row r="67" spans="1:34" ht="15" x14ac:dyDescent="0.2">
      <c r="A67" s="22">
        <v>10</v>
      </c>
      <c r="B67" s="22" t="s">
        <v>571</v>
      </c>
      <c r="C67" s="22" t="s">
        <v>389</v>
      </c>
      <c r="D67" s="22">
        <v>20.07</v>
      </c>
      <c r="E67" s="22"/>
      <c r="F67" s="22"/>
      <c r="G67" s="22"/>
      <c r="H67" s="22">
        <v>3.5</v>
      </c>
      <c r="I67" s="22"/>
      <c r="J67" s="22">
        <v>8.24</v>
      </c>
      <c r="K67" s="22">
        <v>12.9</v>
      </c>
      <c r="L67" s="22">
        <v>49.4</v>
      </c>
      <c r="M67" s="22">
        <v>165.91</v>
      </c>
      <c r="N67" s="22">
        <v>0.37</v>
      </c>
      <c r="O67" s="22">
        <v>0.14000000000000001</v>
      </c>
      <c r="P67" s="22" t="s">
        <v>369</v>
      </c>
      <c r="Q67" s="22">
        <v>9.0500000000000007</v>
      </c>
      <c r="R67" s="22">
        <v>143.71</v>
      </c>
      <c r="S67" s="22">
        <v>5.17</v>
      </c>
      <c r="T67" s="22">
        <v>21.48</v>
      </c>
      <c r="U67" s="22">
        <v>2.7</v>
      </c>
      <c r="V67" s="22">
        <v>39.479999999999997</v>
      </c>
      <c r="W67" s="22">
        <v>23.3</v>
      </c>
      <c r="X67" s="22">
        <v>723.52</v>
      </c>
      <c r="Y67" s="22">
        <v>8.2200000000000006</v>
      </c>
      <c r="Z67" s="22">
        <v>240.13</v>
      </c>
      <c r="AA67" s="22">
        <v>0</v>
      </c>
      <c r="AB67" s="22">
        <v>0.67</v>
      </c>
      <c r="AC67" s="22">
        <v>0</v>
      </c>
      <c r="AD67" s="22">
        <v>90.81</v>
      </c>
      <c r="AE67" s="22">
        <v>0.65</v>
      </c>
      <c r="AF67" s="22">
        <v>2</v>
      </c>
      <c r="AG67" s="22">
        <v>0.82</v>
      </c>
      <c r="AH67" s="22">
        <v>0.14000000000000001</v>
      </c>
    </row>
    <row r="68" spans="1:34" ht="15" x14ac:dyDescent="0.2">
      <c r="A68" s="22">
        <v>11</v>
      </c>
      <c r="B68" s="22" t="s">
        <v>553</v>
      </c>
      <c r="C68" s="22" t="s">
        <v>389</v>
      </c>
      <c r="D68" s="22">
        <v>22.38</v>
      </c>
      <c r="E68" s="22"/>
      <c r="F68" s="22"/>
      <c r="G68" s="22"/>
      <c r="H68" s="22">
        <v>1.5</v>
      </c>
      <c r="I68" s="22"/>
      <c r="J68" s="22">
        <v>8.48</v>
      </c>
      <c r="K68" s="22">
        <v>9.9</v>
      </c>
      <c r="L68" s="22">
        <v>39.1</v>
      </c>
      <c r="M68" s="22" t="s">
        <v>369</v>
      </c>
      <c r="N68" s="22" t="s">
        <v>369</v>
      </c>
      <c r="O68" s="22" t="s">
        <v>369</v>
      </c>
      <c r="P68" s="22" t="s">
        <v>369</v>
      </c>
      <c r="Q68" s="22">
        <v>6.75</v>
      </c>
      <c r="R68" s="22" t="s">
        <v>369</v>
      </c>
      <c r="S68" s="22" t="s">
        <v>369</v>
      </c>
      <c r="T68" s="22" t="s">
        <v>369</v>
      </c>
      <c r="U68" s="22" t="s">
        <v>369</v>
      </c>
      <c r="V68" s="22" t="s">
        <v>369</v>
      </c>
      <c r="W68" s="22" t="s">
        <v>369</v>
      </c>
      <c r="X68" s="22" t="s">
        <v>369</v>
      </c>
      <c r="Y68" s="22" t="s">
        <v>369</v>
      </c>
      <c r="Z68" s="22" t="s">
        <v>369</v>
      </c>
      <c r="AA68" s="22" t="s">
        <v>369</v>
      </c>
      <c r="AB68" s="22" t="s">
        <v>369</v>
      </c>
      <c r="AC68" s="22" t="s">
        <v>369</v>
      </c>
      <c r="AD68" s="22" t="s">
        <v>369</v>
      </c>
      <c r="AE68" s="22" t="s">
        <v>369</v>
      </c>
      <c r="AF68" s="22" t="s">
        <v>369</v>
      </c>
      <c r="AG68" s="22" t="s">
        <v>369</v>
      </c>
      <c r="AH68" s="22" t="s">
        <v>369</v>
      </c>
    </row>
    <row r="69" spans="1:34" ht="15" x14ac:dyDescent="0.2">
      <c r="A69" s="22">
        <v>12</v>
      </c>
      <c r="B69" s="22" t="s">
        <v>524</v>
      </c>
      <c r="C69" s="22" t="s">
        <v>389</v>
      </c>
      <c r="D69" s="22">
        <v>24.38</v>
      </c>
      <c r="E69" s="22"/>
      <c r="F69" s="22"/>
      <c r="G69" s="22"/>
      <c r="H69" s="22">
        <v>10</v>
      </c>
      <c r="I69" s="22"/>
      <c r="J69" s="22">
        <v>8.07</v>
      </c>
      <c r="K69" s="22">
        <v>11.5</v>
      </c>
      <c r="L69" s="22">
        <v>40.4</v>
      </c>
      <c r="M69" s="22">
        <v>148.80000000000001</v>
      </c>
      <c r="N69" s="22">
        <v>0.33</v>
      </c>
      <c r="O69" s="22">
        <v>0.05</v>
      </c>
      <c r="P69" s="22" t="s">
        <v>369</v>
      </c>
      <c r="Q69" s="22">
        <v>7.96</v>
      </c>
      <c r="R69" s="22">
        <v>124.01</v>
      </c>
      <c r="S69" s="22">
        <v>3.88</v>
      </c>
      <c r="T69" s="22">
        <v>17.260000000000002</v>
      </c>
      <c r="U69" s="22">
        <v>5.51</v>
      </c>
      <c r="V69" s="22">
        <v>35.71</v>
      </c>
      <c r="W69" s="22">
        <v>19.32</v>
      </c>
      <c r="X69" s="22">
        <v>713.55</v>
      </c>
      <c r="Y69" s="22">
        <v>12.7</v>
      </c>
      <c r="Z69" s="22">
        <v>159.28</v>
      </c>
      <c r="AA69" s="22">
        <v>0.59</v>
      </c>
      <c r="AB69" s="22">
        <v>0.32</v>
      </c>
      <c r="AC69" s="22">
        <v>9.7200000000000006</v>
      </c>
      <c r="AD69" s="22">
        <v>114.85</v>
      </c>
      <c r="AE69" s="22">
        <v>0.35</v>
      </c>
      <c r="AF69" s="22">
        <v>4.3</v>
      </c>
      <c r="AG69" s="22">
        <v>0.36</v>
      </c>
      <c r="AH69" s="22">
        <v>7.0000000000000007E-2</v>
      </c>
    </row>
    <row r="70" spans="1:34" ht="15" x14ac:dyDescent="0.2">
      <c r="A70" s="22">
        <v>13</v>
      </c>
      <c r="B70" s="22" t="s">
        <v>570</v>
      </c>
      <c r="C70" s="22" t="s">
        <v>389</v>
      </c>
      <c r="D70" s="22">
        <v>26.35</v>
      </c>
      <c r="E70" s="22"/>
      <c r="F70" s="22"/>
      <c r="G70" s="22"/>
      <c r="H70" s="22">
        <v>4</v>
      </c>
      <c r="I70" s="22"/>
      <c r="J70" s="22">
        <v>8.02</v>
      </c>
      <c r="K70" s="22">
        <v>10.4</v>
      </c>
      <c r="L70" s="22">
        <v>36.5</v>
      </c>
      <c r="M70" s="22">
        <v>133.91999999999999</v>
      </c>
      <c r="N70" s="22">
        <v>0.28999999999999998</v>
      </c>
      <c r="O70" s="22">
        <v>0.05</v>
      </c>
      <c r="P70" s="22" t="s">
        <v>369</v>
      </c>
      <c r="Q70" s="22">
        <v>6.9</v>
      </c>
      <c r="R70" s="22">
        <v>108.22</v>
      </c>
      <c r="S70" s="22">
        <v>3.3</v>
      </c>
      <c r="T70" s="22">
        <v>14.25</v>
      </c>
      <c r="U70" s="22">
        <v>6.1</v>
      </c>
      <c r="V70" s="22">
        <v>32.28</v>
      </c>
      <c r="W70" s="22">
        <v>15.65</v>
      </c>
      <c r="X70" s="22">
        <v>594.98</v>
      </c>
      <c r="Y70" s="22">
        <v>11.89</v>
      </c>
      <c r="Z70" s="22">
        <v>111.55</v>
      </c>
      <c r="AA70" s="22">
        <v>0.3</v>
      </c>
      <c r="AB70" s="22">
        <v>0.17</v>
      </c>
      <c r="AC70" s="22">
        <v>35.71</v>
      </c>
      <c r="AD70" s="22">
        <v>105.54</v>
      </c>
      <c r="AE70" s="22">
        <v>0.21</v>
      </c>
      <c r="AF70" s="22">
        <v>0.36</v>
      </c>
      <c r="AG70" s="22">
        <v>0.12</v>
      </c>
      <c r="AH70" s="22">
        <v>0.02</v>
      </c>
    </row>
    <row r="71" spans="1:34" ht="15" x14ac:dyDescent="0.2">
      <c r="A71" s="22">
        <v>14</v>
      </c>
      <c r="B71" s="22" t="s">
        <v>550</v>
      </c>
      <c r="C71" s="22" t="s">
        <v>389</v>
      </c>
      <c r="D71" s="22">
        <v>28.38</v>
      </c>
      <c r="E71" s="22"/>
      <c r="F71" s="22"/>
      <c r="G71" s="22"/>
      <c r="H71" s="22">
        <v>8</v>
      </c>
      <c r="I71" s="22"/>
      <c r="J71" s="22">
        <v>7.84</v>
      </c>
      <c r="K71" s="22">
        <v>9.3000000000000007</v>
      </c>
      <c r="L71" s="22">
        <v>28.6</v>
      </c>
      <c r="M71" s="22">
        <v>124.05</v>
      </c>
      <c r="N71" s="22">
        <v>0.27</v>
      </c>
      <c r="O71" s="22">
        <v>0.02</v>
      </c>
      <c r="P71" s="22" t="s">
        <v>369</v>
      </c>
      <c r="Q71" s="22">
        <v>4.93</v>
      </c>
      <c r="R71" s="22">
        <v>96.91</v>
      </c>
      <c r="S71" s="22">
        <v>2.31</v>
      </c>
      <c r="T71" s="22">
        <v>12.26</v>
      </c>
      <c r="U71" s="22">
        <v>7.86</v>
      </c>
      <c r="V71" s="22">
        <v>30.81</v>
      </c>
      <c r="W71" s="22">
        <v>10.11</v>
      </c>
      <c r="X71" s="22">
        <v>657.65</v>
      </c>
      <c r="Y71" s="22">
        <v>12.07</v>
      </c>
      <c r="Z71" s="22">
        <v>85.75</v>
      </c>
      <c r="AA71" s="22">
        <v>6.23</v>
      </c>
      <c r="AB71" s="22">
        <v>0.11</v>
      </c>
      <c r="AC71" s="22">
        <v>309.97000000000003</v>
      </c>
      <c r="AD71" s="22">
        <v>54.53</v>
      </c>
      <c r="AE71" s="22">
        <v>0.24</v>
      </c>
      <c r="AF71" s="22">
        <v>0</v>
      </c>
      <c r="AG71" s="22">
        <v>0.01</v>
      </c>
      <c r="AH71" s="22">
        <v>0</v>
      </c>
    </row>
    <row r="72" spans="1:34" ht="1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5" x14ac:dyDescent="0.2">
      <c r="A73" s="22"/>
      <c r="B73" s="22" t="s">
        <v>569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5" x14ac:dyDescent="0.2">
      <c r="A74" s="22">
        <v>1</v>
      </c>
      <c r="B74" s="22" t="s">
        <v>544</v>
      </c>
      <c r="C74" s="22" t="s">
        <v>389</v>
      </c>
      <c r="D74" s="22">
        <v>1.38</v>
      </c>
      <c r="E74" s="22"/>
      <c r="F74" s="22"/>
      <c r="G74" s="22"/>
      <c r="H74" s="22">
        <v>13</v>
      </c>
      <c r="I74" s="22"/>
      <c r="J74" s="22">
        <v>7.66</v>
      </c>
      <c r="K74" s="22">
        <v>10.6</v>
      </c>
      <c r="L74" s="22">
        <v>27.2</v>
      </c>
      <c r="M74" s="22">
        <v>166.1</v>
      </c>
      <c r="N74" s="22">
        <v>0.28000000000000003</v>
      </c>
      <c r="O74" s="22">
        <v>0.04</v>
      </c>
      <c r="P74" s="22" t="s">
        <v>369</v>
      </c>
      <c r="Q74" s="22">
        <v>2.82</v>
      </c>
      <c r="R74" s="22">
        <v>133.84</v>
      </c>
      <c r="S74" s="22">
        <v>4.08</v>
      </c>
      <c r="T74" s="22">
        <v>16.61</v>
      </c>
      <c r="U74" s="22">
        <v>3.51</v>
      </c>
      <c r="V74" s="22">
        <v>29.75</v>
      </c>
      <c r="W74" s="22">
        <v>9.74</v>
      </c>
      <c r="X74" s="22">
        <v>781.91</v>
      </c>
      <c r="Y74" s="22">
        <v>2.02</v>
      </c>
      <c r="Z74" s="22">
        <v>176.58</v>
      </c>
      <c r="AA74" s="22">
        <v>0.41</v>
      </c>
      <c r="AB74" s="22">
        <v>0.66</v>
      </c>
      <c r="AC74" s="22">
        <v>248.9</v>
      </c>
      <c r="AD74" s="22">
        <v>1138.53</v>
      </c>
      <c r="AE74" s="22">
        <v>0.43</v>
      </c>
      <c r="AF74" s="22">
        <v>0</v>
      </c>
      <c r="AG74" s="22">
        <v>0.1</v>
      </c>
      <c r="AH74" s="22">
        <v>0</v>
      </c>
    </row>
    <row r="75" spans="1:34" ht="15" x14ac:dyDescent="0.2">
      <c r="A75" s="22">
        <v>1</v>
      </c>
      <c r="B75" s="22" t="s">
        <v>568</v>
      </c>
      <c r="C75" s="22" t="s">
        <v>389</v>
      </c>
      <c r="D75" s="22">
        <v>2.88</v>
      </c>
      <c r="E75" s="22"/>
      <c r="F75" s="22"/>
      <c r="G75" s="22"/>
      <c r="H75" s="22">
        <v>10</v>
      </c>
      <c r="I75" s="22"/>
      <c r="J75" s="22">
        <v>7.87</v>
      </c>
      <c r="K75" s="22">
        <v>11</v>
      </c>
      <c r="L75" s="22">
        <v>30.2</v>
      </c>
      <c r="M75" s="22">
        <v>170.23</v>
      </c>
      <c r="N75" s="22">
        <v>0.31</v>
      </c>
      <c r="O75" s="22">
        <v>0.03</v>
      </c>
      <c r="P75" s="22" t="s">
        <v>369</v>
      </c>
      <c r="Q75" s="22">
        <v>3.45</v>
      </c>
      <c r="R75" s="22">
        <v>159.16</v>
      </c>
      <c r="S75" s="22">
        <v>4.82</v>
      </c>
      <c r="T75" s="22">
        <v>21.06</v>
      </c>
      <c r="U75" s="22">
        <v>4.33</v>
      </c>
      <c r="V75" s="22">
        <v>36.82</v>
      </c>
      <c r="W75" s="22">
        <v>10.33</v>
      </c>
      <c r="X75" s="22">
        <v>865.59</v>
      </c>
      <c r="Y75" s="22">
        <v>2.5299999999999998</v>
      </c>
      <c r="Z75" s="22">
        <v>222.74</v>
      </c>
      <c r="AA75" s="22">
        <v>0.78</v>
      </c>
      <c r="AB75" s="22">
        <v>0.93</v>
      </c>
      <c r="AC75" s="22">
        <v>239.05</v>
      </c>
      <c r="AD75" s="22">
        <v>1230.56</v>
      </c>
      <c r="AE75" s="22">
        <v>0.47</v>
      </c>
      <c r="AF75" s="22">
        <v>0</v>
      </c>
      <c r="AG75" s="22">
        <v>0.14000000000000001</v>
      </c>
      <c r="AH75" s="22">
        <v>0.03</v>
      </c>
    </row>
    <row r="76" spans="1:34" ht="15" x14ac:dyDescent="0.2">
      <c r="A76" s="22">
        <v>2</v>
      </c>
      <c r="B76" s="22" t="s">
        <v>567</v>
      </c>
      <c r="C76" s="22" t="s">
        <v>389</v>
      </c>
      <c r="D76" s="22">
        <v>3.37</v>
      </c>
      <c r="E76" s="22"/>
      <c r="F76" s="22"/>
      <c r="G76" s="22"/>
      <c r="H76" s="22">
        <v>11</v>
      </c>
      <c r="I76" s="22"/>
      <c r="J76" s="22">
        <v>7.9</v>
      </c>
      <c r="K76" s="22">
        <v>11.5</v>
      </c>
      <c r="L76" s="22">
        <v>34.200000000000003</v>
      </c>
      <c r="M76" s="22">
        <v>174.23</v>
      </c>
      <c r="N76" s="22">
        <v>0.33</v>
      </c>
      <c r="O76" s="22">
        <v>0.03</v>
      </c>
      <c r="P76" s="22" t="s">
        <v>369</v>
      </c>
      <c r="Q76" s="22">
        <v>4.16</v>
      </c>
      <c r="R76" s="22">
        <v>143.54</v>
      </c>
      <c r="S76" s="22">
        <v>4.4400000000000004</v>
      </c>
      <c r="T76" s="22">
        <v>19.329999999999998</v>
      </c>
      <c r="U76" s="22">
        <v>3.5</v>
      </c>
      <c r="V76" s="22">
        <v>31.73</v>
      </c>
      <c r="W76" s="22">
        <v>11.46</v>
      </c>
      <c r="X76" s="22">
        <v>697.53</v>
      </c>
      <c r="Y76" s="22">
        <v>3.09</v>
      </c>
      <c r="Z76" s="22">
        <v>213.95</v>
      </c>
      <c r="AA76" s="22">
        <v>0.7</v>
      </c>
      <c r="AB76" s="22">
        <v>0.86</v>
      </c>
      <c r="AC76" s="22">
        <v>70.52</v>
      </c>
      <c r="AD76" s="22">
        <v>746.23</v>
      </c>
      <c r="AE76" s="22">
        <v>0.47</v>
      </c>
      <c r="AF76" s="22">
        <v>0</v>
      </c>
      <c r="AG76" s="22">
        <v>0.13</v>
      </c>
      <c r="AH76" s="22">
        <v>0.02</v>
      </c>
    </row>
    <row r="77" spans="1:34" ht="15" x14ac:dyDescent="0.2">
      <c r="A77" s="22">
        <v>2</v>
      </c>
      <c r="B77" s="22" t="s">
        <v>541</v>
      </c>
      <c r="C77" s="22" t="s">
        <v>389</v>
      </c>
      <c r="D77" s="22">
        <v>4.87</v>
      </c>
      <c r="E77" s="22"/>
      <c r="F77" s="22"/>
      <c r="G77" s="22"/>
      <c r="H77" s="22">
        <v>7</v>
      </c>
      <c r="I77" s="22"/>
      <c r="J77" s="22">
        <v>8.06</v>
      </c>
      <c r="K77" s="22">
        <v>11.7</v>
      </c>
      <c r="L77" s="22">
        <v>37.5</v>
      </c>
      <c r="M77" s="22">
        <v>174.01</v>
      </c>
      <c r="N77" s="22">
        <v>0.33</v>
      </c>
      <c r="O77" s="22">
        <v>0.21</v>
      </c>
      <c r="P77" s="22" t="s">
        <v>369</v>
      </c>
      <c r="Q77" s="22">
        <v>4.93</v>
      </c>
      <c r="R77" s="22">
        <v>163.59</v>
      </c>
      <c r="S77" s="22">
        <v>4.9000000000000004</v>
      </c>
      <c r="T77" s="22">
        <v>23.65</v>
      </c>
      <c r="U77" s="22">
        <v>3.36</v>
      </c>
      <c r="V77" s="22">
        <v>34.93</v>
      </c>
      <c r="W77" s="22">
        <v>11.65</v>
      </c>
      <c r="X77" s="22">
        <v>866.65</v>
      </c>
      <c r="Y77" s="22">
        <v>3.2</v>
      </c>
      <c r="Z77" s="22">
        <v>282.58</v>
      </c>
      <c r="AA77" s="22">
        <v>0.15</v>
      </c>
      <c r="AB77" s="22">
        <v>1.03</v>
      </c>
      <c r="AC77" s="22">
        <v>0.16</v>
      </c>
      <c r="AD77" s="22">
        <v>414.67</v>
      </c>
      <c r="AE77" s="22">
        <v>0.52</v>
      </c>
      <c r="AF77" s="22">
        <v>0</v>
      </c>
      <c r="AG77" s="22">
        <v>0.28999999999999998</v>
      </c>
      <c r="AH77" s="22">
        <v>0.03</v>
      </c>
    </row>
    <row r="78" spans="1:34" ht="15" x14ac:dyDescent="0.2">
      <c r="A78" s="22">
        <v>3</v>
      </c>
      <c r="B78" s="22" t="s">
        <v>566</v>
      </c>
      <c r="C78" s="22" t="s">
        <v>389</v>
      </c>
      <c r="D78" s="22">
        <v>4.93</v>
      </c>
      <c r="E78" s="22"/>
      <c r="F78" s="22"/>
      <c r="G78" s="22"/>
      <c r="H78" s="22">
        <v>6</v>
      </c>
      <c r="I78" s="22"/>
      <c r="J78" s="22">
        <v>8.1199999999999992</v>
      </c>
      <c r="K78" s="22">
        <v>12</v>
      </c>
      <c r="L78" s="22">
        <v>41.5</v>
      </c>
      <c r="M78" s="22">
        <v>179.85</v>
      </c>
      <c r="N78" s="22">
        <v>0.35</v>
      </c>
      <c r="O78" s="22">
        <v>0.19</v>
      </c>
      <c r="P78" s="22" t="s">
        <v>369</v>
      </c>
      <c r="Q78" s="22">
        <v>5.42</v>
      </c>
      <c r="R78" s="22">
        <v>150.80000000000001</v>
      </c>
      <c r="S78" s="22">
        <v>4.58</v>
      </c>
      <c r="T78" s="22">
        <v>22.35</v>
      </c>
      <c r="U78" s="22">
        <v>3.03</v>
      </c>
      <c r="V78" s="22">
        <v>33.83</v>
      </c>
      <c r="W78" s="22">
        <v>11.5</v>
      </c>
      <c r="X78" s="22">
        <v>978.81</v>
      </c>
      <c r="Y78" s="22">
        <v>4.18</v>
      </c>
      <c r="Z78" s="22">
        <v>281.38</v>
      </c>
      <c r="AA78" s="22">
        <v>0.26</v>
      </c>
      <c r="AB78" s="22">
        <v>1.04</v>
      </c>
      <c r="AC78" s="22">
        <v>0</v>
      </c>
      <c r="AD78" s="22">
        <v>222.07</v>
      </c>
      <c r="AE78" s="22">
        <v>0.56999999999999995</v>
      </c>
      <c r="AF78" s="22">
        <v>0.13</v>
      </c>
      <c r="AG78" s="22">
        <v>0.22</v>
      </c>
      <c r="AH78" s="22">
        <v>0</v>
      </c>
    </row>
    <row r="79" spans="1:34" ht="15" x14ac:dyDescent="0.2">
      <c r="A79" s="22">
        <v>3</v>
      </c>
      <c r="B79" s="22" t="s">
        <v>565</v>
      </c>
      <c r="C79" s="22" t="s">
        <v>389</v>
      </c>
      <c r="D79" s="22">
        <v>6.29</v>
      </c>
      <c r="E79" s="22"/>
      <c r="F79" s="22"/>
      <c r="G79" s="22"/>
      <c r="H79" s="22">
        <v>7</v>
      </c>
      <c r="I79" s="22"/>
      <c r="J79" s="22">
        <v>8.1199999999999992</v>
      </c>
      <c r="K79" s="22">
        <v>12.8</v>
      </c>
      <c r="L79" s="22">
        <v>44.04</v>
      </c>
      <c r="M79" s="22">
        <v>185.66</v>
      </c>
      <c r="N79" s="22">
        <v>0.36</v>
      </c>
      <c r="O79" s="22">
        <v>7.0000000000000007E-2</v>
      </c>
      <c r="P79" s="22" t="s">
        <v>369</v>
      </c>
      <c r="Q79" s="22">
        <v>5.57</v>
      </c>
      <c r="R79" s="22">
        <v>154.68</v>
      </c>
      <c r="S79" s="22">
        <v>5.13</v>
      </c>
      <c r="T79" s="22">
        <v>23.02</v>
      </c>
      <c r="U79" s="22">
        <v>3.39</v>
      </c>
      <c r="V79" s="22">
        <v>36.89</v>
      </c>
      <c r="W79" s="22">
        <v>13.58</v>
      </c>
      <c r="X79" s="22">
        <v>1043.26</v>
      </c>
      <c r="Y79" s="22">
        <v>4.18</v>
      </c>
      <c r="Z79" s="22">
        <v>287.85000000000002</v>
      </c>
      <c r="AA79" s="22">
        <v>0.26</v>
      </c>
      <c r="AB79" s="22">
        <v>0.83</v>
      </c>
      <c r="AC79" s="22">
        <v>1.2</v>
      </c>
      <c r="AD79" s="22">
        <v>206.79</v>
      </c>
      <c r="AE79" s="22">
        <v>0.75</v>
      </c>
      <c r="AF79" s="22">
        <v>4.4400000000000004</v>
      </c>
      <c r="AG79" s="22">
        <v>0.14000000000000001</v>
      </c>
      <c r="AH79" s="22">
        <v>0</v>
      </c>
    </row>
    <row r="80" spans="1:34" ht="15" x14ac:dyDescent="0.2">
      <c r="A80" s="22">
        <v>4</v>
      </c>
      <c r="B80" s="22" t="s">
        <v>538</v>
      </c>
      <c r="C80" s="22" t="s">
        <v>389</v>
      </c>
      <c r="D80" s="22">
        <v>7.38</v>
      </c>
      <c r="E80" s="22"/>
      <c r="F80" s="22"/>
      <c r="G80" s="22"/>
      <c r="H80" s="22">
        <v>11</v>
      </c>
      <c r="I80" s="22"/>
      <c r="J80" s="22">
        <v>8.0399999999999991</v>
      </c>
      <c r="K80" s="22">
        <v>13</v>
      </c>
      <c r="L80" s="22">
        <v>47.4</v>
      </c>
      <c r="M80" s="22">
        <v>188.76</v>
      </c>
      <c r="N80" s="22">
        <v>0.37</v>
      </c>
      <c r="O80" s="22">
        <v>0.08</v>
      </c>
      <c r="P80" s="22" t="s">
        <v>369</v>
      </c>
      <c r="Q80" s="22">
        <v>5.57</v>
      </c>
      <c r="R80" s="22">
        <v>158.9</v>
      </c>
      <c r="S80" s="22">
        <v>5.38</v>
      </c>
      <c r="T80" s="22">
        <v>23.41</v>
      </c>
      <c r="U80" s="22">
        <v>3.89</v>
      </c>
      <c r="V80" s="22">
        <v>39.93</v>
      </c>
      <c r="W80" s="22">
        <v>14.29</v>
      </c>
      <c r="X80" s="22">
        <v>818.59</v>
      </c>
      <c r="Y80" s="22">
        <v>2.8</v>
      </c>
      <c r="Z80" s="22">
        <v>294.61</v>
      </c>
      <c r="AA80" s="22">
        <v>1.59</v>
      </c>
      <c r="AB80" s="22">
        <v>0.93</v>
      </c>
      <c r="AC80" s="22">
        <v>5.84</v>
      </c>
      <c r="AD80" s="22">
        <v>327.37</v>
      </c>
      <c r="AE80" s="22">
        <v>0.73</v>
      </c>
      <c r="AF80" s="22">
        <v>0.82</v>
      </c>
      <c r="AG80" s="22">
        <v>0.09</v>
      </c>
      <c r="AH80" s="22">
        <v>0.02</v>
      </c>
    </row>
    <row r="81" spans="1:34" ht="15" x14ac:dyDescent="0.2">
      <c r="A81" s="22">
        <v>4</v>
      </c>
      <c r="B81" s="22" t="s">
        <v>564</v>
      </c>
      <c r="C81" s="22" t="s">
        <v>389</v>
      </c>
      <c r="D81" s="22">
        <v>8</v>
      </c>
      <c r="E81" s="22"/>
      <c r="F81" s="22"/>
      <c r="G81" s="22"/>
      <c r="H81" s="22">
        <v>6</v>
      </c>
      <c r="I81" s="22"/>
      <c r="J81" s="22">
        <v>8.1</v>
      </c>
      <c r="K81" s="22">
        <v>12.6</v>
      </c>
      <c r="L81" s="22">
        <v>43.3</v>
      </c>
      <c r="M81" s="22">
        <v>180.64</v>
      </c>
      <c r="N81" s="22">
        <v>0.36</v>
      </c>
      <c r="O81" s="22">
        <v>0.04</v>
      </c>
      <c r="P81" s="22" t="s">
        <v>369</v>
      </c>
      <c r="Q81" s="22">
        <v>5.42</v>
      </c>
      <c r="R81" s="22">
        <v>160.37</v>
      </c>
      <c r="S81" s="22">
        <v>5.42</v>
      </c>
      <c r="T81" s="22">
        <v>22.79</v>
      </c>
      <c r="U81" s="22">
        <v>3.96</v>
      </c>
      <c r="V81" s="22">
        <v>39.85</v>
      </c>
      <c r="W81" s="22">
        <v>14.45</v>
      </c>
      <c r="X81" s="22">
        <v>645.54</v>
      </c>
      <c r="Y81" s="22">
        <v>1.83</v>
      </c>
      <c r="Z81" s="22">
        <v>295.52999999999997</v>
      </c>
      <c r="AA81" s="22">
        <v>0.44</v>
      </c>
      <c r="AB81" s="22">
        <v>0.77</v>
      </c>
      <c r="AC81" s="22">
        <v>19.64</v>
      </c>
      <c r="AD81" s="22">
        <v>327.19</v>
      </c>
      <c r="AE81" s="22">
        <v>0.7</v>
      </c>
      <c r="AF81" s="22">
        <v>0.82</v>
      </c>
      <c r="AG81" s="22">
        <v>0.08</v>
      </c>
      <c r="AH81" s="22">
        <v>0.06</v>
      </c>
    </row>
    <row r="82" spans="1:34" ht="15" x14ac:dyDescent="0.2">
      <c r="A82" s="22">
        <v>5</v>
      </c>
      <c r="B82" s="22" t="s">
        <v>536</v>
      </c>
      <c r="C82" s="22" t="s">
        <v>389</v>
      </c>
      <c r="D82" s="22">
        <v>9.3800000000000008</v>
      </c>
      <c r="E82" s="22"/>
      <c r="F82" s="22"/>
      <c r="G82" s="22"/>
      <c r="H82" s="22">
        <v>8</v>
      </c>
      <c r="I82" s="22"/>
      <c r="J82" s="22">
        <v>7.99</v>
      </c>
      <c r="K82" s="22">
        <v>12</v>
      </c>
      <c r="L82" s="22">
        <v>36.1</v>
      </c>
      <c r="M82" s="22">
        <v>174.18</v>
      </c>
      <c r="N82" s="22">
        <v>0.33</v>
      </c>
      <c r="O82" s="22">
        <v>1.6</v>
      </c>
      <c r="P82" s="22" t="s">
        <v>369</v>
      </c>
      <c r="Q82" s="22">
        <v>4.6500000000000004</v>
      </c>
      <c r="R82" s="22">
        <v>149.11000000000001</v>
      </c>
      <c r="S82" s="22">
        <v>4.78</v>
      </c>
      <c r="T82" s="22">
        <v>21.56</v>
      </c>
      <c r="U82" s="22">
        <v>4.13</v>
      </c>
      <c r="V82" s="22">
        <v>40.54</v>
      </c>
      <c r="W82" s="22">
        <v>13.37</v>
      </c>
      <c r="X82" s="22">
        <v>702.51</v>
      </c>
      <c r="Y82" s="22">
        <v>1.89</v>
      </c>
      <c r="Z82" s="22">
        <v>286.27999999999997</v>
      </c>
      <c r="AA82" s="22">
        <v>1.45</v>
      </c>
      <c r="AB82" s="22">
        <v>1.1599999999999999</v>
      </c>
      <c r="AC82" s="22">
        <v>40.270000000000003</v>
      </c>
      <c r="AD82" s="22">
        <v>353.56</v>
      </c>
      <c r="AE82" s="22">
        <v>0.57999999999999996</v>
      </c>
      <c r="AF82" s="22">
        <v>7.0000000000000007E-2</v>
      </c>
      <c r="AG82" s="22">
        <v>0.1</v>
      </c>
      <c r="AH82" s="22">
        <v>0.01</v>
      </c>
    </row>
    <row r="83" spans="1:34" ht="15" x14ac:dyDescent="0.2">
      <c r="A83" s="22">
        <v>5</v>
      </c>
      <c r="B83" s="22" t="s">
        <v>563</v>
      </c>
      <c r="C83" s="22" t="s">
        <v>389</v>
      </c>
      <c r="D83" s="22">
        <v>10.8</v>
      </c>
      <c r="E83" s="22"/>
      <c r="F83" s="22"/>
      <c r="G83" s="22"/>
      <c r="H83" s="22">
        <v>11</v>
      </c>
      <c r="I83" s="22"/>
      <c r="J83" s="22">
        <v>7.99</v>
      </c>
      <c r="K83" s="22">
        <v>13.7</v>
      </c>
      <c r="L83" s="22">
        <v>49.4</v>
      </c>
      <c r="M83" s="22">
        <v>191.41</v>
      </c>
      <c r="N83" s="22">
        <v>0.39</v>
      </c>
      <c r="O83" s="22">
        <v>0.06</v>
      </c>
      <c r="P83" s="22" t="s">
        <v>369</v>
      </c>
      <c r="Q83" s="22">
        <v>6.06</v>
      </c>
      <c r="R83" s="22">
        <v>160.81</v>
      </c>
      <c r="S83" s="22">
        <v>5.2</v>
      </c>
      <c r="T83" s="22">
        <v>23.37</v>
      </c>
      <c r="U83" s="22">
        <v>4.75</v>
      </c>
      <c r="V83" s="22">
        <v>47.5</v>
      </c>
      <c r="W83" s="22">
        <v>14.88</v>
      </c>
      <c r="X83" s="22">
        <v>891.94</v>
      </c>
      <c r="Y83" s="22">
        <v>2.44</v>
      </c>
      <c r="Z83" s="22">
        <v>311.26</v>
      </c>
      <c r="AA83" s="22">
        <v>0</v>
      </c>
      <c r="AB83" s="22">
        <v>1.23</v>
      </c>
      <c r="AC83" s="22">
        <v>38.979999999999997</v>
      </c>
      <c r="AD83" s="22">
        <v>322.45999999999998</v>
      </c>
      <c r="AE83" s="22">
        <v>0.55000000000000004</v>
      </c>
      <c r="AF83" s="22">
        <v>0.04</v>
      </c>
      <c r="AG83" s="22">
        <v>0.12</v>
      </c>
      <c r="AH83" s="22">
        <v>0</v>
      </c>
    </row>
    <row r="84" spans="1:34" ht="15" x14ac:dyDescent="0.2">
      <c r="A84" s="22">
        <v>6</v>
      </c>
      <c r="B84" s="22" t="s">
        <v>562</v>
      </c>
      <c r="C84" s="22" t="s">
        <v>389</v>
      </c>
      <c r="D84" s="22">
        <v>11.32</v>
      </c>
      <c r="E84" s="22"/>
      <c r="F84" s="22"/>
      <c r="G84" s="22"/>
      <c r="H84" s="22">
        <v>7</v>
      </c>
      <c r="I84" s="22"/>
      <c r="J84" s="22">
        <v>8.09</v>
      </c>
      <c r="K84" s="22">
        <v>13.8</v>
      </c>
      <c r="L84" s="22">
        <v>51.9</v>
      </c>
      <c r="M84" s="22">
        <v>191.76</v>
      </c>
      <c r="N84" s="22">
        <v>0.4</v>
      </c>
      <c r="O84" s="22">
        <v>0.06</v>
      </c>
      <c r="P84" s="22" t="s">
        <v>369</v>
      </c>
      <c r="Q84" s="22">
        <v>6.69</v>
      </c>
      <c r="R84" s="22">
        <v>171.55</v>
      </c>
      <c r="S84" s="22">
        <v>5.72</v>
      </c>
      <c r="T84" s="22">
        <v>24.52</v>
      </c>
      <c r="U84" s="22">
        <v>5.19</v>
      </c>
      <c r="V84" s="22">
        <v>51.96</v>
      </c>
      <c r="W84" s="22">
        <v>16.54</v>
      </c>
      <c r="X84" s="22">
        <v>720.67</v>
      </c>
      <c r="Y84" s="22">
        <v>2.2400000000000002</v>
      </c>
      <c r="Z84" s="22">
        <v>324.02</v>
      </c>
      <c r="AA84" s="22">
        <v>4.8899999999999997</v>
      </c>
      <c r="AB84" s="22">
        <v>1.1200000000000001</v>
      </c>
      <c r="AC84" s="22">
        <v>50.57</v>
      </c>
      <c r="AD84" s="22">
        <v>328.65</v>
      </c>
      <c r="AE84" s="22">
        <v>0.57999999999999996</v>
      </c>
      <c r="AF84" s="22">
        <v>0.03</v>
      </c>
      <c r="AG84" s="22">
        <v>0.11</v>
      </c>
      <c r="AH84" s="22">
        <v>0.01</v>
      </c>
    </row>
    <row r="85" spans="1:34" ht="15" x14ac:dyDescent="0.2">
      <c r="A85" s="22">
        <v>6</v>
      </c>
      <c r="B85" s="22" t="s">
        <v>561</v>
      </c>
      <c r="C85" s="22" t="s">
        <v>389</v>
      </c>
      <c r="D85" s="22">
        <v>12.17</v>
      </c>
      <c r="E85" s="22"/>
      <c r="F85" s="22"/>
      <c r="G85" s="22"/>
      <c r="H85" s="22">
        <v>8</v>
      </c>
      <c r="I85" s="22"/>
      <c r="J85" s="22">
        <v>8.0299999999999994</v>
      </c>
      <c r="K85" s="22">
        <v>13.9</v>
      </c>
      <c r="L85" s="22">
        <v>52.5</v>
      </c>
      <c r="M85" s="22">
        <v>188.5</v>
      </c>
      <c r="N85" s="22">
        <v>0.39</v>
      </c>
      <c r="O85" s="22">
        <v>0.06</v>
      </c>
      <c r="P85" s="22" t="s">
        <v>369</v>
      </c>
      <c r="Q85" s="22">
        <v>6.34</v>
      </c>
      <c r="R85" s="22">
        <v>167.07</v>
      </c>
      <c r="S85" s="22">
        <v>6.07</v>
      </c>
      <c r="T85" s="22">
        <v>23.67</v>
      </c>
      <c r="U85" s="22">
        <v>4.92</v>
      </c>
      <c r="V85" s="22">
        <v>48.93</v>
      </c>
      <c r="W85" s="22">
        <v>18.54</v>
      </c>
      <c r="X85" s="22">
        <v>637.35</v>
      </c>
      <c r="Y85" s="22">
        <v>2.42</v>
      </c>
      <c r="Z85" s="22">
        <v>297.94</v>
      </c>
      <c r="AA85" s="22">
        <v>3.19</v>
      </c>
      <c r="AB85" s="22">
        <v>0.73</v>
      </c>
      <c r="AC85" s="22">
        <v>39.409999999999997</v>
      </c>
      <c r="AD85" s="22">
        <v>311.01</v>
      </c>
      <c r="AE85" s="22">
        <v>0.9</v>
      </c>
      <c r="AF85" s="22">
        <v>0.99</v>
      </c>
      <c r="AG85" s="22">
        <v>0.09</v>
      </c>
      <c r="AH85" s="22">
        <v>0.16</v>
      </c>
    </row>
    <row r="86" spans="1:34" ht="15" x14ac:dyDescent="0.2">
      <c r="A86" s="22">
        <v>7</v>
      </c>
      <c r="B86" s="22" t="s">
        <v>560</v>
      </c>
      <c r="C86" s="22" t="s">
        <v>389</v>
      </c>
      <c r="D86" s="22">
        <v>13.37</v>
      </c>
      <c r="E86" s="22"/>
      <c r="F86" s="22"/>
      <c r="G86" s="22"/>
      <c r="H86" s="22">
        <v>6</v>
      </c>
      <c r="I86" s="22"/>
      <c r="J86" s="22">
        <v>7.96</v>
      </c>
      <c r="K86" s="22">
        <v>13.9</v>
      </c>
      <c r="L86" s="22">
        <v>54.3</v>
      </c>
      <c r="M86" s="22">
        <v>187.56</v>
      </c>
      <c r="N86" s="22">
        <v>0.4</v>
      </c>
      <c r="O86" s="22">
        <v>0.03</v>
      </c>
      <c r="P86" s="22" t="s">
        <v>369</v>
      </c>
      <c r="Q86" s="22">
        <v>7.19</v>
      </c>
      <c r="R86" s="22">
        <v>196</v>
      </c>
      <c r="S86" s="22">
        <v>6.71</v>
      </c>
      <c r="T86" s="22">
        <v>28.42</v>
      </c>
      <c r="U86" s="22">
        <v>5.59</v>
      </c>
      <c r="V86" s="22">
        <v>58.82</v>
      </c>
      <c r="W86" s="22">
        <v>18.97</v>
      </c>
      <c r="X86" s="22">
        <v>850.28</v>
      </c>
      <c r="Y86" s="22">
        <v>2.42</v>
      </c>
      <c r="Z86" s="22">
        <v>383.22</v>
      </c>
      <c r="AA86" s="22">
        <v>10.01</v>
      </c>
      <c r="AB86" s="22">
        <v>1.49</v>
      </c>
      <c r="AC86" s="22">
        <v>64.209999999999994</v>
      </c>
      <c r="AD86" s="22">
        <v>382.48</v>
      </c>
      <c r="AE86" s="22">
        <v>0.72</v>
      </c>
      <c r="AF86" s="22">
        <v>0.04</v>
      </c>
      <c r="AG86" s="22">
        <v>0.09</v>
      </c>
      <c r="AH86" s="22">
        <v>0.02</v>
      </c>
    </row>
    <row r="87" spans="1:34" ht="15" x14ac:dyDescent="0.2">
      <c r="A87" s="22">
        <v>7</v>
      </c>
      <c r="B87" s="22" t="s">
        <v>559</v>
      </c>
      <c r="C87" s="22" t="s">
        <v>389</v>
      </c>
      <c r="D87" s="22">
        <v>14.36</v>
      </c>
      <c r="E87" s="22"/>
      <c r="F87" s="22"/>
      <c r="G87" s="22"/>
      <c r="H87" s="22">
        <v>8</v>
      </c>
      <c r="I87" s="22"/>
      <c r="J87" s="22">
        <v>7.96</v>
      </c>
      <c r="K87" s="22">
        <v>14.1</v>
      </c>
      <c r="L87" s="22">
        <v>57.4</v>
      </c>
      <c r="M87" s="22">
        <v>188.48</v>
      </c>
      <c r="N87" s="22">
        <v>0.41</v>
      </c>
      <c r="O87" s="22">
        <v>0.01</v>
      </c>
      <c r="P87" s="22" t="s">
        <v>369</v>
      </c>
      <c r="Q87" s="22">
        <v>7.61</v>
      </c>
      <c r="R87" s="22">
        <v>163.77000000000001</v>
      </c>
      <c r="S87" s="22">
        <v>5.79</v>
      </c>
      <c r="T87" s="22">
        <v>23.24</v>
      </c>
      <c r="U87" s="22">
        <v>4.3600000000000003</v>
      </c>
      <c r="V87" s="22">
        <v>48</v>
      </c>
      <c r="W87" s="22">
        <v>19.93</v>
      </c>
      <c r="X87" s="22">
        <v>692.18</v>
      </c>
      <c r="Y87" s="22">
        <v>1.93</v>
      </c>
      <c r="Z87" s="22">
        <v>309.5</v>
      </c>
      <c r="AA87" s="22">
        <v>0.96</v>
      </c>
      <c r="AB87" s="22">
        <v>1.1299999999999999</v>
      </c>
      <c r="AC87" s="22">
        <v>54.08</v>
      </c>
      <c r="AD87" s="22">
        <v>303.55</v>
      </c>
      <c r="AE87" s="22">
        <v>0.64</v>
      </c>
      <c r="AF87" s="22">
        <v>0.05</v>
      </c>
      <c r="AG87" s="22">
        <v>0.08</v>
      </c>
      <c r="AH87" s="22">
        <v>0.06</v>
      </c>
    </row>
    <row r="88" spans="1:34" ht="15" x14ac:dyDescent="0.2">
      <c r="A88" s="22">
        <v>8</v>
      </c>
      <c r="B88" s="22" t="s">
        <v>558</v>
      </c>
      <c r="C88" s="22" t="s">
        <v>389</v>
      </c>
      <c r="D88" s="22">
        <v>15.32</v>
      </c>
      <c r="E88" s="22"/>
      <c r="F88" s="22"/>
      <c r="G88" s="22"/>
      <c r="H88" s="22">
        <v>7</v>
      </c>
      <c r="I88" s="22"/>
      <c r="J88" s="22">
        <v>7.94</v>
      </c>
      <c r="K88" s="22">
        <v>13.7</v>
      </c>
      <c r="L88" s="22">
        <v>36.799999999999997</v>
      </c>
      <c r="M88" s="22">
        <v>184.24</v>
      </c>
      <c r="N88" s="22">
        <v>0.4</v>
      </c>
      <c r="O88" s="22">
        <v>0.02</v>
      </c>
      <c r="P88" s="22" t="s">
        <v>369</v>
      </c>
      <c r="Q88" s="22">
        <v>8.4499999999999993</v>
      </c>
      <c r="R88" s="22">
        <v>156.63</v>
      </c>
      <c r="S88" s="22">
        <v>5.48</v>
      </c>
      <c r="T88" s="22">
        <v>22.56</v>
      </c>
      <c r="U88" s="22">
        <v>3.77</v>
      </c>
      <c r="V88" s="22">
        <v>45.3</v>
      </c>
      <c r="W88" s="22">
        <v>21.24</v>
      </c>
      <c r="X88" s="22">
        <v>695.39</v>
      </c>
      <c r="Y88" s="22">
        <v>2.29</v>
      </c>
      <c r="Z88" s="22">
        <v>293.77</v>
      </c>
      <c r="AA88" s="22">
        <v>0.85</v>
      </c>
      <c r="AB88" s="22">
        <v>1.1299999999999999</v>
      </c>
      <c r="AC88" s="22">
        <v>58.64</v>
      </c>
      <c r="AD88" s="22">
        <v>271.17</v>
      </c>
      <c r="AE88" s="22">
        <v>0.67</v>
      </c>
      <c r="AF88" s="22">
        <v>0.13</v>
      </c>
      <c r="AG88" s="22">
        <v>0.11</v>
      </c>
      <c r="AH88" s="22">
        <v>0.05</v>
      </c>
    </row>
    <row r="89" spans="1:34" ht="15" x14ac:dyDescent="0.2">
      <c r="A89" s="22">
        <v>8</v>
      </c>
      <c r="B89" s="22" t="s">
        <v>557</v>
      </c>
      <c r="C89" s="22" t="s">
        <v>389</v>
      </c>
      <c r="D89" s="22">
        <v>16.170000000000002</v>
      </c>
      <c r="E89" s="22"/>
      <c r="F89" s="22"/>
      <c r="G89" s="22"/>
      <c r="H89" s="22">
        <v>8</v>
      </c>
      <c r="I89" s="22"/>
      <c r="J89" s="22">
        <v>8.11</v>
      </c>
      <c r="K89" s="22">
        <v>13.9</v>
      </c>
      <c r="L89" s="22">
        <v>53.2</v>
      </c>
      <c r="M89" s="22">
        <v>180.19</v>
      </c>
      <c r="N89" s="22">
        <v>0.39</v>
      </c>
      <c r="O89" s="22">
        <v>0.04</v>
      </c>
      <c r="P89" s="22" t="s">
        <v>369</v>
      </c>
      <c r="Q89" s="22">
        <v>8.1</v>
      </c>
      <c r="R89" s="22">
        <v>159.9</v>
      </c>
      <c r="S89" s="22">
        <v>5.74</v>
      </c>
      <c r="T89" s="22">
        <v>22.86</v>
      </c>
      <c r="U89" s="22">
        <v>3.51</v>
      </c>
      <c r="V89" s="22">
        <v>44.41</v>
      </c>
      <c r="W89" s="22">
        <v>22.89</v>
      </c>
      <c r="X89" s="22">
        <v>679.37</v>
      </c>
      <c r="Y89" s="22">
        <v>2.5</v>
      </c>
      <c r="Z89" s="22">
        <v>286</v>
      </c>
      <c r="AA89" s="22">
        <v>0.59</v>
      </c>
      <c r="AB89" s="22">
        <v>0.91</v>
      </c>
      <c r="AC89" s="22">
        <v>58.68</v>
      </c>
      <c r="AD89" s="22">
        <v>229.34</v>
      </c>
      <c r="AE89" s="22">
        <v>0.7</v>
      </c>
      <c r="AF89" s="22">
        <v>0.4</v>
      </c>
      <c r="AG89" s="22">
        <v>0.1</v>
      </c>
      <c r="AH89" s="22">
        <v>0.05</v>
      </c>
    </row>
    <row r="90" spans="1:34" ht="15" x14ac:dyDescent="0.2">
      <c r="A90" s="22">
        <v>9</v>
      </c>
      <c r="B90" s="22" t="s">
        <v>529</v>
      </c>
      <c r="C90" s="22" t="s">
        <v>389</v>
      </c>
      <c r="D90" s="22">
        <v>17.38</v>
      </c>
      <c r="E90" s="22"/>
      <c r="F90" s="22"/>
      <c r="G90" s="22"/>
      <c r="H90" s="22">
        <v>7</v>
      </c>
      <c r="I90" s="22"/>
      <c r="J90" s="22">
        <v>8.09</v>
      </c>
      <c r="K90" s="22">
        <v>12.6</v>
      </c>
      <c r="L90" s="22">
        <v>55</v>
      </c>
      <c r="M90" s="22">
        <v>171.48</v>
      </c>
      <c r="N90" s="22">
        <v>0.16</v>
      </c>
      <c r="O90" s="22">
        <v>0.01</v>
      </c>
      <c r="P90" s="22" t="s">
        <v>369</v>
      </c>
      <c r="Q90" s="22">
        <v>9.02</v>
      </c>
      <c r="R90" s="22">
        <v>150.85</v>
      </c>
      <c r="S90" s="22">
        <v>5.33</v>
      </c>
      <c r="T90" s="22">
        <v>21.05</v>
      </c>
      <c r="U90" s="22">
        <v>1.37</v>
      </c>
      <c r="V90" s="22">
        <v>30.2</v>
      </c>
      <c r="W90" s="22">
        <v>24.46</v>
      </c>
      <c r="X90" s="22">
        <v>706.07</v>
      </c>
      <c r="Y90" s="22">
        <v>1.4</v>
      </c>
      <c r="Z90" s="22">
        <v>274.81</v>
      </c>
      <c r="AA90" s="22">
        <v>0.26</v>
      </c>
      <c r="AB90" s="22">
        <v>0.14000000000000001</v>
      </c>
      <c r="AC90" s="22">
        <v>4.33</v>
      </c>
      <c r="AD90" s="22">
        <v>18.170000000000002</v>
      </c>
      <c r="AE90" s="22">
        <v>0.72</v>
      </c>
      <c r="AF90" s="22">
        <v>0.09</v>
      </c>
      <c r="AG90" s="22">
        <v>0.12</v>
      </c>
      <c r="AH90" s="22">
        <v>0.14000000000000001</v>
      </c>
    </row>
    <row r="91" spans="1:34" ht="15" x14ac:dyDescent="0.2">
      <c r="A91" s="22">
        <v>9</v>
      </c>
      <c r="B91" s="22" t="s">
        <v>556</v>
      </c>
      <c r="C91" s="22" t="s">
        <v>389</v>
      </c>
      <c r="D91" s="22">
        <v>18.309999999999999</v>
      </c>
      <c r="E91" s="22"/>
      <c r="F91" s="22"/>
      <c r="G91" s="22"/>
      <c r="H91" s="22">
        <v>7</v>
      </c>
      <c r="I91" s="22"/>
      <c r="J91" s="22">
        <v>8.08</v>
      </c>
      <c r="K91" s="22">
        <v>12.5</v>
      </c>
      <c r="L91" s="22">
        <v>52.4</v>
      </c>
      <c r="M91" s="22">
        <v>170.31</v>
      </c>
      <c r="N91" s="22">
        <v>0.16</v>
      </c>
      <c r="O91" s="22">
        <v>0.01</v>
      </c>
      <c r="P91" s="22" t="s">
        <v>369</v>
      </c>
      <c r="Q91" s="22">
        <v>9.3000000000000007</v>
      </c>
      <c r="R91" s="22">
        <v>148.97999999999999</v>
      </c>
      <c r="S91" s="22">
        <v>5.12</v>
      </c>
      <c r="T91" s="22">
        <v>21.21</v>
      </c>
      <c r="U91" s="22">
        <v>1.61</v>
      </c>
      <c r="V91" s="22">
        <v>33.85</v>
      </c>
      <c r="W91" s="22">
        <v>24.12</v>
      </c>
      <c r="X91" s="22">
        <v>774.79</v>
      </c>
      <c r="Y91" s="22">
        <v>2.78</v>
      </c>
      <c r="Z91" s="22">
        <v>279.35000000000002</v>
      </c>
      <c r="AA91" s="22">
        <v>0</v>
      </c>
      <c r="AB91" s="22">
        <v>0.11</v>
      </c>
      <c r="AC91" s="22">
        <v>0</v>
      </c>
      <c r="AD91" s="22">
        <v>5</v>
      </c>
      <c r="AE91" s="22">
        <v>0.56999999999999995</v>
      </c>
      <c r="AF91" s="22">
        <v>0.72</v>
      </c>
      <c r="AG91" s="22">
        <v>0.31</v>
      </c>
      <c r="AH91" s="22">
        <v>7.0000000000000007E-2</v>
      </c>
    </row>
    <row r="92" spans="1:34" ht="15" x14ac:dyDescent="0.2">
      <c r="A92" s="22">
        <v>10</v>
      </c>
      <c r="B92" s="22" t="s">
        <v>555</v>
      </c>
      <c r="C92" s="22" t="s">
        <v>389</v>
      </c>
      <c r="D92" s="22">
        <v>19.37</v>
      </c>
      <c r="E92" s="22"/>
      <c r="F92" s="22"/>
      <c r="G92" s="22"/>
      <c r="H92" s="22">
        <v>7</v>
      </c>
      <c r="I92" s="22"/>
      <c r="J92" s="22">
        <v>7.95</v>
      </c>
      <c r="K92" s="22">
        <v>12.2</v>
      </c>
      <c r="L92" s="22">
        <v>49.72</v>
      </c>
      <c r="M92" s="22">
        <v>170.56</v>
      </c>
      <c r="N92" s="22">
        <v>0.35</v>
      </c>
      <c r="O92" s="22">
        <v>0.04</v>
      </c>
      <c r="P92" s="22" t="s">
        <v>369</v>
      </c>
      <c r="Q92" s="22">
        <v>9.58</v>
      </c>
      <c r="R92" s="22">
        <v>144.32</v>
      </c>
      <c r="S92" s="22">
        <v>4.79</v>
      </c>
      <c r="T92" s="22">
        <v>21.42</v>
      </c>
      <c r="U92" s="22">
        <v>2.77</v>
      </c>
      <c r="V92" s="22">
        <v>40</v>
      </c>
      <c r="W92" s="22">
        <v>23.58</v>
      </c>
      <c r="X92" s="22">
        <v>752.71</v>
      </c>
      <c r="Y92" s="22">
        <v>6.28</v>
      </c>
      <c r="Z92" s="22">
        <v>259.74</v>
      </c>
      <c r="AA92" s="22">
        <v>0.56000000000000005</v>
      </c>
      <c r="AB92" s="22">
        <v>0.8</v>
      </c>
      <c r="AC92" s="22">
        <v>4.5999999999999996</v>
      </c>
      <c r="AD92" s="22">
        <v>111.03</v>
      </c>
      <c r="AE92" s="22">
        <v>0.54</v>
      </c>
      <c r="AF92" s="22">
        <v>0</v>
      </c>
      <c r="AG92" s="22">
        <v>0.27</v>
      </c>
      <c r="AH92" s="22">
        <v>0.14000000000000001</v>
      </c>
    </row>
    <row r="93" spans="1:34" ht="15" x14ac:dyDescent="0.2">
      <c r="A93" s="22">
        <v>10</v>
      </c>
      <c r="B93" s="22" t="s">
        <v>554</v>
      </c>
      <c r="C93" s="22" t="s">
        <v>389</v>
      </c>
      <c r="D93" s="22">
        <v>20.41</v>
      </c>
      <c r="E93" s="22"/>
      <c r="F93" s="22"/>
      <c r="G93" s="22"/>
      <c r="H93" s="22">
        <v>2</v>
      </c>
      <c r="I93" s="22"/>
      <c r="J93" s="22">
        <v>7.73</v>
      </c>
      <c r="K93" s="22">
        <v>11.7</v>
      </c>
      <c r="L93" s="22">
        <v>48.5</v>
      </c>
      <c r="M93" s="22" t="s">
        <v>369</v>
      </c>
      <c r="N93" s="22" t="s">
        <v>369</v>
      </c>
      <c r="O93" s="22" t="s">
        <v>369</v>
      </c>
      <c r="P93" s="22" t="s">
        <v>369</v>
      </c>
      <c r="Q93" s="22">
        <v>9.51</v>
      </c>
      <c r="R93" s="22">
        <v>143.63</v>
      </c>
      <c r="S93" s="22">
        <v>4.8899999999999997</v>
      </c>
      <c r="T93" s="22">
        <v>22.16</v>
      </c>
      <c r="U93" s="22">
        <v>3.12</v>
      </c>
      <c r="V93" s="22">
        <v>39.97</v>
      </c>
      <c r="W93" s="22">
        <v>0.36</v>
      </c>
      <c r="X93" s="22">
        <v>734.56</v>
      </c>
      <c r="Y93" s="22">
        <v>6.11</v>
      </c>
      <c r="Z93" s="22">
        <v>246.51</v>
      </c>
      <c r="AA93" s="22">
        <v>0.37</v>
      </c>
      <c r="AB93" s="22">
        <v>0.43</v>
      </c>
      <c r="AC93" s="22">
        <v>2.6</v>
      </c>
      <c r="AD93" s="22">
        <v>133.04</v>
      </c>
      <c r="AE93" s="22">
        <v>0</v>
      </c>
      <c r="AF93" s="22">
        <v>0</v>
      </c>
      <c r="AG93" s="22">
        <v>0</v>
      </c>
      <c r="AH93" s="22">
        <v>0.03</v>
      </c>
    </row>
    <row r="94" spans="1:34" ht="15" x14ac:dyDescent="0.2">
      <c r="A94" s="22">
        <v>11</v>
      </c>
      <c r="B94" s="22" t="s">
        <v>553</v>
      </c>
      <c r="C94" s="22" t="s">
        <v>389</v>
      </c>
      <c r="D94" s="22">
        <v>21.38</v>
      </c>
      <c r="E94" s="22"/>
      <c r="F94" s="22"/>
      <c r="G94" s="22"/>
      <c r="H94" s="22">
        <v>3</v>
      </c>
      <c r="I94" s="22"/>
      <c r="J94" s="22">
        <v>8.15</v>
      </c>
      <c r="K94" s="22">
        <v>11.2</v>
      </c>
      <c r="L94" s="22">
        <v>46.3</v>
      </c>
      <c r="M94" s="22">
        <v>153.84</v>
      </c>
      <c r="N94" s="22">
        <v>0.34</v>
      </c>
      <c r="O94" s="22">
        <v>0.03</v>
      </c>
      <c r="P94" s="22" t="s">
        <v>369</v>
      </c>
      <c r="Q94" s="22">
        <v>9.51</v>
      </c>
      <c r="R94" s="22">
        <v>127.79</v>
      </c>
      <c r="S94" s="22">
        <v>4.29</v>
      </c>
      <c r="T94" s="22">
        <v>19.68</v>
      </c>
      <c r="U94" s="22">
        <v>3.39</v>
      </c>
      <c r="V94" s="22">
        <v>34.44</v>
      </c>
      <c r="W94" s="22">
        <v>19.03</v>
      </c>
      <c r="X94" s="22">
        <v>618.48</v>
      </c>
      <c r="Y94" s="22">
        <v>5.24</v>
      </c>
      <c r="Z94" s="22">
        <v>197.39</v>
      </c>
      <c r="AA94" s="22">
        <v>0.96</v>
      </c>
      <c r="AB94" s="22">
        <v>0.22</v>
      </c>
      <c r="AC94" s="22">
        <v>2.17</v>
      </c>
      <c r="AD94" s="22">
        <v>163.03</v>
      </c>
      <c r="AE94" s="22">
        <v>0.51</v>
      </c>
      <c r="AF94" s="22" t="s">
        <v>369</v>
      </c>
      <c r="AG94" s="22">
        <v>0.96</v>
      </c>
      <c r="AH94" s="22">
        <v>0.31</v>
      </c>
    </row>
    <row r="95" spans="1:34" ht="15" x14ac:dyDescent="0.2">
      <c r="A95" s="22">
        <v>11</v>
      </c>
      <c r="B95" s="22" t="s">
        <v>552</v>
      </c>
      <c r="C95" s="22" t="s">
        <v>389</v>
      </c>
      <c r="D95" s="22">
        <v>22.25</v>
      </c>
      <c r="E95" s="22"/>
      <c r="F95" s="22"/>
      <c r="G95" s="22"/>
      <c r="H95" s="22">
        <v>3</v>
      </c>
      <c r="I95" s="22"/>
      <c r="J95" s="22">
        <v>8.15</v>
      </c>
      <c r="K95" s="22">
        <v>10.8</v>
      </c>
      <c r="L95" s="22">
        <v>46</v>
      </c>
      <c r="M95" s="22">
        <v>148.93</v>
      </c>
      <c r="N95" s="22">
        <v>0.33</v>
      </c>
      <c r="O95" s="22">
        <v>0.03</v>
      </c>
      <c r="P95" s="22" t="s">
        <v>369</v>
      </c>
      <c r="Q95" s="22">
        <v>9.16</v>
      </c>
      <c r="R95" s="22">
        <v>120.92</v>
      </c>
      <c r="S95" s="22">
        <v>4</v>
      </c>
      <c r="T95" s="22">
        <v>17.84</v>
      </c>
      <c r="U95" s="22">
        <v>3.66</v>
      </c>
      <c r="V95" s="22">
        <v>33.909999999999997</v>
      </c>
      <c r="W95" s="22">
        <v>17.82</v>
      </c>
      <c r="X95" s="22">
        <v>663.7</v>
      </c>
      <c r="Y95" s="22">
        <v>7.03</v>
      </c>
      <c r="Z95" s="22">
        <v>196</v>
      </c>
      <c r="AA95" s="22">
        <v>2.2999999999999998</v>
      </c>
      <c r="AB95" s="22">
        <v>0.51</v>
      </c>
      <c r="AC95" s="22">
        <v>1.45</v>
      </c>
      <c r="AD95" s="22">
        <v>125.68</v>
      </c>
      <c r="AE95" s="22">
        <v>0.45</v>
      </c>
      <c r="AF95" s="22">
        <v>3.38</v>
      </c>
      <c r="AG95" s="22">
        <v>0.28999999999999998</v>
      </c>
      <c r="AH95" s="22">
        <v>7.0000000000000007E-2</v>
      </c>
    </row>
    <row r="96" spans="1:34" ht="15" x14ac:dyDescent="0.2">
      <c r="A96" s="22">
        <v>12</v>
      </c>
      <c r="B96" s="22" t="s">
        <v>524</v>
      </c>
      <c r="C96" s="22" t="s">
        <v>389</v>
      </c>
      <c r="D96" s="22">
        <v>23.38</v>
      </c>
      <c r="E96" s="22"/>
      <c r="F96" s="22"/>
      <c r="G96" s="22"/>
      <c r="H96" s="22">
        <v>10</v>
      </c>
      <c r="I96" s="22"/>
      <c r="J96" s="22">
        <v>7.55</v>
      </c>
      <c r="K96" s="22">
        <v>11.9</v>
      </c>
      <c r="L96" s="22">
        <v>48.5</v>
      </c>
      <c r="M96" s="22">
        <v>152.77000000000001</v>
      </c>
      <c r="N96" s="22">
        <v>0.34</v>
      </c>
      <c r="O96" s="22">
        <v>0.11</v>
      </c>
      <c r="P96" s="22" t="s">
        <v>369</v>
      </c>
      <c r="Q96" s="22">
        <v>9.3000000000000007</v>
      </c>
      <c r="R96" s="22">
        <v>127.88</v>
      </c>
      <c r="S96" s="22">
        <v>3.83</v>
      </c>
      <c r="T96" s="22">
        <v>19.010000000000002</v>
      </c>
      <c r="U96" s="22">
        <v>4.4800000000000004</v>
      </c>
      <c r="V96" s="22">
        <v>36.49</v>
      </c>
      <c r="W96" s="22">
        <v>20.260000000000002</v>
      </c>
      <c r="X96" s="22">
        <v>724.94</v>
      </c>
      <c r="Y96" s="22">
        <v>8.99</v>
      </c>
      <c r="Z96" s="22">
        <v>200.63</v>
      </c>
      <c r="AA96" s="22">
        <v>0.22</v>
      </c>
      <c r="AB96" s="22">
        <v>0.56999999999999995</v>
      </c>
      <c r="AC96" s="22">
        <v>4.1900000000000004</v>
      </c>
      <c r="AD96" s="22">
        <v>141.22999999999999</v>
      </c>
      <c r="AE96" s="22">
        <v>0.33</v>
      </c>
      <c r="AF96" s="22">
        <v>0.64</v>
      </c>
      <c r="AG96" s="22">
        <v>0.4</v>
      </c>
      <c r="AH96" s="22">
        <v>7.0000000000000007E-2</v>
      </c>
    </row>
    <row r="97" spans="1:34" ht="15" x14ac:dyDescent="0.2">
      <c r="A97" s="22">
        <v>13</v>
      </c>
      <c r="B97" s="22" t="s">
        <v>551</v>
      </c>
      <c r="C97" s="22" t="s">
        <v>389</v>
      </c>
      <c r="D97" s="22">
        <v>25.3</v>
      </c>
      <c r="E97" s="22"/>
      <c r="F97" s="22"/>
      <c r="G97" s="22"/>
      <c r="H97" s="22">
        <v>3</v>
      </c>
      <c r="I97" s="22"/>
      <c r="J97" s="22">
        <v>7.82</v>
      </c>
      <c r="K97" s="22">
        <v>10.1</v>
      </c>
      <c r="L97" s="22">
        <v>38</v>
      </c>
      <c r="M97" s="22">
        <v>132.47</v>
      </c>
      <c r="N97" s="22">
        <v>0.28999999999999998</v>
      </c>
      <c r="O97" s="22">
        <v>0.03</v>
      </c>
      <c r="P97" s="22" t="s">
        <v>369</v>
      </c>
      <c r="Q97" s="22">
        <v>7.68</v>
      </c>
      <c r="R97" s="22">
        <v>115.4</v>
      </c>
      <c r="S97" s="22">
        <v>3.33</v>
      </c>
      <c r="T97" s="22">
        <v>16.02</v>
      </c>
      <c r="U97" s="22">
        <v>2.59</v>
      </c>
      <c r="V97" s="22">
        <v>29.42</v>
      </c>
      <c r="W97" s="22">
        <v>17.399999999999999</v>
      </c>
      <c r="X97" s="22">
        <v>720.31</v>
      </c>
      <c r="Y97" s="22">
        <v>4.1399999999999997</v>
      </c>
      <c r="Z97" s="22">
        <v>155.4</v>
      </c>
      <c r="AA97" s="22">
        <v>0</v>
      </c>
      <c r="AB97" s="22">
        <v>0.12</v>
      </c>
      <c r="AC97" s="22">
        <v>0</v>
      </c>
      <c r="AD97" s="22">
        <v>22.72</v>
      </c>
      <c r="AE97" s="22">
        <v>0.16</v>
      </c>
      <c r="AF97" s="22">
        <v>0.04</v>
      </c>
      <c r="AG97" s="22">
        <v>0.12</v>
      </c>
      <c r="AH97" s="22">
        <v>0</v>
      </c>
    </row>
    <row r="98" spans="1:34" ht="15" x14ac:dyDescent="0.2">
      <c r="A98" s="22">
        <v>14</v>
      </c>
      <c r="B98" s="22" t="s">
        <v>550</v>
      </c>
      <c r="C98" s="22" t="s">
        <v>389</v>
      </c>
      <c r="D98" s="22">
        <v>27.38</v>
      </c>
      <c r="E98" s="22"/>
      <c r="F98" s="22"/>
      <c r="G98" s="22"/>
      <c r="H98" s="22">
        <v>9</v>
      </c>
      <c r="I98" s="22"/>
      <c r="J98" s="22">
        <v>7.61</v>
      </c>
      <c r="K98" s="22">
        <v>9.1999999999999993</v>
      </c>
      <c r="L98" s="22">
        <v>29.4</v>
      </c>
      <c r="M98" s="22">
        <v>125.39</v>
      </c>
      <c r="N98" s="22">
        <v>0.27</v>
      </c>
      <c r="O98" s="22">
        <v>0.09</v>
      </c>
      <c r="P98" s="22" t="s">
        <v>369</v>
      </c>
      <c r="Q98" s="22">
        <v>5.71</v>
      </c>
      <c r="R98" s="22">
        <v>101.04</v>
      </c>
      <c r="S98" s="22">
        <v>2.41</v>
      </c>
      <c r="T98" s="22">
        <v>13.29</v>
      </c>
      <c r="U98" s="22">
        <v>7.97</v>
      </c>
      <c r="V98" s="22">
        <v>32.450000000000003</v>
      </c>
      <c r="W98" s="22">
        <v>10.5</v>
      </c>
      <c r="X98" s="22">
        <v>730.64</v>
      </c>
      <c r="Y98" s="22">
        <v>12.41</v>
      </c>
      <c r="Z98" s="22">
        <v>93.61</v>
      </c>
      <c r="AA98" s="22">
        <v>0.56000000000000005</v>
      </c>
      <c r="AB98" s="22">
        <v>0.17</v>
      </c>
      <c r="AC98" s="22">
        <v>396.99</v>
      </c>
      <c r="AD98" s="22">
        <v>81.84</v>
      </c>
      <c r="AE98" s="22">
        <v>0.09</v>
      </c>
      <c r="AF98" s="22">
        <v>0.02</v>
      </c>
      <c r="AG98" s="22">
        <v>0.06</v>
      </c>
      <c r="AH98" s="22">
        <v>0</v>
      </c>
    </row>
    <row r="99" spans="1:34" ht="15" x14ac:dyDescent="0.2">
      <c r="A99" s="22">
        <v>15</v>
      </c>
      <c r="B99" s="22" t="s">
        <v>549</v>
      </c>
      <c r="C99" s="22" t="s">
        <v>389</v>
      </c>
      <c r="D99" s="22">
        <v>29.38</v>
      </c>
      <c r="E99" s="22"/>
      <c r="F99" s="22"/>
      <c r="G99" s="22"/>
      <c r="H99" s="22">
        <v>6</v>
      </c>
      <c r="I99" s="22"/>
      <c r="J99" s="22">
        <v>7.73</v>
      </c>
      <c r="K99" s="22">
        <v>8.1</v>
      </c>
      <c r="L99" s="22">
        <v>23.8</v>
      </c>
      <c r="M99" s="22">
        <v>125.08</v>
      </c>
      <c r="N99" s="22">
        <v>0.27</v>
      </c>
      <c r="O99" s="22">
        <v>0.09</v>
      </c>
      <c r="P99" s="22" t="s">
        <v>369</v>
      </c>
      <c r="Q99" s="22">
        <v>4.09</v>
      </c>
      <c r="R99" s="22">
        <v>82.12</v>
      </c>
      <c r="S99" s="22">
        <v>1.71</v>
      </c>
      <c r="T99" s="22">
        <v>10.58</v>
      </c>
      <c r="U99" s="22">
        <v>8.0500000000000007</v>
      </c>
      <c r="V99" s="22">
        <v>28.09</v>
      </c>
      <c r="W99" s="22">
        <v>8.74</v>
      </c>
      <c r="X99" s="22">
        <v>445.43</v>
      </c>
      <c r="Y99" s="22">
        <v>12.17</v>
      </c>
      <c r="Z99" s="22">
        <v>57.72</v>
      </c>
      <c r="AA99" s="22">
        <v>3.34</v>
      </c>
      <c r="AB99" s="22">
        <v>0.04</v>
      </c>
      <c r="AC99" s="22">
        <v>185.69</v>
      </c>
      <c r="AD99" s="22">
        <v>23.26</v>
      </c>
      <c r="AE99" s="22">
        <v>0.13</v>
      </c>
      <c r="AF99" s="22">
        <v>7.0000000000000007E-2</v>
      </c>
      <c r="AG99" s="22">
        <v>0.04</v>
      </c>
      <c r="AH99" s="22">
        <v>0</v>
      </c>
    </row>
    <row r="100" spans="1:34" ht="15" x14ac:dyDescent="0.2">
      <c r="A100" s="22">
        <v>16</v>
      </c>
      <c r="B100" s="22" t="s">
        <v>521</v>
      </c>
      <c r="C100" s="22" t="s">
        <v>389</v>
      </c>
      <c r="D100" s="22">
        <v>31.38</v>
      </c>
      <c r="E100" s="22"/>
      <c r="F100" s="22"/>
      <c r="G100" s="22"/>
      <c r="H100" s="22">
        <v>10</v>
      </c>
      <c r="I100" s="22"/>
      <c r="J100" s="22">
        <v>7.65</v>
      </c>
      <c r="K100" s="22">
        <v>7.3</v>
      </c>
      <c r="L100" s="22">
        <v>18.100000000000001</v>
      </c>
      <c r="M100" s="22">
        <v>113.99</v>
      </c>
      <c r="N100" s="22">
        <v>0.24</v>
      </c>
      <c r="O100" s="22">
        <v>0.04</v>
      </c>
      <c r="P100" s="22" t="s">
        <v>369</v>
      </c>
      <c r="Q100" s="22">
        <v>2.4</v>
      </c>
      <c r="R100" s="22">
        <v>71.64</v>
      </c>
      <c r="S100" s="22">
        <v>1.1599999999999999</v>
      </c>
      <c r="T100" s="22">
        <v>9.17</v>
      </c>
      <c r="U100" s="22">
        <v>9.2899999999999991</v>
      </c>
      <c r="V100" s="22">
        <v>27.44</v>
      </c>
      <c r="W100" s="22">
        <v>8.06</v>
      </c>
      <c r="X100" s="22">
        <v>369.59</v>
      </c>
      <c r="Y100" s="22">
        <v>10.42</v>
      </c>
      <c r="Z100" s="22">
        <v>34.96</v>
      </c>
      <c r="AA100" s="22">
        <v>1.22</v>
      </c>
      <c r="AB100" s="22">
        <v>0.02</v>
      </c>
      <c r="AC100" s="22">
        <v>240.13</v>
      </c>
      <c r="AD100" s="22">
        <v>6.44</v>
      </c>
      <c r="AE100" s="22">
        <v>0.2</v>
      </c>
      <c r="AF100" s="22">
        <v>0</v>
      </c>
      <c r="AG100" s="22">
        <v>0.08</v>
      </c>
      <c r="AH100" s="22">
        <v>0</v>
      </c>
    </row>
    <row r="101" spans="1:34" ht="15" x14ac:dyDescent="0.2">
      <c r="A101" s="22">
        <v>17</v>
      </c>
      <c r="B101" s="22" t="s">
        <v>520</v>
      </c>
      <c r="C101" s="22" t="s">
        <v>389</v>
      </c>
      <c r="D101" s="22">
        <v>33.380000000000003</v>
      </c>
      <c r="E101" s="22"/>
      <c r="F101" s="22"/>
      <c r="G101" s="22"/>
      <c r="H101" s="22">
        <v>6</v>
      </c>
      <c r="I101" s="22"/>
      <c r="J101" s="22">
        <v>7.9</v>
      </c>
      <c r="K101" s="22">
        <v>6.1</v>
      </c>
      <c r="L101" s="22">
        <v>15.9</v>
      </c>
      <c r="M101" s="22">
        <v>89.37</v>
      </c>
      <c r="N101" s="22">
        <v>0.18</v>
      </c>
      <c r="O101" s="22">
        <v>0.03</v>
      </c>
      <c r="P101" s="22" t="s">
        <v>369</v>
      </c>
      <c r="Q101" s="22">
        <v>1.72</v>
      </c>
      <c r="R101" s="22">
        <v>62.9</v>
      </c>
      <c r="S101" s="22">
        <v>0.83</v>
      </c>
      <c r="T101" s="22">
        <v>8.66</v>
      </c>
      <c r="U101" s="22">
        <v>10.32</v>
      </c>
      <c r="V101" s="22">
        <v>28.04</v>
      </c>
      <c r="W101" s="22">
        <v>6.72</v>
      </c>
      <c r="X101" s="22">
        <v>445.08</v>
      </c>
      <c r="Y101" s="22">
        <v>8.57</v>
      </c>
      <c r="Z101" s="22">
        <v>24.97</v>
      </c>
      <c r="AA101" s="22">
        <v>2.2200000000000002</v>
      </c>
      <c r="AB101" s="22">
        <v>0.02</v>
      </c>
      <c r="AC101" s="22">
        <v>329.84</v>
      </c>
      <c r="AD101" s="22">
        <v>27.04</v>
      </c>
      <c r="AE101" s="22">
        <v>0.2</v>
      </c>
      <c r="AF101" s="22">
        <v>0</v>
      </c>
      <c r="AG101" s="22">
        <v>0.09</v>
      </c>
      <c r="AH101" s="22">
        <v>0</v>
      </c>
    </row>
    <row r="102" spans="1:34" ht="15" x14ac:dyDescent="0.2">
      <c r="A102" s="22">
        <v>18</v>
      </c>
      <c r="B102" s="22" t="s">
        <v>519</v>
      </c>
      <c r="C102" s="22" t="s">
        <v>389</v>
      </c>
      <c r="D102" s="22">
        <v>35.380000000000003</v>
      </c>
      <c r="E102" s="22"/>
      <c r="F102" s="22"/>
      <c r="G102" s="22"/>
      <c r="H102" s="22">
        <v>7</v>
      </c>
      <c r="I102" s="22"/>
      <c r="J102" s="22">
        <v>7.51</v>
      </c>
      <c r="K102" s="22">
        <v>5.5</v>
      </c>
      <c r="L102" s="22">
        <v>14.4</v>
      </c>
      <c r="M102" s="22">
        <v>76.790000000000006</v>
      </c>
      <c r="N102" s="22">
        <v>0.16</v>
      </c>
      <c r="O102" s="22">
        <v>0.03</v>
      </c>
      <c r="P102" s="22" t="s">
        <v>369</v>
      </c>
      <c r="Q102" s="22">
        <v>1.06</v>
      </c>
      <c r="R102" s="22">
        <v>49.54</v>
      </c>
      <c r="S102" s="22">
        <v>0.54</v>
      </c>
      <c r="T102" s="22">
        <v>7.41</v>
      </c>
      <c r="U102" s="22">
        <v>10.08</v>
      </c>
      <c r="V102" s="22">
        <v>24.94</v>
      </c>
      <c r="W102" s="22">
        <v>5.72</v>
      </c>
      <c r="X102" s="22">
        <v>500.62</v>
      </c>
      <c r="Y102" s="22">
        <v>6.41</v>
      </c>
      <c r="Z102" s="22">
        <v>18.309999999999999</v>
      </c>
      <c r="AA102" s="22">
        <v>1</v>
      </c>
      <c r="AB102" s="22">
        <v>0.02</v>
      </c>
      <c r="AC102" s="22">
        <v>413.47</v>
      </c>
      <c r="AD102" s="22">
        <v>19.28</v>
      </c>
      <c r="AE102" s="22">
        <v>0</v>
      </c>
      <c r="AF102" s="22">
        <v>0</v>
      </c>
      <c r="AG102" s="22">
        <v>0.09</v>
      </c>
      <c r="AH102" s="22">
        <v>0.03</v>
      </c>
    </row>
    <row r="103" spans="1:34" ht="15" x14ac:dyDescent="0.2">
      <c r="A103" s="22">
        <v>19</v>
      </c>
      <c r="B103" s="22" t="s">
        <v>518</v>
      </c>
      <c r="C103" s="22" t="s">
        <v>389</v>
      </c>
      <c r="D103" s="22">
        <v>37.380000000000003</v>
      </c>
      <c r="E103" s="22"/>
      <c r="F103" s="22"/>
      <c r="G103" s="22"/>
      <c r="H103" s="22">
        <v>9.5</v>
      </c>
      <c r="I103" s="22"/>
      <c r="J103" s="22">
        <v>7.58</v>
      </c>
      <c r="K103" s="22">
        <v>4.7</v>
      </c>
      <c r="L103" s="22">
        <v>15.1</v>
      </c>
      <c r="M103" s="22">
        <v>64.650000000000006</v>
      </c>
      <c r="N103" s="22">
        <v>0.13</v>
      </c>
      <c r="O103" s="22">
        <v>0.02</v>
      </c>
      <c r="P103" s="22" t="s">
        <v>369</v>
      </c>
      <c r="Q103" s="22">
        <v>0.74</v>
      </c>
      <c r="R103" s="22">
        <v>40.67</v>
      </c>
      <c r="S103" s="22">
        <v>0.44</v>
      </c>
      <c r="T103" s="22">
        <v>7.56</v>
      </c>
      <c r="U103" s="22">
        <v>10.74</v>
      </c>
      <c r="V103" s="22">
        <v>24.5</v>
      </c>
      <c r="W103" s="22">
        <v>7.46</v>
      </c>
      <c r="X103" s="22">
        <v>563.29</v>
      </c>
      <c r="Y103" s="22">
        <v>5.57</v>
      </c>
      <c r="Z103" s="22">
        <v>19.239999999999998</v>
      </c>
      <c r="AA103" s="22">
        <v>0.82</v>
      </c>
      <c r="AB103" s="22">
        <v>0.02</v>
      </c>
      <c r="AC103" s="22">
        <v>396.1</v>
      </c>
      <c r="AD103" s="22">
        <v>23.21</v>
      </c>
      <c r="AE103" s="22">
        <v>0</v>
      </c>
      <c r="AF103" s="22">
        <v>0</v>
      </c>
      <c r="AG103" s="22">
        <v>7.0000000000000007E-2</v>
      </c>
      <c r="AH103" s="22">
        <v>0</v>
      </c>
    </row>
    <row r="104" spans="1:34" ht="15" x14ac:dyDescent="0.2">
      <c r="A104" s="22">
        <v>20</v>
      </c>
      <c r="B104" s="22" t="s">
        <v>517</v>
      </c>
      <c r="C104" s="22" t="s">
        <v>389</v>
      </c>
      <c r="D104" s="22">
        <v>39.380000000000003</v>
      </c>
      <c r="E104" s="22"/>
      <c r="F104" s="22"/>
      <c r="G104" s="22"/>
      <c r="H104" s="22">
        <v>8</v>
      </c>
      <c r="I104" s="22"/>
      <c r="J104" s="22">
        <v>7.7</v>
      </c>
      <c r="K104" s="22">
        <v>4.26</v>
      </c>
      <c r="L104" s="22">
        <v>15.5</v>
      </c>
      <c r="M104" s="22">
        <v>54.73</v>
      </c>
      <c r="N104" s="22">
        <v>0.12</v>
      </c>
      <c r="O104" s="22">
        <v>0.01</v>
      </c>
      <c r="P104" s="22" t="s">
        <v>369</v>
      </c>
      <c r="Q104" s="22">
        <v>0.63</v>
      </c>
      <c r="R104" s="22">
        <v>32.17</v>
      </c>
      <c r="S104" s="22">
        <v>0.43</v>
      </c>
      <c r="T104" s="22">
        <v>7.04</v>
      </c>
      <c r="U104" s="22">
        <v>10.08</v>
      </c>
      <c r="V104" s="22">
        <v>22.72</v>
      </c>
      <c r="W104" s="22">
        <v>7.22</v>
      </c>
      <c r="X104" s="22">
        <v>457.54</v>
      </c>
      <c r="Y104" s="22">
        <v>4.6500000000000004</v>
      </c>
      <c r="Z104" s="22">
        <v>19.149999999999999</v>
      </c>
      <c r="AA104" s="22">
        <v>0.85</v>
      </c>
      <c r="AB104" s="22">
        <v>0.01</v>
      </c>
      <c r="AC104" s="22">
        <v>328.23</v>
      </c>
      <c r="AD104" s="22">
        <v>31.39</v>
      </c>
      <c r="AE104" s="22">
        <v>0.24</v>
      </c>
      <c r="AF104" s="22">
        <v>0</v>
      </c>
      <c r="AG104" s="22">
        <v>7.0000000000000007E-2</v>
      </c>
      <c r="AH104" s="22">
        <v>0</v>
      </c>
    </row>
    <row r="105" spans="1:34" ht="15" x14ac:dyDescent="0.2">
      <c r="A105" s="22">
        <v>21</v>
      </c>
      <c r="B105" s="22" t="s">
        <v>516</v>
      </c>
      <c r="C105" s="22" t="s">
        <v>389</v>
      </c>
      <c r="D105" s="22">
        <v>41.38</v>
      </c>
      <c r="E105" s="22"/>
      <c r="F105" s="22"/>
      <c r="G105" s="22"/>
      <c r="H105" s="22">
        <v>6.5</v>
      </c>
      <c r="I105" s="22"/>
      <c r="J105" s="22">
        <v>7.52</v>
      </c>
      <c r="K105" s="22">
        <v>3.6</v>
      </c>
      <c r="L105" s="22">
        <v>16.399999999999999</v>
      </c>
      <c r="M105" s="22">
        <v>45.19</v>
      </c>
      <c r="N105" s="22">
        <v>0.1</v>
      </c>
      <c r="O105" s="22">
        <v>0.01</v>
      </c>
      <c r="P105" s="22" t="s">
        <v>369</v>
      </c>
      <c r="Q105" s="22">
        <v>0.56999999999999995</v>
      </c>
      <c r="R105" s="22">
        <v>25.21</v>
      </c>
      <c r="S105" s="22">
        <v>0.4</v>
      </c>
      <c r="T105" s="22">
        <v>6.61</v>
      </c>
      <c r="U105" s="22">
        <v>9.73</v>
      </c>
      <c r="V105" s="22">
        <v>21.27</v>
      </c>
      <c r="W105" s="22">
        <v>6.48</v>
      </c>
      <c r="X105" s="22">
        <v>646.61</v>
      </c>
      <c r="Y105" s="22">
        <v>3.79</v>
      </c>
      <c r="Z105" s="22">
        <v>17.3</v>
      </c>
      <c r="AA105" s="22">
        <v>1.19</v>
      </c>
      <c r="AB105" s="22">
        <v>0.03</v>
      </c>
      <c r="AC105" s="22">
        <v>366.01</v>
      </c>
      <c r="AD105" s="22">
        <v>35.409999999999997</v>
      </c>
      <c r="AE105" s="22">
        <v>0</v>
      </c>
      <c r="AF105" s="22">
        <v>0</v>
      </c>
      <c r="AG105" s="22">
        <v>7.0000000000000007E-2</v>
      </c>
      <c r="AH105" s="22">
        <v>0</v>
      </c>
    </row>
    <row r="106" spans="1:34" ht="15" x14ac:dyDescent="0.2">
      <c r="A106" s="22">
        <v>22</v>
      </c>
      <c r="B106" s="22" t="s">
        <v>468</v>
      </c>
      <c r="C106" s="22" t="s">
        <v>389</v>
      </c>
      <c r="D106" s="22">
        <v>43.38</v>
      </c>
      <c r="E106" s="22"/>
      <c r="F106" s="22"/>
      <c r="G106" s="22"/>
      <c r="H106" s="22">
        <v>3</v>
      </c>
      <c r="I106" s="22"/>
      <c r="J106" s="22">
        <v>7.9</v>
      </c>
      <c r="K106" s="22">
        <v>3.4</v>
      </c>
      <c r="L106" s="22">
        <v>17</v>
      </c>
      <c r="M106" s="22">
        <v>36.44</v>
      </c>
      <c r="N106" s="22">
        <v>0.08</v>
      </c>
      <c r="O106" s="22">
        <v>0.01</v>
      </c>
      <c r="P106" s="22" t="s">
        <v>369</v>
      </c>
      <c r="Q106" s="22">
        <v>0.49</v>
      </c>
      <c r="R106" s="22">
        <v>20.37</v>
      </c>
      <c r="S106" s="22">
        <v>0.38</v>
      </c>
      <c r="T106" s="22">
        <v>6.18</v>
      </c>
      <c r="U106" s="22">
        <v>9.66</v>
      </c>
      <c r="V106" s="22">
        <v>20.41</v>
      </c>
      <c r="W106" s="22">
        <v>6.23</v>
      </c>
      <c r="X106" s="22">
        <v>601.03</v>
      </c>
      <c r="Y106" s="22">
        <v>2.59</v>
      </c>
      <c r="Z106" s="22">
        <v>16.37</v>
      </c>
      <c r="AA106" s="22">
        <v>0.78</v>
      </c>
      <c r="AB106" s="22">
        <v>0.03</v>
      </c>
      <c r="AC106" s="22">
        <v>308.52999999999997</v>
      </c>
      <c r="AD106" s="22">
        <v>41.63</v>
      </c>
      <c r="AE106" s="22">
        <v>0</v>
      </c>
      <c r="AF106" s="22">
        <v>0</v>
      </c>
      <c r="AG106" s="22">
        <v>0.09</v>
      </c>
      <c r="AH106" s="22">
        <v>0</v>
      </c>
    </row>
    <row r="107" spans="1:34" ht="15" x14ac:dyDescent="0.2">
      <c r="A107" s="22">
        <v>23</v>
      </c>
      <c r="B107" s="22" t="s">
        <v>515</v>
      </c>
      <c r="C107" s="22" t="s">
        <v>389</v>
      </c>
      <c r="D107" s="22">
        <v>45.38</v>
      </c>
      <c r="E107" s="22"/>
      <c r="F107" s="22"/>
      <c r="G107" s="22"/>
      <c r="H107" s="22">
        <v>4</v>
      </c>
      <c r="I107" s="22"/>
      <c r="J107" s="22">
        <v>7.81</v>
      </c>
      <c r="K107" s="22">
        <v>2.7</v>
      </c>
      <c r="L107" s="22">
        <v>16.8</v>
      </c>
      <c r="M107" s="22">
        <v>29.08</v>
      </c>
      <c r="N107" s="22">
        <v>7.0000000000000007E-2</v>
      </c>
      <c r="O107" s="22">
        <v>0.01</v>
      </c>
      <c r="P107" s="22" t="s">
        <v>369</v>
      </c>
      <c r="Q107" s="22">
        <v>0.33</v>
      </c>
      <c r="R107" s="22">
        <v>15.91</v>
      </c>
      <c r="S107" s="22">
        <v>0.3</v>
      </c>
      <c r="T107" s="22">
        <v>5.34</v>
      </c>
      <c r="U107" s="22">
        <v>9.36</v>
      </c>
      <c r="V107" s="22">
        <v>18.45</v>
      </c>
      <c r="W107" s="22">
        <v>5.39</v>
      </c>
      <c r="X107" s="22">
        <v>298.95</v>
      </c>
      <c r="Y107" s="22">
        <v>2.86</v>
      </c>
      <c r="Z107" s="22">
        <v>12.02</v>
      </c>
      <c r="AA107" s="22">
        <v>0.85</v>
      </c>
      <c r="AB107" s="22">
        <v>0.02</v>
      </c>
      <c r="AC107" s="22">
        <v>153.03</v>
      </c>
      <c r="AD107" s="22">
        <v>58.16</v>
      </c>
      <c r="AE107" s="22">
        <v>0</v>
      </c>
      <c r="AF107" s="22">
        <v>0.01</v>
      </c>
      <c r="AG107" s="22">
        <v>0.08</v>
      </c>
      <c r="AH107" s="22">
        <v>0</v>
      </c>
    </row>
    <row r="108" spans="1:34" ht="15" x14ac:dyDescent="0.2">
      <c r="A108" s="22">
        <v>24</v>
      </c>
      <c r="B108" s="22" t="s">
        <v>514</v>
      </c>
      <c r="C108" s="22" t="s">
        <v>389</v>
      </c>
      <c r="D108" s="22">
        <v>47.38</v>
      </c>
      <c r="E108" s="22"/>
      <c r="F108" s="22"/>
      <c r="G108" s="22"/>
      <c r="H108" s="22">
        <v>6.5</v>
      </c>
      <c r="I108" s="22"/>
      <c r="J108" s="22">
        <v>8.0299999999999994</v>
      </c>
      <c r="K108" s="22">
        <v>2.4</v>
      </c>
      <c r="L108" s="22">
        <v>18.8</v>
      </c>
      <c r="M108" s="22">
        <v>23.25</v>
      </c>
      <c r="N108" s="22">
        <v>0</v>
      </c>
      <c r="O108" s="22">
        <v>0.03</v>
      </c>
      <c r="P108" s="22" t="s">
        <v>369</v>
      </c>
      <c r="Q108" s="22">
        <v>0.23</v>
      </c>
      <c r="R108" s="22">
        <v>12.8</v>
      </c>
      <c r="S108" s="22">
        <v>0.22</v>
      </c>
      <c r="T108" s="22">
        <v>4.53</v>
      </c>
      <c r="U108" s="22">
        <v>2.09</v>
      </c>
      <c r="V108" s="22">
        <v>10.65</v>
      </c>
      <c r="W108" s="22">
        <v>4.91</v>
      </c>
      <c r="X108" s="22">
        <v>265.19</v>
      </c>
      <c r="Y108" s="22">
        <v>0.99</v>
      </c>
      <c r="Z108" s="22">
        <v>6.2</v>
      </c>
      <c r="AA108" s="22">
        <v>0.22</v>
      </c>
      <c r="AB108" s="22">
        <v>0.01</v>
      </c>
      <c r="AC108" s="22">
        <v>4.26</v>
      </c>
      <c r="AD108" s="22">
        <v>2.36</v>
      </c>
      <c r="AE108" s="22">
        <v>0</v>
      </c>
      <c r="AF108" s="22">
        <v>0.03</v>
      </c>
      <c r="AG108" s="22">
        <v>0</v>
      </c>
      <c r="AH108" s="22">
        <v>7.0000000000000007E-2</v>
      </c>
    </row>
    <row r="109" spans="1:34" ht="15" x14ac:dyDescent="0.2">
      <c r="A109" s="22">
        <v>25</v>
      </c>
      <c r="B109" s="22" t="s">
        <v>513</v>
      </c>
      <c r="C109" s="22" t="s">
        <v>389</v>
      </c>
      <c r="D109" s="22">
        <v>49.38</v>
      </c>
      <c r="E109" s="22"/>
      <c r="F109" s="22"/>
      <c r="G109" s="22"/>
      <c r="H109" s="22">
        <v>6</v>
      </c>
      <c r="I109" s="22"/>
      <c r="J109" s="22">
        <v>8.0500000000000007</v>
      </c>
      <c r="K109" s="22">
        <v>2</v>
      </c>
      <c r="L109" s="22">
        <v>17.600000000000001</v>
      </c>
      <c r="M109" s="22">
        <v>18.57</v>
      </c>
      <c r="N109" s="22">
        <v>0.04</v>
      </c>
      <c r="O109" s="22">
        <v>0.03</v>
      </c>
      <c r="P109" s="22" t="s">
        <v>369</v>
      </c>
      <c r="Q109" s="22">
        <v>0.16</v>
      </c>
      <c r="R109" s="22">
        <v>11.07</v>
      </c>
      <c r="S109" s="22">
        <v>0.15</v>
      </c>
      <c r="T109" s="22">
        <v>3.83</v>
      </c>
      <c r="U109" s="22">
        <v>7.68</v>
      </c>
      <c r="V109" s="22">
        <v>14.7</v>
      </c>
      <c r="W109" s="22">
        <v>4.3099999999999996</v>
      </c>
      <c r="X109" s="22">
        <v>262.63</v>
      </c>
      <c r="Y109" s="22">
        <v>1.71</v>
      </c>
      <c r="Z109" s="22">
        <v>5.64</v>
      </c>
      <c r="AA109" s="22">
        <v>0.26</v>
      </c>
      <c r="AB109" s="22">
        <v>0.01</v>
      </c>
      <c r="AC109" s="22">
        <v>40.4</v>
      </c>
      <c r="AD109" s="22">
        <v>36.99</v>
      </c>
      <c r="AE109" s="22">
        <v>0.04</v>
      </c>
      <c r="AF109" s="22">
        <v>0.06</v>
      </c>
      <c r="AG109" s="22">
        <v>7.0000000000000007E-2</v>
      </c>
      <c r="AH109" s="22">
        <v>0</v>
      </c>
    </row>
    <row r="110" spans="1:34" ht="15" x14ac:dyDescent="0.2">
      <c r="A110" s="22">
        <v>26</v>
      </c>
      <c r="B110" s="22" t="s">
        <v>512</v>
      </c>
      <c r="C110" s="22" t="s">
        <v>389</v>
      </c>
      <c r="D110" s="22">
        <v>51.38</v>
      </c>
      <c r="E110" s="22"/>
      <c r="F110" s="22"/>
      <c r="G110" s="22"/>
      <c r="H110" s="22">
        <v>8.5</v>
      </c>
      <c r="I110" s="22"/>
      <c r="J110" s="22">
        <v>8.15</v>
      </c>
      <c r="K110" s="22">
        <v>1.6</v>
      </c>
      <c r="L110" s="22">
        <v>15.56</v>
      </c>
      <c r="M110" s="22">
        <v>14.18</v>
      </c>
      <c r="N110" s="22">
        <v>0.04</v>
      </c>
      <c r="O110" s="22">
        <v>0.05</v>
      </c>
      <c r="P110" s="22" t="s">
        <v>369</v>
      </c>
      <c r="Q110" s="22">
        <v>0.1</v>
      </c>
      <c r="R110" s="22">
        <v>9.31</v>
      </c>
      <c r="S110" s="22">
        <v>0.11</v>
      </c>
      <c r="T110" s="22">
        <v>2.97</v>
      </c>
      <c r="U110" s="22">
        <v>6.2</v>
      </c>
      <c r="V110" s="22">
        <v>11.58</v>
      </c>
      <c r="W110" s="22">
        <v>3.91</v>
      </c>
      <c r="X110" s="22">
        <v>256.33</v>
      </c>
      <c r="Y110" s="22">
        <v>1.1100000000000001</v>
      </c>
      <c r="Z110" s="22">
        <v>4.3499999999999996</v>
      </c>
      <c r="AA110" s="22">
        <v>0.11</v>
      </c>
      <c r="AB110" s="22">
        <v>0.01</v>
      </c>
      <c r="AC110" s="22">
        <v>20.74</v>
      </c>
      <c r="AD110" s="22">
        <v>25.95</v>
      </c>
      <c r="AE110" s="22">
        <v>0</v>
      </c>
      <c r="AF110" s="22">
        <v>0.14000000000000001</v>
      </c>
      <c r="AG110" s="22">
        <v>0.06</v>
      </c>
      <c r="AH110" s="22">
        <v>0.05</v>
      </c>
    </row>
    <row r="111" spans="1:34" ht="15" x14ac:dyDescent="0.2">
      <c r="A111" s="22">
        <v>27</v>
      </c>
      <c r="B111" s="22" t="s">
        <v>511</v>
      </c>
      <c r="C111" s="22" t="s">
        <v>389</v>
      </c>
      <c r="D111" s="22">
        <v>53.38</v>
      </c>
      <c r="E111" s="22"/>
      <c r="F111" s="22"/>
      <c r="G111" s="22"/>
      <c r="H111" s="22">
        <v>4.5</v>
      </c>
      <c r="I111" s="22"/>
      <c r="J111" s="22">
        <v>8.23</v>
      </c>
      <c r="K111" s="22">
        <v>1.3</v>
      </c>
      <c r="L111" s="22">
        <v>14.72</v>
      </c>
      <c r="M111" s="22">
        <v>10.3</v>
      </c>
      <c r="N111" s="22">
        <v>0.03</v>
      </c>
      <c r="O111" s="22">
        <v>0.03</v>
      </c>
      <c r="P111" s="22" t="s">
        <v>369</v>
      </c>
      <c r="Q111" s="22">
        <v>0.08</v>
      </c>
      <c r="R111" s="22">
        <v>8.51</v>
      </c>
      <c r="S111" s="22">
        <v>0.1</v>
      </c>
      <c r="T111" s="22">
        <v>2.38</v>
      </c>
      <c r="U111" s="22">
        <v>5.47</v>
      </c>
      <c r="V111" s="22">
        <v>9.4700000000000006</v>
      </c>
      <c r="W111" s="22">
        <v>3.25</v>
      </c>
      <c r="X111" s="22">
        <v>246.11</v>
      </c>
      <c r="Y111" s="22">
        <v>0.74</v>
      </c>
      <c r="Z111" s="22">
        <v>4.53</v>
      </c>
      <c r="AA111" s="22">
        <v>0.59</v>
      </c>
      <c r="AB111" s="22">
        <v>0.02</v>
      </c>
      <c r="AC111" s="22">
        <v>9.4</v>
      </c>
      <c r="AD111" s="22">
        <v>28.45</v>
      </c>
      <c r="AE111" s="22">
        <v>0</v>
      </c>
      <c r="AF111" s="22">
        <v>0.18</v>
      </c>
      <c r="AG111" s="22">
        <v>0.08</v>
      </c>
      <c r="AH111" s="22">
        <v>0</v>
      </c>
    </row>
    <row r="112" spans="1:34" ht="15" x14ac:dyDescent="0.2">
      <c r="A112" s="22">
        <v>28</v>
      </c>
      <c r="B112" s="22" t="s">
        <v>510</v>
      </c>
      <c r="C112" s="22" t="s">
        <v>389</v>
      </c>
      <c r="D112" s="22">
        <v>55.88</v>
      </c>
      <c r="E112" s="22"/>
      <c r="F112" s="22"/>
      <c r="G112" s="22"/>
      <c r="H112" s="22">
        <v>6</v>
      </c>
      <c r="I112" s="22"/>
      <c r="J112" s="22">
        <v>8.06</v>
      </c>
      <c r="K112" s="22">
        <v>1.3</v>
      </c>
      <c r="L112" s="22">
        <v>11.59</v>
      </c>
      <c r="M112" s="22">
        <v>15.01</v>
      </c>
      <c r="N112" s="22">
        <v>0.03</v>
      </c>
      <c r="O112" s="22">
        <v>0.48</v>
      </c>
      <c r="P112" s="22" t="s">
        <v>369</v>
      </c>
      <c r="Q112" s="22">
        <v>0.91</v>
      </c>
      <c r="R112" s="22">
        <v>7.61</v>
      </c>
      <c r="S112" s="22">
        <v>0.06</v>
      </c>
      <c r="T112" s="22">
        <v>1.77</v>
      </c>
      <c r="U112" s="22">
        <v>4.34</v>
      </c>
      <c r="V112" s="22">
        <v>7.13</v>
      </c>
      <c r="W112" s="22">
        <v>2.87</v>
      </c>
      <c r="X112" s="22">
        <v>240.88</v>
      </c>
      <c r="Y112" s="22">
        <v>0.47</v>
      </c>
      <c r="Z112" s="22">
        <v>7.49</v>
      </c>
      <c r="AA112" s="22">
        <v>4.45</v>
      </c>
      <c r="AB112" s="22">
        <v>0.01</v>
      </c>
      <c r="AC112" s="22">
        <v>4.21</v>
      </c>
      <c r="AD112" s="22">
        <v>17.989999999999998</v>
      </c>
      <c r="AE112" s="22">
        <v>0</v>
      </c>
      <c r="AF112" s="22">
        <v>0.22</v>
      </c>
      <c r="AG112" s="22">
        <v>0.06</v>
      </c>
      <c r="AH112" s="22">
        <v>0.06</v>
      </c>
    </row>
    <row r="113" spans="1:34" ht="15" x14ac:dyDescent="0.2">
      <c r="A113" s="22">
        <v>29</v>
      </c>
      <c r="B113" s="22" t="s">
        <v>548</v>
      </c>
      <c r="C113" s="22" t="s">
        <v>389</v>
      </c>
      <c r="D113" s="22">
        <v>59.18</v>
      </c>
      <c r="E113" s="22"/>
      <c r="F113" s="22"/>
      <c r="G113" s="22"/>
      <c r="H113" s="22">
        <v>6</v>
      </c>
      <c r="I113" s="22"/>
      <c r="J113" s="22">
        <v>8.41</v>
      </c>
      <c r="K113" s="22">
        <v>0.7</v>
      </c>
      <c r="L113" s="22">
        <v>10.6</v>
      </c>
      <c r="M113" s="22">
        <v>4.8600000000000003</v>
      </c>
      <c r="N113" s="22">
        <v>0.02</v>
      </c>
      <c r="O113" s="22">
        <v>0.03</v>
      </c>
      <c r="P113" s="22" t="s">
        <v>369</v>
      </c>
      <c r="Q113" s="22">
        <v>0.06</v>
      </c>
      <c r="R113" s="22">
        <v>6.11</v>
      </c>
      <c r="S113" s="22">
        <v>0.05</v>
      </c>
      <c r="T113" s="22">
        <v>1.1100000000000001</v>
      </c>
      <c r="U113" s="22">
        <v>2.79</v>
      </c>
      <c r="V113" s="22">
        <v>4.93</v>
      </c>
      <c r="W113" s="22">
        <v>2.54</v>
      </c>
      <c r="X113" s="22">
        <v>218.62</v>
      </c>
      <c r="Y113" s="22">
        <v>0.34</v>
      </c>
      <c r="Z113" s="22">
        <v>4.4400000000000004</v>
      </c>
      <c r="AA113" s="22">
        <v>1.37</v>
      </c>
      <c r="AB113" s="22">
        <v>0.01</v>
      </c>
      <c r="AC113" s="22">
        <v>0</v>
      </c>
      <c r="AD113" s="22">
        <v>8.3800000000000008</v>
      </c>
      <c r="AE113" s="22">
        <v>0</v>
      </c>
      <c r="AF113" s="22">
        <v>0.24</v>
      </c>
      <c r="AG113" s="22">
        <v>0.03</v>
      </c>
      <c r="AH113" s="22">
        <v>0.1</v>
      </c>
    </row>
    <row r="114" spans="1:34" ht="15" x14ac:dyDescent="0.2">
      <c r="A114" s="22">
        <v>30</v>
      </c>
      <c r="B114" s="22" t="s">
        <v>509</v>
      </c>
      <c r="C114" s="22" t="s">
        <v>389</v>
      </c>
      <c r="D114" s="22">
        <v>62.48</v>
      </c>
      <c r="E114" s="22"/>
      <c r="F114" s="22"/>
      <c r="G114" s="22"/>
      <c r="H114" s="22">
        <v>4</v>
      </c>
      <c r="I114" s="22"/>
      <c r="J114" s="22">
        <v>8.4</v>
      </c>
      <c r="K114" s="22">
        <v>0.4</v>
      </c>
      <c r="L114" s="22">
        <v>9.3699999999999992</v>
      </c>
      <c r="M114" s="22">
        <v>2.58</v>
      </c>
      <c r="N114" s="22">
        <v>0.02</v>
      </c>
      <c r="O114" s="22">
        <v>0.01</v>
      </c>
      <c r="P114" s="22" t="s">
        <v>369</v>
      </c>
      <c r="Q114" s="22">
        <v>0.05</v>
      </c>
      <c r="R114" s="22">
        <v>5.14</v>
      </c>
      <c r="S114" s="22">
        <v>0.04</v>
      </c>
      <c r="T114" s="22">
        <v>0.72</v>
      </c>
      <c r="U114" s="22">
        <v>2.02</v>
      </c>
      <c r="V114" s="22">
        <v>3.37</v>
      </c>
      <c r="W114" s="22">
        <v>2.1</v>
      </c>
      <c r="X114" s="22">
        <v>222.25</v>
      </c>
      <c r="Y114" s="22">
        <v>0.16</v>
      </c>
      <c r="Z114" s="22">
        <v>5.83</v>
      </c>
      <c r="AA114" s="22">
        <v>3.82</v>
      </c>
      <c r="AB114" s="22">
        <v>0.01</v>
      </c>
      <c r="AC114" s="22">
        <v>0.47</v>
      </c>
      <c r="AD114" s="22">
        <v>5.98</v>
      </c>
      <c r="AE114" s="22">
        <v>0.17</v>
      </c>
      <c r="AF114" s="22">
        <v>0.22</v>
      </c>
      <c r="AG114" s="22">
        <v>0.03</v>
      </c>
      <c r="AH114" s="22">
        <v>7.0000000000000007E-2</v>
      </c>
    </row>
    <row r="115" spans="1:34" ht="15" x14ac:dyDescent="0.2">
      <c r="A115" s="22">
        <v>31</v>
      </c>
      <c r="B115" s="22" t="s">
        <v>547</v>
      </c>
      <c r="C115" s="22" t="s">
        <v>389</v>
      </c>
      <c r="D115" s="22">
        <v>65.77</v>
      </c>
      <c r="E115" s="22"/>
      <c r="F115" s="22"/>
      <c r="G115" s="22"/>
      <c r="H115" s="22">
        <v>7</v>
      </c>
      <c r="I115" s="22"/>
      <c r="J115" s="22">
        <v>8.3800000000000008</v>
      </c>
      <c r="K115" s="22">
        <v>1.1000000000000001</v>
      </c>
      <c r="L115" s="22">
        <v>7.28</v>
      </c>
      <c r="M115" s="22">
        <v>16.309999999999999</v>
      </c>
      <c r="N115" s="22">
        <v>0.03</v>
      </c>
      <c r="O115" s="22">
        <v>0.92</v>
      </c>
      <c r="P115" s="22" t="s">
        <v>369</v>
      </c>
      <c r="Q115" s="22">
        <v>0.08</v>
      </c>
      <c r="R115" s="22">
        <v>5.91</v>
      </c>
      <c r="S115" s="22">
        <v>0.05</v>
      </c>
      <c r="T115" s="22">
        <v>0.66</v>
      </c>
      <c r="U115" s="22">
        <v>1.95</v>
      </c>
      <c r="V115" s="22">
        <v>3.32</v>
      </c>
      <c r="W115" s="22">
        <v>2</v>
      </c>
      <c r="X115" s="22">
        <v>186.18</v>
      </c>
      <c r="Y115" s="22">
        <v>0.21</v>
      </c>
      <c r="Z115" s="22">
        <v>5.46</v>
      </c>
      <c r="AA115" s="22">
        <v>1.37</v>
      </c>
      <c r="AB115" s="22">
        <v>0.01</v>
      </c>
      <c r="AC115" s="22">
        <v>0</v>
      </c>
      <c r="AD115" s="22">
        <v>5.66</v>
      </c>
      <c r="AE115" s="22">
        <v>0</v>
      </c>
      <c r="AF115" s="22">
        <v>0.22</v>
      </c>
      <c r="AG115" s="22">
        <v>0.03</v>
      </c>
      <c r="AH115" s="22">
        <v>7.0000000000000007E-2</v>
      </c>
    </row>
    <row r="116" spans="1:34" ht="15" x14ac:dyDescent="0.2">
      <c r="A116" s="22">
        <v>32</v>
      </c>
      <c r="B116" s="22" t="s">
        <v>507</v>
      </c>
      <c r="C116" s="22" t="s">
        <v>389</v>
      </c>
      <c r="D116" s="22">
        <v>69.08</v>
      </c>
      <c r="E116" s="22"/>
      <c r="F116" s="22"/>
      <c r="G116" s="22"/>
      <c r="H116" s="22">
        <v>5</v>
      </c>
      <c r="I116" s="22"/>
      <c r="J116" s="22">
        <v>8.5500000000000007</v>
      </c>
      <c r="K116" s="22">
        <v>0.3</v>
      </c>
      <c r="L116" s="22">
        <v>7.17</v>
      </c>
      <c r="M116" s="22">
        <v>5.35</v>
      </c>
      <c r="N116" s="22">
        <v>0.02</v>
      </c>
      <c r="O116" s="22">
        <v>0.28999999999999998</v>
      </c>
      <c r="P116" s="22" t="s">
        <v>369</v>
      </c>
      <c r="Q116" s="22">
        <v>0.05</v>
      </c>
      <c r="R116" s="22">
        <v>4.18</v>
      </c>
      <c r="S116" s="22">
        <v>0.04</v>
      </c>
      <c r="T116" s="22">
        <v>0.36</v>
      </c>
      <c r="U116" s="22">
        <v>1.41</v>
      </c>
      <c r="V116" s="22">
        <v>2.21</v>
      </c>
      <c r="W116" s="22">
        <v>1.96</v>
      </c>
      <c r="X116" s="22">
        <v>171.91</v>
      </c>
      <c r="Y116" s="22">
        <v>7.0000000000000007E-2</v>
      </c>
      <c r="Z116" s="22">
        <v>4.72</v>
      </c>
      <c r="AA116" s="22">
        <v>1.07</v>
      </c>
      <c r="AB116" s="22">
        <v>0.01</v>
      </c>
      <c r="AC116" s="22">
        <v>0</v>
      </c>
      <c r="AD116" s="22">
        <v>3.84</v>
      </c>
      <c r="AE116" s="22">
        <v>0</v>
      </c>
      <c r="AF116" s="22">
        <v>0.28000000000000003</v>
      </c>
      <c r="AG116" s="22">
        <v>0.04</v>
      </c>
      <c r="AH116" s="22">
        <v>0.1</v>
      </c>
    </row>
    <row r="117" spans="1:34" ht="15" x14ac:dyDescent="0.2">
      <c r="A117" s="22">
        <v>33</v>
      </c>
      <c r="B117" s="22" t="s">
        <v>506</v>
      </c>
      <c r="C117" s="22" t="s">
        <v>389</v>
      </c>
      <c r="D117" s="22">
        <v>72.38</v>
      </c>
      <c r="E117" s="22"/>
      <c r="F117" s="22"/>
      <c r="G117" s="22"/>
      <c r="H117" s="22">
        <v>7</v>
      </c>
      <c r="I117" s="22"/>
      <c r="J117" s="22">
        <v>8.59</v>
      </c>
      <c r="K117" s="22">
        <v>0</v>
      </c>
      <c r="L117" s="22">
        <v>6.21</v>
      </c>
      <c r="M117" s="22">
        <v>1.48</v>
      </c>
      <c r="N117" s="22">
        <v>0.01</v>
      </c>
      <c r="O117" s="22">
        <v>0.06</v>
      </c>
      <c r="P117" s="22" t="s">
        <v>369</v>
      </c>
      <c r="Q117" s="22">
        <v>0.05</v>
      </c>
      <c r="R117" s="22">
        <v>3.78</v>
      </c>
      <c r="S117" s="22">
        <v>0.03</v>
      </c>
      <c r="T117" s="22">
        <v>0.24</v>
      </c>
      <c r="U117" s="22">
        <v>1.1000000000000001</v>
      </c>
      <c r="V117" s="22">
        <v>1.8</v>
      </c>
      <c r="W117" s="22">
        <v>1.76</v>
      </c>
      <c r="X117" s="22">
        <v>189.03</v>
      </c>
      <c r="Y117" s="22">
        <v>0.04</v>
      </c>
      <c r="Z117" s="22">
        <v>4.53</v>
      </c>
      <c r="AA117" s="22">
        <v>2.11</v>
      </c>
      <c r="AB117" s="22">
        <v>0.01</v>
      </c>
      <c r="AC117" s="22">
        <v>0</v>
      </c>
      <c r="AD117" s="22">
        <v>3</v>
      </c>
      <c r="AE117" s="22">
        <v>0</v>
      </c>
      <c r="AF117" s="22">
        <v>0.26</v>
      </c>
      <c r="AG117" s="22">
        <v>0.03</v>
      </c>
      <c r="AH117" s="22">
        <v>7.0000000000000007E-2</v>
      </c>
    </row>
    <row r="118" spans="1:34" ht="15" x14ac:dyDescent="0.2">
      <c r="A118" s="22">
        <v>34</v>
      </c>
      <c r="B118" s="22" t="s">
        <v>505</v>
      </c>
      <c r="C118" s="22" t="s">
        <v>389</v>
      </c>
      <c r="D118" s="22">
        <v>75.680000000000007</v>
      </c>
      <c r="E118" s="22"/>
      <c r="F118" s="22"/>
      <c r="G118" s="22"/>
      <c r="H118" s="22">
        <v>11</v>
      </c>
      <c r="I118" s="22"/>
      <c r="J118" s="22">
        <v>8.3800000000000008</v>
      </c>
      <c r="K118" s="22">
        <v>0</v>
      </c>
      <c r="L118" s="22">
        <v>5.34</v>
      </c>
      <c r="M118" s="22">
        <v>2.74</v>
      </c>
      <c r="N118" s="22">
        <v>0.01</v>
      </c>
      <c r="O118" s="22">
        <v>0.18</v>
      </c>
      <c r="P118" s="22" t="s">
        <v>369</v>
      </c>
      <c r="Q118" s="22">
        <v>0.04</v>
      </c>
      <c r="R118" s="22">
        <v>16.510000000000002</v>
      </c>
      <c r="S118" s="22">
        <v>0.1</v>
      </c>
      <c r="T118" s="22">
        <v>1.54</v>
      </c>
      <c r="U118" s="22">
        <v>3.31</v>
      </c>
      <c r="V118" s="22">
        <v>8.09</v>
      </c>
      <c r="W118" s="22">
        <v>2.86</v>
      </c>
      <c r="X118" s="22">
        <v>136.05000000000001</v>
      </c>
      <c r="Y118" s="22">
        <v>1.06</v>
      </c>
      <c r="Z118" s="22">
        <v>9.7100000000000009</v>
      </c>
      <c r="AA118" s="22">
        <v>0.89</v>
      </c>
      <c r="AB118" s="22">
        <v>0.01</v>
      </c>
      <c r="AC118" s="22">
        <v>0</v>
      </c>
      <c r="AD118" s="22">
        <v>4.46</v>
      </c>
      <c r="AE118" s="22">
        <v>0</v>
      </c>
      <c r="AF118" s="22">
        <v>0.25</v>
      </c>
      <c r="AG118" s="22">
        <v>0.06</v>
      </c>
      <c r="AH118" s="22">
        <v>0.05</v>
      </c>
    </row>
    <row r="119" spans="1:34" ht="15" x14ac:dyDescent="0.2">
      <c r="A119" s="22">
        <v>35</v>
      </c>
      <c r="B119" s="22" t="s">
        <v>546</v>
      </c>
      <c r="C119" s="22" t="s">
        <v>389</v>
      </c>
      <c r="D119" s="22">
        <v>78.98</v>
      </c>
      <c r="E119" s="22"/>
      <c r="F119" s="22"/>
      <c r="G119" s="22"/>
      <c r="H119" s="22">
        <v>3</v>
      </c>
      <c r="I119" s="22"/>
      <c r="J119" s="22">
        <v>8.4</v>
      </c>
      <c r="K119" s="22">
        <v>0</v>
      </c>
      <c r="L119" s="22">
        <v>3.24</v>
      </c>
      <c r="M119" s="22">
        <v>1.17</v>
      </c>
      <c r="N119" s="22">
        <v>0</v>
      </c>
      <c r="O119" s="22">
        <v>0.26</v>
      </c>
      <c r="P119" s="22" t="s">
        <v>369</v>
      </c>
      <c r="Q119" s="22">
        <v>0.04</v>
      </c>
      <c r="R119" s="22">
        <v>0.96</v>
      </c>
      <c r="S119" s="22">
        <v>0.03</v>
      </c>
      <c r="T119" s="22">
        <v>0</v>
      </c>
      <c r="U119" s="22">
        <v>0.36</v>
      </c>
      <c r="V119" s="22">
        <v>0.16</v>
      </c>
      <c r="W119" s="22">
        <v>1.1000000000000001</v>
      </c>
      <c r="X119" s="22">
        <v>142.53</v>
      </c>
      <c r="Y119" s="22">
        <v>0</v>
      </c>
      <c r="Z119" s="22">
        <v>1.29</v>
      </c>
      <c r="AA119" s="22">
        <v>31.43</v>
      </c>
      <c r="AB119" s="22">
        <v>0.01</v>
      </c>
      <c r="AC119" s="22">
        <v>8.2899999999999991</v>
      </c>
      <c r="AD119" s="22">
        <v>2.29</v>
      </c>
      <c r="AE119" s="22">
        <v>0</v>
      </c>
      <c r="AF119" s="22">
        <v>0</v>
      </c>
      <c r="AG119" s="22">
        <v>0</v>
      </c>
      <c r="AH119" s="22">
        <v>0.13</v>
      </c>
    </row>
    <row r="120" spans="1:34" ht="15" x14ac:dyDescent="0.2">
      <c r="A120" s="22">
        <v>37</v>
      </c>
      <c r="B120" s="22" t="s">
        <v>503</v>
      </c>
      <c r="C120" s="22" t="s">
        <v>389</v>
      </c>
      <c r="D120" s="22">
        <v>85.58</v>
      </c>
      <c r="E120" s="22"/>
      <c r="F120" s="22"/>
      <c r="G120" s="22"/>
      <c r="H120" s="22">
        <v>30</v>
      </c>
      <c r="I120" s="22"/>
      <c r="J120" s="22">
        <v>8.24</v>
      </c>
      <c r="K120" s="22">
        <v>0</v>
      </c>
      <c r="L120" s="22">
        <v>2.72</v>
      </c>
      <c r="M120" s="22">
        <v>0.48</v>
      </c>
      <c r="N120" s="22">
        <v>0.01</v>
      </c>
      <c r="O120" s="22">
        <v>0.71</v>
      </c>
      <c r="P120" s="22" t="s">
        <v>369</v>
      </c>
      <c r="Q120" s="22">
        <v>0.03</v>
      </c>
      <c r="R120" s="22">
        <v>2.5</v>
      </c>
      <c r="S120" s="22">
        <v>0.03</v>
      </c>
      <c r="T120" s="22">
        <v>0</v>
      </c>
      <c r="U120" s="22">
        <v>0.51</v>
      </c>
      <c r="V120" s="22">
        <v>0.54</v>
      </c>
      <c r="W120" s="22">
        <v>1.47</v>
      </c>
      <c r="X120" s="22">
        <v>147.69</v>
      </c>
      <c r="Y120" s="22">
        <v>0</v>
      </c>
      <c r="Z120" s="22">
        <v>4.72</v>
      </c>
      <c r="AA120" s="22">
        <v>0.3</v>
      </c>
      <c r="AB120" s="22">
        <v>0.01</v>
      </c>
      <c r="AC120" s="22">
        <v>0</v>
      </c>
      <c r="AD120" s="22">
        <v>4.04</v>
      </c>
      <c r="AE120" s="22">
        <v>0</v>
      </c>
      <c r="AF120" s="22">
        <v>0.46</v>
      </c>
      <c r="AG120" s="22">
        <v>0</v>
      </c>
      <c r="AH120" s="22">
        <v>0.09</v>
      </c>
    </row>
    <row r="121" spans="1:34" ht="15" x14ac:dyDescent="0.2">
      <c r="A121" s="22">
        <v>38</v>
      </c>
      <c r="B121" s="22" t="s">
        <v>502</v>
      </c>
      <c r="C121" s="22" t="s">
        <v>389</v>
      </c>
      <c r="D121" s="22">
        <v>88.88</v>
      </c>
      <c r="E121" s="22"/>
      <c r="F121" s="22"/>
      <c r="G121" s="22"/>
      <c r="H121" s="22">
        <v>15</v>
      </c>
      <c r="I121" s="22"/>
      <c r="J121" s="22">
        <v>8.09</v>
      </c>
      <c r="K121" s="22">
        <v>0</v>
      </c>
      <c r="L121" s="22">
        <v>2.58</v>
      </c>
      <c r="M121" s="22">
        <v>0.7</v>
      </c>
      <c r="N121" s="22">
        <v>0.01</v>
      </c>
      <c r="O121" s="22">
        <v>0.78</v>
      </c>
      <c r="P121" s="22" t="s">
        <v>369</v>
      </c>
      <c r="Q121" s="22">
        <v>0.04</v>
      </c>
      <c r="R121" s="22">
        <v>2.5499999999999998</v>
      </c>
      <c r="S121" s="22">
        <v>0.02</v>
      </c>
      <c r="T121" s="22">
        <v>0</v>
      </c>
      <c r="U121" s="22">
        <v>0.49</v>
      </c>
      <c r="V121" s="22">
        <v>0.55000000000000004</v>
      </c>
      <c r="W121" s="22">
        <v>1.45</v>
      </c>
      <c r="X121" s="22">
        <v>159.34</v>
      </c>
      <c r="Y121" s="22">
        <v>0</v>
      </c>
      <c r="Z121" s="22">
        <v>5.18</v>
      </c>
      <c r="AA121" s="22">
        <v>0.89</v>
      </c>
      <c r="AB121" s="22">
        <v>0.01</v>
      </c>
      <c r="AC121" s="22">
        <v>0</v>
      </c>
      <c r="AD121" s="22">
        <v>5</v>
      </c>
      <c r="AE121" s="22">
        <v>0</v>
      </c>
      <c r="AF121" s="22">
        <v>0.43</v>
      </c>
      <c r="AG121" s="22">
        <v>0</v>
      </c>
      <c r="AH121" s="22">
        <v>0.11</v>
      </c>
    </row>
    <row r="122" spans="1:34" ht="15" x14ac:dyDescent="0.2">
      <c r="A122" s="22">
        <v>39</v>
      </c>
      <c r="B122" s="22" t="s">
        <v>501</v>
      </c>
      <c r="C122" s="22" t="s">
        <v>389</v>
      </c>
      <c r="D122" s="22">
        <v>92.18</v>
      </c>
      <c r="E122" s="22"/>
      <c r="F122" s="22"/>
      <c r="G122" s="22"/>
      <c r="H122" s="22">
        <v>19</v>
      </c>
      <c r="I122" s="22"/>
      <c r="J122" s="22">
        <v>8</v>
      </c>
      <c r="K122" s="22">
        <v>0</v>
      </c>
      <c r="L122" s="22">
        <v>2.14</v>
      </c>
      <c r="M122" s="22">
        <v>0.34</v>
      </c>
      <c r="N122" s="22">
        <v>0.01</v>
      </c>
      <c r="O122" s="22">
        <v>0.97</v>
      </c>
      <c r="P122" s="22" t="s">
        <v>369</v>
      </c>
      <c r="Q122" s="22">
        <v>0.03</v>
      </c>
      <c r="R122" s="22">
        <v>2.95</v>
      </c>
      <c r="S122" s="22">
        <v>0.03</v>
      </c>
      <c r="T122" s="22">
        <v>0.13</v>
      </c>
      <c r="U122" s="22">
        <v>0.39</v>
      </c>
      <c r="V122" s="22">
        <v>0.83</v>
      </c>
      <c r="W122" s="22">
        <v>1.62</v>
      </c>
      <c r="X122" s="22">
        <v>161.26</v>
      </c>
      <c r="Y122" s="22">
        <v>0.14000000000000001</v>
      </c>
      <c r="Z122" s="22">
        <v>9.99</v>
      </c>
      <c r="AA122" s="22">
        <v>4.45</v>
      </c>
      <c r="AB122" s="22">
        <v>0.02</v>
      </c>
      <c r="AC122" s="22">
        <v>0</v>
      </c>
      <c r="AD122" s="22">
        <v>8.75</v>
      </c>
      <c r="AE122" s="22">
        <v>0</v>
      </c>
      <c r="AF122" s="22">
        <v>0.56999999999999995</v>
      </c>
      <c r="AG122" s="22">
        <v>0.01</v>
      </c>
      <c r="AH122" s="22">
        <v>0.11</v>
      </c>
    </row>
    <row r="123" spans="1:34" ht="1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5" x14ac:dyDescent="0.2">
      <c r="A125" s="22"/>
      <c r="B125" s="22" t="s">
        <v>406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5" x14ac:dyDescent="0.2">
      <c r="A126" s="22">
        <v>1</v>
      </c>
      <c r="B126" s="22" t="s">
        <v>498</v>
      </c>
      <c r="C126" s="22" t="s">
        <v>447</v>
      </c>
      <c r="D126" s="22">
        <v>0.85</v>
      </c>
      <c r="E126" s="22"/>
      <c r="F126" s="22"/>
      <c r="G126" s="22"/>
      <c r="H126" s="22">
        <v>14</v>
      </c>
      <c r="I126" s="22"/>
      <c r="J126" s="22">
        <v>7.81</v>
      </c>
      <c r="K126" s="22">
        <v>11.3</v>
      </c>
      <c r="L126" s="22">
        <v>28.12</v>
      </c>
      <c r="M126" s="22">
        <v>165.75</v>
      </c>
      <c r="N126" s="22">
        <v>0.28000000000000003</v>
      </c>
      <c r="O126" s="22">
        <v>0.21</v>
      </c>
      <c r="P126" s="22" t="s">
        <v>369</v>
      </c>
      <c r="Q126" s="22">
        <v>2.3199999999999998</v>
      </c>
      <c r="R126" s="22">
        <v>130.66999999999999</v>
      </c>
      <c r="S126" s="22">
        <v>3.93</v>
      </c>
      <c r="T126" s="22">
        <v>16.68</v>
      </c>
      <c r="U126" s="22">
        <v>3.13</v>
      </c>
      <c r="V126" s="22">
        <v>31.2</v>
      </c>
      <c r="W126" s="22">
        <v>9.4700000000000006</v>
      </c>
      <c r="X126" s="22">
        <v>952.82</v>
      </c>
      <c r="Y126" s="22">
        <v>3.89</v>
      </c>
      <c r="Z126" s="22">
        <v>178.43</v>
      </c>
      <c r="AA126" s="22">
        <v>0.19</v>
      </c>
      <c r="AB126" s="22">
        <v>0.55000000000000004</v>
      </c>
      <c r="AC126" s="22">
        <v>9.0399999999999991</v>
      </c>
      <c r="AD126" s="22">
        <v>902.46</v>
      </c>
      <c r="AE126" s="22">
        <v>0.56999999999999995</v>
      </c>
      <c r="AF126" s="22">
        <v>0.41</v>
      </c>
      <c r="AG126" s="22">
        <v>0.41</v>
      </c>
      <c r="AH126" s="22">
        <v>0.08</v>
      </c>
    </row>
    <row r="127" spans="1:34" ht="15" x14ac:dyDescent="0.2">
      <c r="A127" s="22">
        <v>1</v>
      </c>
      <c r="B127" s="22" t="s">
        <v>497</v>
      </c>
      <c r="C127" s="22" t="s">
        <v>447</v>
      </c>
      <c r="D127" s="22">
        <v>1.45</v>
      </c>
      <c r="E127" s="22"/>
      <c r="F127" s="22"/>
      <c r="G127" s="22"/>
      <c r="H127" s="22">
        <v>20</v>
      </c>
      <c r="I127" s="22"/>
      <c r="J127" s="22">
        <v>7.51</v>
      </c>
      <c r="K127" s="22">
        <v>11.8</v>
      </c>
      <c r="L127" s="22">
        <v>30.06</v>
      </c>
      <c r="M127" s="22">
        <v>171.8</v>
      </c>
      <c r="N127" s="22">
        <v>0.31</v>
      </c>
      <c r="O127" s="22">
        <v>0.04</v>
      </c>
      <c r="P127" s="22" t="s">
        <v>369</v>
      </c>
      <c r="Q127" s="22">
        <v>2.13</v>
      </c>
      <c r="R127" s="22">
        <v>140.32</v>
      </c>
      <c r="S127" s="22">
        <v>4.42</v>
      </c>
      <c r="T127" s="22">
        <v>17.77</v>
      </c>
      <c r="U127" s="22">
        <v>3.68</v>
      </c>
      <c r="V127" s="22">
        <v>30.61</v>
      </c>
      <c r="W127" s="22">
        <v>11.8</v>
      </c>
      <c r="X127" s="22">
        <v>732.78</v>
      </c>
      <c r="Y127" s="22">
        <v>2.15</v>
      </c>
      <c r="Z127" s="22">
        <v>183.33</v>
      </c>
      <c r="AA127" s="22">
        <v>0.22</v>
      </c>
      <c r="AB127" s="22">
        <v>0.32</v>
      </c>
      <c r="AC127" s="22">
        <v>46.36</v>
      </c>
      <c r="AD127" s="22">
        <v>1083.24</v>
      </c>
      <c r="AE127" s="22">
        <v>0.56999999999999995</v>
      </c>
      <c r="AF127" s="22">
        <v>0.46</v>
      </c>
      <c r="AG127" s="22">
        <v>0.28999999999999998</v>
      </c>
      <c r="AH127" s="22">
        <v>0.04</v>
      </c>
    </row>
    <row r="128" spans="1:34" ht="15" x14ac:dyDescent="0.2">
      <c r="A128" s="22">
        <v>2</v>
      </c>
      <c r="B128" s="22" t="s">
        <v>496</v>
      </c>
      <c r="C128" s="22" t="s">
        <v>447</v>
      </c>
      <c r="D128" s="22">
        <v>3.2</v>
      </c>
      <c r="E128" s="22"/>
      <c r="F128" s="22"/>
      <c r="G128" s="22"/>
      <c r="H128" s="22">
        <v>18</v>
      </c>
      <c r="I128" s="22"/>
      <c r="J128" s="22">
        <v>7.42</v>
      </c>
      <c r="K128" s="22">
        <v>11.5</v>
      </c>
      <c r="L128" s="22">
        <v>24.55</v>
      </c>
      <c r="M128" s="22">
        <v>170.26</v>
      </c>
      <c r="N128" s="22">
        <v>0.3</v>
      </c>
      <c r="O128" s="22">
        <v>1.89</v>
      </c>
      <c r="P128" s="22" t="s">
        <v>369</v>
      </c>
      <c r="Q128" s="22">
        <v>3.12</v>
      </c>
      <c r="R128" s="22">
        <v>151.24</v>
      </c>
      <c r="S128" s="22">
        <v>4.51</v>
      </c>
      <c r="T128" s="22">
        <v>19.72</v>
      </c>
      <c r="U128" s="22">
        <v>4.09</v>
      </c>
      <c r="V128" s="22">
        <v>34.01</v>
      </c>
      <c r="W128" s="22">
        <v>11.56</v>
      </c>
      <c r="X128" s="22">
        <v>738.12</v>
      </c>
      <c r="Y128" s="22">
        <v>2.2400000000000002</v>
      </c>
      <c r="Z128" s="22">
        <v>196.84</v>
      </c>
      <c r="AA128" s="22">
        <v>0.22</v>
      </c>
      <c r="AB128" s="22">
        <v>0.45</v>
      </c>
      <c r="AC128" s="22">
        <v>104.04</v>
      </c>
      <c r="AD128" s="22">
        <v>1058.8699999999999</v>
      </c>
      <c r="AE128" s="22">
        <v>0.67</v>
      </c>
      <c r="AF128" s="22">
        <v>0.37</v>
      </c>
      <c r="AG128" s="22">
        <v>0.21</v>
      </c>
      <c r="AH128" s="22">
        <v>0.02</v>
      </c>
    </row>
    <row r="129" spans="1:34" ht="15" x14ac:dyDescent="0.2">
      <c r="A129" s="22">
        <v>2</v>
      </c>
      <c r="B129" s="22" t="s">
        <v>495</v>
      </c>
      <c r="C129" s="22" t="s">
        <v>447</v>
      </c>
      <c r="D129" s="22">
        <v>4.75</v>
      </c>
      <c r="E129" s="22"/>
      <c r="F129" s="22"/>
      <c r="G129" s="22"/>
      <c r="H129" s="22">
        <v>17</v>
      </c>
      <c r="I129" s="22"/>
      <c r="J129" s="22">
        <v>7.66</v>
      </c>
      <c r="K129" s="22">
        <v>12.5</v>
      </c>
      <c r="L129" s="22">
        <v>36.25</v>
      </c>
      <c r="M129" s="22">
        <v>179.19</v>
      </c>
      <c r="N129" s="22">
        <v>0.34</v>
      </c>
      <c r="O129" s="22">
        <v>0.02</v>
      </c>
      <c r="P129" s="22" t="s">
        <v>369</v>
      </c>
      <c r="Q129" s="22">
        <v>3.26</v>
      </c>
      <c r="R129" s="22">
        <v>145.72</v>
      </c>
      <c r="S129" s="22">
        <v>4.46</v>
      </c>
      <c r="T129" s="22">
        <v>19.98</v>
      </c>
      <c r="U129" s="22">
        <v>3.49</v>
      </c>
      <c r="V129" s="22">
        <v>32.46</v>
      </c>
      <c r="W129" s="22">
        <v>12.29</v>
      </c>
      <c r="X129" s="22">
        <v>745.59</v>
      </c>
      <c r="Y129" s="22">
        <v>3.15</v>
      </c>
      <c r="Z129" s="22">
        <v>224.96</v>
      </c>
      <c r="AA129" s="22">
        <v>0.15</v>
      </c>
      <c r="AB129" s="22">
        <v>0.81</v>
      </c>
      <c r="AC129" s="22">
        <v>22.76</v>
      </c>
      <c r="AD129" s="22">
        <v>700.76</v>
      </c>
      <c r="AE129" s="22">
        <v>0.76</v>
      </c>
      <c r="AF129" s="22">
        <v>0.09</v>
      </c>
      <c r="AG129" s="22">
        <v>0.34</v>
      </c>
      <c r="AH129" s="22">
        <v>0.06</v>
      </c>
    </row>
    <row r="130" spans="1:34" ht="15" x14ac:dyDescent="0.2">
      <c r="A130" s="22">
        <v>3</v>
      </c>
      <c r="B130" s="22" t="s">
        <v>494</v>
      </c>
      <c r="C130" s="22" t="s">
        <v>447</v>
      </c>
      <c r="D130" s="22">
        <v>4.75</v>
      </c>
      <c r="E130" s="22"/>
      <c r="F130" s="22"/>
      <c r="G130" s="22"/>
      <c r="H130" s="22">
        <v>12</v>
      </c>
      <c r="I130" s="22"/>
      <c r="J130" s="22">
        <v>7.86</v>
      </c>
      <c r="K130" s="22">
        <v>13</v>
      </c>
      <c r="L130" s="22">
        <v>38.369999999999997</v>
      </c>
      <c r="M130" s="22">
        <v>183.23</v>
      </c>
      <c r="N130" s="22">
        <v>0.35</v>
      </c>
      <c r="O130" s="22">
        <v>0.12</v>
      </c>
      <c r="P130" s="22" t="s">
        <v>369</v>
      </c>
      <c r="Q130" s="22">
        <v>3.9</v>
      </c>
      <c r="R130" s="22">
        <v>149.66999999999999</v>
      </c>
      <c r="S130" s="22">
        <v>4.45</v>
      </c>
      <c r="T130" s="22">
        <v>22.04</v>
      </c>
      <c r="U130" s="22">
        <v>2.87</v>
      </c>
      <c r="V130" s="22">
        <v>31.4</v>
      </c>
      <c r="W130" s="22">
        <v>10.54</v>
      </c>
      <c r="X130" s="22">
        <v>862.74</v>
      </c>
      <c r="Y130" s="22">
        <v>3.21</v>
      </c>
      <c r="Z130" s="22">
        <v>259</v>
      </c>
      <c r="AA130" s="22">
        <v>0.3</v>
      </c>
      <c r="AB130" s="22">
        <v>0.89</v>
      </c>
      <c r="AC130" s="22">
        <v>2.74</v>
      </c>
      <c r="AD130" s="22">
        <v>292.45</v>
      </c>
      <c r="AE130" s="22">
        <v>0.57999999999999996</v>
      </c>
      <c r="AF130" s="22">
        <v>1.36</v>
      </c>
      <c r="AG130" s="22">
        <v>0.43</v>
      </c>
      <c r="AH130" s="22">
        <v>0.03</v>
      </c>
    </row>
    <row r="131" spans="1:34" ht="15" x14ac:dyDescent="0.2">
      <c r="A131" s="22">
        <v>4</v>
      </c>
      <c r="B131" s="22" t="s">
        <v>493</v>
      </c>
      <c r="C131" s="22" t="s">
        <v>447</v>
      </c>
      <c r="D131" s="22">
        <v>7.49</v>
      </c>
      <c r="E131" s="22"/>
      <c r="F131" s="22"/>
      <c r="G131" s="22"/>
      <c r="H131" s="22">
        <v>18</v>
      </c>
      <c r="I131" s="22"/>
      <c r="J131" s="22">
        <v>7.9</v>
      </c>
      <c r="K131" s="22">
        <v>14</v>
      </c>
      <c r="L131" s="22">
        <v>46.88</v>
      </c>
      <c r="M131" s="22">
        <v>194.08</v>
      </c>
      <c r="N131" s="22">
        <v>0.38</v>
      </c>
      <c r="O131" s="22">
        <v>0.03</v>
      </c>
      <c r="P131" s="22" t="s">
        <v>369</v>
      </c>
      <c r="Q131" s="22">
        <v>4.5599999999999996</v>
      </c>
      <c r="R131" s="22">
        <v>160.55000000000001</v>
      </c>
      <c r="S131" s="22">
        <v>5.21</v>
      </c>
      <c r="T131" s="22">
        <v>23.21</v>
      </c>
      <c r="U131" s="22">
        <v>3.91</v>
      </c>
      <c r="V131" s="22">
        <v>42.34</v>
      </c>
      <c r="W131" s="22">
        <v>14.67</v>
      </c>
      <c r="X131" s="22">
        <v>1013</v>
      </c>
      <c r="Y131" s="22">
        <v>3.82</v>
      </c>
      <c r="Z131" s="22">
        <v>308.57</v>
      </c>
      <c r="AA131" s="22">
        <v>0</v>
      </c>
      <c r="AB131" s="22">
        <v>1.24</v>
      </c>
      <c r="AC131" s="22">
        <v>3.44</v>
      </c>
      <c r="AD131" s="22">
        <v>278.81</v>
      </c>
      <c r="AE131" s="22">
        <v>0.71</v>
      </c>
      <c r="AF131" s="22">
        <v>0.31</v>
      </c>
      <c r="AG131" s="22">
        <v>0.18</v>
      </c>
      <c r="AH131" s="22">
        <v>0.06</v>
      </c>
    </row>
    <row r="132" spans="1:34" ht="15" x14ac:dyDescent="0.2">
      <c r="A132" s="22">
        <v>5</v>
      </c>
      <c r="B132" s="22" t="s">
        <v>492</v>
      </c>
      <c r="C132" s="22" t="s">
        <v>447</v>
      </c>
      <c r="D132" s="22">
        <v>8.6300000000000008</v>
      </c>
      <c r="E132" s="22"/>
      <c r="F132" s="22"/>
      <c r="G132" s="22"/>
      <c r="H132" s="22"/>
      <c r="I132" s="22"/>
      <c r="J132" s="22">
        <v>7.92</v>
      </c>
      <c r="K132" s="22">
        <v>13.8</v>
      </c>
      <c r="L132" s="22">
        <v>46.24</v>
      </c>
      <c r="M132" s="22">
        <v>193.54</v>
      </c>
      <c r="N132" s="22">
        <v>0.38</v>
      </c>
      <c r="O132" s="22">
        <v>0.36</v>
      </c>
      <c r="P132" s="22" t="s">
        <v>369</v>
      </c>
      <c r="Q132" s="22">
        <v>4.21</v>
      </c>
      <c r="R132" s="22">
        <v>162.51</v>
      </c>
      <c r="S132" s="22">
        <v>5.28</v>
      </c>
      <c r="T132" s="22">
        <v>23.13</v>
      </c>
      <c r="U132" s="22">
        <v>4.22</v>
      </c>
      <c r="V132" s="22">
        <v>43.02</v>
      </c>
      <c r="W132" s="22">
        <v>14.61</v>
      </c>
      <c r="X132" s="22">
        <v>754.14</v>
      </c>
      <c r="Y132" s="22">
        <v>2.2599999999999998</v>
      </c>
      <c r="Z132" s="22">
        <v>297.66000000000003</v>
      </c>
      <c r="AA132" s="22">
        <v>0</v>
      </c>
      <c r="AB132" s="22">
        <v>0.92</v>
      </c>
      <c r="AC132" s="22">
        <v>17.82</v>
      </c>
      <c r="AD132" s="22">
        <v>346.11</v>
      </c>
      <c r="AE132" s="22">
        <v>0.78</v>
      </c>
      <c r="AF132" s="22">
        <v>0.59</v>
      </c>
      <c r="AG132" s="22">
        <v>0.16</v>
      </c>
      <c r="AH132" s="22">
        <v>7.0000000000000007E-2</v>
      </c>
    </row>
    <row r="133" spans="1:34" ht="15" x14ac:dyDescent="0.2">
      <c r="A133" s="22">
        <v>5</v>
      </c>
      <c r="B133" s="22" t="s">
        <v>491</v>
      </c>
      <c r="C133" s="22" t="s">
        <v>447</v>
      </c>
      <c r="D133" s="22"/>
      <c r="E133" s="22"/>
      <c r="F133" s="22"/>
      <c r="G133" s="22"/>
      <c r="H133" s="22">
        <v>15</v>
      </c>
      <c r="I133" s="22"/>
      <c r="J133" s="22">
        <v>7.87</v>
      </c>
      <c r="K133" s="22">
        <v>14.5</v>
      </c>
      <c r="L133" s="22">
        <v>49.92</v>
      </c>
      <c r="M133" s="22">
        <v>195.21</v>
      </c>
      <c r="N133" s="22">
        <v>0.39</v>
      </c>
      <c r="O133" s="22">
        <v>0.05</v>
      </c>
      <c r="P133" s="22" t="s">
        <v>369</v>
      </c>
      <c r="Q133" s="22">
        <v>4.99</v>
      </c>
      <c r="R133" s="22">
        <v>162.63999999999999</v>
      </c>
      <c r="S133" s="22">
        <v>5.58</v>
      </c>
      <c r="T133" s="22">
        <v>22.9</v>
      </c>
      <c r="U133" s="22">
        <v>4.58</v>
      </c>
      <c r="V133" s="22">
        <v>45.83</v>
      </c>
      <c r="W133" s="22">
        <v>15.14</v>
      </c>
      <c r="X133" s="22">
        <v>796.87</v>
      </c>
      <c r="Y133" s="22">
        <v>2.5499999999999998</v>
      </c>
      <c r="Z133" s="22">
        <v>307.37</v>
      </c>
      <c r="AA133" s="22">
        <v>0.48</v>
      </c>
      <c r="AB133" s="22">
        <v>0.9</v>
      </c>
      <c r="AC133" s="22">
        <v>35.85</v>
      </c>
      <c r="AD133" s="22">
        <v>364.48</v>
      </c>
      <c r="AE133" s="22">
        <v>0.77</v>
      </c>
      <c r="AF133" s="22">
        <v>0.38</v>
      </c>
      <c r="AG133" s="22">
        <v>7.0000000000000007E-2</v>
      </c>
      <c r="AH133" s="22">
        <v>0.03</v>
      </c>
    </row>
    <row r="134" spans="1:34" ht="15" x14ac:dyDescent="0.2">
      <c r="A134" s="22">
        <v>6</v>
      </c>
      <c r="B134" s="22" t="s">
        <v>490</v>
      </c>
      <c r="C134" s="22" t="s">
        <v>447</v>
      </c>
      <c r="D134" s="22">
        <v>11.03</v>
      </c>
      <c r="E134" s="22"/>
      <c r="F134" s="22"/>
      <c r="G134" s="22"/>
      <c r="H134" s="22">
        <v>6</v>
      </c>
      <c r="I134" s="22"/>
      <c r="J134" s="22">
        <v>8.02</v>
      </c>
      <c r="K134" s="22">
        <v>14.8</v>
      </c>
      <c r="L134" s="22">
        <v>58.2</v>
      </c>
      <c r="M134" s="22" t="s">
        <v>369</v>
      </c>
      <c r="N134" s="22" t="s">
        <v>369</v>
      </c>
      <c r="O134" s="22" t="s">
        <v>369</v>
      </c>
      <c r="P134" s="22" t="s">
        <v>369</v>
      </c>
      <c r="Q134" s="22">
        <v>4.7300000000000004</v>
      </c>
      <c r="R134" s="22">
        <v>164.98</v>
      </c>
      <c r="S134" s="22">
        <v>5.62</v>
      </c>
      <c r="T134" s="22">
        <v>23</v>
      </c>
      <c r="U134" s="22">
        <v>5.01</v>
      </c>
      <c r="V134" s="22">
        <v>50.39</v>
      </c>
      <c r="W134" s="22">
        <v>16.190000000000001</v>
      </c>
      <c r="X134" s="22">
        <v>722.45</v>
      </c>
      <c r="Y134" s="22">
        <v>2.4</v>
      </c>
      <c r="Z134" s="22">
        <v>319.58</v>
      </c>
      <c r="AA134" s="22">
        <v>1</v>
      </c>
      <c r="AB134" s="22">
        <v>0.98</v>
      </c>
      <c r="AC134" s="22">
        <v>34.17</v>
      </c>
      <c r="AD134" s="22">
        <v>302.64</v>
      </c>
      <c r="AE134" s="22">
        <v>0.69</v>
      </c>
      <c r="AF134" s="22">
        <v>0.1</v>
      </c>
      <c r="AG134" s="22">
        <v>0.17</v>
      </c>
      <c r="AH134" s="22">
        <v>0.06</v>
      </c>
    </row>
    <row r="135" spans="1:34" ht="15" x14ac:dyDescent="0.2">
      <c r="A135" s="22">
        <v>6</v>
      </c>
      <c r="B135" s="22" t="s">
        <v>489</v>
      </c>
      <c r="C135" s="22" t="s">
        <v>447</v>
      </c>
      <c r="D135" s="22"/>
      <c r="E135" s="22"/>
      <c r="F135" s="22"/>
      <c r="G135" s="22"/>
      <c r="H135" s="22">
        <v>9</v>
      </c>
      <c r="I135" s="22"/>
      <c r="J135" s="22" t="s">
        <v>369</v>
      </c>
      <c r="K135" s="22">
        <v>14.5</v>
      </c>
      <c r="L135" s="22" t="s">
        <v>369</v>
      </c>
      <c r="M135" s="22">
        <v>196.07</v>
      </c>
      <c r="N135" s="22">
        <v>0.41</v>
      </c>
      <c r="O135" s="22">
        <v>0.05</v>
      </c>
      <c r="P135" s="22" t="s">
        <v>369</v>
      </c>
      <c r="Q135" s="22" t="s">
        <v>369</v>
      </c>
      <c r="R135" s="22" t="s">
        <v>369</v>
      </c>
      <c r="S135" s="22" t="s">
        <v>369</v>
      </c>
      <c r="T135" s="22" t="s">
        <v>369</v>
      </c>
      <c r="U135" s="22" t="s">
        <v>369</v>
      </c>
      <c r="V135" s="22" t="s">
        <v>369</v>
      </c>
      <c r="W135" s="22">
        <v>17.329999999999998</v>
      </c>
      <c r="X135" s="22" t="s">
        <v>369</v>
      </c>
      <c r="Y135" s="22" t="s">
        <v>369</v>
      </c>
      <c r="Z135" s="22" t="s">
        <v>369</v>
      </c>
      <c r="AA135" s="22" t="s">
        <v>369</v>
      </c>
      <c r="AB135" s="22" t="s">
        <v>369</v>
      </c>
      <c r="AC135" s="22" t="s">
        <v>369</v>
      </c>
      <c r="AD135" s="22" t="s">
        <v>369</v>
      </c>
      <c r="AE135" s="22">
        <v>0.9</v>
      </c>
      <c r="AF135" s="22">
        <v>0.68</v>
      </c>
      <c r="AG135" s="22">
        <v>0.24</v>
      </c>
      <c r="AH135" s="22">
        <v>0.22</v>
      </c>
    </row>
    <row r="136" spans="1:34" ht="15" x14ac:dyDescent="0.2">
      <c r="A136" s="22">
        <v>7</v>
      </c>
      <c r="B136" s="22" t="s">
        <v>488</v>
      </c>
      <c r="C136" s="22" t="s">
        <v>447</v>
      </c>
      <c r="D136" s="22">
        <v>12.65</v>
      </c>
      <c r="E136" s="22"/>
      <c r="F136" s="22"/>
      <c r="G136" s="22"/>
      <c r="H136" s="22">
        <v>12</v>
      </c>
      <c r="I136" s="22"/>
      <c r="J136" s="22">
        <v>8.0399999999999991</v>
      </c>
      <c r="K136" s="22">
        <v>15</v>
      </c>
      <c r="L136" s="22">
        <v>40</v>
      </c>
      <c r="M136" s="22">
        <v>197.43</v>
      </c>
      <c r="N136" s="22">
        <v>0.4</v>
      </c>
      <c r="O136" s="22">
        <v>7.0000000000000007E-2</v>
      </c>
      <c r="P136" s="22" t="s">
        <v>369</v>
      </c>
      <c r="Q136" s="22">
        <v>4.9000000000000004</v>
      </c>
      <c r="R136" s="22">
        <v>168.07</v>
      </c>
      <c r="S136" s="22">
        <v>5.95</v>
      </c>
      <c r="T136" s="22">
        <v>23.28</v>
      </c>
      <c r="U136" s="22">
        <v>4.9000000000000004</v>
      </c>
      <c r="V136" s="22">
        <v>49.55</v>
      </c>
      <c r="W136" s="22" t="s">
        <v>369</v>
      </c>
      <c r="X136" s="22">
        <v>702.15</v>
      </c>
      <c r="Y136" s="22">
        <v>2.4</v>
      </c>
      <c r="Z136" s="22">
        <v>324.11</v>
      </c>
      <c r="AA136" s="22">
        <v>0</v>
      </c>
      <c r="AB136" s="22">
        <v>0.73</v>
      </c>
      <c r="AC136" s="22">
        <v>27.84</v>
      </c>
      <c r="AD136" s="22">
        <v>286.08999999999997</v>
      </c>
      <c r="AE136" s="22" t="s">
        <v>369</v>
      </c>
      <c r="AF136" s="22" t="s">
        <v>369</v>
      </c>
      <c r="AG136" s="22" t="s">
        <v>369</v>
      </c>
      <c r="AH136" s="22" t="s">
        <v>369</v>
      </c>
    </row>
    <row r="137" spans="1:34" ht="15" x14ac:dyDescent="0.2">
      <c r="A137" s="22">
        <v>7</v>
      </c>
      <c r="B137" s="22" t="s">
        <v>487</v>
      </c>
      <c r="C137" s="22" t="s">
        <v>447</v>
      </c>
      <c r="D137" s="22"/>
      <c r="E137" s="22"/>
      <c r="F137" s="22"/>
      <c r="G137" s="22"/>
      <c r="H137" s="22">
        <v>9</v>
      </c>
      <c r="I137" s="22"/>
      <c r="J137" s="22" t="s">
        <v>369</v>
      </c>
      <c r="K137" s="22">
        <v>14.2</v>
      </c>
      <c r="L137" s="22" t="s">
        <v>369</v>
      </c>
      <c r="M137" s="22">
        <v>189.3</v>
      </c>
      <c r="N137" s="22">
        <v>0.4</v>
      </c>
      <c r="O137" s="22">
        <v>0.16</v>
      </c>
      <c r="P137" s="22" t="s">
        <v>369</v>
      </c>
      <c r="Q137" s="22" t="s">
        <v>369</v>
      </c>
      <c r="R137" s="22" t="s">
        <v>369</v>
      </c>
      <c r="S137" s="22" t="s">
        <v>369</v>
      </c>
      <c r="T137" s="22" t="s">
        <v>369</v>
      </c>
      <c r="U137" s="22" t="s">
        <v>369</v>
      </c>
      <c r="V137" s="22" t="s">
        <v>369</v>
      </c>
      <c r="W137" s="22" t="s">
        <v>369</v>
      </c>
      <c r="X137" s="22" t="s">
        <v>369</v>
      </c>
      <c r="Y137" s="22" t="s">
        <v>369</v>
      </c>
      <c r="Z137" s="22" t="s">
        <v>369</v>
      </c>
      <c r="AA137" s="22" t="s">
        <v>369</v>
      </c>
      <c r="AB137" s="22" t="s">
        <v>369</v>
      </c>
      <c r="AC137" s="22" t="s">
        <v>369</v>
      </c>
      <c r="AD137" s="22" t="s">
        <v>369</v>
      </c>
      <c r="AE137" s="22" t="s">
        <v>369</v>
      </c>
      <c r="AF137" s="22" t="s">
        <v>369</v>
      </c>
      <c r="AG137" s="22" t="s">
        <v>369</v>
      </c>
      <c r="AH137" s="22" t="s">
        <v>369</v>
      </c>
    </row>
    <row r="138" spans="1:34" ht="15" x14ac:dyDescent="0.2">
      <c r="A138" s="22">
        <v>8</v>
      </c>
      <c r="B138" s="22" t="s">
        <v>486</v>
      </c>
      <c r="C138" s="22" t="s">
        <v>447</v>
      </c>
      <c r="D138" s="22">
        <v>14.95</v>
      </c>
      <c r="E138" s="22"/>
      <c r="F138" s="22"/>
      <c r="G138" s="22"/>
      <c r="H138" s="22">
        <v>10</v>
      </c>
      <c r="I138" s="22"/>
      <c r="J138" s="22">
        <v>7.97</v>
      </c>
      <c r="K138" s="22">
        <v>14.3</v>
      </c>
      <c r="L138" s="22">
        <v>52.44</v>
      </c>
      <c r="M138" s="22">
        <v>199.12</v>
      </c>
      <c r="N138" s="22">
        <v>0.43</v>
      </c>
      <c r="O138" s="22">
        <v>0.24</v>
      </c>
      <c r="P138" s="22" t="s">
        <v>369</v>
      </c>
      <c r="Q138" s="22">
        <v>6.05</v>
      </c>
      <c r="R138" s="22">
        <v>159.72</v>
      </c>
      <c r="S138" s="22">
        <v>5.59</v>
      </c>
      <c r="T138" s="22">
        <v>22.35</v>
      </c>
      <c r="U138" s="22">
        <v>4.0199999999999996</v>
      </c>
      <c r="V138" s="22">
        <v>45.69</v>
      </c>
      <c r="W138" s="22">
        <v>19.559999999999999</v>
      </c>
      <c r="X138" s="22">
        <v>703.93</v>
      </c>
      <c r="Y138" s="22">
        <v>1.97</v>
      </c>
      <c r="Z138" s="22">
        <v>303.67</v>
      </c>
      <c r="AA138" s="22">
        <v>0</v>
      </c>
      <c r="AB138" s="22">
        <v>0.96</v>
      </c>
      <c r="AC138" s="22">
        <v>52.45</v>
      </c>
      <c r="AD138" s="22">
        <v>273.89999999999998</v>
      </c>
      <c r="AE138" s="22">
        <v>0.68</v>
      </c>
      <c r="AF138" s="22">
        <v>0.56000000000000005</v>
      </c>
      <c r="AG138" s="22">
        <v>0.16</v>
      </c>
      <c r="AH138" s="22">
        <v>0.06</v>
      </c>
    </row>
    <row r="139" spans="1:34" ht="15" x14ac:dyDescent="0.2">
      <c r="A139" s="22">
        <v>8</v>
      </c>
      <c r="B139" s="22" t="s">
        <v>485</v>
      </c>
      <c r="C139" s="22" t="s">
        <v>447</v>
      </c>
      <c r="D139" s="22"/>
      <c r="E139" s="22"/>
      <c r="F139" s="22"/>
      <c r="G139" s="22"/>
      <c r="H139" s="22">
        <v>8</v>
      </c>
      <c r="I139" s="22"/>
      <c r="J139" s="22" t="s">
        <v>369</v>
      </c>
      <c r="K139" s="22">
        <v>14.2</v>
      </c>
      <c r="L139" s="22" t="s">
        <v>369</v>
      </c>
      <c r="M139" s="22">
        <v>184.11</v>
      </c>
      <c r="N139" s="22">
        <v>0.4</v>
      </c>
      <c r="O139" s="22">
        <v>0.05</v>
      </c>
      <c r="P139" s="22" t="s">
        <v>369</v>
      </c>
      <c r="Q139" s="22" t="s">
        <v>369</v>
      </c>
      <c r="R139" s="22" t="s">
        <v>369</v>
      </c>
      <c r="S139" s="22" t="s">
        <v>369</v>
      </c>
      <c r="T139" s="22" t="s">
        <v>369</v>
      </c>
      <c r="U139" s="22" t="s">
        <v>369</v>
      </c>
      <c r="V139" s="22" t="s">
        <v>369</v>
      </c>
      <c r="W139" s="22" t="s">
        <v>369</v>
      </c>
      <c r="X139" s="22" t="s">
        <v>369</v>
      </c>
      <c r="Y139" s="22" t="s">
        <v>369</v>
      </c>
      <c r="Z139" s="22" t="s">
        <v>369</v>
      </c>
      <c r="AA139" s="22" t="s">
        <v>369</v>
      </c>
      <c r="AB139" s="22" t="s">
        <v>369</v>
      </c>
      <c r="AC139" s="22" t="s">
        <v>369</v>
      </c>
      <c r="AD139" s="22" t="s">
        <v>369</v>
      </c>
      <c r="AE139" s="22" t="s">
        <v>369</v>
      </c>
      <c r="AF139" s="22" t="s">
        <v>369</v>
      </c>
      <c r="AG139" s="22" t="s">
        <v>369</v>
      </c>
      <c r="AH139" s="22" t="s">
        <v>369</v>
      </c>
    </row>
    <row r="140" spans="1:34" ht="15" x14ac:dyDescent="0.2">
      <c r="A140" s="22">
        <v>9</v>
      </c>
      <c r="B140" s="22" t="s">
        <v>484</v>
      </c>
      <c r="C140" s="22" t="s">
        <v>447</v>
      </c>
      <c r="D140" s="22">
        <v>16.89</v>
      </c>
      <c r="E140" s="22"/>
      <c r="F140" s="22"/>
      <c r="G140" s="22"/>
      <c r="H140" s="22">
        <v>17</v>
      </c>
      <c r="I140" s="22"/>
      <c r="J140" s="22">
        <v>7.76</v>
      </c>
      <c r="K140" s="22">
        <v>14.5</v>
      </c>
      <c r="L140" s="22">
        <v>55.8</v>
      </c>
      <c r="M140" s="22">
        <v>184.79</v>
      </c>
      <c r="N140" s="22">
        <v>0.41</v>
      </c>
      <c r="O140" s="22">
        <v>0.03</v>
      </c>
      <c r="P140" s="22" t="s">
        <v>369</v>
      </c>
      <c r="Q140" s="22">
        <v>6.46</v>
      </c>
      <c r="R140" s="22">
        <v>161.16</v>
      </c>
      <c r="S140" s="22">
        <v>5.49</v>
      </c>
      <c r="T140" s="22">
        <v>23.02</v>
      </c>
      <c r="U140" s="22">
        <v>3.38</v>
      </c>
      <c r="V140" s="22">
        <v>46.27</v>
      </c>
      <c r="W140" s="22">
        <v>23.44</v>
      </c>
      <c r="X140" s="22">
        <v>801.14</v>
      </c>
      <c r="Y140" s="22">
        <v>2.86</v>
      </c>
      <c r="Z140" s="22">
        <v>320.32</v>
      </c>
      <c r="AA140" s="22">
        <v>0</v>
      </c>
      <c r="AB140" s="22">
        <v>1.1299999999999999</v>
      </c>
      <c r="AC140" s="22">
        <v>70.55</v>
      </c>
      <c r="AD140" s="22">
        <v>236.62</v>
      </c>
      <c r="AE140" s="22">
        <v>0.64</v>
      </c>
      <c r="AF140" s="22">
        <v>0.11</v>
      </c>
      <c r="AG140" s="22">
        <v>0.16</v>
      </c>
      <c r="AH140" s="22">
        <v>0.23</v>
      </c>
    </row>
    <row r="141" spans="1:34" ht="15" x14ac:dyDescent="0.2">
      <c r="A141" s="22">
        <v>9</v>
      </c>
      <c r="B141" s="22" t="s">
        <v>483</v>
      </c>
      <c r="C141" s="22" t="s">
        <v>447</v>
      </c>
      <c r="D141" s="22"/>
      <c r="E141" s="22"/>
      <c r="F141" s="22"/>
      <c r="G141" s="22"/>
      <c r="H141" s="22">
        <v>7</v>
      </c>
      <c r="I141" s="22"/>
      <c r="J141" s="22" t="s">
        <v>369</v>
      </c>
      <c r="K141" s="22">
        <v>13.7</v>
      </c>
      <c r="L141" s="22" t="s">
        <v>369</v>
      </c>
      <c r="M141" s="22">
        <v>176.47</v>
      </c>
      <c r="N141" s="22">
        <v>0.39</v>
      </c>
      <c r="O141" s="22">
        <v>7.0000000000000007E-2</v>
      </c>
      <c r="P141" s="22" t="s">
        <v>369</v>
      </c>
      <c r="Q141" s="22" t="s">
        <v>369</v>
      </c>
      <c r="R141" s="22">
        <v>155.88999999999999</v>
      </c>
      <c r="S141" s="22">
        <v>5.63</v>
      </c>
      <c r="T141" s="22">
        <v>21.98</v>
      </c>
      <c r="U141" s="22">
        <v>2.68</v>
      </c>
      <c r="V141" s="22">
        <v>38.67</v>
      </c>
      <c r="W141" s="22">
        <v>24.18</v>
      </c>
      <c r="X141" s="22">
        <v>598.17999999999995</v>
      </c>
      <c r="Y141" s="22">
        <v>4.25</v>
      </c>
      <c r="Z141" s="22">
        <v>269.45</v>
      </c>
      <c r="AA141" s="22">
        <v>7.0000000000000007E-2</v>
      </c>
      <c r="AB141" s="22">
        <v>0.48</v>
      </c>
      <c r="AC141" s="22">
        <v>29.35</v>
      </c>
      <c r="AD141" s="22">
        <v>181.33</v>
      </c>
      <c r="AE141" s="22">
        <v>0.78</v>
      </c>
      <c r="AF141" s="22">
        <v>3.61</v>
      </c>
      <c r="AG141" s="22">
        <v>0.14000000000000001</v>
      </c>
      <c r="AH141" s="22">
        <v>0.26</v>
      </c>
    </row>
    <row r="142" spans="1:34" ht="15" x14ac:dyDescent="0.2">
      <c r="A142" s="22">
        <v>10</v>
      </c>
      <c r="B142" s="22" t="s">
        <v>482</v>
      </c>
      <c r="C142" s="22" t="s">
        <v>447</v>
      </c>
      <c r="D142" s="22">
        <v>18.3</v>
      </c>
      <c r="E142" s="22"/>
      <c r="F142" s="22"/>
      <c r="G142" s="22"/>
      <c r="H142" s="22">
        <v>9</v>
      </c>
      <c r="I142" s="22"/>
      <c r="J142" s="22">
        <v>8</v>
      </c>
      <c r="K142" s="22">
        <v>14</v>
      </c>
      <c r="L142" s="22">
        <v>53.64</v>
      </c>
      <c r="M142" s="22" t="s">
        <v>369</v>
      </c>
      <c r="N142" s="22" t="s">
        <v>369</v>
      </c>
      <c r="O142" s="22" t="s">
        <v>369</v>
      </c>
      <c r="P142" s="22" t="s">
        <v>369</v>
      </c>
      <c r="Q142" s="22">
        <v>8.06</v>
      </c>
      <c r="R142" s="22">
        <v>152.28</v>
      </c>
      <c r="S142" s="22">
        <v>5.47</v>
      </c>
      <c r="T142" s="22">
        <v>22.12</v>
      </c>
      <c r="U142" s="22">
        <v>2.77</v>
      </c>
      <c r="V142" s="22">
        <v>42.38</v>
      </c>
      <c r="W142" s="22">
        <v>25.05</v>
      </c>
      <c r="X142" s="22">
        <v>799.36</v>
      </c>
      <c r="Y142" s="22">
        <v>6.32</v>
      </c>
      <c r="Z142" s="22">
        <v>279.52999999999997</v>
      </c>
      <c r="AA142" s="22">
        <v>0</v>
      </c>
      <c r="AB142" s="22">
        <v>0.81</v>
      </c>
      <c r="AC142" s="22">
        <v>17.32</v>
      </c>
      <c r="AD142" s="22">
        <v>142.08000000000001</v>
      </c>
      <c r="AE142" s="22">
        <v>0.84</v>
      </c>
      <c r="AF142" s="22">
        <v>0.72</v>
      </c>
      <c r="AG142" s="22">
        <v>0.27</v>
      </c>
      <c r="AH142" s="22">
        <v>0.22</v>
      </c>
    </row>
    <row r="143" spans="1:34" ht="15" x14ac:dyDescent="0.2">
      <c r="A143" s="22">
        <v>10</v>
      </c>
      <c r="B143" s="22" t="s">
        <v>481</v>
      </c>
      <c r="C143" s="22" t="s">
        <v>447</v>
      </c>
      <c r="D143" s="22"/>
      <c r="E143" s="22"/>
      <c r="F143" s="22"/>
      <c r="G143" s="22"/>
      <c r="H143" s="22">
        <v>11</v>
      </c>
      <c r="I143" s="22"/>
      <c r="J143" s="22" t="s">
        <v>369</v>
      </c>
      <c r="K143" s="22">
        <v>13.4</v>
      </c>
      <c r="L143" s="22" t="s">
        <v>369</v>
      </c>
      <c r="M143" s="22">
        <v>171.64</v>
      </c>
      <c r="N143" s="22">
        <v>0.39</v>
      </c>
      <c r="O143" s="22">
        <v>0.1</v>
      </c>
      <c r="P143" s="22" t="s">
        <v>369</v>
      </c>
      <c r="Q143" s="22" t="s">
        <v>369</v>
      </c>
      <c r="R143" s="22">
        <v>147.85</v>
      </c>
      <c r="S143" s="22">
        <v>5.62</v>
      </c>
      <c r="T143" s="22">
        <v>21.94</v>
      </c>
      <c r="U143" s="22">
        <v>2.61</v>
      </c>
      <c r="V143" s="22">
        <v>39.96</v>
      </c>
      <c r="W143" s="22">
        <v>25.43</v>
      </c>
      <c r="X143" s="22">
        <v>753.43</v>
      </c>
      <c r="Y143" s="22">
        <v>8.01</v>
      </c>
      <c r="Z143" s="22">
        <v>261.12</v>
      </c>
      <c r="AA143" s="22">
        <v>0</v>
      </c>
      <c r="AB143" s="22">
        <v>0.56000000000000005</v>
      </c>
      <c r="AC143" s="22">
        <v>0.28999999999999998</v>
      </c>
      <c r="AD143" s="22">
        <v>83.94</v>
      </c>
      <c r="AE143" s="22">
        <v>0.92</v>
      </c>
      <c r="AF143" s="22" t="s">
        <v>369</v>
      </c>
      <c r="AG143" s="22">
        <v>1.76</v>
      </c>
      <c r="AH143" s="22">
        <v>0.18</v>
      </c>
    </row>
    <row r="144" spans="1:34" ht="15" x14ac:dyDescent="0.2">
      <c r="A144" s="22">
        <v>11</v>
      </c>
      <c r="B144" s="22" t="s">
        <v>480</v>
      </c>
      <c r="C144" s="22" t="s">
        <v>447</v>
      </c>
      <c r="D144" s="22">
        <v>20.95</v>
      </c>
      <c r="E144" s="22"/>
      <c r="F144" s="22"/>
      <c r="G144" s="22"/>
      <c r="H144" s="22">
        <v>9</v>
      </c>
      <c r="I144" s="22"/>
      <c r="J144" s="22">
        <v>7.97</v>
      </c>
      <c r="K144" s="22">
        <v>13</v>
      </c>
      <c r="L144" s="22">
        <v>49.8</v>
      </c>
      <c r="M144" s="22" t="s">
        <v>369</v>
      </c>
      <c r="N144" s="22" t="s">
        <v>369</v>
      </c>
      <c r="O144" s="22" t="s">
        <v>369</v>
      </c>
      <c r="P144" s="22" t="s">
        <v>369</v>
      </c>
      <c r="Q144" s="22">
        <v>9.9600000000000009</v>
      </c>
      <c r="R144" s="22">
        <v>140.76</v>
      </c>
      <c r="S144" s="22">
        <v>4.6399999999999997</v>
      </c>
      <c r="T144" s="22">
        <v>20.88</v>
      </c>
      <c r="U144" s="22">
        <v>3.08</v>
      </c>
      <c r="V144" s="22">
        <v>38.69</v>
      </c>
      <c r="W144" s="22">
        <v>23.33</v>
      </c>
      <c r="X144" s="22">
        <v>766.25</v>
      </c>
      <c r="Y144" s="22">
        <v>7.38</v>
      </c>
      <c r="Z144" s="22">
        <v>233.37</v>
      </c>
      <c r="AA144" s="22">
        <v>0.56000000000000005</v>
      </c>
      <c r="AB144" s="22">
        <v>0.56999999999999995</v>
      </c>
      <c r="AC144" s="22">
        <v>16.13</v>
      </c>
      <c r="AD144" s="22">
        <v>119.11</v>
      </c>
      <c r="AE144" s="22">
        <v>0.74</v>
      </c>
      <c r="AF144" s="22">
        <v>5.69</v>
      </c>
      <c r="AG144" s="22">
        <v>0.83</v>
      </c>
      <c r="AH144" s="22">
        <v>0.31</v>
      </c>
    </row>
    <row r="145" spans="1:34" ht="15" x14ac:dyDescent="0.2">
      <c r="A145" s="22">
        <v>11</v>
      </c>
      <c r="B145" s="22" t="s">
        <v>479</v>
      </c>
      <c r="C145" s="22" t="s">
        <v>447</v>
      </c>
      <c r="D145" s="22"/>
      <c r="E145" s="22"/>
      <c r="F145" s="22"/>
      <c r="G145" s="22"/>
      <c r="H145" s="22">
        <v>4</v>
      </c>
      <c r="I145" s="22"/>
      <c r="J145" s="22" t="s">
        <v>369</v>
      </c>
      <c r="K145" s="22">
        <v>12</v>
      </c>
      <c r="L145" s="22" t="s">
        <v>369</v>
      </c>
      <c r="M145" s="22">
        <v>154.1</v>
      </c>
      <c r="N145" s="22">
        <v>0.35</v>
      </c>
      <c r="O145" s="22">
        <v>7.0000000000000007E-2</v>
      </c>
      <c r="P145" s="22" t="s">
        <v>369</v>
      </c>
      <c r="Q145" s="22" t="s">
        <v>369</v>
      </c>
      <c r="R145" s="22">
        <v>132.32</v>
      </c>
      <c r="S145" s="22">
        <v>4.8099999999999996</v>
      </c>
      <c r="T145" s="22">
        <v>19.649999999999999</v>
      </c>
      <c r="U145" s="22">
        <v>3.44</v>
      </c>
      <c r="V145" s="22">
        <v>36.65</v>
      </c>
      <c r="W145" s="22">
        <v>22.85</v>
      </c>
      <c r="X145" s="22">
        <v>681.15</v>
      </c>
      <c r="Y145" s="22">
        <v>10.02</v>
      </c>
      <c r="Z145" s="22">
        <v>218.02</v>
      </c>
      <c r="AA145" s="22">
        <v>0.19</v>
      </c>
      <c r="AB145" s="22">
        <v>0.42</v>
      </c>
      <c r="AC145" s="22">
        <v>0</v>
      </c>
      <c r="AD145" s="22">
        <v>127.89</v>
      </c>
      <c r="AE145" s="22">
        <v>0.72</v>
      </c>
      <c r="AF145" s="22" t="s">
        <v>369</v>
      </c>
      <c r="AG145" s="22">
        <v>2.2799999999999998</v>
      </c>
      <c r="AH145" s="22">
        <v>0.26</v>
      </c>
    </row>
    <row r="146" spans="1:34" ht="15" x14ac:dyDescent="0.2">
      <c r="A146" s="22">
        <v>12</v>
      </c>
      <c r="B146" s="22" t="s">
        <v>478</v>
      </c>
      <c r="C146" s="22" t="s">
        <v>447</v>
      </c>
      <c r="D146" s="22">
        <v>23.22</v>
      </c>
      <c r="E146" s="22"/>
      <c r="F146" s="22"/>
      <c r="G146" s="22"/>
      <c r="H146" s="22">
        <v>10</v>
      </c>
      <c r="I146" s="22"/>
      <c r="J146" s="22">
        <v>7.89</v>
      </c>
      <c r="K146" s="22">
        <v>12.3</v>
      </c>
      <c r="L146" s="22">
        <v>46.44</v>
      </c>
      <c r="M146" s="22">
        <v>155.91999999999999</v>
      </c>
      <c r="N146" s="22">
        <v>0.36</v>
      </c>
      <c r="O146" s="22">
        <v>0.04</v>
      </c>
      <c r="P146" s="22" t="s">
        <v>369</v>
      </c>
      <c r="Q146" s="22">
        <v>9.0299999999999994</v>
      </c>
      <c r="R146" s="22">
        <v>129.4</v>
      </c>
      <c r="S146" s="22">
        <v>4.0999999999999996</v>
      </c>
      <c r="T146" s="22">
        <v>18.86</v>
      </c>
      <c r="U146" s="22">
        <v>4.4800000000000004</v>
      </c>
      <c r="V146" s="22">
        <v>36.03</v>
      </c>
      <c r="W146" s="22">
        <v>21.48</v>
      </c>
      <c r="X146" s="22">
        <v>748.09</v>
      </c>
      <c r="Y146" s="22">
        <v>9.65</v>
      </c>
      <c r="Z146" s="22">
        <v>193.88</v>
      </c>
      <c r="AA146" s="22">
        <v>1.37</v>
      </c>
      <c r="AB146" s="22">
        <v>0.38</v>
      </c>
      <c r="AC146" s="22">
        <v>3.81</v>
      </c>
      <c r="AD146" s="22">
        <v>128.06</v>
      </c>
      <c r="AE146" s="22">
        <v>0.64</v>
      </c>
      <c r="AF146" s="22" t="s">
        <v>369</v>
      </c>
      <c r="AG146" s="22">
        <v>1.05</v>
      </c>
      <c r="AH146" s="22">
        <v>0.22</v>
      </c>
    </row>
    <row r="147" spans="1:34" ht="15" x14ac:dyDescent="0.2">
      <c r="A147" s="22">
        <v>13</v>
      </c>
      <c r="B147" s="22" t="s">
        <v>477</v>
      </c>
      <c r="C147" s="22" t="s">
        <v>447</v>
      </c>
      <c r="D147" s="22">
        <v>24.73</v>
      </c>
      <c r="E147" s="22"/>
      <c r="F147" s="22"/>
      <c r="G147" s="22"/>
      <c r="H147" s="22">
        <v>16</v>
      </c>
      <c r="I147" s="22"/>
      <c r="J147" s="22">
        <v>7.74</v>
      </c>
      <c r="K147" s="22">
        <v>11.2</v>
      </c>
      <c r="L147" s="22">
        <v>41.64</v>
      </c>
      <c r="M147" s="22">
        <v>146.44</v>
      </c>
      <c r="N147" s="22">
        <v>0.33</v>
      </c>
      <c r="O147" s="22">
        <v>0.2</v>
      </c>
      <c r="P147" s="22" t="s">
        <v>369</v>
      </c>
      <c r="Q147" s="22" t="s">
        <v>369</v>
      </c>
      <c r="R147" s="22">
        <v>121.53</v>
      </c>
      <c r="S147" s="22">
        <v>3.78</v>
      </c>
      <c r="T147" s="22">
        <v>17.11</v>
      </c>
      <c r="U147" s="22">
        <v>5.55</v>
      </c>
      <c r="V147" s="22">
        <v>35.15</v>
      </c>
      <c r="W147" s="22">
        <v>19.02</v>
      </c>
      <c r="X147" s="22">
        <v>729.21</v>
      </c>
      <c r="Y147" s="22">
        <v>13.68</v>
      </c>
      <c r="Z147" s="22">
        <v>160.21</v>
      </c>
      <c r="AA147" s="22">
        <v>0.67</v>
      </c>
      <c r="AB147" s="22">
        <v>0.18</v>
      </c>
      <c r="AC147" s="22">
        <v>22.76</v>
      </c>
      <c r="AD147" s="22">
        <v>119.16</v>
      </c>
      <c r="AE147" s="22">
        <v>0.7</v>
      </c>
      <c r="AF147" s="22" t="s">
        <v>369</v>
      </c>
      <c r="AG147" s="22">
        <v>0.64</v>
      </c>
      <c r="AH147" s="22">
        <v>0.27</v>
      </c>
    </row>
    <row r="148" spans="1:34" ht="15" x14ac:dyDescent="0.2">
      <c r="A148" s="22">
        <v>14</v>
      </c>
      <c r="B148" s="22" t="s">
        <v>476</v>
      </c>
      <c r="C148" s="22" t="s">
        <v>447</v>
      </c>
      <c r="D148" s="22">
        <v>26.9</v>
      </c>
      <c r="E148" s="22"/>
      <c r="F148" s="22"/>
      <c r="G148" s="22"/>
      <c r="H148" s="22">
        <v>6</v>
      </c>
      <c r="I148" s="22"/>
      <c r="J148" s="22">
        <v>7.49</v>
      </c>
      <c r="K148" s="22">
        <v>10.1</v>
      </c>
      <c r="L148" s="22">
        <v>35.86</v>
      </c>
      <c r="M148" s="22" t="s">
        <v>369</v>
      </c>
      <c r="N148" s="22" t="s">
        <v>369</v>
      </c>
      <c r="O148" s="22" t="s">
        <v>369</v>
      </c>
      <c r="P148" s="22" t="s">
        <v>369</v>
      </c>
      <c r="Q148" s="22">
        <v>5.8</v>
      </c>
      <c r="R148" s="22">
        <v>109.13</v>
      </c>
      <c r="S148" s="22">
        <v>2.78</v>
      </c>
      <c r="T148" s="22">
        <v>14.08</v>
      </c>
      <c r="U148" s="22">
        <v>7.46</v>
      </c>
      <c r="V148" s="22">
        <v>34.43</v>
      </c>
      <c r="W148" s="22">
        <v>13.31</v>
      </c>
      <c r="X148" s="22">
        <v>741.32</v>
      </c>
      <c r="Y148" s="22">
        <v>13.19</v>
      </c>
      <c r="Z148" s="22">
        <v>123.67</v>
      </c>
      <c r="AA148" s="22">
        <v>0.37</v>
      </c>
      <c r="AB148" s="22">
        <v>0.16</v>
      </c>
      <c r="AC148" s="22">
        <v>235.47</v>
      </c>
      <c r="AD148" s="22">
        <v>111.56</v>
      </c>
      <c r="AE148" s="22">
        <v>0.51</v>
      </c>
      <c r="AF148" s="22">
        <v>0.09</v>
      </c>
      <c r="AG148" s="22">
        <v>0.17</v>
      </c>
      <c r="AH148" s="22">
        <v>0.02</v>
      </c>
    </row>
    <row r="149" spans="1:34" ht="15" x14ac:dyDescent="0.2">
      <c r="A149" s="22">
        <v>15</v>
      </c>
      <c r="B149" s="22" t="s">
        <v>475</v>
      </c>
      <c r="C149" s="22" t="s">
        <v>447</v>
      </c>
      <c r="D149" s="22">
        <v>28.62</v>
      </c>
      <c r="E149" s="22"/>
      <c r="F149" s="22"/>
      <c r="G149" s="22"/>
      <c r="H149" s="22">
        <v>4</v>
      </c>
      <c r="I149" s="22"/>
      <c r="J149" s="22">
        <v>7.64</v>
      </c>
      <c r="K149" s="22">
        <v>9.1</v>
      </c>
      <c r="L149" s="22">
        <v>28.68</v>
      </c>
      <c r="M149" s="22">
        <v>125.18</v>
      </c>
      <c r="N149" s="22">
        <v>0.27</v>
      </c>
      <c r="O149" s="22">
        <v>0.1</v>
      </c>
      <c r="P149" s="22" t="s">
        <v>369</v>
      </c>
      <c r="Q149" s="22">
        <v>4.8600000000000003</v>
      </c>
      <c r="R149" s="22">
        <v>96.52</v>
      </c>
      <c r="S149" s="22">
        <v>2.46</v>
      </c>
      <c r="T149" s="22">
        <v>12.07</v>
      </c>
      <c r="U149" s="22">
        <v>7.98</v>
      </c>
      <c r="V149" s="22">
        <v>31.6</v>
      </c>
      <c r="W149" s="22">
        <v>10.82</v>
      </c>
      <c r="X149" s="22">
        <v>615.99</v>
      </c>
      <c r="Y149" s="22">
        <v>18.579999999999998</v>
      </c>
      <c r="Z149" s="22">
        <v>77.05</v>
      </c>
      <c r="AA149" s="22">
        <v>1.67</v>
      </c>
      <c r="AB149" s="22">
        <v>0.02</v>
      </c>
      <c r="AC149" s="22">
        <v>126.48</v>
      </c>
      <c r="AD149" s="22">
        <v>37.01</v>
      </c>
      <c r="AE149" s="22">
        <v>0.39</v>
      </c>
      <c r="AF149" s="22">
        <v>0.4</v>
      </c>
      <c r="AG149" s="22">
        <v>0.12</v>
      </c>
      <c r="AH149" s="22">
        <v>0.02</v>
      </c>
    </row>
    <row r="150" spans="1:34" ht="15" x14ac:dyDescent="0.2">
      <c r="A150" s="22">
        <v>16</v>
      </c>
      <c r="B150" s="22" t="s">
        <v>474</v>
      </c>
      <c r="C150" s="22" t="s">
        <v>447</v>
      </c>
      <c r="D150" s="22">
        <v>31.19</v>
      </c>
      <c r="E150" s="22"/>
      <c r="F150" s="22"/>
      <c r="G150" s="22"/>
      <c r="H150" s="22">
        <v>6</v>
      </c>
      <c r="I150" s="22"/>
      <c r="J150" s="22">
        <v>7.45</v>
      </c>
      <c r="K150" s="22">
        <v>7.9</v>
      </c>
      <c r="L150" s="22">
        <v>21.69</v>
      </c>
      <c r="M150" s="22">
        <v>102.94</v>
      </c>
      <c r="N150" s="22">
        <v>0.22</v>
      </c>
      <c r="O150" s="22">
        <v>0.24</v>
      </c>
      <c r="P150" s="22" t="s">
        <v>369</v>
      </c>
      <c r="Q150" s="22">
        <v>3.13</v>
      </c>
      <c r="R150" s="22">
        <v>83.95</v>
      </c>
      <c r="S150" s="22">
        <v>1.65</v>
      </c>
      <c r="T150" s="22">
        <v>10.58</v>
      </c>
      <c r="U150" s="22">
        <v>9.1</v>
      </c>
      <c r="V150" s="22">
        <v>30.1</v>
      </c>
      <c r="W150" s="22">
        <v>9.24</v>
      </c>
      <c r="X150" s="22">
        <v>410.54</v>
      </c>
      <c r="Y150" s="22">
        <v>16</v>
      </c>
      <c r="Z150" s="22">
        <v>50.13</v>
      </c>
      <c r="AA150" s="22">
        <v>0.33</v>
      </c>
      <c r="AB150" s="22">
        <v>0.01</v>
      </c>
      <c r="AC150" s="22">
        <v>144.29</v>
      </c>
      <c r="AD150" s="22">
        <v>6.82</v>
      </c>
      <c r="AE150" s="22">
        <v>0.14000000000000001</v>
      </c>
      <c r="AF150" s="22">
        <v>0.04</v>
      </c>
      <c r="AG150" s="22">
        <v>7.0000000000000007E-2</v>
      </c>
      <c r="AH150" s="22">
        <v>0</v>
      </c>
    </row>
    <row r="151" spans="1:34" ht="15" x14ac:dyDescent="0.2">
      <c r="A151" s="22">
        <v>17</v>
      </c>
      <c r="B151" s="22" t="s">
        <v>473</v>
      </c>
      <c r="C151" s="22" t="s">
        <v>447</v>
      </c>
      <c r="D151" s="22">
        <v>33.159999999999997</v>
      </c>
      <c r="E151" s="22"/>
      <c r="F151" s="22"/>
      <c r="G151" s="22"/>
      <c r="H151" s="22">
        <v>9</v>
      </c>
      <c r="I151" s="22"/>
      <c r="J151" s="22">
        <v>7.56</v>
      </c>
      <c r="K151" s="22">
        <v>7</v>
      </c>
      <c r="L151" s="22">
        <v>16.600000000000001</v>
      </c>
      <c r="M151" s="22">
        <v>96.64</v>
      </c>
      <c r="N151" s="22">
        <v>0.21</v>
      </c>
      <c r="O151" s="22">
        <v>0.11</v>
      </c>
      <c r="P151" s="22" t="s">
        <v>369</v>
      </c>
      <c r="Q151" s="22">
        <v>1.72</v>
      </c>
      <c r="R151" s="22">
        <v>75.86</v>
      </c>
      <c r="S151" s="22">
        <v>1.05</v>
      </c>
      <c r="T151" s="22">
        <v>10.59</v>
      </c>
      <c r="U151" s="22">
        <v>12.12</v>
      </c>
      <c r="V151" s="22">
        <v>33.78</v>
      </c>
      <c r="W151" s="22">
        <v>7.9</v>
      </c>
      <c r="X151" s="22">
        <v>510.95</v>
      </c>
      <c r="Y151" s="22">
        <v>14.46</v>
      </c>
      <c r="Z151" s="22">
        <v>29.78</v>
      </c>
      <c r="AA151" s="22">
        <v>0.78</v>
      </c>
      <c r="AB151" s="22">
        <v>0.01</v>
      </c>
      <c r="AC151" s="22">
        <v>306.02999999999997</v>
      </c>
      <c r="AD151" s="22">
        <v>6.13</v>
      </c>
      <c r="AE151" s="22">
        <v>0.19</v>
      </c>
      <c r="AF151" s="22">
        <v>0.04</v>
      </c>
      <c r="AG151" s="22">
        <v>0.1</v>
      </c>
      <c r="AH151" s="22">
        <v>0</v>
      </c>
    </row>
    <row r="152" spans="1:34" ht="15" x14ac:dyDescent="0.2">
      <c r="A152" s="22">
        <v>18</v>
      </c>
      <c r="B152" s="22" t="s">
        <v>472</v>
      </c>
      <c r="C152" s="22" t="s">
        <v>447</v>
      </c>
      <c r="D152" s="22">
        <v>35.11</v>
      </c>
      <c r="E152" s="22"/>
      <c r="F152" s="22"/>
      <c r="G152" s="22"/>
      <c r="H152" s="22">
        <v>17</v>
      </c>
      <c r="I152" s="22"/>
      <c r="J152" s="22">
        <v>7.54</v>
      </c>
      <c r="K152" s="22">
        <v>6.2</v>
      </c>
      <c r="L152" s="22">
        <v>13.93</v>
      </c>
      <c r="M152" s="22">
        <v>81.67</v>
      </c>
      <c r="N152" s="22">
        <v>0.17</v>
      </c>
      <c r="O152" s="22">
        <v>0.14000000000000001</v>
      </c>
      <c r="P152" s="22" t="s">
        <v>369</v>
      </c>
      <c r="Q152" s="22">
        <v>0.93</v>
      </c>
      <c r="R152" s="22">
        <v>60.5</v>
      </c>
      <c r="S152" s="22">
        <v>0.73</v>
      </c>
      <c r="T152" s="22">
        <v>9.32</v>
      </c>
      <c r="U152" s="22">
        <v>12.13</v>
      </c>
      <c r="V152" s="22">
        <v>30.67</v>
      </c>
      <c r="W152" s="22">
        <v>6.63</v>
      </c>
      <c r="X152" s="22">
        <v>678.65</v>
      </c>
      <c r="Y152" s="22">
        <v>10.86</v>
      </c>
      <c r="Z152" s="22">
        <v>24.05</v>
      </c>
      <c r="AA152" s="22">
        <v>0.67</v>
      </c>
      <c r="AB152" s="22">
        <v>0.01</v>
      </c>
      <c r="AC152" s="22">
        <v>459.49</v>
      </c>
      <c r="AD152" s="22">
        <v>6.95</v>
      </c>
      <c r="AE152" s="22">
        <v>0.31</v>
      </c>
      <c r="AF152" s="22">
        <v>0.01</v>
      </c>
      <c r="AG152" s="22">
        <v>0.11</v>
      </c>
      <c r="AH152" s="22">
        <v>0</v>
      </c>
    </row>
    <row r="153" spans="1:34" ht="15" x14ac:dyDescent="0.2">
      <c r="A153" s="22">
        <v>19</v>
      </c>
      <c r="B153" s="22" t="s">
        <v>471</v>
      </c>
      <c r="C153" s="22" t="s">
        <v>447</v>
      </c>
      <c r="D153" s="22">
        <v>37.32</v>
      </c>
      <c r="E153" s="22"/>
      <c r="F153" s="22"/>
      <c r="G153" s="22"/>
      <c r="H153" s="22">
        <v>13</v>
      </c>
      <c r="I153" s="22"/>
      <c r="J153" s="22">
        <v>7.43</v>
      </c>
      <c r="K153" s="22">
        <v>5.2</v>
      </c>
      <c r="L153" s="22">
        <v>15.3</v>
      </c>
      <c r="M153" s="22">
        <v>66.08</v>
      </c>
      <c r="N153" s="22">
        <v>0.15</v>
      </c>
      <c r="O153" s="22">
        <v>0.01</v>
      </c>
      <c r="P153" s="22" t="s">
        <v>369</v>
      </c>
      <c r="Q153" s="22">
        <v>0.69</v>
      </c>
      <c r="R153" s="22">
        <v>41.97</v>
      </c>
      <c r="S153" s="22">
        <v>0.47</v>
      </c>
      <c r="T153" s="22">
        <v>7.41</v>
      </c>
      <c r="U153" s="22">
        <v>10.66</v>
      </c>
      <c r="V153" s="22">
        <v>24.51</v>
      </c>
      <c r="W153" s="22">
        <v>5.83</v>
      </c>
      <c r="X153" s="22">
        <v>552.25</v>
      </c>
      <c r="Y153" s="22">
        <v>9.01</v>
      </c>
      <c r="Z153" s="22">
        <v>16.93</v>
      </c>
      <c r="AA153" s="22">
        <v>0.59</v>
      </c>
      <c r="AB153" s="22">
        <v>0.01</v>
      </c>
      <c r="AC153" s="22">
        <v>244.25</v>
      </c>
      <c r="AD153" s="22">
        <v>6.89</v>
      </c>
      <c r="AE153" s="22">
        <v>0.49</v>
      </c>
      <c r="AF153" s="22">
        <v>0</v>
      </c>
      <c r="AG153" s="22">
        <v>0.1</v>
      </c>
      <c r="AH153" s="22">
        <v>0</v>
      </c>
    </row>
    <row r="154" spans="1:34" ht="15" x14ac:dyDescent="0.2">
      <c r="A154" s="22">
        <v>20</v>
      </c>
      <c r="B154" s="22" t="s">
        <v>470</v>
      </c>
      <c r="C154" s="22" t="s">
        <v>447</v>
      </c>
      <c r="D154" s="22">
        <v>39.4</v>
      </c>
      <c r="E154" s="22"/>
      <c r="F154" s="22"/>
      <c r="G154" s="22"/>
      <c r="H154" s="22">
        <v>9.5</v>
      </c>
      <c r="I154" s="22"/>
      <c r="J154" s="22">
        <v>7.48</v>
      </c>
      <c r="K154" s="22">
        <v>4.5</v>
      </c>
      <c r="L154" s="22">
        <v>14.9</v>
      </c>
      <c r="M154" s="22">
        <v>55.66</v>
      </c>
      <c r="N154" s="22">
        <v>0.12</v>
      </c>
      <c r="O154" s="22">
        <v>0</v>
      </c>
      <c r="P154" s="22" t="s">
        <v>369</v>
      </c>
      <c r="Q154" s="22">
        <v>0.51</v>
      </c>
      <c r="R154" s="22">
        <v>32.340000000000003</v>
      </c>
      <c r="S154" s="22">
        <v>0.44</v>
      </c>
      <c r="T154" s="22">
        <v>7.11</v>
      </c>
      <c r="U154" s="22">
        <v>9.9600000000000009</v>
      </c>
      <c r="V154" s="22">
        <v>22.32</v>
      </c>
      <c r="W154" s="22">
        <v>6.17</v>
      </c>
      <c r="X154" s="22">
        <v>539.42999999999995</v>
      </c>
      <c r="Y154" s="22">
        <v>8.69</v>
      </c>
      <c r="Z154" s="22">
        <v>14.43</v>
      </c>
      <c r="AA154" s="22">
        <v>0.22</v>
      </c>
      <c r="AB154" s="22">
        <v>0.01</v>
      </c>
      <c r="AC154" s="22">
        <v>158.66999999999999</v>
      </c>
      <c r="AD154" s="22">
        <v>6.87</v>
      </c>
      <c r="AE154" s="22">
        <v>0.49</v>
      </c>
      <c r="AF154" s="22">
        <v>0</v>
      </c>
      <c r="AG154" s="22">
        <v>0.09</v>
      </c>
      <c r="AH154" s="22">
        <v>0.06</v>
      </c>
    </row>
    <row r="155" spans="1:34" ht="15" x14ac:dyDescent="0.2">
      <c r="A155" s="22">
        <v>21</v>
      </c>
      <c r="B155" s="22" t="s">
        <v>469</v>
      </c>
      <c r="C155" s="22" t="s">
        <v>447</v>
      </c>
      <c r="D155" s="22">
        <v>40.880000000000003</v>
      </c>
      <c r="E155" s="22"/>
      <c r="F155" s="22"/>
      <c r="G155" s="22"/>
      <c r="H155" s="22">
        <v>18</v>
      </c>
      <c r="I155" s="22"/>
      <c r="J155" s="22">
        <v>7.48</v>
      </c>
      <c r="K155" s="22">
        <v>4.2</v>
      </c>
      <c r="L155" s="22">
        <v>16.600000000000001</v>
      </c>
      <c r="M155" s="22">
        <v>48.12</v>
      </c>
      <c r="N155" s="22">
        <v>0.11</v>
      </c>
      <c r="O155" s="22">
        <v>0.02</v>
      </c>
      <c r="P155" s="22" t="s">
        <v>369</v>
      </c>
      <c r="Q155" s="22">
        <v>0.44</v>
      </c>
      <c r="R155" s="22">
        <v>27.29</v>
      </c>
      <c r="S155" s="22">
        <v>0.41</v>
      </c>
      <c r="T155" s="22">
        <v>7.1</v>
      </c>
      <c r="U155" s="22">
        <v>10.1</v>
      </c>
      <c r="V155" s="22">
        <v>22.14</v>
      </c>
      <c r="W155" s="22">
        <v>6.77</v>
      </c>
      <c r="X155" s="22">
        <v>689.34</v>
      </c>
      <c r="Y155" s="22">
        <v>6.53</v>
      </c>
      <c r="Z155" s="22">
        <v>16.37</v>
      </c>
      <c r="AA155" s="22">
        <v>0.44</v>
      </c>
      <c r="AB155" s="22">
        <v>0.02</v>
      </c>
      <c r="AC155" s="22">
        <v>257.86</v>
      </c>
      <c r="AD155" s="22">
        <v>14.22</v>
      </c>
      <c r="AE155" s="22">
        <v>0.33</v>
      </c>
      <c r="AF155" s="22">
        <v>0</v>
      </c>
      <c r="AG155" s="22">
        <v>0.08</v>
      </c>
      <c r="AH155" s="22">
        <v>0</v>
      </c>
    </row>
    <row r="156" spans="1:34" ht="15" x14ac:dyDescent="0.2">
      <c r="A156" s="22">
        <v>22</v>
      </c>
      <c r="B156" s="22" t="s">
        <v>468</v>
      </c>
      <c r="C156" s="22" t="s">
        <v>447</v>
      </c>
      <c r="D156" s="22">
        <v>43.35</v>
      </c>
      <c r="E156" s="22"/>
      <c r="F156" s="22"/>
      <c r="G156" s="22"/>
      <c r="H156" s="22">
        <v>7.5</v>
      </c>
      <c r="I156" s="22"/>
      <c r="J156" s="22">
        <v>7.46</v>
      </c>
      <c r="K156" s="22">
        <v>3.9</v>
      </c>
      <c r="L156" s="22">
        <v>17.440000000000001</v>
      </c>
      <c r="M156" s="22">
        <v>39.18</v>
      </c>
      <c r="N156" s="22">
        <v>0.09</v>
      </c>
      <c r="O156" s="22">
        <v>0.01</v>
      </c>
      <c r="P156" s="22" t="s">
        <v>369</v>
      </c>
      <c r="Q156" s="22">
        <v>0.38</v>
      </c>
      <c r="R156" s="22">
        <v>20.97</v>
      </c>
      <c r="S156" s="22">
        <v>0.38</v>
      </c>
      <c r="T156" s="22">
        <v>6.49</v>
      </c>
      <c r="U156" s="22">
        <v>9.81</v>
      </c>
      <c r="V156" s="22">
        <v>20.63</v>
      </c>
      <c r="W156" s="22">
        <v>6.79</v>
      </c>
      <c r="X156" s="22">
        <v>642.34</v>
      </c>
      <c r="Y156" s="22">
        <v>3.74</v>
      </c>
      <c r="Z156" s="22">
        <v>21</v>
      </c>
      <c r="AA156" s="22">
        <v>0.3</v>
      </c>
      <c r="AB156" s="22">
        <v>0.01</v>
      </c>
      <c r="AC156" s="22">
        <v>301.73</v>
      </c>
      <c r="AD156" s="22">
        <v>36.99</v>
      </c>
      <c r="AE156" s="22">
        <v>0.2</v>
      </c>
      <c r="AF156" s="22">
        <v>0.03</v>
      </c>
      <c r="AG156" s="22">
        <v>0.09</v>
      </c>
      <c r="AH156" s="22">
        <v>0.05</v>
      </c>
    </row>
    <row r="157" spans="1:34" ht="15" x14ac:dyDescent="0.2">
      <c r="A157" s="22">
        <v>23</v>
      </c>
      <c r="B157" s="22" t="s">
        <v>467</v>
      </c>
      <c r="C157" s="22" t="s">
        <v>447</v>
      </c>
      <c r="D157" s="22">
        <v>45.4</v>
      </c>
      <c r="E157" s="22"/>
      <c r="F157" s="22"/>
      <c r="G157" s="22"/>
      <c r="H157" s="22">
        <v>16.5</v>
      </c>
      <c r="I157" s="22"/>
      <c r="J157" s="22">
        <v>7.64</v>
      </c>
      <c r="K157" s="22">
        <v>3.6</v>
      </c>
      <c r="L157" s="22">
        <v>19.13</v>
      </c>
      <c r="M157" s="22">
        <v>31.74</v>
      </c>
      <c r="N157" s="22">
        <v>7.0000000000000007E-2</v>
      </c>
      <c r="O157" s="22">
        <v>7.0000000000000007E-2</v>
      </c>
      <c r="P157" s="22" t="s">
        <v>369</v>
      </c>
      <c r="Q157" s="22">
        <v>0.24</v>
      </c>
      <c r="R157" s="22">
        <v>16.97</v>
      </c>
      <c r="S157" s="22">
        <v>0.31</v>
      </c>
      <c r="T157" s="22">
        <v>5.76</v>
      </c>
      <c r="U157" s="22">
        <v>9.8699999999999992</v>
      </c>
      <c r="V157" s="22">
        <v>19.690000000000001</v>
      </c>
      <c r="W157" s="22">
        <v>6</v>
      </c>
      <c r="X157" s="22">
        <v>332.03</v>
      </c>
      <c r="Y157" s="22">
        <v>4.9400000000000004</v>
      </c>
      <c r="Z157" s="22">
        <v>11.38</v>
      </c>
      <c r="AA157" s="22">
        <v>0</v>
      </c>
      <c r="AB157" s="22">
        <v>0.01</v>
      </c>
      <c r="AC157" s="22">
        <v>121.43</v>
      </c>
      <c r="AD157" s="22">
        <v>60.22</v>
      </c>
      <c r="AE157" s="22">
        <v>0.22</v>
      </c>
      <c r="AF157" s="22">
        <v>0</v>
      </c>
      <c r="AG157" s="22">
        <v>0.14000000000000001</v>
      </c>
      <c r="AH157" s="22">
        <v>0.06</v>
      </c>
    </row>
    <row r="158" spans="1:34" ht="15" x14ac:dyDescent="0.2">
      <c r="A158" s="22">
        <v>24</v>
      </c>
      <c r="B158" s="22" t="s">
        <v>466</v>
      </c>
      <c r="C158" s="22" t="s">
        <v>447</v>
      </c>
      <c r="D158" s="22">
        <v>47.2</v>
      </c>
      <c r="E158" s="22"/>
      <c r="F158" s="22"/>
      <c r="G158" s="22"/>
      <c r="H158" s="22">
        <v>4.5</v>
      </c>
      <c r="I158" s="22"/>
      <c r="J158" s="22">
        <v>7.7</v>
      </c>
      <c r="K158" s="22" t="s">
        <v>369</v>
      </c>
      <c r="L158" s="22">
        <v>19.27</v>
      </c>
      <c r="M158" s="22">
        <v>26.6</v>
      </c>
      <c r="N158" s="22">
        <v>0.06</v>
      </c>
      <c r="O158" s="22">
        <v>0.06</v>
      </c>
      <c r="P158" s="22" t="s">
        <v>369</v>
      </c>
      <c r="Q158" s="22">
        <v>0.22</v>
      </c>
      <c r="R158" s="22">
        <v>14.22</v>
      </c>
      <c r="S158" s="22">
        <v>0.23</v>
      </c>
      <c r="T158" s="22">
        <v>4.97</v>
      </c>
      <c r="U158" s="22">
        <v>9.24</v>
      </c>
      <c r="V158" s="22">
        <v>17.989999999999998</v>
      </c>
      <c r="W158" s="22">
        <v>5.46</v>
      </c>
      <c r="X158" s="22">
        <v>287.41000000000003</v>
      </c>
      <c r="Y158" s="22">
        <v>4.38</v>
      </c>
      <c r="Z158" s="22">
        <v>5.83</v>
      </c>
      <c r="AA158" s="22">
        <v>0.19</v>
      </c>
      <c r="AB158" s="22">
        <v>0.01</v>
      </c>
      <c r="AC158" s="22">
        <v>54.99</v>
      </c>
      <c r="AD158" s="22">
        <v>54.23</v>
      </c>
      <c r="AE158" s="22">
        <v>0.25</v>
      </c>
      <c r="AF158" s="22">
        <v>0.03</v>
      </c>
      <c r="AG158" s="22">
        <v>0.09</v>
      </c>
      <c r="AH158" s="22">
        <v>0.1</v>
      </c>
    </row>
    <row r="159" spans="1:34" ht="15" x14ac:dyDescent="0.2">
      <c r="A159" s="22">
        <v>25</v>
      </c>
      <c r="B159" s="22" t="s">
        <v>465</v>
      </c>
      <c r="C159" s="22" t="s">
        <v>447</v>
      </c>
      <c r="D159" s="22">
        <v>49.4</v>
      </c>
      <c r="E159" s="22"/>
      <c r="F159" s="22"/>
      <c r="G159" s="22"/>
      <c r="H159" s="22"/>
      <c r="I159" s="22"/>
      <c r="J159" s="22">
        <v>7.72</v>
      </c>
      <c r="K159" s="22">
        <v>2.6</v>
      </c>
      <c r="L159" s="22">
        <v>19.46</v>
      </c>
      <c r="M159" s="22">
        <v>19.920000000000002</v>
      </c>
      <c r="N159" s="22">
        <v>0.05</v>
      </c>
      <c r="O159" s="22">
        <v>0.02</v>
      </c>
      <c r="P159" s="22" t="s">
        <v>369</v>
      </c>
      <c r="Q159" s="22">
        <v>0.12</v>
      </c>
      <c r="R159" s="22">
        <v>11.66</v>
      </c>
      <c r="S159" s="22">
        <v>0.16</v>
      </c>
      <c r="T159" s="22">
        <v>4.34</v>
      </c>
      <c r="U159" s="22">
        <v>8.5500000000000007</v>
      </c>
      <c r="V159" s="22">
        <v>16.190000000000001</v>
      </c>
      <c r="W159" s="22">
        <v>5.07</v>
      </c>
      <c r="X159" s="22">
        <v>309.42</v>
      </c>
      <c r="Y159" s="22">
        <v>3.02</v>
      </c>
      <c r="Z159" s="22">
        <v>4.72</v>
      </c>
      <c r="AA159" s="22">
        <v>0.11</v>
      </c>
      <c r="AB159" s="22">
        <v>0.01</v>
      </c>
      <c r="AC159" s="22">
        <v>36.08</v>
      </c>
      <c r="AD159" s="22">
        <v>43.45</v>
      </c>
      <c r="AE159" s="22">
        <v>0</v>
      </c>
      <c r="AF159" s="22">
        <v>0.08</v>
      </c>
      <c r="AG159" s="22">
        <v>0.09</v>
      </c>
      <c r="AH159" s="22">
        <v>0.12</v>
      </c>
    </row>
    <row r="160" spans="1:34" ht="15" x14ac:dyDescent="0.2">
      <c r="A160" s="22">
        <v>26</v>
      </c>
      <c r="B160" s="22" t="s">
        <v>464</v>
      </c>
      <c r="C160" s="22" t="s">
        <v>447</v>
      </c>
      <c r="D160" s="22">
        <v>51.4</v>
      </c>
      <c r="E160" s="22"/>
      <c r="F160" s="22"/>
      <c r="G160" s="22"/>
      <c r="H160" s="22">
        <v>5.5</v>
      </c>
      <c r="I160" s="22"/>
      <c r="J160" s="22">
        <v>7.57</v>
      </c>
      <c r="K160" s="22">
        <v>2.2000000000000002</v>
      </c>
      <c r="L160" s="22">
        <v>17.61</v>
      </c>
      <c r="M160" s="22">
        <v>14.41</v>
      </c>
      <c r="N160" s="22">
        <v>0.04</v>
      </c>
      <c r="O160" s="22">
        <v>0.03</v>
      </c>
      <c r="P160" s="22" t="s">
        <v>369</v>
      </c>
      <c r="Q160" s="22">
        <v>0.09</v>
      </c>
      <c r="R160" s="22">
        <v>9.9</v>
      </c>
      <c r="S160" s="22">
        <v>0.15</v>
      </c>
      <c r="T160" s="22">
        <v>3.4</v>
      </c>
      <c r="U160" s="22">
        <v>6.9</v>
      </c>
      <c r="V160" s="22">
        <v>13.04</v>
      </c>
      <c r="W160" s="22">
        <v>4.21</v>
      </c>
      <c r="X160" s="22">
        <v>269.04000000000002</v>
      </c>
      <c r="Y160" s="22">
        <v>2.3199999999999998</v>
      </c>
      <c r="Z160" s="22">
        <v>3.88</v>
      </c>
      <c r="AA160" s="22">
        <v>0</v>
      </c>
      <c r="AB160" s="22">
        <v>0.01</v>
      </c>
      <c r="AC160" s="22">
        <v>4.12</v>
      </c>
      <c r="AD160" s="22">
        <v>28.74</v>
      </c>
      <c r="AE160" s="22">
        <v>0</v>
      </c>
      <c r="AF160" s="22">
        <v>0.13</v>
      </c>
      <c r="AG160" s="22">
        <v>7.0000000000000007E-2</v>
      </c>
      <c r="AH160" s="22">
        <v>0.11</v>
      </c>
    </row>
    <row r="161" spans="1:34" ht="15" x14ac:dyDescent="0.2">
      <c r="A161" s="22">
        <v>27</v>
      </c>
      <c r="B161" s="22" t="s">
        <v>463</v>
      </c>
      <c r="C161" s="22" t="s">
        <v>447</v>
      </c>
      <c r="D161" s="22">
        <v>53.3</v>
      </c>
      <c r="E161" s="22"/>
      <c r="F161" s="22"/>
      <c r="G161" s="22"/>
      <c r="H161" s="22">
        <v>14.5</v>
      </c>
      <c r="I161" s="22"/>
      <c r="J161" s="22">
        <v>8.09</v>
      </c>
      <c r="K161" s="22">
        <v>1.9</v>
      </c>
      <c r="L161" s="22">
        <v>23.16</v>
      </c>
      <c r="M161" s="22">
        <v>9.4700000000000006</v>
      </c>
      <c r="N161" s="22">
        <v>0.03</v>
      </c>
      <c r="O161" s="22">
        <v>0</v>
      </c>
      <c r="P161" s="22" t="s">
        <v>369</v>
      </c>
      <c r="Q161" s="22">
        <v>7.0000000000000007E-2</v>
      </c>
      <c r="R161" s="22">
        <v>8.31</v>
      </c>
      <c r="S161" s="22">
        <v>0.11</v>
      </c>
      <c r="T161" s="22">
        <v>2.4500000000000002</v>
      </c>
      <c r="U161" s="22">
        <v>5.48</v>
      </c>
      <c r="V161" s="22">
        <v>9.6300000000000008</v>
      </c>
      <c r="W161" s="22">
        <v>3.71</v>
      </c>
      <c r="X161" s="22">
        <v>274.81</v>
      </c>
      <c r="Y161" s="22">
        <v>1.27</v>
      </c>
      <c r="Z161" s="22">
        <v>3.24</v>
      </c>
      <c r="AA161" s="22">
        <v>0.7</v>
      </c>
      <c r="AB161" s="22">
        <v>0.01</v>
      </c>
      <c r="AC161" s="22">
        <v>1.1100000000000001</v>
      </c>
      <c r="AD161" s="22">
        <v>24.72</v>
      </c>
      <c r="AE161" s="22">
        <v>0.28999999999999998</v>
      </c>
      <c r="AF161" s="22">
        <v>0.2</v>
      </c>
      <c r="AG161" s="22">
        <v>0.08</v>
      </c>
      <c r="AH161" s="22">
        <v>0.08</v>
      </c>
    </row>
    <row r="162" spans="1:34" ht="15" x14ac:dyDescent="0.2">
      <c r="A162" s="22">
        <v>28</v>
      </c>
      <c r="B162" s="22" t="s">
        <v>462</v>
      </c>
      <c r="C162" s="22" t="s">
        <v>447</v>
      </c>
      <c r="D162" s="22">
        <v>55.4</v>
      </c>
      <c r="E162" s="22"/>
      <c r="F162" s="22"/>
      <c r="G162" s="22"/>
      <c r="H162" s="22">
        <v>7</v>
      </c>
      <c r="I162" s="22"/>
      <c r="J162" s="22">
        <v>8.19</v>
      </c>
      <c r="K162" s="22">
        <v>1.8</v>
      </c>
      <c r="L162" s="22">
        <v>15.18</v>
      </c>
      <c r="M162" s="22">
        <v>8.7799999999999994</v>
      </c>
      <c r="N162" s="22">
        <v>0.03</v>
      </c>
      <c r="O162" s="22">
        <v>0.01</v>
      </c>
      <c r="P162" s="22" t="s">
        <v>369</v>
      </c>
      <c r="Q162" s="22">
        <v>7.0000000000000007E-2</v>
      </c>
      <c r="R162" s="22">
        <v>8</v>
      </c>
      <c r="S162" s="22">
        <v>0.11</v>
      </c>
      <c r="T162" s="22">
        <v>2.2799999999999998</v>
      </c>
      <c r="U162" s="22">
        <v>5.09</v>
      </c>
      <c r="V162" s="22">
        <v>9.0299999999999994</v>
      </c>
      <c r="W162" s="22">
        <v>2.66</v>
      </c>
      <c r="X162" s="22">
        <v>277.8</v>
      </c>
      <c r="Y162" s="22">
        <v>1.06</v>
      </c>
      <c r="Z162" s="22">
        <v>3.51</v>
      </c>
      <c r="AA162" s="22">
        <v>0</v>
      </c>
      <c r="AB162" s="22">
        <v>0.01</v>
      </c>
      <c r="AC162" s="22">
        <v>1.06</v>
      </c>
      <c r="AD162" s="22">
        <v>23.03</v>
      </c>
      <c r="AE162" s="22">
        <v>0.41</v>
      </c>
      <c r="AF162" s="22">
        <v>0.13</v>
      </c>
      <c r="AG162" s="22">
        <v>0.06</v>
      </c>
      <c r="AH162" s="22">
        <v>0.08</v>
      </c>
    </row>
    <row r="163" spans="1:34" ht="15" x14ac:dyDescent="0.2">
      <c r="A163" s="22">
        <v>29</v>
      </c>
      <c r="B163" s="22" t="s">
        <v>461</v>
      </c>
      <c r="C163" s="22" t="s">
        <v>447</v>
      </c>
      <c r="D163" s="22">
        <v>57.4</v>
      </c>
      <c r="E163" s="22"/>
      <c r="F163" s="22"/>
      <c r="G163" s="22"/>
      <c r="H163" s="22">
        <v>5</v>
      </c>
      <c r="I163" s="22"/>
      <c r="J163" s="22">
        <v>8.33</v>
      </c>
      <c r="K163" s="22">
        <v>1.5</v>
      </c>
      <c r="L163" s="22">
        <v>13.16</v>
      </c>
      <c r="M163" s="22">
        <v>7.09</v>
      </c>
      <c r="N163" s="22">
        <v>0.03</v>
      </c>
      <c r="O163" s="22">
        <v>0.03</v>
      </c>
      <c r="P163" s="22" t="s">
        <v>369</v>
      </c>
      <c r="Q163" s="22">
        <v>7.0000000000000007E-2</v>
      </c>
      <c r="R163" s="22">
        <v>7.73</v>
      </c>
      <c r="S163" s="22">
        <v>7.0000000000000007E-2</v>
      </c>
      <c r="T163" s="22">
        <v>1.68</v>
      </c>
      <c r="U163" s="22">
        <v>3.89</v>
      </c>
      <c r="V163" s="22">
        <v>6.84</v>
      </c>
      <c r="W163" s="22">
        <v>3.19</v>
      </c>
      <c r="X163" s="22">
        <v>284.20999999999998</v>
      </c>
      <c r="Y163" s="22">
        <v>0.69</v>
      </c>
      <c r="Z163" s="22">
        <v>5.64</v>
      </c>
      <c r="AA163" s="22">
        <v>0.11</v>
      </c>
      <c r="AB163" s="22">
        <v>0.01</v>
      </c>
      <c r="AC163" s="22">
        <v>0</v>
      </c>
      <c r="AD163" s="22">
        <v>13.26</v>
      </c>
      <c r="AE163" s="22">
        <v>0.37</v>
      </c>
      <c r="AF163" s="22">
        <v>0.22</v>
      </c>
      <c r="AG163" s="22">
        <v>0.06</v>
      </c>
      <c r="AH163" s="22">
        <v>0.05</v>
      </c>
    </row>
    <row r="164" spans="1:34" ht="15" x14ac:dyDescent="0.2">
      <c r="A164" s="22">
        <v>30</v>
      </c>
      <c r="B164" s="22" t="s">
        <v>460</v>
      </c>
      <c r="C164" s="22" t="s">
        <v>447</v>
      </c>
      <c r="D164" s="22">
        <v>59.25</v>
      </c>
      <c r="E164" s="22"/>
      <c r="F164" s="22"/>
      <c r="G164" s="22"/>
      <c r="H164" s="22">
        <v>19</v>
      </c>
      <c r="I164" s="22"/>
      <c r="J164" s="22">
        <v>7.96</v>
      </c>
      <c r="K164" s="22">
        <v>3.5</v>
      </c>
      <c r="L164" s="22">
        <v>7.85</v>
      </c>
      <c r="M164" s="22">
        <v>45.17</v>
      </c>
      <c r="N164" s="22">
        <v>0.08</v>
      </c>
      <c r="O164" s="22">
        <v>1.76</v>
      </c>
      <c r="P164" s="22" t="s">
        <v>369</v>
      </c>
      <c r="Q164" s="22">
        <v>0.1</v>
      </c>
      <c r="R164" s="22">
        <v>29.39</v>
      </c>
      <c r="S164" s="22">
        <v>0.18</v>
      </c>
      <c r="T164" s="22">
        <v>4.24</v>
      </c>
      <c r="U164" s="22">
        <v>8.15</v>
      </c>
      <c r="V164" s="22">
        <v>18.79</v>
      </c>
      <c r="W164" s="22">
        <v>5.47</v>
      </c>
      <c r="X164" s="22">
        <v>246.07</v>
      </c>
      <c r="Y164" s="22">
        <v>2.75</v>
      </c>
      <c r="Z164" s="22">
        <v>14.52</v>
      </c>
      <c r="AA164" s="22">
        <v>0.26</v>
      </c>
      <c r="AB164" s="22">
        <v>0.01</v>
      </c>
      <c r="AC164" s="22">
        <v>0</v>
      </c>
      <c r="AD164" s="22">
        <v>21.24</v>
      </c>
      <c r="AE164" s="22">
        <v>0.28999999999999998</v>
      </c>
      <c r="AF164" s="22">
        <v>0.2</v>
      </c>
      <c r="AG164" s="22">
        <v>0.1</v>
      </c>
      <c r="AH164" s="22">
        <v>0</v>
      </c>
    </row>
    <row r="165" spans="1:34" ht="15" x14ac:dyDescent="0.2">
      <c r="A165" s="22">
        <v>31</v>
      </c>
      <c r="B165" s="22" t="s">
        <v>459</v>
      </c>
      <c r="C165" s="22" t="s">
        <v>447</v>
      </c>
      <c r="D165" s="22">
        <v>61.4</v>
      </c>
      <c r="E165" s="22"/>
      <c r="F165" s="22"/>
      <c r="G165" s="22"/>
      <c r="H165" s="22">
        <v>4</v>
      </c>
      <c r="I165" s="22"/>
      <c r="J165" s="22">
        <v>8.31</v>
      </c>
      <c r="K165" s="22">
        <v>1.8</v>
      </c>
      <c r="L165" s="22">
        <v>10.81</v>
      </c>
      <c r="M165" s="22">
        <v>4</v>
      </c>
      <c r="N165" s="22">
        <v>0.02</v>
      </c>
      <c r="O165" s="22">
        <v>0.02</v>
      </c>
      <c r="P165" s="22" t="s">
        <v>369</v>
      </c>
      <c r="Q165" s="22">
        <v>0.06</v>
      </c>
      <c r="R165" s="22">
        <v>6.56</v>
      </c>
      <c r="S165" s="22">
        <v>0.06</v>
      </c>
      <c r="T165" s="22">
        <v>1.17</v>
      </c>
      <c r="U165" s="22">
        <v>2.6</v>
      </c>
      <c r="V165" s="22">
        <v>4.79</v>
      </c>
      <c r="W165" s="22">
        <v>2.66</v>
      </c>
      <c r="X165" s="22">
        <v>262.7</v>
      </c>
      <c r="Y165" s="22">
        <v>0.36</v>
      </c>
      <c r="Z165" s="22">
        <v>3.79</v>
      </c>
      <c r="AA165" s="22">
        <v>0.37</v>
      </c>
      <c r="AB165" s="22">
        <v>0.01</v>
      </c>
      <c r="AC165" s="22">
        <v>0</v>
      </c>
      <c r="AD165" s="22">
        <v>8.7100000000000009</v>
      </c>
      <c r="AE165" s="22">
        <v>0</v>
      </c>
      <c r="AF165" s="22">
        <v>0.25</v>
      </c>
      <c r="AG165" s="22">
        <v>0.06</v>
      </c>
      <c r="AH165" s="22">
        <v>7.0000000000000007E-2</v>
      </c>
    </row>
    <row r="166" spans="1:34" ht="15" x14ac:dyDescent="0.2">
      <c r="A166" s="22">
        <v>32</v>
      </c>
      <c r="B166" s="22" t="s">
        <v>458</v>
      </c>
      <c r="C166" s="22" t="s">
        <v>447</v>
      </c>
      <c r="D166" s="22">
        <v>63.4</v>
      </c>
      <c r="E166" s="22"/>
      <c r="F166" s="22"/>
      <c r="G166" s="22"/>
      <c r="H166" s="22">
        <v>7</v>
      </c>
      <c r="I166" s="22"/>
      <c r="J166" s="22">
        <v>8.27</v>
      </c>
      <c r="K166" s="22">
        <v>1.4</v>
      </c>
      <c r="L166" s="22">
        <v>9.39</v>
      </c>
      <c r="M166" s="22">
        <v>3.36</v>
      </c>
      <c r="N166" s="22">
        <v>0.02</v>
      </c>
      <c r="O166" s="22">
        <v>0.03</v>
      </c>
      <c r="P166" s="22" t="s">
        <v>369</v>
      </c>
      <c r="Q166" s="22">
        <v>0.05</v>
      </c>
      <c r="R166" s="22">
        <v>6.04</v>
      </c>
      <c r="S166" s="22">
        <v>0.06</v>
      </c>
      <c r="T166" s="22">
        <v>0.85</v>
      </c>
      <c r="U166" s="22">
        <v>2.04</v>
      </c>
      <c r="V166" s="22">
        <v>3.72</v>
      </c>
      <c r="W166" s="22">
        <v>2.25</v>
      </c>
      <c r="X166" s="22">
        <v>236.67</v>
      </c>
      <c r="Y166" s="22">
        <v>0.36</v>
      </c>
      <c r="Z166" s="22">
        <v>4.4400000000000004</v>
      </c>
      <c r="AA166" s="22">
        <v>0.48</v>
      </c>
      <c r="AB166" s="22">
        <v>0.01</v>
      </c>
      <c r="AC166" s="22">
        <v>0</v>
      </c>
      <c r="AD166" s="22">
        <v>6.2</v>
      </c>
      <c r="AE166" s="22">
        <v>0.23</v>
      </c>
      <c r="AF166" s="22">
        <v>0.21</v>
      </c>
      <c r="AG166" s="22">
        <v>0.03</v>
      </c>
      <c r="AH166" s="22">
        <v>0</v>
      </c>
    </row>
    <row r="167" spans="1:34" ht="15" x14ac:dyDescent="0.2">
      <c r="A167" s="22">
        <v>33</v>
      </c>
      <c r="B167" s="22" t="s">
        <v>457</v>
      </c>
      <c r="C167" s="22" t="s">
        <v>447</v>
      </c>
      <c r="D167" s="22">
        <v>65.3</v>
      </c>
      <c r="E167" s="22"/>
      <c r="F167" s="22"/>
      <c r="G167" s="22"/>
      <c r="H167" s="22"/>
      <c r="I167" s="22"/>
      <c r="J167" s="22">
        <v>8.26</v>
      </c>
      <c r="K167" s="22">
        <v>1.2</v>
      </c>
      <c r="L167" s="22">
        <v>9.01</v>
      </c>
      <c r="M167" s="22">
        <v>1.98</v>
      </c>
      <c r="N167" s="22">
        <v>0.01</v>
      </c>
      <c r="O167" s="22">
        <v>0.01</v>
      </c>
      <c r="P167" s="22" t="s">
        <v>369</v>
      </c>
      <c r="Q167" s="22">
        <v>0.04</v>
      </c>
      <c r="R167" s="22">
        <v>5.51</v>
      </c>
      <c r="S167" s="22">
        <v>0.04</v>
      </c>
      <c r="T167" s="22">
        <v>0.66</v>
      </c>
      <c r="U167" s="22">
        <v>1.64</v>
      </c>
      <c r="V167" s="22">
        <v>2.72</v>
      </c>
      <c r="W167" s="22">
        <v>2.17</v>
      </c>
      <c r="X167" s="22">
        <v>244.97</v>
      </c>
      <c r="Y167" s="22">
        <v>0.17</v>
      </c>
      <c r="Z167" s="22">
        <v>4.07</v>
      </c>
      <c r="AA167" s="22">
        <v>0.26</v>
      </c>
      <c r="AB167" s="22">
        <v>0.01</v>
      </c>
      <c r="AC167" s="22">
        <v>0</v>
      </c>
      <c r="AD167" s="22">
        <v>5.18</v>
      </c>
      <c r="AE167" s="22">
        <v>0.3</v>
      </c>
      <c r="AF167" s="22">
        <v>0.21</v>
      </c>
      <c r="AG167" s="22">
        <v>0.04</v>
      </c>
      <c r="AH167" s="22">
        <v>7.0000000000000007E-2</v>
      </c>
    </row>
    <row r="168" spans="1:34" ht="15" x14ac:dyDescent="0.2">
      <c r="A168" s="22">
        <v>34</v>
      </c>
      <c r="B168" s="22" t="s">
        <v>456</v>
      </c>
      <c r="C168" s="22" t="s">
        <v>447</v>
      </c>
      <c r="D168" s="22">
        <v>67.400000000000006</v>
      </c>
      <c r="E168" s="22"/>
      <c r="F168" s="22"/>
      <c r="G168" s="22"/>
      <c r="H168" s="22">
        <v>10</v>
      </c>
      <c r="I168" s="22"/>
      <c r="J168" s="22">
        <v>8.3000000000000007</v>
      </c>
      <c r="K168" s="22">
        <v>1.5</v>
      </c>
      <c r="L168" s="22">
        <v>8.1199999999999992</v>
      </c>
      <c r="M168" s="22">
        <v>5.86</v>
      </c>
      <c r="N168" s="22">
        <v>0.02</v>
      </c>
      <c r="O168" s="22">
        <v>0.17</v>
      </c>
      <c r="P168" s="22" t="s">
        <v>369</v>
      </c>
      <c r="Q168" s="22">
        <v>0.05</v>
      </c>
      <c r="R168" s="22">
        <v>7.84</v>
      </c>
      <c r="S168" s="22">
        <v>0.05</v>
      </c>
      <c r="T168" s="22">
        <v>0.82</v>
      </c>
      <c r="U168" s="22">
        <v>2.14</v>
      </c>
      <c r="V168" s="22">
        <v>4.0599999999999996</v>
      </c>
      <c r="W168" s="22">
        <v>2.2599999999999998</v>
      </c>
      <c r="X168" s="22">
        <v>203.03</v>
      </c>
      <c r="Y168" s="22">
        <v>0.4</v>
      </c>
      <c r="Z168" s="22">
        <v>4.99</v>
      </c>
      <c r="AA168" s="22">
        <v>0</v>
      </c>
      <c r="AB168" s="22">
        <v>0.01</v>
      </c>
      <c r="AC168" s="22">
        <v>0</v>
      </c>
      <c r="AD168" s="22">
        <v>5.78</v>
      </c>
      <c r="AE168" s="22">
        <v>0</v>
      </c>
      <c r="AF168" s="22">
        <v>0.22</v>
      </c>
      <c r="AG168" s="22">
        <v>0.04</v>
      </c>
      <c r="AH168" s="22">
        <v>0.1</v>
      </c>
    </row>
    <row r="169" spans="1:34" ht="15" x14ac:dyDescent="0.2">
      <c r="A169" s="22">
        <v>35</v>
      </c>
      <c r="B169" s="22" t="s">
        <v>455</v>
      </c>
      <c r="C169" s="22" t="s">
        <v>447</v>
      </c>
      <c r="D169" s="22">
        <v>69.400000000000006</v>
      </c>
      <c r="E169" s="22"/>
      <c r="F169" s="22"/>
      <c r="G169" s="22"/>
      <c r="H169" s="22">
        <v>5.5</v>
      </c>
      <c r="I169" s="22"/>
      <c r="J169" s="22">
        <v>8.14</v>
      </c>
      <c r="K169" s="22">
        <v>3</v>
      </c>
      <c r="L169" s="22">
        <v>5.8</v>
      </c>
      <c r="M169" s="22">
        <v>29.49</v>
      </c>
      <c r="N169" s="22">
        <v>0.05</v>
      </c>
      <c r="O169" s="22">
        <v>1.19</v>
      </c>
      <c r="P169" s="22" t="s">
        <v>369</v>
      </c>
      <c r="Q169" s="22">
        <v>0.08</v>
      </c>
      <c r="R169" s="22">
        <v>18.97</v>
      </c>
      <c r="S169" s="22">
        <v>0.11</v>
      </c>
      <c r="T169" s="22">
        <v>2.44</v>
      </c>
      <c r="U169" s="22">
        <v>6.09</v>
      </c>
      <c r="V169" s="22">
        <v>13.46</v>
      </c>
      <c r="W169" s="22">
        <v>3.44</v>
      </c>
      <c r="X169" s="22">
        <v>203.88</v>
      </c>
      <c r="Y169" s="22">
        <v>1.49</v>
      </c>
      <c r="Z169" s="22">
        <v>7.77</v>
      </c>
      <c r="AA169" s="22">
        <v>0.15</v>
      </c>
      <c r="AB169" s="22">
        <v>0.01</v>
      </c>
      <c r="AC169" s="22">
        <v>0</v>
      </c>
      <c r="AD169" s="22">
        <v>12.44</v>
      </c>
      <c r="AE169" s="22">
        <v>7.0000000000000007E-2</v>
      </c>
      <c r="AF169" s="22">
        <v>0.18</v>
      </c>
      <c r="AG169" s="22">
        <v>0.05</v>
      </c>
      <c r="AH169" s="22">
        <v>0</v>
      </c>
    </row>
    <row r="170" spans="1:34" ht="15" x14ac:dyDescent="0.2">
      <c r="A170" s="22">
        <v>36</v>
      </c>
      <c r="B170" s="22" t="s">
        <v>454</v>
      </c>
      <c r="C170" s="22" t="s">
        <v>447</v>
      </c>
      <c r="D170" s="22">
        <v>71.3</v>
      </c>
      <c r="E170" s="22"/>
      <c r="F170" s="22"/>
      <c r="G170" s="22"/>
      <c r="H170" s="22">
        <v>12</v>
      </c>
      <c r="I170" s="22"/>
      <c r="J170" s="22">
        <v>8.36</v>
      </c>
      <c r="K170" s="22">
        <v>1</v>
      </c>
      <c r="L170" s="22">
        <v>6.57</v>
      </c>
      <c r="M170" s="22">
        <v>0.75</v>
      </c>
      <c r="N170" s="22">
        <v>0.01</v>
      </c>
      <c r="O170" s="22">
        <v>0.01</v>
      </c>
      <c r="P170" s="22" t="s">
        <v>369</v>
      </c>
      <c r="Q170" s="22">
        <v>0.03</v>
      </c>
      <c r="R170" s="22">
        <v>4.18</v>
      </c>
      <c r="S170" s="22">
        <v>0.03</v>
      </c>
      <c r="T170" s="22">
        <v>0.21</v>
      </c>
      <c r="U170" s="22">
        <v>0.83</v>
      </c>
      <c r="V170" s="22">
        <v>1.1499999999999999</v>
      </c>
      <c r="W170" s="22">
        <v>2.0499999999999998</v>
      </c>
      <c r="X170" s="22">
        <v>230.09</v>
      </c>
      <c r="Y170" s="22">
        <v>0</v>
      </c>
      <c r="Z170" s="22">
        <v>3.33</v>
      </c>
      <c r="AA170" s="22">
        <v>0.33</v>
      </c>
      <c r="AB170" s="22">
        <v>0.01</v>
      </c>
      <c r="AC170" s="22">
        <v>0</v>
      </c>
      <c r="AD170" s="22">
        <v>3.09</v>
      </c>
      <c r="AE170" s="22">
        <v>0.35</v>
      </c>
      <c r="AF170" s="22">
        <v>0.24</v>
      </c>
      <c r="AG170" s="22">
        <v>0.02</v>
      </c>
      <c r="AH170" s="22">
        <v>0.04</v>
      </c>
    </row>
    <row r="171" spans="1:34" ht="15" x14ac:dyDescent="0.2">
      <c r="A171" s="22">
        <v>37</v>
      </c>
      <c r="B171" s="22" t="s">
        <v>453</v>
      </c>
      <c r="C171" s="22" t="s">
        <v>447</v>
      </c>
      <c r="D171" s="22">
        <v>73.400000000000006</v>
      </c>
      <c r="E171" s="22"/>
      <c r="F171" s="22"/>
      <c r="G171" s="22"/>
      <c r="H171" s="22"/>
      <c r="I171" s="22"/>
      <c r="J171" s="22">
        <v>8.5</v>
      </c>
      <c r="K171" s="22">
        <v>0.8</v>
      </c>
      <c r="L171" s="22">
        <v>5.49</v>
      </c>
      <c r="M171" s="22">
        <v>0.78</v>
      </c>
      <c r="N171" s="22">
        <v>0.01</v>
      </c>
      <c r="O171" s="22">
        <v>0.03</v>
      </c>
      <c r="P171" s="22" t="s">
        <v>369</v>
      </c>
      <c r="Q171" s="22">
        <v>0.04</v>
      </c>
      <c r="R171" s="22">
        <v>3.93</v>
      </c>
      <c r="S171" s="22">
        <v>0.04</v>
      </c>
      <c r="T171" s="22">
        <v>0.11</v>
      </c>
      <c r="U171" s="22">
        <v>0.48</v>
      </c>
      <c r="V171" s="22">
        <v>0.56999999999999995</v>
      </c>
      <c r="W171" s="22">
        <v>2.17</v>
      </c>
      <c r="X171" s="22">
        <v>171.8</v>
      </c>
      <c r="Y171" s="22">
        <v>0</v>
      </c>
      <c r="Z171" s="22">
        <v>3.05</v>
      </c>
      <c r="AA171" s="22">
        <v>0.74</v>
      </c>
      <c r="AB171" s="22">
        <v>0</v>
      </c>
      <c r="AC171" s="22">
        <v>0</v>
      </c>
      <c r="AD171" s="22">
        <v>2.35</v>
      </c>
      <c r="AE171" s="22">
        <v>0.49</v>
      </c>
      <c r="AF171" s="22">
        <v>0.31</v>
      </c>
      <c r="AG171" s="22">
        <v>0.04</v>
      </c>
      <c r="AH171" s="22">
        <v>7.0000000000000007E-2</v>
      </c>
    </row>
    <row r="172" spans="1:34" ht="15" x14ac:dyDescent="0.2">
      <c r="A172" s="22">
        <v>39</v>
      </c>
      <c r="B172" s="22" t="s">
        <v>452</v>
      </c>
      <c r="C172" s="22" t="s">
        <v>447</v>
      </c>
      <c r="D172" s="22">
        <v>76.7</v>
      </c>
      <c r="E172" s="22"/>
      <c r="F172" s="22"/>
      <c r="G172" s="22"/>
      <c r="H172" s="22">
        <v>10</v>
      </c>
      <c r="I172" s="22"/>
      <c r="J172" s="22">
        <v>8.41</v>
      </c>
      <c r="K172" s="22">
        <v>0.8</v>
      </c>
      <c r="L172" s="22">
        <v>5.04</v>
      </c>
      <c r="M172" s="22">
        <v>1.03</v>
      </c>
      <c r="N172" s="22">
        <v>0.01</v>
      </c>
      <c r="O172" s="22">
        <v>0.1</v>
      </c>
      <c r="P172" s="22" t="s">
        <v>369</v>
      </c>
      <c r="Q172" s="22">
        <v>0.03</v>
      </c>
      <c r="R172" s="22">
        <v>3.57</v>
      </c>
      <c r="S172" s="22">
        <v>0.03</v>
      </c>
      <c r="T172" s="22">
        <v>0.09</v>
      </c>
      <c r="U172" s="22">
        <v>0.72</v>
      </c>
      <c r="V172" s="22">
        <v>0.98</v>
      </c>
      <c r="W172" s="22">
        <v>1.41</v>
      </c>
      <c r="X172" s="22">
        <v>195.12</v>
      </c>
      <c r="Y172" s="22">
        <v>0</v>
      </c>
      <c r="Z172" s="22">
        <v>3.7</v>
      </c>
      <c r="AA172" s="22">
        <v>1.45</v>
      </c>
      <c r="AB172" s="22">
        <v>0.01</v>
      </c>
      <c r="AC172" s="22">
        <v>0</v>
      </c>
      <c r="AD172" s="22">
        <v>2.56</v>
      </c>
      <c r="AE172" s="22">
        <v>0</v>
      </c>
      <c r="AF172" s="22">
        <v>0.3</v>
      </c>
      <c r="AG172" s="22">
        <v>0</v>
      </c>
      <c r="AH172" s="22">
        <v>0.03</v>
      </c>
    </row>
    <row r="173" spans="1:34" ht="15" x14ac:dyDescent="0.2">
      <c r="A173" s="22">
        <v>40</v>
      </c>
      <c r="B173" s="22" t="s">
        <v>451</v>
      </c>
      <c r="C173" s="22" t="s">
        <v>447</v>
      </c>
      <c r="D173" s="22">
        <v>79.900000000000006</v>
      </c>
      <c r="E173" s="22"/>
      <c r="F173" s="22"/>
      <c r="G173" s="22"/>
      <c r="H173" s="22"/>
      <c r="I173" s="22"/>
      <c r="J173" s="22">
        <v>8.61</v>
      </c>
      <c r="K173" s="22">
        <v>0.7</v>
      </c>
      <c r="L173" s="22">
        <v>3.89</v>
      </c>
      <c r="M173" s="22">
        <v>1.02</v>
      </c>
      <c r="N173" s="22">
        <v>0.01</v>
      </c>
      <c r="O173" s="22">
        <v>0.23</v>
      </c>
      <c r="P173" s="22" t="s">
        <v>369</v>
      </c>
      <c r="Q173" s="22">
        <v>0.03</v>
      </c>
      <c r="R173" s="22">
        <v>3.3</v>
      </c>
      <c r="S173" s="22">
        <v>0.03</v>
      </c>
      <c r="T173" s="22">
        <v>0.01</v>
      </c>
      <c r="U173" s="22">
        <v>0.49</v>
      </c>
      <c r="V173" s="22">
        <v>0.52</v>
      </c>
      <c r="W173" s="22">
        <v>1.28</v>
      </c>
      <c r="X173" s="22">
        <v>175.82</v>
      </c>
      <c r="Y173" s="22">
        <v>0</v>
      </c>
      <c r="Z173" s="22">
        <v>3.14</v>
      </c>
      <c r="AA173" s="22">
        <v>1.89</v>
      </c>
      <c r="AB173" s="22">
        <v>0.01</v>
      </c>
      <c r="AC173" s="22">
        <v>0</v>
      </c>
      <c r="AD173" s="22">
        <v>2.31</v>
      </c>
      <c r="AE173" s="22">
        <v>0</v>
      </c>
      <c r="AF173" s="22">
        <v>0.34</v>
      </c>
      <c r="AG173" s="22">
        <v>0</v>
      </c>
      <c r="AH173" s="22">
        <v>0.13</v>
      </c>
    </row>
    <row r="174" spans="1:34" ht="15" x14ac:dyDescent="0.2">
      <c r="A174" s="22">
        <v>41</v>
      </c>
      <c r="B174" s="22" t="s">
        <v>450</v>
      </c>
      <c r="C174" s="22" t="s">
        <v>447</v>
      </c>
      <c r="D174" s="22">
        <v>83.2</v>
      </c>
      <c r="E174" s="22"/>
      <c r="F174" s="22"/>
      <c r="G174" s="22"/>
      <c r="H174" s="22"/>
      <c r="I174" s="22"/>
      <c r="J174" s="22">
        <v>8.65</v>
      </c>
      <c r="K174" s="22">
        <v>0.6</v>
      </c>
      <c r="L174" s="22">
        <v>3.06</v>
      </c>
      <c r="M174" s="22">
        <v>0.53</v>
      </c>
      <c r="N174" s="22">
        <v>0.01</v>
      </c>
      <c r="O174" s="22">
        <v>0.35</v>
      </c>
      <c r="P174" s="22" t="s">
        <v>369</v>
      </c>
      <c r="Q174" s="22">
        <v>0.02</v>
      </c>
      <c r="R174" s="22">
        <v>2.8</v>
      </c>
      <c r="S174" s="22">
        <v>0.03</v>
      </c>
      <c r="T174" s="22">
        <v>0</v>
      </c>
      <c r="U174" s="22">
        <v>0.26</v>
      </c>
      <c r="V174" s="22">
        <v>0</v>
      </c>
      <c r="W174" s="22">
        <v>1.27</v>
      </c>
      <c r="X174" s="22">
        <v>203.7</v>
      </c>
      <c r="Y174" s="22">
        <v>0</v>
      </c>
      <c r="Z174" s="22">
        <v>3.98</v>
      </c>
      <c r="AA174" s="22">
        <v>2.2200000000000002</v>
      </c>
      <c r="AB174" s="22">
        <v>0.01</v>
      </c>
      <c r="AC174" s="22">
        <v>0</v>
      </c>
      <c r="AD174" s="22">
        <v>2.04</v>
      </c>
      <c r="AE174" s="22">
        <v>0</v>
      </c>
      <c r="AF174" s="22">
        <v>0.34</v>
      </c>
      <c r="AG174" s="22">
        <v>0.03</v>
      </c>
      <c r="AH174" s="22">
        <v>0.1</v>
      </c>
    </row>
    <row r="175" spans="1:34" ht="15" x14ac:dyDescent="0.2">
      <c r="A175" s="22">
        <v>42</v>
      </c>
      <c r="B175" s="22" t="s">
        <v>449</v>
      </c>
      <c r="C175" s="22" t="s">
        <v>447</v>
      </c>
      <c r="D175" s="22">
        <v>86.6</v>
      </c>
      <c r="E175" s="22"/>
      <c r="F175" s="22"/>
      <c r="G175" s="22"/>
      <c r="H175" s="22">
        <v>13</v>
      </c>
      <c r="I175" s="22"/>
      <c r="J175" s="22">
        <v>8.51</v>
      </c>
      <c r="K175" s="22">
        <v>0.6</v>
      </c>
      <c r="L175" s="22">
        <v>2.6</v>
      </c>
      <c r="M175" s="22">
        <v>0.57999999999999996</v>
      </c>
      <c r="N175" s="22">
        <v>0.01</v>
      </c>
      <c r="O175" s="22">
        <v>0.54</v>
      </c>
      <c r="P175" s="22" t="s">
        <v>369</v>
      </c>
      <c r="Q175" s="22">
        <v>0.03</v>
      </c>
      <c r="R175" s="22">
        <v>2.76</v>
      </c>
      <c r="S175" s="22">
        <v>0.02</v>
      </c>
      <c r="T175" s="22">
        <v>0</v>
      </c>
      <c r="U175" s="22">
        <v>0.3</v>
      </c>
      <c r="V175" s="22">
        <v>0.01</v>
      </c>
      <c r="W175" s="22">
        <v>1.25</v>
      </c>
      <c r="X175" s="22">
        <v>191.81</v>
      </c>
      <c r="Y175" s="22">
        <v>0</v>
      </c>
      <c r="Z175" s="22">
        <v>3.61</v>
      </c>
      <c r="AA175" s="22">
        <v>1.48</v>
      </c>
      <c r="AB175" s="22">
        <v>0.01</v>
      </c>
      <c r="AC175" s="22">
        <v>0</v>
      </c>
      <c r="AD175" s="22">
        <v>2.0699999999999998</v>
      </c>
      <c r="AE175" s="22">
        <v>0</v>
      </c>
      <c r="AF175" s="22">
        <v>0.37</v>
      </c>
      <c r="AG175" s="22">
        <v>0.02</v>
      </c>
      <c r="AH175" s="22">
        <v>0.18</v>
      </c>
    </row>
    <row r="176" spans="1:34" ht="15" x14ac:dyDescent="0.2">
      <c r="A176" s="22">
        <v>43</v>
      </c>
      <c r="B176" s="22" t="s">
        <v>448</v>
      </c>
      <c r="C176" s="22" t="s">
        <v>447</v>
      </c>
      <c r="D176" s="22">
        <v>89.8</v>
      </c>
      <c r="E176" s="22"/>
      <c r="F176" s="22"/>
      <c r="G176" s="22"/>
      <c r="H176" s="22"/>
      <c r="I176" s="22"/>
      <c r="J176" s="22">
        <v>8.7100000000000009</v>
      </c>
      <c r="K176" s="22">
        <v>0.6</v>
      </c>
      <c r="L176" s="22">
        <v>2.08</v>
      </c>
      <c r="M176" s="22">
        <v>1.87</v>
      </c>
      <c r="N176" s="22">
        <v>0.01</v>
      </c>
      <c r="O176" s="22">
        <v>0.8</v>
      </c>
      <c r="P176" s="22" t="s">
        <v>369</v>
      </c>
      <c r="Q176" s="22">
        <v>0.03</v>
      </c>
      <c r="R176" s="22">
        <v>3.14</v>
      </c>
      <c r="S176" s="22">
        <v>0.03</v>
      </c>
      <c r="T176" s="22">
        <v>0</v>
      </c>
      <c r="U176" s="22">
        <v>0.74</v>
      </c>
      <c r="V176" s="22">
        <v>1</v>
      </c>
      <c r="W176" s="22">
        <v>1.17</v>
      </c>
      <c r="X176" s="22">
        <v>171.59</v>
      </c>
      <c r="Y176" s="22">
        <v>0</v>
      </c>
      <c r="Z176" s="22">
        <v>5.83</v>
      </c>
      <c r="AA176" s="22">
        <v>2.56</v>
      </c>
      <c r="AB176" s="22">
        <v>0.01</v>
      </c>
      <c r="AC176" s="22">
        <v>0</v>
      </c>
      <c r="AD176" s="22">
        <v>2.2000000000000002</v>
      </c>
      <c r="AE176" s="22">
        <v>0</v>
      </c>
      <c r="AF176" s="22">
        <v>0.4</v>
      </c>
      <c r="AG176" s="22">
        <v>0</v>
      </c>
      <c r="AH176" s="22">
        <v>7.0000000000000007E-2</v>
      </c>
    </row>
    <row r="177" spans="1:34" ht="1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5" x14ac:dyDescent="0.2">
      <c r="A178" s="22"/>
      <c r="B178" s="22" t="s">
        <v>406</v>
      </c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5" x14ac:dyDescent="0.2">
      <c r="A179" s="22">
        <v>7</v>
      </c>
      <c r="B179" s="22" t="s">
        <v>446</v>
      </c>
      <c r="C179" s="22" t="s">
        <v>389</v>
      </c>
      <c r="D179" s="22">
        <v>12.39</v>
      </c>
      <c r="E179" s="22"/>
      <c r="F179" s="22"/>
      <c r="G179" s="22"/>
      <c r="H179" s="22">
        <v>18</v>
      </c>
      <c r="I179" s="22"/>
      <c r="J179" s="22">
        <v>8.09</v>
      </c>
      <c r="K179" s="22">
        <v>12.5</v>
      </c>
      <c r="L179" s="22">
        <v>38.56</v>
      </c>
      <c r="M179" s="22">
        <v>167.87</v>
      </c>
      <c r="N179" s="22">
        <v>0.33</v>
      </c>
      <c r="O179" s="22">
        <v>1.28</v>
      </c>
      <c r="P179" s="22" t="s">
        <v>369</v>
      </c>
      <c r="Q179" s="22">
        <v>4.45</v>
      </c>
      <c r="R179" s="22">
        <v>142.76</v>
      </c>
      <c r="S179" s="22">
        <v>4.37</v>
      </c>
      <c r="T179" s="22">
        <v>20.05</v>
      </c>
      <c r="U179" s="22">
        <v>4.1500000000000004</v>
      </c>
      <c r="V179" s="22">
        <v>39.840000000000003</v>
      </c>
      <c r="W179" s="22">
        <v>12.55</v>
      </c>
      <c r="X179" s="22">
        <v>574.33000000000004</v>
      </c>
      <c r="Y179" s="22">
        <v>2.13</v>
      </c>
      <c r="Z179" s="22">
        <v>243.55</v>
      </c>
      <c r="AA179" s="22">
        <v>0.41</v>
      </c>
      <c r="AB179" s="22">
        <v>0.71</v>
      </c>
      <c r="AC179" s="22">
        <v>58.7</v>
      </c>
      <c r="AD179" s="22">
        <v>270.45</v>
      </c>
      <c r="AE179" s="22">
        <v>0.44</v>
      </c>
      <c r="AF179" s="22">
        <v>0.44</v>
      </c>
      <c r="AG179" s="22">
        <v>0.1</v>
      </c>
      <c r="AH179" s="22">
        <v>0</v>
      </c>
    </row>
    <row r="180" spans="1:34" ht="15" x14ac:dyDescent="0.2">
      <c r="A180" s="22">
        <v>7</v>
      </c>
      <c r="B180" s="22" t="s">
        <v>445</v>
      </c>
      <c r="C180" s="22" t="s">
        <v>389</v>
      </c>
      <c r="D180" s="22">
        <v>14.2</v>
      </c>
      <c r="E180" s="22"/>
      <c r="F180" s="22"/>
      <c r="G180" s="22"/>
      <c r="H180" s="22">
        <v>14</v>
      </c>
      <c r="I180" s="22"/>
      <c r="J180" s="22">
        <v>8.0299999999999994</v>
      </c>
      <c r="K180" s="22">
        <v>14.5</v>
      </c>
      <c r="L180" s="22">
        <v>50.09</v>
      </c>
      <c r="M180" s="22">
        <v>188.35</v>
      </c>
      <c r="N180" s="22">
        <v>0.4</v>
      </c>
      <c r="O180" s="22">
        <v>0.1</v>
      </c>
      <c r="P180" s="22" t="s">
        <v>369</v>
      </c>
      <c r="Q180" s="22">
        <v>5.81</v>
      </c>
      <c r="R180" s="22">
        <v>166.07</v>
      </c>
      <c r="S180" s="22">
        <v>5.53</v>
      </c>
      <c r="T180" s="22">
        <v>23.54</v>
      </c>
      <c r="U180" s="22">
        <v>4.5999999999999996</v>
      </c>
      <c r="V180" s="22">
        <v>46.23</v>
      </c>
      <c r="W180" s="22">
        <v>17.559999999999999</v>
      </c>
      <c r="X180" s="22">
        <v>545.13</v>
      </c>
      <c r="Y180" s="22">
        <v>2.27</v>
      </c>
      <c r="Z180" s="22">
        <v>265.01</v>
      </c>
      <c r="AA180" s="22">
        <v>0.41</v>
      </c>
      <c r="AB180" s="22">
        <v>0.66</v>
      </c>
      <c r="AC180" s="22">
        <v>43.82</v>
      </c>
      <c r="AD180" s="22">
        <v>299.18</v>
      </c>
      <c r="AE180" s="22">
        <v>0.65</v>
      </c>
      <c r="AF180" s="22">
        <v>0.99</v>
      </c>
      <c r="AG180" s="22">
        <v>0.1</v>
      </c>
      <c r="AH180" s="22">
        <v>0.24</v>
      </c>
    </row>
    <row r="181" spans="1:34" ht="15" x14ac:dyDescent="0.2">
      <c r="A181" s="22">
        <v>8</v>
      </c>
      <c r="B181" s="22" t="s">
        <v>444</v>
      </c>
      <c r="C181" s="22" t="s">
        <v>389</v>
      </c>
      <c r="D181" s="22">
        <v>15.74</v>
      </c>
      <c r="E181" s="22"/>
      <c r="F181" s="22"/>
      <c r="G181" s="22"/>
      <c r="H181" s="22">
        <v>18</v>
      </c>
      <c r="I181" s="22"/>
      <c r="J181" s="22">
        <v>7.98</v>
      </c>
      <c r="K181" s="22">
        <v>14.2</v>
      </c>
      <c r="L181" s="22">
        <v>49.87</v>
      </c>
      <c r="M181" s="22">
        <v>184.17</v>
      </c>
      <c r="N181" s="22">
        <v>0.4</v>
      </c>
      <c r="O181" s="22">
        <v>0.08</v>
      </c>
      <c r="P181" s="22" t="s">
        <v>369</v>
      </c>
      <c r="Q181" s="22">
        <v>6.82</v>
      </c>
      <c r="R181" s="22">
        <v>162.97999999999999</v>
      </c>
      <c r="S181" s="22">
        <v>5.1100000000000003</v>
      </c>
      <c r="T181" s="22">
        <v>23.56</v>
      </c>
      <c r="U181" s="22">
        <v>4.07</v>
      </c>
      <c r="V181" s="22">
        <v>47.77</v>
      </c>
      <c r="W181" s="22">
        <v>19.079999999999998</v>
      </c>
      <c r="X181" s="22">
        <v>646.25</v>
      </c>
      <c r="Y181" s="22">
        <v>2.86</v>
      </c>
      <c r="Z181" s="22">
        <v>280.18</v>
      </c>
      <c r="AA181" s="22">
        <v>1.59</v>
      </c>
      <c r="AB181" s="22">
        <v>1.19</v>
      </c>
      <c r="AC181" s="22">
        <v>78.77</v>
      </c>
      <c r="AD181" s="22">
        <v>306.08999999999997</v>
      </c>
      <c r="AE181" s="22">
        <v>0.64</v>
      </c>
      <c r="AF181" s="22">
        <v>7.0000000000000007E-2</v>
      </c>
      <c r="AG181" s="22">
        <v>0.16</v>
      </c>
      <c r="AH181" s="22">
        <v>0.12</v>
      </c>
    </row>
    <row r="182" spans="1:34" ht="15" x14ac:dyDescent="0.2">
      <c r="A182" s="22">
        <v>9</v>
      </c>
      <c r="B182" s="22" t="s">
        <v>443</v>
      </c>
      <c r="C182" s="22" t="s">
        <v>389</v>
      </c>
      <c r="D182" s="22">
        <v>16.239999999999998</v>
      </c>
      <c r="E182" s="22"/>
      <c r="F182" s="22"/>
      <c r="G182" s="22"/>
      <c r="H182" s="22">
        <v>13.5</v>
      </c>
      <c r="I182" s="22"/>
      <c r="J182" s="22" t="s">
        <v>369</v>
      </c>
      <c r="K182" s="22">
        <v>11.9</v>
      </c>
      <c r="L182" s="22" t="s">
        <v>369</v>
      </c>
      <c r="M182" s="22">
        <v>156.66</v>
      </c>
      <c r="N182" s="22">
        <v>0.32</v>
      </c>
      <c r="O182" s="22">
        <v>1.41</v>
      </c>
      <c r="P182" s="22" t="s">
        <v>369</v>
      </c>
      <c r="Q182" s="22" t="s">
        <v>369</v>
      </c>
      <c r="R182" s="22">
        <v>137.36000000000001</v>
      </c>
      <c r="S182" s="22">
        <v>4.3899999999999997</v>
      </c>
      <c r="T182" s="22">
        <v>19.100000000000001</v>
      </c>
      <c r="U182" s="22">
        <v>2.94</v>
      </c>
      <c r="V182" s="22">
        <v>35.380000000000003</v>
      </c>
      <c r="W182" s="22">
        <v>16.97</v>
      </c>
      <c r="X182" s="22">
        <v>585.37</v>
      </c>
      <c r="Y182" s="22">
        <v>1.99</v>
      </c>
      <c r="Z182" s="22">
        <v>233.47</v>
      </c>
      <c r="AA182" s="22">
        <v>0</v>
      </c>
      <c r="AB182" s="22">
        <v>0.77</v>
      </c>
      <c r="AC182" s="22">
        <v>57</v>
      </c>
      <c r="AD182" s="22">
        <v>200.43</v>
      </c>
      <c r="AE182" s="22">
        <v>0.49</v>
      </c>
      <c r="AF182" s="22">
        <v>0.28000000000000003</v>
      </c>
      <c r="AG182" s="22">
        <v>0.12</v>
      </c>
      <c r="AH182" s="22">
        <v>0.08</v>
      </c>
    </row>
    <row r="183" spans="1:34" ht="15" x14ac:dyDescent="0.2">
      <c r="A183" s="22">
        <v>9</v>
      </c>
      <c r="B183" s="22" t="s">
        <v>442</v>
      </c>
      <c r="C183" s="22" t="s">
        <v>389</v>
      </c>
      <c r="D183" s="22">
        <v>18.03</v>
      </c>
      <c r="E183" s="22"/>
      <c r="F183" s="22"/>
      <c r="G183" s="22"/>
      <c r="H183" s="22">
        <v>16</v>
      </c>
      <c r="I183" s="22"/>
      <c r="J183" s="22">
        <v>8.0299999999999994</v>
      </c>
      <c r="K183" s="22">
        <v>13.7</v>
      </c>
      <c r="L183" s="22">
        <v>48.4</v>
      </c>
      <c r="M183" s="22">
        <v>176.83</v>
      </c>
      <c r="N183" s="22">
        <v>0.39</v>
      </c>
      <c r="O183" s="22">
        <v>0.06</v>
      </c>
      <c r="P183" s="22" t="s">
        <v>369</v>
      </c>
      <c r="Q183" s="22">
        <v>7.64</v>
      </c>
      <c r="R183" s="22">
        <v>158.59</v>
      </c>
      <c r="S183" s="22">
        <v>4.87</v>
      </c>
      <c r="T183" s="22">
        <v>24.13</v>
      </c>
      <c r="U183" s="22">
        <v>3.12</v>
      </c>
      <c r="V183" s="22">
        <v>44.24</v>
      </c>
      <c r="W183" s="22">
        <v>22.06</v>
      </c>
      <c r="X183" s="22">
        <v>680.08</v>
      </c>
      <c r="Y183" s="22">
        <v>4.3499999999999996</v>
      </c>
      <c r="Z183" s="22">
        <v>270.64999999999998</v>
      </c>
      <c r="AA183" s="22">
        <v>0</v>
      </c>
      <c r="AB183" s="22">
        <v>1.03</v>
      </c>
      <c r="AC183" s="22">
        <v>43.07</v>
      </c>
      <c r="AD183" s="22">
        <v>228.07</v>
      </c>
      <c r="AE183" s="22">
        <v>0.46</v>
      </c>
      <c r="AF183" s="22">
        <v>0.04</v>
      </c>
      <c r="AG183" s="22">
        <v>0.14000000000000001</v>
      </c>
      <c r="AH183" s="22">
        <v>0.09</v>
      </c>
    </row>
    <row r="184" spans="1:34" ht="15" x14ac:dyDescent="0.2">
      <c r="A184" s="22">
        <v>10</v>
      </c>
      <c r="B184" s="22" t="s">
        <v>441</v>
      </c>
      <c r="C184" s="22" t="s">
        <v>389</v>
      </c>
      <c r="D184" s="22">
        <v>18.059999999999999</v>
      </c>
      <c r="E184" s="22"/>
      <c r="F184" s="22"/>
      <c r="G184" s="22"/>
      <c r="H184" s="22">
        <v>12</v>
      </c>
      <c r="I184" s="22"/>
      <c r="J184" s="22" t="s">
        <v>369</v>
      </c>
      <c r="K184" s="22">
        <v>10.199999999999999</v>
      </c>
      <c r="L184" s="22" t="s">
        <v>369</v>
      </c>
      <c r="M184" s="22">
        <v>137.19999999999999</v>
      </c>
      <c r="N184" s="22">
        <v>0.28000000000000003</v>
      </c>
      <c r="O184" s="22">
        <v>2.23</v>
      </c>
      <c r="P184" s="22" t="s">
        <v>369</v>
      </c>
      <c r="Q184" s="22" t="s">
        <v>369</v>
      </c>
      <c r="R184" s="22">
        <v>115.57</v>
      </c>
      <c r="S184" s="22">
        <v>3.68</v>
      </c>
      <c r="T184" s="22">
        <v>15.7</v>
      </c>
      <c r="U184" s="22">
        <v>2.23</v>
      </c>
      <c r="V184" s="22">
        <v>26.04</v>
      </c>
      <c r="W184" s="22">
        <v>14.65</v>
      </c>
      <c r="X184" s="22">
        <v>423.71</v>
      </c>
      <c r="Y184" s="22">
        <v>2.23</v>
      </c>
      <c r="Z184" s="22">
        <v>162.52000000000001</v>
      </c>
      <c r="AA184" s="22">
        <v>0.26</v>
      </c>
      <c r="AB184" s="22">
        <v>0.25</v>
      </c>
      <c r="AC184" s="22">
        <v>30.41</v>
      </c>
      <c r="AD184" s="22">
        <v>132.6</v>
      </c>
      <c r="AE184" s="22">
        <v>0.28000000000000003</v>
      </c>
      <c r="AF184" s="22">
        <v>1.58</v>
      </c>
      <c r="AG184" s="22">
        <v>7.0000000000000007E-2</v>
      </c>
      <c r="AH184" s="22">
        <v>0</v>
      </c>
    </row>
    <row r="185" spans="1:34" ht="15" x14ac:dyDescent="0.2">
      <c r="A185" s="22">
        <v>11</v>
      </c>
      <c r="B185" s="22" t="s">
        <v>440</v>
      </c>
      <c r="C185" s="22" t="s">
        <v>389</v>
      </c>
      <c r="D185" s="22">
        <v>20.420000000000002</v>
      </c>
      <c r="E185" s="22"/>
      <c r="F185" s="22"/>
      <c r="G185" s="22"/>
      <c r="H185" s="22">
        <v>10</v>
      </c>
      <c r="I185" s="22"/>
      <c r="J185" s="22" t="s">
        <v>369</v>
      </c>
      <c r="K185" s="22" t="s">
        <v>369</v>
      </c>
      <c r="L185" s="22" t="s">
        <v>369</v>
      </c>
      <c r="M185" s="22">
        <v>145.51</v>
      </c>
      <c r="N185" s="22">
        <v>0.31</v>
      </c>
      <c r="O185" s="22">
        <v>1.1000000000000001</v>
      </c>
      <c r="P185" s="22" t="s">
        <v>369</v>
      </c>
      <c r="Q185" s="22" t="s">
        <v>369</v>
      </c>
      <c r="R185" s="22">
        <v>126.58</v>
      </c>
      <c r="S185" s="22">
        <v>3.81</v>
      </c>
      <c r="T185" s="22">
        <v>18.52</v>
      </c>
      <c r="U185" s="22">
        <v>2.37</v>
      </c>
      <c r="V185" s="22">
        <v>33.049999999999997</v>
      </c>
      <c r="W185" s="22">
        <v>18.66</v>
      </c>
      <c r="X185" s="22">
        <v>676.16</v>
      </c>
      <c r="Y185" s="22">
        <v>5.45</v>
      </c>
      <c r="Z185" s="22">
        <v>205.9</v>
      </c>
      <c r="AA185" s="22">
        <v>0.52</v>
      </c>
      <c r="AB185" s="22">
        <v>0.67</v>
      </c>
      <c r="AC185" s="22">
        <v>5.55</v>
      </c>
      <c r="AD185" s="22">
        <v>90.14</v>
      </c>
      <c r="AE185" s="22">
        <v>0.28999999999999998</v>
      </c>
      <c r="AF185" s="22">
        <v>0.15</v>
      </c>
      <c r="AG185" s="22">
        <v>0.21</v>
      </c>
      <c r="AH185" s="22">
        <v>0</v>
      </c>
    </row>
    <row r="186" spans="1:34" ht="15" x14ac:dyDescent="0.2">
      <c r="A186" s="22">
        <v>12</v>
      </c>
      <c r="B186" s="22" t="s">
        <v>439</v>
      </c>
      <c r="C186" s="22" t="s">
        <v>389</v>
      </c>
      <c r="D186" s="22">
        <v>22.59</v>
      </c>
      <c r="E186" s="22"/>
      <c r="F186" s="22"/>
      <c r="G186" s="22"/>
      <c r="H186" s="22">
        <v>10</v>
      </c>
      <c r="I186" s="22"/>
      <c r="J186" s="22" t="s">
        <v>369</v>
      </c>
      <c r="K186" s="22">
        <v>11.55</v>
      </c>
      <c r="L186" s="22" t="s">
        <v>369</v>
      </c>
      <c r="M186" s="22">
        <v>150.31</v>
      </c>
      <c r="N186" s="22">
        <v>0.33</v>
      </c>
      <c r="O186" s="22">
        <v>0.88</v>
      </c>
      <c r="P186" s="22" t="s">
        <v>369</v>
      </c>
      <c r="Q186" s="22" t="s">
        <v>369</v>
      </c>
      <c r="R186" s="22">
        <v>138.54</v>
      </c>
      <c r="S186" s="22">
        <v>4.21</v>
      </c>
      <c r="T186" s="22">
        <v>19.23</v>
      </c>
      <c r="U186" s="22">
        <v>3.25</v>
      </c>
      <c r="V186" s="22">
        <v>32.44</v>
      </c>
      <c r="W186" s="22">
        <v>19.97</v>
      </c>
      <c r="X186" s="22">
        <v>555.80999999999995</v>
      </c>
      <c r="Y186" s="22">
        <v>6.9</v>
      </c>
      <c r="Z186" s="22">
        <v>148.83000000000001</v>
      </c>
      <c r="AA186" s="22">
        <v>2.15</v>
      </c>
      <c r="AB186" s="22">
        <v>0.21</v>
      </c>
      <c r="AC186" s="22">
        <v>7.66</v>
      </c>
      <c r="AD186" s="22">
        <v>131.68</v>
      </c>
      <c r="AE186" s="22">
        <v>0.35</v>
      </c>
      <c r="AF186" s="22" t="s">
        <v>369</v>
      </c>
      <c r="AG186" s="22">
        <v>0.26</v>
      </c>
      <c r="AH186" s="22">
        <v>0.7</v>
      </c>
    </row>
    <row r="187" spans="1:34" ht="15" x14ac:dyDescent="0.2">
      <c r="A187" s="22">
        <v>11</v>
      </c>
      <c r="B187" s="22" t="s">
        <v>438</v>
      </c>
      <c r="C187" s="22" t="s">
        <v>389</v>
      </c>
      <c r="D187" s="22">
        <v>22.15</v>
      </c>
      <c r="E187" s="22"/>
      <c r="F187" s="22"/>
      <c r="G187" s="22"/>
      <c r="H187" s="22">
        <v>7</v>
      </c>
      <c r="I187" s="22"/>
      <c r="J187" s="22">
        <v>7.97</v>
      </c>
      <c r="K187" s="22">
        <v>11.1</v>
      </c>
      <c r="L187" s="22">
        <v>35.729999999999997</v>
      </c>
      <c r="M187" s="22" t="s">
        <v>369</v>
      </c>
      <c r="N187" s="22" t="s">
        <v>369</v>
      </c>
      <c r="O187" s="22" t="s">
        <v>369</v>
      </c>
      <c r="P187" s="22" t="s">
        <v>369</v>
      </c>
      <c r="Q187" s="22">
        <v>7.08</v>
      </c>
      <c r="R187" s="22" t="s">
        <v>369</v>
      </c>
      <c r="S187" s="22" t="s">
        <v>369</v>
      </c>
      <c r="T187" s="22" t="s">
        <v>369</v>
      </c>
      <c r="U187" s="22" t="s">
        <v>369</v>
      </c>
      <c r="V187" s="22" t="s">
        <v>369</v>
      </c>
      <c r="W187" s="22" t="s">
        <v>369</v>
      </c>
      <c r="X187" s="22" t="s">
        <v>369</v>
      </c>
      <c r="Y187" s="22" t="s">
        <v>369</v>
      </c>
      <c r="Z187" s="22" t="s">
        <v>369</v>
      </c>
      <c r="AA187" s="22" t="s">
        <v>369</v>
      </c>
      <c r="AB187" s="22" t="s">
        <v>369</v>
      </c>
      <c r="AC187" s="22" t="s">
        <v>369</v>
      </c>
      <c r="AD187" s="22" t="s">
        <v>369</v>
      </c>
      <c r="AE187" s="22" t="s">
        <v>369</v>
      </c>
      <c r="AF187" s="22" t="s">
        <v>369</v>
      </c>
      <c r="AG187" s="22" t="s">
        <v>369</v>
      </c>
      <c r="AH187" s="22" t="s">
        <v>369</v>
      </c>
    </row>
    <row r="188" spans="1:34" ht="15" x14ac:dyDescent="0.2">
      <c r="A188" s="22">
        <v>13</v>
      </c>
      <c r="B188" s="22" t="s">
        <v>437</v>
      </c>
      <c r="C188" s="22" t="s">
        <v>389</v>
      </c>
      <c r="D188" s="22">
        <v>24.46</v>
      </c>
      <c r="E188" s="22"/>
      <c r="F188" s="22"/>
      <c r="G188" s="22"/>
      <c r="H188" s="22">
        <v>25</v>
      </c>
      <c r="I188" s="22"/>
      <c r="J188" s="22" t="s">
        <v>369</v>
      </c>
      <c r="K188" s="22">
        <v>11.39</v>
      </c>
      <c r="L188" s="22" t="s">
        <v>369</v>
      </c>
      <c r="M188" s="22">
        <v>147.91</v>
      </c>
      <c r="N188" s="22">
        <v>0.34</v>
      </c>
      <c r="O188" s="22">
        <v>0.12</v>
      </c>
      <c r="P188" s="22" t="s">
        <v>369</v>
      </c>
      <c r="Q188" s="22" t="s">
        <v>369</v>
      </c>
      <c r="R188" s="22">
        <v>136.58000000000001</v>
      </c>
      <c r="S188" s="22">
        <v>3.98</v>
      </c>
      <c r="T188" s="22">
        <v>18.87</v>
      </c>
      <c r="U188" s="22">
        <v>5.8</v>
      </c>
      <c r="V188" s="22">
        <v>35.53</v>
      </c>
      <c r="W188" s="22">
        <v>19.87</v>
      </c>
      <c r="X188" s="22">
        <v>672.24</v>
      </c>
      <c r="Y188" s="22">
        <v>13.94</v>
      </c>
      <c r="Z188" s="22">
        <v>157.71</v>
      </c>
      <c r="AA188" s="22">
        <v>4.5599999999999996</v>
      </c>
      <c r="AB188" s="22">
        <v>0.17</v>
      </c>
      <c r="AC188" s="22">
        <v>10.35</v>
      </c>
      <c r="AD188" s="22">
        <v>132.91</v>
      </c>
      <c r="AE188" s="22">
        <v>0.39</v>
      </c>
      <c r="AF188" s="22" t="s">
        <v>369</v>
      </c>
      <c r="AG188" s="22">
        <v>0.41</v>
      </c>
      <c r="AH188" s="22">
        <v>0.53</v>
      </c>
    </row>
    <row r="189" spans="1:34" ht="15" x14ac:dyDescent="0.2">
      <c r="A189" s="22">
        <v>14</v>
      </c>
      <c r="B189" s="22" t="s">
        <v>436</v>
      </c>
      <c r="C189" s="22" t="s">
        <v>389</v>
      </c>
      <c r="D189" s="22">
        <v>28.06</v>
      </c>
      <c r="E189" s="22"/>
      <c r="F189" s="22"/>
      <c r="G189" s="22"/>
      <c r="H189" s="22">
        <v>15</v>
      </c>
      <c r="I189" s="22"/>
      <c r="J189" s="22" t="s">
        <v>369</v>
      </c>
      <c r="K189" s="22">
        <v>9.07</v>
      </c>
      <c r="L189" s="22" t="s">
        <v>369</v>
      </c>
      <c r="M189" s="22">
        <v>126.1</v>
      </c>
      <c r="N189" s="22">
        <v>0.28000000000000003</v>
      </c>
      <c r="O189" s="22">
        <v>0.02</v>
      </c>
      <c r="P189" s="22" t="s">
        <v>369</v>
      </c>
      <c r="Q189" s="22" t="s">
        <v>369</v>
      </c>
      <c r="R189" s="22">
        <v>112.79</v>
      </c>
      <c r="S189" s="22">
        <v>2.27</v>
      </c>
      <c r="T189" s="22">
        <v>13.56</v>
      </c>
      <c r="U189" s="22">
        <v>8.4</v>
      </c>
      <c r="V189" s="22">
        <v>32.64</v>
      </c>
      <c r="W189" s="22">
        <v>9.91</v>
      </c>
      <c r="X189" s="22">
        <v>622.4</v>
      </c>
      <c r="Y189" s="22">
        <v>14.73</v>
      </c>
      <c r="Z189" s="22">
        <v>86.86</v>
      </c>
      <c r="AA189" s="22">
        <v>9.64</v>
      </c>
      <c r="AB189" s="22">
        <v>0.16</v>
      </c>
      <c r="AC189" s="22">
        <v>416.15</v>
      </c>
      <c r="AD189" s="22">
        <v>65.599999999999994</v>
      </c>
      <c r="AE189" s="22">
        <v>0.36</v>
      </c>
      <c r="AF189" s="22">
        <v>0.09</v>
      </c>
      <c r="AG189" s="22">
        <v>0.1</v>
      </c>
      <c r="AH189" s="22">
        <v>0</v>
      </c>
    </row>
    <row r="190" spans="1:34" ht="15" x14ac:dyDescent="0.2">
      <c r="A190" s="22">
        <v>15</v>
      </c>
      <c r="B190" s="22" t="s">
        <v>435</v>
      </c>
      <c r="C190" s="22" t="s">
        <v>389</v>
      </c>
      <c r="D190" s="22">
        <v>30.09</v>
      </c>
      <c r="E190" s="22"/>
      <c r="F190" s="22"/>
      <c r="G190" s="22"/>
      <c r="H190" s="22">
        <v>14</v>
      </c>
      <c r="I190" s="22"/>
      <c r="J190" s="22" t="s">
        <v>369</v>
      </c>
      <c r="K190" s="22">
        <v>8.11</v>
      </c>
      <c r="L190" s="22" t="s">
        <v>369</v>
      </c>
      <c r="M190" s="22">
        <v>112.12</v>
      </c>
      <c r="N190" s="22">
        <v>0.24</v>
      </c>
      <c r="O190" s="22">
        <v>0.03</v>
      </c>
      <c r="P190" s="22" t="s">
        <v>369</v>
      </c>
      <c r="Q190" s="22" t="s">
        <v>369</v>
      </c>
      <c r="R190" s="22" t="s">
        <v>369</v>
      </c>
      <c r="S190" s="22" t="s">
        <v>369</v>
      </c>
      <c r="T190" s="22" t="s">
        <v>369</v>
      </c>
      <c r="U190" s="22" t="s">
        <v>369</v>
      </c>
      <c r="V190" s="22" t="s">
        <v>369</v>
      </c>
      <c r="W190" s="22" t="s">
        <v>369</v>
      </c>
      <c r="X190" s="22" t="s">
        <v>369</v>
      </c>
      <c r="Y190" s="22" t="s">
        <v>369</v>
      </c>
      <c r="Z190" s="22" t="s">
        <v>369</v>
      </c>
      <c r="AA190" s="22" t="s">
        <v>369</v>
      </c>
      <c r="AB190" s="22" t="s">
        <v>369</v>
      </c>
      <c r="AC190" s="22" t="s">
        <v>369</v>
      </c>
      <c r="AD190" s="22" t="s">
        <v>369</v>
      </c>
      <c r="AE190" s="22" t="s">
        <v>369</v>
      </c>
      <c r="AF190" s="22" t="s">
        <v>369</v>
      </c>
      <c r="AG190" s="22" t="s">
        <v>369</v>
      </c>
      <c r="AH190" s="22" t="s">
        <v>369</v>
      </c>
    </row>
    <row r="191" spans="1:34" ht="15" x14ac:dyDescent="0.2">
      <c r="A191" s="22">
        <v>16</v>
      </c>
      <c r="B191" s="22" t="s">
        <v>434</v>
      </c>
      <c r="C191" s="22" t="s">
        <v>389</v>
      </c>
      <c r="D191" s="22">
        <v>30.91</v>
      </c>
      <c r="E191" s="22"/>
      <c r="F191" s="22"/>
      <c r="G191" s="22"/>
      <c r="H191" s="22">
        <v>13</v>
      </c>
      <c r="I191" s="22"/>
      <c r="J191" s="22" t="s">
        <v>369</v>
      </c>
      <c r="K191" s="22">
        <v>7.69</v>
      </c>
      <c r="L191" s="22" t="s">
        <v>369</v>
      </c>
      <c r="M191" s="22">
        <v>109.07</v>
      </c>
      <c r="N191" s="22">
        <v>0.22</v>
      </c>
      <c r="O191" s="22">
        <v>0.99</v>
      </c>
      <c r="P191" s="22" t="s">
        <v>369</v>
      </c>
      <c r="Q191" s="22" t="s">
        <v>369</v>
      </c>
      <c r="R191" s="22" t="s">
        <v>369</v>
      </c>
      <c r="S191" s="22" t="s">
        <v>369</v>
      </c>
      <c r="T191" s="22" t="s">
        <v>369</v>
      </c>
      <c r="U191" s="22" t="s">
        <v>369</v>
      </c>
      <c r="V191" s="22" t="s">
        <v>369</v>
      </c>
      <c r="W191" s="22" t="s">
        <v>369</v>
      </c>
      <c r="X191" s="22" t="s">
        <v>369</v>
      </c>
      <c r="Y191" s="22" t="s">
        <v>369</v>
      </c>
      <c r="Z191" s="22" t="s">
        <v>369</v>
      </c>
      <c r="AA191" s="22" t="s">
        <v>369</v>
      </c>
      <c r="AB191" s="22" t="s">
        <v>369</v>
      </c>
      <c r="AC191" s="22" t="s">
        <v>369</v>
      </c>
      <c r="AD191" s="22" t="s">
        <v>369</v>
      </c>
      <c r="AE191" s="22" t="s">
        <v>369</v>
      </c>
      <c r="AF191" s="22" t="s">
        <v>369</v>
      </c>
      <c r="AG191" s="22" t="s">
        <v>369</v>
      </c>
      <c r="AH191" s="22" t="s">
        <v>369</v>
      </c>
    </row>
    <row r="192" spans="1:34" ht="15" x14ac:dyDescent="0.2">
      <c r="A192" s="22">
        <v>17</v>
      </c>
      <c r="B192" s="22" t="s">
        <v>433</v>
      </c>
      <c r="C192" s="22" t="s">
        <v>389</v>
      </c>
      <c r="D192" s="22">
        <v>32.57</v>
      </c>
      <c r="E192" s="22"/>
      <c r="F192" s="22"/>
      <c r="G192" s="22"/>
      <c r="H192" s="22">
        <v>12</v>
      </c>
      <c r="I192" s="22"/>
      <c r="J192" s="22" t="s">
        <v>369</v>
      </c>
      <c r="K192" s="22">
        <v>6.84</v>
      </c>
      <c r="L192" s="22" t="s">
        <v>369</v>
      </c>
      <c r="M192" s="22">
        <v>97.59</v>
      </c>
      <c r="N192" s="22">
        <v>0.2</v>
      </c>
      <c r="O192" s="22">
        <v>1.03</v>
      </c>
      <c r="P192" s="22" t="s">
        <v>369</v>
      </c>
      <c r="Q192" s="22" t="s">
        <v>369</v>
      </c>
      <c r="R192" s="22">
        <v>78.56</v>
      </c>
      <c r="S192" s="22">
        <v>0.98</v>
      </c>
      <c r="T192" s="22">
        <v>9.0399999999999991</v>
      </c>
      <c r="U192" s="22">
        <v>9.26</v>
      </c>
      <c r="V192" s="22">
        <v>26.6</v>
      </c>
      <c r="W192" s="22">
        <v>6.78</v>
      </c>
      <c r="X192" s="22">
        <v>289.16000000000003</v>
      </c>
      <c r="Y192" s="22">
        <v>10.63</v>
      </c>
      <c r="Z192" s="22">
        <v>30.43</v>
      </c>
      <c r="AA192" s="22">
        <v>1.19</v>
      </c>
      <c r="AB192" s="22">
        <v>0.02</v>
      </c>
      <c r="AC192" s="22">
        <v>196.26</v>
      </c>
      <c r="AD192" s="22">
        <v>4.78</v>
      </c>
      <c r="AE192" s="22">
        <v>0.27</v>
      </c>
      <c r="AF192" s="22">
        <v>0.1</v>
      </c>
      <c r="AG192" s="22">
        <v>0.08</v>
      </c>
      <c r="AH192" s="22">
        <v>0</v>
      </c>
    </row>
    <row r="193" spans="1:34" ht="15" x14ac:dyDescent="0.2">
      <c r="A193" s="22">
        <v>18</v>
      </c>
      <c r="B193" s="22" t="s">
        <v>432</v>
      </c>
      <c r="C193" s="22" t="s">
        <v>389</v>
      </c>
      <c r="D193" s="22">
        <v>34.49</v>
      </c>
      <c r="E193" s="22"/>
      <c r="F193" s="22"/>
      <c r="G193" s="22"/>
      <c r="H193" s="22">
        <v>20</v>
      </c>
      <c r="I193" s="22"/>
      <c r="J193" s="22" t="s">
        <v>369</v>
      </c>
      <c r="K193" s="22">
        <v>6.9</v>
      </c>
      <c r="L193" s="22" t="s">
        <v>369</v>
      </c>
      <c r="M193" s="22">
        <v>96.11</v>
      </c>
      <c r="N193" s="22">
        <v>0.18</v>
      </c>
      <c r="O193" s="22">
        <v>1.89</v>
      </c>
      <c r="P193" s="22" t="s">
        <v>369</v>
      </c>
      <c r="Q193" s="22" t="s">
        <v>369</v>
      </c>
      <c r="R193" s="22">
        <v>73.55</v>
      </c>
      <c r="S193" s="22">
        <v>0.71</v>
      </c>
      <c r="T193" s="22">
        <v>8.66</v>
      </c>
      <c r="U193" s="22">
        <v>9.9</v>
      </c>
      <c r="V193" s="22">
        <v>26.31</v>
      </c>
      <c r="W193" s="22">
        <v>5.94</v>
      </c>
      <c r="X193" s="22">
        <v>401.28</v>
      </c>
      <c r="Y193" s="22">
        <v>9.48</v>
      </c>
      <c r="Z193" s="22">
        <v>32.74</v>
      </c>
      <c r="AA193" s="22">
        <v>1.74</v>
      </c>
      <c r="AB193" s="22">
        <v>0.02</v>
      </c>
      <c r="AC193" s="22">
        <v>398.25</v>
      </c>
      <c r="AD193" s="22">
        <v>6.37</v>
      </c>
      <c r="AE193" s="22">
        <v>0.27</v>
      </c>
      <c r="AF193" s="22">
        <v>7.0000000000000007E-2</v>
      </c>
      <c r="AG193" s="22">
        <v>0.11</v>
      </c>
      <c r="AH193" s="22">
        <v>0</v>
      </c>
    </row>
    <row r="194" spans="1:34" ht="15" x14ac:dyDescent="0.2">
      <c r="A194" s="22">
        <v>19</v>
      </c>
      <c r="B194" s="22" t="s">
        <v>431</v>
      </c>
      <c r="C194" s="22" t="s">
        <v>389</v>
      </c>
      <c r="D194" s="22">
        <v>37.03</v>
      </c>
      <c r="E194" s="22"/>
      <c r="F194" s="22"/>
      <c r="G194" s="22"/>
      <c r="H194" s="22">
        <v>16</v>
      </c>
      <c r="I194" s="22"/>
      <c r="J194" s="22" t="s">
        <v>369</v>
      </c>
      <c r="K194" s="22">
        <v>5.0999999999999996</v>
      </c>
      <c r="L194" s="22" t="s">
        <v>369</v>
      </c>
      <c r="M194" s="22">
        <v>66.59</v>
      </c>
      <c r="N194" s="22">
        <v>0.15</v>
      </c>
      <c r="O194" s="22">
        <v>0.05</v>
      </c>
      <c r="P194" s="22" t="s">
        <v>369</v>
      </c>
      <c r="Q194" s="22" t="s">
        <v>369</v>
      </c>
      <c r="R194" s="22">
        <v>44.8</v>
      </c>
      <c r="S194" s="22">
        <v>0.37</v>
      </c>
      <c r="T194" s="22">
        <v>7.67</v>
      </c>
      <c r="U194" s="22">
        <v>11.26</v>
      </c>
      <c r="V194" s="22">
        <v>24.95</v>
      </c>
      <c r="W194" s="22">
        <v>4.2699999999999996</v>
      </c>
      <c r="X194" s="22">
        <v>503.83</v>
      </c>
      <c r="Y194" s="22">
        <v>6.12</v>
      </c>
      <c r="Z194" s="22">
        <v>19.420000000000002</v>
      </c>
      <c r="AA194" s="22">
        <v>1.07</v>
      </c>
      <c r="AB194" s="22">
        <v>0.03</v>
      </c>
      <c r="AC194" s="22">
        <v>418.12</v>
      </c>
      <c r="AD194" s="22">
        <v>7.77</v>
      </c>
      <c r="AE194" s="22">
        <v>0.26</v>
      </c>
      <c r="AF194" s="22">
        <v>0.02</v>
      </c>
      <c r="AG194" s="22">
        <v>0.13</v>
      </c>
      <c r="AH194" s="22">
        <v>0.06</v>
      </c>
    </row>
    <row r="195" spans="1:34" ht="15" x14ac:dyDescent="0.2">
      <c r="A195" s="22">
        <v>20</v>
      </c>
      <c r="B195" s="22" t="s">
        <v>430</v>
      </c>
      <c r="C195" s="22" t="s">
        <v>389</v>
      </c>
      <c r="D195" s="22">
        <v>38.83</v>
      </c>
      <c r="E195" s="22"/>
      <c r="F195" s="22"/>
      <c r="G195" s="22"/>
      <c r="H195" s="22">
        <v>11</v>
      </c>
      <c r="I195" s="22"/>
      <c r="J195" s="22" t="s">
        <v>369</v>
      </c>
      <c r="K195" s="22">
        <v>4.62</v>
      </c>
      <c r="L195" s="22" t="s">
        <v>369</v>
      </c>
      <c r="M195" s="22">
        <v>58.24</v>
      </c>
      <c r="N195" s="22">
        <v>0.13</v>
      </c>
      <c r="O195" s="22">
        <v>0.1</v>
      </c>
      <c r="P195" s="22" t="s">
        <v>369</v>
      </c>
      <c r="Q195" s="22" t="s">
        <v>369</v>
      </c>
      <c r="R195" s="22">
        <v>38.619999999999997</v>
      </c>
      <c r="S195" s="22">
        <v>0.37</v>
      </c>
      <c r="T195" s="22">
        <v>7.78</v>
      </c>
      <c r="U195" s="22">
        <v>11.31</v>
      </c>
      <c r="V195" s="22">
        <v>24.73</v>
      </c>
      <c r="W195" s="22">
        <v>3.78</v>
      </c>
      <c r="X195" s="22">
        <v>538.01</v>
      </c>
      <c r="Y195" s="22">
        <v>6.16</v>
      </c>
      <c r="Z195" s="22">
        <v>21.18</v>
      </c>
      <c r="AA195" s="22">
        <v>3.82</v>
      </c>
      <c r="AB195" s="22">
        <v>0.04</v>
      </c>
      <c r="AC195" s="22">
        <v>402.18</v>
      </c>
      <c r="AD195" s="22">
        <v>8.2799999999999994</v>
      </c>
      <c r="AE195" s="22">
        <v>0.22</v>
      </c>
      <c r="AF195" s="22">
        <v>0</v>
      </c>
      <c r="AG195" s="22">
        <v>0.1</v>
      </c>
      <c r="AH195" s="22">
        <v>0</v>
      </c>
    </row>
    <row r="196" spans="1:34" ht="15" x14ac:dyDescent="0.2">
      <c r="A196" s="22">
        <v>21</v>
      </c>
      <c r="B196" s="22" t="s">
        <v>429</v>
      </c>
      <c r="C196" s="22" t="s">
        <v>389</v>
      </c>
      <c r="D196" s="22">
        <v>40.26</v>
      </c>
      <c r="E196" s="22"/>
      <c r="F196" s="22"/>
      <c r="G196" s="22"/>
      <c r="H196" s="22">
        <v>18</v>
      </c>
      <c r="I196" s="22"/>
      <c r="J196" s="22" t="s">
        <v>369</v>
      </c>
      <c r="K196" s="22">
        <v>5.36</v>
      </c>
      <c r="L196" s="22" t="s">
        <v>369</v>
      </c>
      <c r="M196" s="22">
        <v>71.08</v>
      </c>
      <c r="N196" s="22">
        <v>0.13</v>
      </c>
      <c r="O196" s="22">
        <v>1.7</v>
      </c>
      <c r="P196" s="22" t="s">
        <v>369</v>
      </c>
      <c r="Q196" s="22" t="s">
        <v>369</v>
      </c>
      <c r="R196" s="22">
        <v>51.02</v>
      </c>
      <c r="S196" s="22">
        <v>0.5</v>
      </c>
      <c r="T196" s="22">
        <v>8.7899999999999991</v>
      </c>
      <c r="U196" s="22">
        <v>11.4</v>
      </c>
      <c r="V196" s="22">
        <v>26.3</v>
      </c>
      <c r="W196" s="22">
        <v>4.0599999999999996</v>
      </c>
      <c r="X196" s="22">
        <v>528.04</v>
      </c>
      <c r="Y196" s="22">
        <v>7.86</v>
      </c>
      <c r="Z196" s="22">
        <v>29.04</v>
      </c>
      <c r="AA196" s="22">
        <v>1.93</v>
      </c>
      <c r="AB196" s="22">
        <v>0.04</v>
      </c>
      <c r="AC196" s="22">
        <v>476.14</v>
      </c>
      <c r="AD196" s="22">
        <v>13.68</v>
      </c>
      <c r="AE196" s="22">
        <v>0.17</v>
      </c>
      <c r="AF196" s="22">
        <v>0.06</v>
      </c>
      <c r="AG196" s="22">
        <v>0.11</v>
      </c>
      <c r="AH196" s="22">
        <v>0</v>
      </c>
    </row>
    <row r="197" spans="1:34" ht="15" x14ac:dyDescent="0.2">
      <c r="A197" s="22">
        <v>22</v>
      </c>
      <c r="B197" s="22" t="s">
        <v>428</v>
      </c>
      <c r="C197" s="22" t="s">
        <v>389</v>
      </c>
      <c r="D197" s="22">
        <v>43.19</v>
      </c>
      <c r="E197" s="22"/>
      <c r="F197" s="22"/>
      <c r="G197" s="22"/>
      <c r="H197" s="22">
        <v>14</v>
      </c>
      <c r="I197" s="22"/>
      <c r="J197" s="22" t="s">
        <v>369</v>
      </c>
      <c r="K197" s="22">
        <v>4.04</v>
      </c>
      <c r="L197" s="22" t="s">
        <v>369</v>
      </c>
      <c r="M197" s="22">
        <v>46.1</v>
      </c>
      <c r="N197" s="22">
        <v>0.1</v>
      </c>
      <c r="O197" s="22">
        <v>0.23</v>
      </c>
      <c r="P197" s="22" t="s">
        <v>369</v>
      </c>
      <c r="Q197" s="22" t="s">
        <v>369</v>
      </c>
      <c r="R197" s="22">
        <v>25.83</v>
      </c>
      <c r="S197" s="22">
        <v>0.38</v>
      </c>
      <c r="T197" s="22">
        <v>6.78</v>
      </c>
      <c r="U197" s="22">
        <v>10.5</v>
      </c>
      <c r="V197" s="22">
        <v>22.08</v>
      </c>
      <c r="W197" s="22">
        <v>6.25</v>
      </c>
      <c r="X197" s="22">
        <v>643.04999999999995</v>
      </c>
      <c r="Y197" s="22">
        <v>2.89</v>
      </c>
      <c r="Z197" s="22">
        <v>21.37</v>
      </c>
      <c r="AA197" s="22">
        <v>3.48</v>
      </c>
      <c r="AB197" s="22">
        <v>0.05</v>
      </c>
      <c r="AC197" s="22">
        <v>374.43</v>
      </c>
      <c r="AD197" s="22">
        <v>34.590000000000003</v>
      </c>
      <c r="AE197" s="22">
        <v>0</v>
      </c>
      <c r="AF197" s="22">
        <v>0.03</v>
      </c>
      <c r="AG197" s="22">
        <v>0.06</v>
      </c>
      <c r="AH197" s="22">
        <v>0</v>
      </c>
    </row>
    <row r="198" spans="1:34" ht="15" x14ac:dyDescent="0.2">
      <c r="A198" s="22">
        <v>23</v>
      </c>
      <c r="B198" s="22" t="s">
        <v>427</v>
      </c>
      <c r="C198" s="22" t="s">
        <v>389</v>
      </c>
      <c r="D198" s="22">
        <v>44.84</v>
      </c>
      <c r="E198" s="22"/>
      <c r="F198" s="22"/>
      <c r="G198" s="22"/>
      <c r="H198" s="22">
        <v>10</v>
      </c>
      <c r="I198" s="22"/>
      <c r="J198" s="22" t="s">
        <v>369</v>
      </c>
      <c r="K198" s="22">
        <v>3.4</v>
      </c>
      <c r="L198" s="22" t="s">
        <v>369</v>
      </c>
      <c r="M198" s="22">
        <v>33.89</v>
      </c>
      <c r="N198" s="22">
        <v>0.08</v>
      </c>
      <c r="O198" s="22">
        <v>0.12</v>
      </c>
      <c r="P198" s="22" t="s">
        <v>369</v>
      </c>
      <c r="Q198" s="22" t="s">
        <v>369</v>
      </c>
      <c r="R198" s="22">
        <v>19.53</v>
      </c>
      <c r="S198" s="22">
        <v>0.31</v>
      </c>
      <c r="T198" s="22">
        <v>5.89</v>
      </c>
      <c r="U198" s="22">
        <v>10.28</v>
      </c>
      <c r="V198" s="22">
        <v>20.350000000000001</v>
      </c>
      <c r="W198" s="22">
        <v>5.35</v>
      </c>
      <c r="X198" s="22">
        <v>302.64999999999998</v>
      </c>
      <c r="Y198" s="22">
        <v>3.21</v>
      </c>
      <c r="Z198" s="22">
        <v>14.89</v>
      </c>
      <c r="AA198" s="22">
        <v>0.96</v>
      </c>
      <c r="AB198" s="22">
        <v>0.02</v>
      </c>
      <c r="AC198" s="22">
        <v>221.33</v>
      </c>
      <c r="AD198" s="22">
        <v>59.73</v>
      </c>
      <c r="AE198" s="22">
        <v>0</v>
      </c>
      <c r="AF198" s="22">
        <v>0</v>
      </c>
      <c r="AG198" s="22">
        <v>0.05</v>
      </c>
      <c r="AH198" s="22">
        <v>0</v>
      </c>
    </row>
    <row r="199" spans="1:34" ht="15" x14ac:dyDescent="0.2">
      <c r="A199" s="22">
        <v>24</v>
      </c>
      <c r="B199" s="22" t="s">
        <v>426</v>
      </c>
      <c r="C199" s="22" t="s">
        <v>389</v>
      </c>
      <c r="D199" s="22">
        <v>46.59</v>
      </c>
      <c r="E199" s="22"/>
      <c r="F199" s="22"/>
      <c r="G199" s="22"/>
      <c r="H199" s="22">
        <v>21</v>
      </c>
      <c r="I199" s="22"/>
      <c r="J199" s="22" t="s">
        <v>369</v>
      </c>
      <c r="K199" s="22">
        <v>4.67</v>
      </c>
      <c r="L199" s="22" t="s">
        <v>369</v>
      </c>
      <c r="M199" s="22">
        <v>57.51</v>
      </c>
      <c r="N199" s="22">
        <v>0.1</v>
      </c>
      <c r="O199" s="22">
        <v>1.6</v>
      </c>
      <c r="P199" s="22" t="s">
        <v>369</v>
      </c>
      <c r="Q199" s="22" t="s">
        <v>369</v>
      </c>
      <c r="R199" s="22">
        <v>40.39</v>
      </c>
      <c r="S199" s="22">
        <v>0.4</v>
      </c>
      <c r="T199" s="22">
        <v>7.15</v>
      </c>
      <c r="U199" s="22">
        <v>11.92</v>
      </c>
      <c r="V199" s="22">
        <v>25.25</v>
      </c>
      <c r="W199" s="22">
        <v>6.57</v>
      </c>
      <c r="X199" s="22">
        <v>266.98</v>
      </c>
      <c r="Y199" s="22">
        <v>5.0199999999999996</v>
      </c>
      <c r="Z199" s="22">
        <v>21.37</v>
      </c>
      <c r="AA199" s="22">
        <v>4.08</v>
      </c>
      <c r="AB199" s="22">
        <v>0.02</v>
      </c>
      <c r="AC199" s="22">
        <v>188.02</v>
      </c>
      <c r="AD199" s="22">
        <v>76.73</v>
      </c>
      <c r="AE199" s="22">
        <v>0</v>
      </c>
      <c r="AF199" s="22">
        <v>0.02</v>
      </c>
      <c r="AG199" s="22">
        <v>0.1</v>
      </c>
      <c r="AH199" s="22">
        <v>0</v>
      </c>
    </row>
    <row r="200" spans="1:34" ht="15" x14ac:dyDescent="0.2">
      <c r="A200" s="22">
        <v>25</v>
      </c>
      <c r="B200" s="22" t="s">
        <v>425</v>
      </c>
      <c r="C200" s="22" t="s">
        <v>389</v>
      </c>
      <c r="D200" s="22">
        <v>49.13</v>
      </c>
      <c r="E200" s="22"/>
      <c r="F200" s="22"/>
      <c r="G200" s="22"/>
      <c r="H200" s="22">
        <v>9</v>
      </c>
      <c r="I200" s="22"/>
      <c r="J200" s="22" t="s">
        <v>369</v>
      </c>
      <c r="K200" s="22">
        <v>3.83</v>
      </c>
      <c r="L200" s="22" t="s">
        <v>369</v>
      </c>
      <c r="M200" s="22">
        <v>43.91</v>
      </c>
      <c r="N200" s="22">
        <v>0.08</v>
      </c>
      <c r="O200" s="22">
        <v>1.1200000000000001</v>
      </c>
      <c r="P200" s="22" t="s">
        <v>369</v>
      </c>
      <c r="Q200" s="22" t="s">
        <v>369</v>
      </c>
      <c r="R200" s="22" t="s">
        <v>369</v>
      </c>
      <c r="S200" s="22" t="s">
        <v>369</v>
      </c>
      <c r="T200" s="22" t="s">
        <v>369</v>
      </c>
      <c r="U200" s="22" t="s">
        <v>369</v>
      </c>
      <c r="V200" s="22" t="s">
        <v>369</v>
      </c>
      <c r="W200" s="22" t="s">
        <v>369</v>
      </c>
      <c r="X200" s="22" t="s">
        <v>369</v>
      </c>
      <c r="Y200" s="22" t="s">
        <v>369</v>
      </c>
      <c r="Z200" s="22" t="s">
        <v>369</v>
      </c>
      <c r="AA200" s="22" t="s">
        <v>369</v>
      </c>
      <c r="AB200" s="22" t="s">
        <v>369</v>
      </c>
      <c r="AC200" s="22" t="s">
        <v>369</v>
      </c>
      <c r="AD200" s="22" t="s">
        <v>369</v>
      </c>
      <c r="AE200" s="22" t="s">
        <v>369</v>
      </c>
      <c r="AF200" s="22" t="s">
        <v>369</v>
      </c>
      <c r="AG200" s="22" t="s">
        <v>369</v>
      </c>
      <c r="AH200" s="22" t="s">
        <v>369</v>
      </c>
    </row>
    <row r="201" spans="1:34" ht="15" x14ac:dyDescent="0.2">
      <c r="A201" s="22">
        <v>26</v>
      </c>
      <c r="B201" s="22" t="s">
        <v>424</v>
      </c>
      <c r="C201" s="22" t="s">
        <v>389</v>
      </c>
      <c r="D201" s="22">
        <v>50.83</v>
      </c>
      <c r="E201" s="22"/>
      <c r="F201" s="22"/>
      <c r="G201" s="22"/>
      <c r="H201" s="22">
        <v>10</v>
      </c>
      <c r="I201" s="22"/>
      <c r="J201" s="22" t="s">
        <v>369</v>
      </c>
      <c r="K201" s="22">
        <v>2.4</v>
      </c>
      <c r="L201" s="22" t="s">
        <v>369</v>
      </c>
      <c r="M201" s="22">
        <v>17.87</v>
      </c>
      <c r="N201" s="22">
        <v>0.05</v>
      </c>
      <c r="O201" s="22">
        <v>7.0000000000000007E-2</v>
      </c>
      <c r="P201" s="22" t="s">
        <v>369</v>
      </c>
      <c r="Q201" s="22" t="s">
        <v>369</v>
      </c>
      <c r="R201" s="22" t="s">
        <v>369</v>
      </c>
      <c r="S201" s="22" t="s">
        <v>369</v>
      </c>
      <c r="T201" s="22" t="s">
        <v>369</v>
      </c>
      <c r="U201" s="22" t="s">
        <v>369</v>
      </c>
      <c r="V201" s="22" t="s">
        <v>369</v>
      </c>
      <c r="W201" s="22" t="s">
        <v>369</v>
      </c>
      <c r="X201" s="22" t="s">
        <v>369</v>
      </c>
      <c r="Y201" s="22" t="s">
        <v>369</v>
      </c>
      <c r="Z201" s="22" t="s">
        <v>369</v>
      </c>
      <c r="AA201" s="22" t="s">
        <v>369</v>
      </c>
      <c r="AB201" s="22" t="s">
        <v>369</v>
      </c>
      <c r="AC201" s="22" t="s">
        <v>369</v>
      </c>
      <c r="AD201" s="22" t="s">
        <v>369</v>
      </c>
      <c r="AE201" s="22" t="s">
        <v>369</v>
      </c>
      <c r="AF201" s="22" t="s">
        <v>369</v>
      </c>
      <c r="AG201" s="22" t="s">
        <v>369</v>
      </c>
      <c r="AH201" s="22" t="s">
        <v>369</v>
      </c>
    </row>
    <row r="202" spans="1:34" ht="15" x14ac:dyDescent="0.2">
      <c r="A202" s="22">
        <v>27</v>
      </c>
      <c r="B202" s="22" t="s">
        <v>423</v>
      </c>
      <c r="C202" s="22" t="s">
        <v>389</v>
      </c>
      <c r="D202" s="22">
        <v>52.68</v>
      </c>
      <c r="E202" s="22"/>
      <c r="F202" s="22"/>
      <c r="G202" s="22"/>
      <c r="H202" s="22">
        <v>6</v>
      </c>
      <c r="I202" s="22"/>
      <c r="J202" s="22">
        <v>8.23</v>
      </c>
      <c r="K202" s="22">
        <v>1.66</v>
      </c>
      <c r="L202" s="22">
        <v>14.53</v>
      </c>
      <c r="M202" s="22">
        <v>10.52</v>
      </c>
      <c r="N202" s="22">
        <v>0.03</v>
      </c>
      <c r="O202" s="22">
        <v>0.02</v>
      </c>
      <c r="P202" s="22" t="s">
        <v>369</v>
      </c>
      <c r="Q202" s="22" t="s">
        <v>369</v>
      </c>
      <c r="R202" s="22" t="s">
        <v>369</v>
      </c>
      <c r="S202" s="22" t="s">
        <v>369</v>
      </c>
      <c r="T202" s="22" t="s">
        <v>369</v>
      </c>
      <c r="U202" s="22" t="s">
        <v>369</v>
      </c>
      <c r="V202" s="22" t="s">
        <v>369</v>
      </c>
      <c r="W202" s="22" t="s">
        <v>369</v>
      </c>
      <c r="X202" s="22" t="s">
        <v>369</v>
      </c>
      <c r="Y202" s="22" t="s">
        <v>369</v>
      </c>
      <c r="Z202" s="22" t="s">
        <v>369</v>
      </c>
      <c r="AA202" s="22" t="s">
        <v>369</v>
      </c>
      <c r="AB202" s="22" t="s">
        <v>369</v>
      </c>
      <c r="AC202" s="22" t="s">
        <v>369</v>
      </c>
      <c r="AD202" s="22">
        <v>51.87</v>
      </c>
      <c r="AE202" s="22" t="s">
        <v>369</v>
      </c>
      <c r="AF202" s="22" t="s">
        <v>369</v>
      </c>
      <c r="AG202" s="22" t="s">
        <v>369</v>
      </c>
      <c r="AH202" s="22">
        <v>0</v>
      </c>
    </row>
    <row r="203" spans="1:34" ht="15" x14ac:dyDescent="0.2">
      <c r="A203" s="22">
        <v>28</v>
      </c>
      <c r="B203" s="22" t="s">
        <v>422</v>
      </c>
      <c r="C203" s="22" t="s">
        <v>389</v>
      </c>
      <c r="D203" s="22">
        <v>55.14</v>
      </c>
      <c r="E203" s="22"/>
      <c r="F203" s="22"/>
      <c r="G203" s="22"/>
      <c r="H203" s="22">
        <v>20</v>
      </c>
      <c r="I203" s="22"/>
      <c r="J203" s="22" t="s">
        <v>369</v>
      </c>
      <c r="K203" s="22">
        <v>2.71</v>
      </c>
      <c r="L203" s="22" t="s">
        <v>369</v>
      </c>
      <c r="M203" s="22">
        <v>25.91</v>
      </c>
      <c r="N203" s="22">
        <v>0.05</v>
      </c>
      <c r="O203" s="22">
        <v>0.57999999999999996</v>
      </c>
      <c r="P203" s="22" t="s">
        <v>369</v>
      </c>
      <c r="Q203" s="22" t="s">
        <v>369</v>
      </c>
      <c r="R203" s="22">
        <v>15.03</v>
      </c>
      <c r="S203" s="22">
        <v>0.1</v>
      </c>
      <c r="T203" s="22">
        <v>3.63</v>
      </c>
      <c r="U203" s="22">
        <v>8.2200000000000006</v>
      </c>
      <c r="V203" s="22">
        <v>15.03</v>
      </c>
      <c r="W203" s="22">
        <v>3.44</v>
      </c>
      <c r="X203" s="22">
        <v>237.67</v>
      </c>
      <c r="Y203" s="22">
        <v>1.34</v>
      </c>
      <c r="Z203" s="22">
        <v>9.7100000000000009</v>
      </c>
      <c r="AA203" s="22">
        <v>1.78</v>
      </c>
      <c r="AB203" s="22">
        <v>0.01</v>
      </c>
      <c r="AC203" s="22">
        <v>13.86</v>
      </c>
      <c r="AD203" s="22">
        <v>37.380000000000003</v>
      </c>
      <c r="AE203" s="22">
        <v>0</v>
      </c>
      <c r="AF203" s="22">
        <v>0.18</v>
      </c>
      <c r="AG203" s="22">
        <v>0.05</v>
      </c>
      <c r="AH203" s="22">
        <v>0</v>
      </c>
    </row>
    <row r="204" spans="1:34" ht="15" x14ac:dyDescent="0.2">
      <c r="A204" s="22">
        <v>29</v>
      </c>
      <c r="B204" s="22" t="s">
        <v>421</v>
      </c>
      <c r="C204" s="22" t="s">
        <v>389</v>
      </c>
      <c r="D204" s="22">
        <v>56.82</v>
      </c>
      <c r="E204" s="22"/>
      <c r="F204" s="22"/>
      <c r="G204" s="22"/>
      <c r="H204" s="22">
        <v>27</v>
      </c>
      <c r="I204" s="22"/>
      <c r="J204" s="22" t="s">
        <v>369</v>
      </c>
      <c r="K204" s="22">
        <v>3.46</v>
      </c>
      <c r="L204" s="22" t="s">
        <v>369</v>
      </c>
      <c r="M204" s="22">
        <v>42.53</v>
      </c>
      <c r="N204" s="22">
        <v>7.0000000000000007E-2</v>
      </c>
      <c r="O204" s="22">
        <v>1.53</v>
      </c>
      <c r="P204" s="22" t="s">
        <v>369</v>
      </c>
      <c r="Q204" s="22" t="s">
        <v>369</v>
      </c>
      <c r="R204" s="22">
        <v>31.94</v>
      </c>
      <c r="S204" s="22">
        <v>0.14000000000000001</v>
      </c>
      <c r="T204" s="22">
        <v>5.08</v>
      </c>
      <c r="U204" s="22">
        <v>10.48</v>
      </c>
      <c r="V204" s="22">
        <v>21.56</v>
      </c>
      <c r="W204" s="22">
        <v>4.42</v>
      </c>
      <c r="X204" s="22">
        <v>207.23</v>
      </c>
      <c r="Y204" s="22">
        <v>2.13</v>
      </c>
      <c r="Z204" s="22">
        <v>14.34</v>
      </c>
      <c r="AA204" s="22">
        <v>1.78</v>
      </c>
      <c r="AB204" s="22">
        <v>0.01</v>
      </c>
      <c r="AC204" s="22">
        <v>15.74</v>
      </c>
      <c r="AD204" s="22">
        <v>41.9</v>
      </c>
      <c r="AE204" s="22">
        <v>0</v>
      </c>
      <c r="AF204" s="22">
        <v>0.18</v>
      </c>
      <c r="AG204" s="22">
        <v>0.04</v>
      </c>
      <c r="AH204" s="22">
        <v>0</v>
      </c>
    </row>
    <row r="205" spans="1:34" ht="15" x14ac:dyDescent="0.2">
      <c r="A205" s="22">
        <v>30</v>
      </c>
      <c r="B205" s="22" t="s">
        <v>420</v>
      </c>
      <c r="C205" s="22" t="s">
        <v>389</v>
      </c>
      <c r="D205" s="22">
        <v>58.62</v>
      </c>
      <c r="E205" s="22"/>
      <c r="F205" s="22"/>
      <c r="G205" s="22"/>
      <c r="H205" s="22">
        <v>27</v>
      </c>
      <c r="I205" s="22"/>
      <c r="J205" s="22" t="s">
        <v>369</v>
      </c>
      <c r="K205" s="22">
        <v>3.4</v>
      </c>
      <c r="L205" s="22" t="s">
        <v>369</v>
      </c>
      <c r="M205" s="22">
        <v>43.16</v>
      </c>
      <c r="N205" s="22">
        <v>7.0000000000000007E-2</v>
      </c>
      <c r="O205" s="22">
        <v>1.59</v>
      </c>
      <c r="P205" s="22" t="s">
        <v>369</v>
      </c>
      <c r="Q205" s="22" t="s">
        <v>369</v>
      </c>
      <c r="R205" s="22">
        <v>27.46</v>
      </c>
      <c r="S205" s="22">
        <v>0.13</v>
      </c>
      <c r="T205" s="22">
        <v>4.3499999999999996</v>
      </c>
      <c r="U205" s="22">
        <v>8.75</v>
      </c>
      <c r="V205" s="22">
        <v>18.82</v>
      </c>
      <c r="W205" s="22">
        <v>3.99</v>
      </c>
      <c r="X205" s="22">
        <v>212.85</v>
      </c>
      <c r="Y205" s="22">
        <v>1.67</v>
      </c>
      <c r="Z205" s="22">
        <v>14.89</v>
      </c>
      <c r="AA205" s="22">
        <v>0.82</v>
      </c>
      <c r="AB205" s="22">
        <v>0.01</v>
      </c>
      <c r="AC205" s="22">
        <v>11.46</v>
      </c>
      <c r="AD205" s="22">
        <v>29.03</v>
      </c>
      <c r="AE205" s="22">
        <v>0</v>
      </c>
      <c r="AF205" s="22">
        <v>0.22</v>
      </c>
      <c r="AG205" s="22">
        <v>0.05</v>
      </c>
      <c r="AH205" s="22">
        <v>0</v>
      </c>
    </row>
    <row r="206" spans="1:34" ht="15" x14ac:dyDescent="0.2">
      <c r="A206" s="22">
        <v>31</v>
      </c>
      <c r="B206" s="22" t="s">
        <v>419</v>
      </c>
      <c r="C206" s="22" t="s">
        <v>389</v>
      </c>
      <c r="D206" s="22">
        <v>61.09</v>
      </c>
      <c r="E206" s="22"/>
      <c r="F206" s="22"/>
      <c r="G206" s="22"/>
      <c r="H206" s="22">
        <v>10</v>
      </c>
      <c r="I206" s="22"/>
      <c r="J206" s="22" t="s">
        <v>369</v>
      </c>
      <c r="K206" s="22">
        <v>1.18</v>
      </c>
      <c r="L206" s="22" t="s">
        <v>369</v>
      </c>
      <c r="M206" s="22" t="s">
        <v>369</v>
      </c>
      <c r="N206" s="22" t="s">
        <v>369</v>
      </c>
      <c r="O206" s="22" t="s">
        <v>369</v>
      </c>
      <c r="P206" s="22" t="s">
        <v>369</v>
      </c>
      <c r="Q206" s="22" t="s">
        <v>369</v>
      </c>
      <c r="R206" s="22" t="s">
        <v>369</v>
      </c>
      <c r="S206" s="22" t="s">
        <v>369</v>
      </c>
      <c r="T206" s="22" t="s">
        <v>369</v>
      </c>
      <c r="U206" s="22" t="s">
        <v>369</v>
      </c>
      <c r="V206" s="22" t="s">
        <v>369</v>
      </c>
      <c r="W206" s="22" t="s">
        <v>369</v>
      </c>
      <c r="X206" s="22" t="s">
        <v>369</v>
      </c>
      <c r="Y206" s="22" t="s">
        <v>369</v>
      </c>
      <c r="Z206" s="22" t="s">
        <v>369</v>
      </c>
      <c r="AA206" s="22" t="s">
        <v>369</v>
      </c>
      <c r="AB206" s="22" t="s">
        <v>369</v>
      </c>
      <c r="AC206" s="22" t="s">
        <v>369</v>
      </c>
      <c r="AD206" s="22" t="s">
        <v>369</v>
      </c>
      <c r="AE206" s="22" t="s">
        <v>369</v>
      </c>
      <c r="AF206" s="22" t="s">
        <v>369</v>
      </c>
      <c r="AG206" s="22" t="s">
        <v>369</v>
      </c>
      <c r="AH206" s="22" t="s">
        <v>369</v>
      </c>
    </row>
    <row r="207" spans="1:34" ht="15" x14ac:dyDescent="0.2">
      <c r="A207" s="22">
        <v>32</v>
      </c>
      <c r="B207" s="22" t="s">
        <v>418</v>
      </c>
      <c r="C207" s="22" t="s">
        <v>389</v>
      </c>
      <c r="D207" s="22">
        <v>62.8</v>
      </c>
      <c r="E207" s="22"/>
      <c r="F207" s="22"/>
      <c r="G207" s="22"/>
      <c r="H207" s="22">
        <v>25</v>
      </c>
      <c r="I207" s="22"/>
      <c r="J207" s="22" t="s">
        <v>369</v>
      </c>
      <c r="K207" s="22">
        <v>4.25</v>
      </c>
      <c r="L207" s="22" t="s">
        <v>369</v>
      </c>
      <c r="M207" s="22">
        <v>58.81</v>
      </c>
      <c r="N207" s="22">
        <v>0.09</v>
      </c>
      <c r="O207" s="22">
        <v>2.14</v>
      </c>
      <c r="P207" s="22" t="s">
        <v>369</v>
      </c>
      <c r="Q207" s="22" t="s">
        <v>369</v>
      </c>
      <c r="R207" s="22">
        <v>44.32</v>
      </c>
      <c r="S207" s="22">
        <v>0.24</v>
      </c>
      <c r="T207" s="22">
        <v>5.3</v>
      </c>
      <c r="U207" s="22">
        <v>10.23</v>
      </c>
      <c r="V207" s="22">
        <v>24.58</v>
      </c>
      <c r="W207" s="22">
        <v>4.6500000000000004</v>
      </c>
      <c r="X207" s="22">
        <v>178.14</v>
      </c>
      <c r="Y207" s="22">
        <v>2.89</v>
      </c>
      <c r="Z207" s="22">
        <v>17.940000000000001</v>
      </c>
      <c r="AA207" s="22">
        <v>0.74</v>
      </c>
      <c r="AB207" s="22">
        <v>0.01</v>
      </c>
      <c r="AC207" s="22">
        <v>8.9499999999999993</v>
      </c>
      <c r="AD207" s="22">
        <v>27.68</v>
      </c>
      <c r="AE207" s="22">
        <v>0</v>
      </c>
      <c r="AF207" s="22">
        <v>0.18</v>
      </c>
      <c r="AG207" s="22">
        <v>0.05</v>
      </c>
      <c r="AH207" s="22">
        <v>0</v>
      </c>
    </row>
    <row r="208" spans="1:34" ht="15" x14ac:dyDescent="0.2">
      <c r="A208" s="22">
        <v>33</v>
      </c>
      <c r="B208" s="22" t="s">
        <v>417</v>
      </c>
      <c r="C208" s="22" t="s">
        <v>389</v>
      </c>
      <c r="D208" s="22">
        <v>64.75</v>
      </c>
      <c r="E208" s="22"/>
      <c r="F208" s="22"/>
      <c r="G208" s="22"/>
      <c r="H208" s="22">
        <v>21</v>
      </c>
      <c r="I208" s="22"/>
      <c r="J208" s="22" t="s">
        <v>369</v>
      </c>
      <c r="K208" s="22">
        <v>3.46</v>
      </c>
      <c r="L208" s="22" t="s">
        <v>369</v>
      </c>
      <c r="M208" s="22">
        <v>46.4</v>
      </c>
      <c r="N208" s="22">
        <v>0.08</v>
      </c>
      <c r="O208" s="22">
        <v>1.7</v>
      </c>
      <c r="P208" s="22" t="s">
        <v>369</v>
      </c>
      <c r="Q208" s="22" t="s">
        <v>369</v>
      </c>
      <c r="R208" s="22">
        <v>31.89</v>
      </c>
      <c r="S208" s="22">
        <v>0.2</v>
      </c>
      <c r="T208" s="22">
        <v>4.1500000000000004</v>
      </c>
      <c r="U208" s="22">
        <v>8.5</v>
      </c>
      <c r="V208" s="22">
        <v>19.57</v>
      </c>
      <c r="W208" s="22">
        <v>3.79</v>
      </c>
      <c r="X208" s="22">
        <v>192.38</v>
      </c>
      <c r="Y208" s="22">
        <v>2.21</v>
      </c>
      <c r="Z208" s="22">
        <v>15.63</v>
      </c>
      <c r="AA208" s="22">
        <v>0.44</v>
      </c>
      <c r="AB208" s="22">
        <v>0.01</v>
      </c>
      <c r="AC208" s="22">
        <v>5.71</v>
      </c>
      <c r="AD208" s="22">
        <v>19.809999999999999</v>
      </c>
      <c r="AE208" s="22">
        <v>0</v>
      </c>
      <c r="AF208" s="22">
        <v>0.19</v>
      </c>
      <c r="AG208" s="22">
        <v>0</v>
      </c>
      <c r="AH208" s="22">
        <v>0</v>
      </c>
    </row>
    <row r="209" spans="1:34" ht="15" x14ac:dyDescent="0.2">
      <c r="A209" s="22">
        <v>34</v>
      </c>
      <c r="B209" s="22" t="s">
        <v>416</v>
      </c>
      <c r="C209" s="22" t="s">
        <v>389</v>
      </c>
      <c r="D209" s="22">
        <v>67.12</v>
      </c>
      <c r="E209" s="22"/>
      <c r="F209" s="22"/>
      <c r="G209" s="22"/>
      <c r="H209" s="22">
        <v>26</v>
      </c>
      <c r="I209" s="22"/>
      <c r="J209" s="22" t="s">
        <v>369</v>
      </c>
      <c r="K209" s="22">
        <v>3.51</v>
      </c>
      <c r="L209" s="22" t="s">
        <v>369</v>
      </c>
      <c r="M209" s="22">
        <v>47.1</v>
      </c>
      <c r="N209" s="22">
        <v>0.08</v>
      </c>
      <c r="O209" s="22">
        <v>1.8</v>
      </c>
      <c r="P209" s="22" t="s">
        <v>369</v>
      </c>
      <c r="Q209" s="22" t="s">
        <v>369</v>
      </c>
      <c r="R209" s="22">
        <v>30.38</v>
      </c>
      <c r="S209" s="22">
        <v>0.16</v>
      </c>
      <c r="T209" s="22">
        <v>3.71</v>
      </c>
      <c r="U209" s="22">
        <v>8.64</v>
      </c>
      <c r="V209" s="22">
        <v>19.12</v>
      </c>
      <c r="W209" s="22">
        <v>3.52</v>
      </c>
      <c r="X209" s="22">
        <v>184.76</v>
      </c>
      <c r="Y209" s="22">
        <v>1.8</v>
      </c>
      <c r="Z209" s="22">
        <v>14.89</v>
      </c>
      <c r="AA209" s="22">
        <v>0.93</v>
      </c>
      <c r="AB209" s="22">
        <v>0.01</v>
      </c>
      <c r="AC209" s="22">
        <v>3.31</v>
      </c>
      <c r="AD209" s="22">
        <v>22.44</v>
      </c>
      <c r="AE209" s="22">
        <v>0</v>
      </c>
      <c r="AF209" s="22">
        <v>0.17</v>
      </c>
      <c r="AG209" s="22">
        <v>0.05</v>
      </c>
      <c r="AH209" s="22">
        <v>0</v>
      </c>
    </row>
    <row r="210" spans="1:34" ht="15" x14ac:dyDescent="0.2">
      <c r="A210" s="22">
        <v>35</v>
      </c>
      <c r="B210" s="22" t="s">
        <v>415</v>
      </c>
      <c r="C210" s="22" t="s">
        <v>389</v>
      </c>
      <c r="D210" s="22">
        <v>68.83</v>
      </c>
      <c r="E210" s="22"/>
      <c r="F210" s="22"/>
      <c r="G210" s="22"/>
      <c r="H210" s="22">
        <v>22</v>
      </c>
      <c r="I210" s="22"/>
      <c r="J210" s="22" t="s">
        <v>369</v>
      </c>
      <c r="K210" s="22">
        <v>3.77</v>
      </c>
      <c r="L210" s="22" t="s">
        <v>369</v>
      </c>
      <c r="M210" s="22">
        <v>51.57</v>
      </c>
      <c r="N210" s="22">
        <v>0.08</v>
      </c>
      <c r="O210" s="22">
        <v>1.9</v>
      </c>
      <c r="P210" s="22" t="s">
        <v>369</v>
      </c>
      <c r="Q210" s="22" t="s">
        <v>369</v>
      </c>
      <c r="R210" s="22">
        <v>37.53</v>
      </c>
      <c r="S210" s="22">
        <v>0.2</v>
      </c>
      <c r="T210" s="22">
        <v>4.04</v>
      </c>
      <c r="U210" s="22">
        <v>9.27</v>
      </c>
      <c r="V210" s="22">
        <v>21.07</v>
      </c>
      <c r="W210" s="22">
        <v>3.97</v>
      </c>
      <c r="X210" s="22">
        <v>183.73</v>
      </c>
      <c r="Y210" s="22">
        <v>2.1800000000000002</v>
      </c>
      <c r="Z210" s="22">
        <v>17.850000000000001</v>
      </c>
      <c r="AA210" s="22">
        <v>0</v>
      </c>
      <c r="AB210" s="22">
        <v>0.01</v>
      </c>
      <c r="AC210" s="22">
        <v>3.69</v>
      </c>
      <c r="AD210" s="22">
        <v>22.95</v>
      </c>
      <c r="AE210" s="22">
        <v>0</v>
      </c>
      <c r="AF210" s="22">
        <v>0.2</v>
      </c>
      <c r="AG210" s="22">
        <v>0.03</v>
      </c>
      <c r="AH210" s="22">
        <v>0</v>
      </c>
    </row>
    <row r="211" spans="1:34" ht="15" x14ac:dyDescent="0.2">
      <c r="A211" s="22">
        <v>36</v>
      </c>
      <c r="B211" s="22" t="s">
        <v>414</v>
      </c>
      <c r="C211" s="22" t="s">
        <v>389</v>
      </c>
      <c r="D211" s="22">
        <v>70.67</v>
      </c>
      <c r="E211" s="22"/>
      <c r="F211" s="22"/>
      <c r="G211" s="22"/>
      <c r="H211" s="22" t="s">
        <v>369</v>
      </c>
      <c r="I211" s="22"/>
      <c r="J211" s="22" t="s">
        <v>369</v>
      </c>
      <c r="K211" s="22">
        <v>1.44</v>
      </c>
      <c r="L211" s="22" t="s">
        <v>369</v>
      </c>
      <c r="M211" s="22">
        <v>16.52</v>
      </c>
      <c r="N211" s="22">
        <v>0.03</v>
      </c>
      <c r="O211" s="22">
        <v>0.72</v>
      </c>
      <c r="P211" s="22" t="s">
        <v>369</v>
      </c>
      <c r="Q211" s="22" t="s">
        <v>369</v>
      </c>
      <c r="R211" s="22">
        <v>7.32</v>
      </c>
      <c r="S211" s="22">
        <v>0.03</v>
      </c>
      <c r="T211" s="22">
        <v>0.85</v>
      </c>
      <c r="U211" s="22">
        <v>2.65</v>
      </c>
      <c r="V211" s="22">
        <v>5.25</v>
      </c>
      <c r="W211" s="22">
        <v>1.74</v>
      </c>
      <c r="X211" s="22">
        <v>198.9</v>
      </c>
      <c r="Y211" s="22">
        <v>0.25</v>
      </c>
      <c r="Z211" s="22">
        <v>10.64</v>
      </c>
      <c r="AA211" s="22">
        <v>1.67</v>
      </c>
      <c r="AB211" s="22">
        <v>0.01</v>
      </c>
      <c r="AC211" s="22">
        <v>0</v>
      </c>
      <c r="AD211" s="22">
        <v>7.06</v>
      </c>
      <c r="AE211" s="22">
        <v>0.25</v>
      </c>
      <c r="AF211" s="22">
        <v>0.25</v>
      </c>
      <c r="AG211" s="22">
        <v>0.02</v>
      </c>
      <c r="AH211" s="22">
        <v>0</v>
      </c>
    </row>
    <row r="212" spans="1:34" ht="15" x14ac:dyDescent="0.2">
      <c r="A212" s="22">
        <v>37</v>
      </c>
      <c r="B212" s="22" t="s">
        <v>413</v>
      </c>
      <c r="C212" s="22" t="s">
        <v>389</v>
      </c>
      <c r="D212" s="22">
        <v>73.13</v>
      </c>
      <c r="E212" s="22"/>
      <c r="F212" s="22"/>
      <c r="G212" s="22"/>
      <c r="H212" s="22">
        <v>14</v>
      </c>
      <c r="I212" s="22"/>
      <c r="J212" s="22" t="s">
        <v>369</v>
      </c>
      <c r="K212" s="22">
        <v>0.54</v>
      </c>
      <c r="L212" s="22" t="s">
        <v>369</v>
      </c>
      <c r="M212" s="22">
        <v>2.52</v>
      </c>
      <c r="N212" s="22">
        <v>0.01</v>
      </c>
      <c r="O212" s="22">
        <v>7.0000000000000007E-2</v>
      </c>
      <c r="P212" s="22" t="s">
        <v>369</v>
      </c>
      <c r="Q212" s="22" t="s">
        <v>369</v>
      </c>
      <c r="R212" s="22">
        <v>3.89</v>
      </c>
      <c r="S212" s="22">
        <v>0</v>
      </c>
      <c r="T212" s="22">
        <v>0.4</v>
      </c>
      <c r="U212" s="22">
        <v>1.41</v>
      </c>
      <c r="V212" s="22">
        <v>2.93</v>
      </c>
      <c r="W212" s="22">
        <v>1.65</v>
      </c>
      <c r="X212" s="22">
        <v>221.33</v>
      </c>
      <c r="Y212" s="22">
        <v>0.1</v>
      </c>
      <c r="Z212" s="22">
        <v>15.82</v>
      </c>
      <c r="AA212" s="22">
        <v>11.01</v>
      </c>
      <c r="AB212" s="22">
        <v>0.01</v>
      </c>
      <c r="AC212" s="22">
        <v>0</v>
      </c>
      <c r="AD212" s="22">
        <v>4.4000000000000004</v>
      </c>
      <c r="AE212" s="22">
        <v>0.26</v>
      </c>
      <c r="AF212" s="22">
        <v>0.27</v>
      </c>
      <c r="AG212" s="22">
        <v>0.03</v>
      </c>
      <c r="AH212" s="22">
        <v>0.04</v>
      </c>
    </row>
    <row r="213" spans="1:34" ht="15" x14ac:dyDescent="0.2">
      <c r="A213" s="22">
        <v>39</v>
      </c>
      <c r="B213" s="22" t="s">
        <v>412</v>
      </c>
      <c r="C213" s="22" t="s">
        <v>389</v>
      </c>
      <c r="D213" s="22">
        <v>76.14</v>
      </c>
      <c r="E213" s="22"/>
      <c r="F213" s="22"/>
      <c r="G213" s="22"/>
      <c r="H213" s="22">
        <v>13</v>
      </c>
      <c r="I213" s="22"/>
      <c r="J213" s="22" t="s">
        <v>369</v>
      </c>
      <c r="K213" s="22">
        <v>0.6</v>
      </c>
      <c r="L213" s="22" t="s">
        <v>369</v>
      </c>
      <c r="M213" s="22">
        <v>4.16</v>
      </c>
      <c r="N213" s="22">
        <v>0.02</v>
      </c>
      <c r="O213" s="22">
        <v>0.17</v>
      </c>
      <c r="P213" s="22" t="s">
        <v>369</v>
      </c>
      <c r="Q213" s="22" t="s">
        <v>369</v>
      </c>
      <c r="R213" s="22">
        <v>6.9</v>
      </c>
      <c r="S213" s="22">
        <v>0.02</v>
      </c>
      <c r="T213" s="22">
        <v>0.64</v>
      </c>
      <c r="U213" s="22">
        <v>2.4900000000000002</v>
      </c>
      <c r="V213" s="22">
        <v>5.1100000000000003</v>
      </c>
      <c r="W213" s="22">
        <v>1.69</v>
      </c>
      <c r="X213" s="22">
        <v>194.98</v>
      </c>
      <c r="Y213" s="22">
        <v>0.25</v>
      </c>
      <c r="Z213" s="22">
        <v>9.8000000000000007</v>
      </c>
      <c r="AA213" s="22">
        <v>0.74</v>
      </c>
      <c r="AB213" s="22">
        <v>0.01</v>
      </c>
      <c r="AC213" s="22">
        <v>0</v>
      </c>
      <c r="AD213" s="22">
        <v>5.37</v>
      </c>
      <c r="AE213" s="22">
        <v>0</v>
      </c>
      <c r="AF213" s="22">
        <v>0.27</v>
      </c>
      <c r="AG213" s="22">
        <v>0</v>
      </c>
      <c r="AH213" s="22">
        <v>0.09</v>
      </c>
    </row>
    <row r="214" spans="1:34" ht="15" x14ac:dyDescent="0.2">
      <c r="A214" s="22">
        <v>40</v>
      </c>
      <c r="B214" s="22" t="s">
        <v>411</v>
      </c>
      <c r="C214" s="22" t="s">
        <v>389</v>
      </c>
      <c r="D214" s="22">
        <v>79.28</v>
      </c>
      <c r="E214" s="22"/>
      <c r="F214" s="22"/>
      <c r="G214" s="22"/>
      <c r="H214" s="22">
        <v>12</v>
      </c>
      <c r="I214" s="22"/>
      <c r="J214" s="22" t="s">
        <v>369</v>
      </c>
      <c r="K214" s="22">
        <v>0.39</v>
      </c>
      <c r="L214" s="22" t="s">
        <v>369</v>
      </c>
      <c r="M214" s="22">
        <v>1.22</v>
      </c>
      <c r="N214" s="22">
        <v>0.01</v>
      </c>
      <c r="O214" s="22">
        <v>0.2</v>
      </c>
      <c r="P214" s="22" t="s">
        <v>369</v>
      </c>
      <c r="Q214" s="22" t="s">
        <v>369</v>
      </c>
      <c r="R214" s="22">
        <v>2.71</v>
      </c>
      <c r="S214" s="22">
        <v>0</v>
      </c>
      <c r="T214" s="22">
        <v>0.14000000000000001</v>
      </c>
      <c r="U214" s="22">
        <v>0.85</v>
      </c>
      <c r="V214" s="22">
        <v>1.64</v>
      </c>
      <c r="W214" s="22">
        <v>1.2</v>
      </c>
      <c r="X214" s="22">
        <v>201.71</v>
      </c>
      <c r="Y214" s="22">
        <v>0.01</v>
      </c>
      <c r="Z214" s="22">
        <v>9.25</v>
      </c>
      <c r="AA214" s="22">
        <v>13.31</v>
      </c>
      <c r="AB214" s="22">
        <v>0.01</v>
      </c>
      <c r="AC214" s="22">
        <v>3.51</v>
      </c>
      <c r="AD214" s="22">
        <v>3.58</v>
      </c>
      <c r="AE214" s="22">
        <v>0</v>
      </c>
      <c r="AF214" s="22">
        <v>0.36</v>
      </c>
      <c r="AG214" s="22">
        <v>0.01</v>
      </c>
      <c r="AH214" s="22">
        <v>0.16</v>
      </c>
    </row>
    <row r="215" spans="1:34" ht="15" x14ac:dyDescent="0.2">
      <c r="A215" s="22">
        <v>41</v>
      </c>
      <c r="B215" s="22" t="s">
        <v>410</v>
      </c>
      <c r="C215" s="22" t="s">
        <v>389</v>
      </c>
      <c r="D215" s="22">
        <v>82.92</v>
      </c>
      <c r="E215" s="22"/>
      <c r="F215" s="22"/>
      <c r="G215" s="22"/>
      <c r="H215" s="22">
        <v>11</v>
      </c>
      <c r="I215" s="22"/>
      <c r="J215" s="22" t="s">
        <v>369</v>
      </c>
      <c r="K215" s="22">
        <v>0.33</v>
      </c>
      <c r="L215" s="22" t="s">
        <v>369</v>
      </c>
      <c r="M215" s="22">
        <v>1.52</v>
      </c>
      <c r="N215" s="22">
        <v>0.01</v>
      </c>
      <c r="O215" s="22">
        <v>0.43</v>
      </c>
      <c r="P215" s="22" t="s">
        <v>369</v>
      </c>
      <c r="Q215" s="22" t="s">
        <v>369</v>
      </c>
      <c r="R215" s="22">
        <v>2.71</v>
      </c>
      <c r="S215" s="22">
        <v>0</v>
      </c>
      <c r="T215" s="22">
        <v>0.05</v>
      </c>
      <c r="U215" s="22">
        <v>0.57999999999999996</v>
      </c>
      <c r="V215" s="22">
        <v>1.24</v>
      </c>
      <c r="W215" s="22">
        <v>1.3</v>
      </c>
      <c r="X215" s="22">
        <v>192.95</v>
      </c>
      <c r="Y215" s="22">
        <v>0</v>
      </c>
      <c r="Z215" s="22">
        <v>9.9</v>
      </c>
      <c r="AA215" s="22">
        <v>2.2200000000000002</v>
      </c>
      <c r="AB215" s="22">
        <v>0.01</v>
      </c>
      <c r="AC215" s="22">
        <v>0</v>
      </c>
      <c r="AD215" s="22">
        <v>3.15</v>
      </c>
      <c r="AE215" s="22">
        <v>0</v>
      </c>
      <c r="AF215" s="22">
        <v>0.42</v>
      </c>
      <c r="AG215" s="22">
        <v>0.01</v>
      </c>
      <c r="AH215" s="22">
        <v>0.11</v>
      </c>
    </row>
    <row r="216" spans="1:34" ht="15" x14ac:dyDescent="0.2">
      <c r="A216" s="22">
        <v>42</v>
      </c>
      <c r="B216" s="22" t="s">
        <v>409</v>
      </c>
      <c r="C216" s="22" t="s">
        <v>389</v>
      </c>
      <c r="D216" s="22">
        <v>86.03</v>
      </c>
      <c r="E216" s="22"/>
      <c r="F216" s="22"/>
      <c r="G216" s="22"/>
      <c r="H216" s="22">
        <v>16</v>
      </c>
      <c r="I216" s="22"/>
      <c r="J216" s="22" t="s">
        <v>369</v>
      </c>
      <c r="K216" s="22">
        <v>0.39</v>
      </c>
      <c r="L216" s="22" t="s">
        <v>369</v>
      </c>
      <c r="M216" s="22">
        <v>1.95</v>
      </c>
      <c r="N216" s="22">
        <v>0.01</v>
      </c>
      <c r="O216" s="22">
        <v>0.65</v>
      </c>
      <c r="P216" s="22" t="s">
        <v>369</v>
      </c>
      <c r="Q216" s="22" t="s">
        <v>369</v>
      </c>
      <c r="R216" s="22">
        <v>3.24</v>
      </c>
      <c r="S216" s="22">
        <v>0</v>
      </c>
      <c r="T216" s="22">
        <v>7.0000000000000007E-2</v>
      </c>
      <c r="U216" s="22">
        <v>0.87</v>
      </c>
      <c r="V216" s="22">
        <v>1.76</v>
      </c>
      <c r="W216" s="22">
        <v>1.3</v>
      </c>
      <c r="X216" s="22">
        <v>185.79</v>
      </c>
      <c r="Y216" s="22">
        <v>0.01</v>
      </c>
      <c r="Z216" s="22">
        <v>11.01</v>
      </c>
      <c r="AA216" s="22">
        <v>54</v>
      </c>
      <c r="AB216" s="22">
        <v>0.01</v>
      </c>
      <c r="AC216" s="22">
        <v>0</v>
      </c>
      <c r="AD216" s="22">
        <v>3.42</v>
      </c>
      <c r="AE216" s="22">
        <v>0</v>
      </c>
      <c r="AF216" s="22">
        <v>0.43</v>
      </c>
      <c r="AG216" s="22">
        <v>0</v>
      </c>
      <c r="AH216" s="22">
        <v>0.05</v>
      </c>
    </row>
    <row r="217" spans="1:34" ht="15" x14ac:dyDescent="0.2">
      <c r="A217" s="22">
        <v>43</v>
      </c>
      <c r="B217" s="22" t="s">
        <v>408</v>
      </c>
      <c r="C217" s="22" t="s">
        <v>389</v>
      </c>
      <c r="D217" s="22">
        <v>89.18</v>
      </c>
      <c r="E217" s="22"/>
      <c r="F217" s="22"/>
      <c r="G217" s="22"/>
      <c r="H217" s="22">
        <v>18</v>
      </c>
      <c r="I217" s="22"/>
      <c r="J217" s="22" t="s">
        <v>369</v>
      </c>
      <c r="K217" s="22">
        <v>0.33</v>
      </c>
      <c r="L217" s="22" t="s">
        <v>369</v>
      </c>
      <c r="M217" s="22">
        <v>2.04</v>
      </c>
      <c r="N217" s="22">
        <v>0.01</v>
      </c>
      <c r="O217" s="22">
        <v>0.84</v>
      </c>
      <c r="P217" s="22" t="s">
        <v>369</v>
      </c>
      <c r="Q217" s="22" t="s">
        <v>369</v>
      </c>
      <c r="R217" s="22">
        <v>2.92</v>
      </c>
      <c r="S217" s="22">
        <v>0</v>
      </c>
      <c r="T217" s="22">
        <v>0.04</v>
      </c>
      <c r="U217" s="22">
        <v>0.87</v>
      </c>
      <c r="V217" s="22">
        <v>1.69</v>
      </c>
      <c r="W217" s="22">
        <v>1.21</v>
      </c>
      <c r="X217" s="22">
        <v>170.73</v>
      </c>
      <c r="Y217" s="22">
        <v>0</v>
      </c>
      <c r="Z217" s="22">
        <v>10.54</v>
      </c>
      <c r="AA217" s="22">
        <v>1.48</v>
      </c>
      <c r="AB217" s="22">
        <v>0.01</v>
      </c>
      <c r="AC217" s="22">
        <v>0</v>
      </c>
      <c r="AD217" s="22">
        <v>3.15</v>
      </c>
      <c r="AE217" s="22">
        <v>0</v>
      </c>
      <c r="AF217" s="22">
        <v>0.44</v>
      </c>
      <c r="AG217" s="22">
        <v>0</v>
      </c>
      <c r="AH217" s="22">
        <v>7.0000000000000007E-2</v>
      </c>
    </row>
    <row r="218" spans="1:34" ht="15" x14ac:dyDescent="0.2">
      <c r="A218" s="22">
        <v>44</v>
      </c>
      <c r="B218" s="22" t="s">
        <v>407</v>
      </c>
      <c r="C218" s="22" t="s">
        <v>389</v>
      </c>
      <c r="D218" s="22">
        <v>92.46</v>
      </c>
      <c r="E218" s="22"/>
      <c r="F218" s="22"/>
      <c r="G218" s="22"/>
      <c r="H218" s="22">
        <v>2</v>
      </c>
      <c r="I218" s="22"/>
      <c r="J218" s="22" t="s">
        <v>369</v>
      </c>
      <c r="K218" s="22">
        <v>0.7</v>
      </c>
      <c r="L218" s="22" t="s">
        <v>369</v>
      </c>
      <c r="M218" s="22">
        <v>8.01</v>
      </c>
      <c r="N218" s="22">
        <v>0.02</v>
      </c>
      <c r="O218" s="22">
        <v>1.1100000000000001</v>
      </c>
      <c r="P218" s="22" t="s">
        <v>369</v>
      </c>
      <c r="Q218" s="22" t="s">
        <v>369</v>
      </c>
      <c r="R218" s="22" t="s">
        <v>369</v>
      </c>
      <c r="S218" s="22" t="s">
        <v>369</v>
      </c>
      <c r="T218" s="22" t="s">
        <v>369</v>
      </c>
      <c r="U218" s="22" t="s">
        <v>369</v>
      </c>
      <c r="V218" s="22" t="s">
        <v>369</v>
      </c>
      <c r="W218" s="22" t="s">
        <v>369</v>
      </c>
      <c r="X218" s="22" t="s">
        <v>369</v>
      </c>
      <c r="Y218" s="22" t="s">
        <v>369</v>
      </c>
      <c r="Z218" s="22" t="s">
        <v>369</v>
      </c>
      <c r="AA218" s="22" t="s">
        <v>369</v>
      </c>
      <c r="AB218" s="22" t="s">
        <v>369</v>
      </c>
      <c r="AC218" s="22" t="s">
        <v>369</v>
      </c>
      <c r="AD218" s="22" t="s">
        <v>369</v>
      </c>
      <c r="AE218" s="22" t="s">
        <v>369</v>
      </c>
      <c r="AF218" s="22" t="s">
        <v>369</v>
      </c>
      <c r="AG218" s="22" t="s">
        <v>369</v>
      </c>
      <c r="AH218" s="22" t="s">
        <v>369</v>
      </c>
    </row>
    <row r="219" spans="1:34" ht="1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5" x14ac:dyDescent="0.2">
      <c r="A220" s="22"/>
      <c r="B220" s="22" t="s">
        <v>406</v>
      </c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5" x14ac:dyDescent="0.2">
      <c r="A221" s="22">
        <v>21</v>
      </c>
      <c r="B221" s="22" t="s">
        <v>405</v>
      </c>
      <c r="C221" s="22" t="s">
        <v>389</v>
      </c>
      <c r="D221" s="22">
        <v>41.21</v>
      </c>
      <c r="E221" s="22"/>
      <c r="F221" s="22"/>
      <c r="G221" s="22"/>
      <c r="H221" s="22">
        <v>13</v>
      </c>
      <c r="I221" s="22"/>
      <c r="J221" s="22">
        <v>7.68</v>
      </c>
      <c r="K221" s="22">
        <v>4.21</v>
      </c>
      <c r="L221" s="22">
        <v>15.15</v>
      </c>
      <c r="M221" s="22">
        <v>44.2</v>
      </c>
      <c r="N221" s="22">
        <v>0.1</v>
      </c>
      <c r="O221" s="22">
        <v>0.04</v>
      </c>
      <c r="P221" s="22" t="s">
        <v>369</v>
      </c>
      <c r="Q221" s="22">
        <v>0.55000000000000004</v>
      </c>
      <c r="R221" s="22">
        <v>29.11</v>
      </c>
      <c r="S221" s="22">
        <v>0.45</v>
      </c>
      <c r="T221" s="22">
        <v>7.32</v>
      </c>
      <c r="U221" s="22">
        <v>11.2</v>
      </c>
      <c r="V221" s="22">
        <v>23.65</v>
      </c>
      <c r="W221" s="22">
        <v>6.14</v>
      </c>
      <c r="X221" s="22">
        <v>878.4</v>
      </c>
      <c r="Y221" s="22">
        <v>3.95</v>
      </c>
      <c r="Z221" s="22">
        <v>23.12</v>
      </c>
      <c r="AA221" s="22">
        <v>1.1499999999999999</v>
      </c>
      <c r="AB221" s="22">
        <v>0.04</v>
      </c>
      <c r="AC221" s="22">
        <v>360.64</v>
      </c>
      <c r="AD221" s="22">
        <v>23.48</v>
      </c>
      <c r="AE221" s="22">
        <v>0</v>
      </c>
      <c r="AF221" s="22">
        <v>0.02</v>
      </c>
      <c r="AG221" s="22">
        <v>7.0000000000000007E-2</v>
      </c>
      <c r="AH221" s="22">
        <v>0</v>
      </c>
    </row>
    <row r="222" spans="1:34" ht="15" x14ac:dyDescent="0.2">
      <c r="A222" s="22">
        <v>22</v>
      </c>
      <c r="B222" s="22" t="s">
        <v>404</v>
      </c>
      <c r="C222" s="22" t="s">
        <v>389</v>
      </c>
      <c r="D222" s="22">
        <v>44.23</v>
      </c>
      <c r="E222" s="22"/>
      <c r="F222" s="22"/>
      <c r="G222" s="22"/>
      <c r="H222" s="22">
        <v>9</v>
      </c>
      <c r="I222" s="22"/>
      <c r="J222" s="22">
        <v>7.77</v>
      </c>
      <c r="K222" s="22">
        <v>3.74</v>
      </c>
      <c r="L222" s="22">
        <v>14.99</v>
      </c>
      <c r="M222" s="22">
        <v>37.29</v>
      </c>
      <c r="N222" s="22">
        <v>0.08</v>
      </c>
      <c r="O222" s="22">
        <v>0.14000000000000001</v>
      </c>
      <c r="P222" s="22" t="s">
        <v>369</v>
      </c>
      <c r="Q222" s="22">
        <v>0.43</v>
      </c>
      <c r="R222" s="22">
        <v>26.2</v>
      </c>
      <c r="S222" s="22">
        <v>0.43</v>
      </c>
      <c r="T222" s="22">
        <v>7</v>
      </c>
      <c r="U222" s="22">
        <v>11.5</v>
      </c>
      <c r="V222" s="22">
        <v>23.43</v>
      </c>
      <c r="W222" s="22">
        <v>5.29</v>
      </c>
      <c r="X222" s="22">
        <v>443.65</v>
      </c>
      <c r="Y222" s="22">
        <v>3.71</v>
      </c>
      <c r="Z222" s="22">
        <v>19.7</v>
      </c>
      <c r="AA222" s="22">
        <v>1.7</v>
      </c>
      <c r="AB222" s="22">
        <v>0.03</v>
      </c>
      <c r="AC222" s="22">
        <v>382.13</v>
      </c>
      <c r="AD222" s="22">
        <v>53.22</v>
      </c>
      <c r="AE222" s="22">
        <v>0</v>
      </c>
      <c r="AF222" s="22">
        <v>0.01</v>
      </c>
      <c r="AG222" s="22">
        <v>0.05</v>
      </c>
      <c r="AH222" s="22">
        <v>0</v>
      </c>
    </row>
    <row r="223" spans="1:34" ht="15" x14ac:dyDescent="0.2">
      <c r="A223" s="22">
        <v>23</v>
      </c>
      <c r="B223" s="22" t="s">
        <v>403</v>
      </c>
      <c r="C223" s="22" t="s">
        <v>389</v>
      </c>
      <c r="D223" s="22">
        <v>45.6</v>
      </c>
      <c r="E223" s="22"/>
      <c r="F223" s="22"/>
      <c r="G223" s="22"/>
      <c r="H223" s="22">
        <v>7</v>
      </c>
      <c r="I223" s="22"/>
      <c r="J223" s="22">
        <v>7.87</v>
      </c>
      <c r="K223" s="22">
        <v>3</v>
      </c>
      <c r="L223" s="22">
        <v>16.11</v>
      </c>
      <c r="M223" s="22">
        <v>27.8</v>
      </c>
      <c r="N223" s="22">
        <v>7.0000000000000007E-2</v>
      </c>
      <c r="O223" s="22">
        <v>0.08</v>
      </c>
      <c r="P223" s="22" t="s">
        <v>369</v>
      </c>
      <c r="Q223" s="22">
        <v>0.3</v>
      </c>
      <c r="R223" s="22">
        <v>17.18</v>
      </c>
      <c r="S223" s="22">
        <v>0.31</v>
      </c>
      <c r="T223" s="22">
        <v>5.16</v>
      </c>
      <c r="U223" s="22">
        <v>9.7799999999999994</v>
      </c>
      <c r="V223" s="22">
        <v>18.91</v>
      </c>
      <c r="W223" s="22">
        <v>4.1100000000000003</v>
      </c>
      <c r="X223" s="22">
        <v>285.74</v>
      </c>
      <c r="Y223" s="22">
        <v>3.11</v>
      </c>
      <c r="Z223" s="22">
        <v>13.04</v>
      </c>
      <c r="AA223" s="22">
        <v>0.33</v>
      </c>
      <c r="AB223" s="22">
        <v>0.02</v>
      </c>
      <c r="AC223" s="22">
        <v>86.02</v>
      </c>
      <c r="AD223" s="22">
        <v>60.02</v>
      </c>
      <c r="AE223" s="22">
        <v>0</v>
      </c>
      <c r="AF223" s="22">
        <v>0.03</v>
      </c>
      <c r="AG223" s="22">
        <v>0.05</v>
      </c>
      <c r="AH223" s="22">
        <v>0</v>
      </c>
    </row>
    <row r="224" spans="1:34" ht="15" x14ac:dyDescent="0.2">
      <c r="A224" s="22">
        <v>24</v>
      </c>
      <c r="B224" s="22" t="s">
        <v>402</v>
      </c>
      <c r="C224" s="22" t="s">
        <v>389</v>
      </c>
      <c r="D224" s="22">
        <v>48.73</v>
      </c>
      <c r="E224" s="22"/>
      <c r="F224" s="22"/>
      <c r="G224" s="22"/>
      <c r="H224" s="22">
        <v>4</v>
      </c>
      <c r="I224" s="22"/>
      <c r="J224" s="22">
        <v>7.96</v>
      </c>
      <c r="K224" s="22">
        <v>2.4700000000000002</v>
      </c>
      <c r="L224" s="22">
        <v>13.71</v>
      </c>
      <c r="M224" s="22">
        <v>20.100000000000001</v>
      </c>
      <c r="N224" s="22">
        <v>0.05</v>
      </c>
      <c r="O224" s="22">
        <v>0.01</v>
      </c>
      <c r="P224" s="22" t="s">
        <v>369</v>
      </c>
      <c r="Q224" s="22">
        <v>0.2</v>
      </c>
      <c r="R224" s="22">
        <v>13.92</v>
      </c>
      <c r="S224" s="22">
        <v>0.27</v>
      </c>
      <c r="T224" s="22">
        <v>4.18</v>
      </c>
      <c r="U224" s="22">
        <v>8.67</v>
      </c>
      <c r="V224" s="22">
        <v>16.77</v>
      </c>
      <c r="W224" s="22">
        <v>4.54</v>
      </c>
      <c r="X224" s="22">
        <v>236.96</v>
      </c>
      <c r="Y224" s="22">
        <v>3.23</v>
      </c>
      <c r="Z224" s="22">
        <v>9.06</v>
      </c>
      <c r="AA224" s="22">
        <v>0.96</v>
      </c>
      <c r="AB224" s="22">
        <v>0.01</v>
      </c>
      <c r="AC224" s="22">
        <v>10.3</v>
      </c>
      <c r="AD224" s="22">
        <v>35.57</v>
      </c>
      <c r="AE224" s="22">
        <v>0</v>
      </c>
      <c r="AF224" s="22">
        <v>0.09</v>
      </c>
      <c r="AG224" s="22">
        <v>0.04</v>
      </c>
      <c r="AH224" s="22">
        <v>0.09</v>
      </c>
    </row>
    <row r="225" spans="1:34" ht="15" x14ac:dyDescent="0.2">
      <c r="A225" s="22">
        <v>25</v>
      </c>
      <c r="B225" s="22" t="s">
        <v>401</v>
      </c>
      <c r="C225" s="22" t="s">
        <v>389</v>
      </c>
      <c r="D225" s="22">
        <v>49.93</v>
      </c>
      <c r="E225" s="22"/>
      <c r="F225" s="22"/>
      <c r="G225" s="22"/>
      <c r="H225" s="22">
        <v>7</v>
      </c>
      <c r="I225" s="22"/>
      <c r="J225" s="22">
        <v>8.02</v>
      </c>
      <c r="K225" s="22">
        <v>2.41</v>
      </c>
      <c r="L225" s="22">
        <v>16.079999999999998</v>
      </c>
      <c r="M225" s="22">
        <v>18.829999999999998</v>
      </c>
      <c r="N225" s="22">
        <v>0.05</v>
      </c>
      <c r="O225" s="22">
        <v>0.04</v>
      </c>
      <c r="P225" s="22" t="s">
        <v>369</v>
      </c>
      <c r="Q225" s="22">
        <v>0.15</v>
      </c>
      <c r="R225" s="22">
        <v>11.93</v>
      </c>
      <c r="S225" s="22">
        <v>0.16</v>
      </c>
      <c r="T225" s="22">
        <v>3.85</v>
      </c>
      <c r="U225" s="22">
        <v>8.15</v>
      </c>
      <c r="V225" s="22">
        <v>15.29</v>
      </c>
      <c r="W225" s="22">
        <v>3.78</v>
      </c>
      <c r="X225" s="22">
        <v>234.68</v>
      </c>
      <c r="Y225" s="22">
        <v>1.8</v>
      </c>
      <c r="Z225" s="22">
        <v>7.21</v>
      </c>
      <c r="AA225" s="22">
        <v>0.48</v>
      </c>
      <c r="AB225" s="22">
        <v>0.01</v>
      </c>
      <c r="AC225" s="22">
        <v>39.57</v>
      </c>
      <c r="AD225" s="22">
        <v>36.25</v>
      </c>
      <c r="AE225" s="22">
        <v>0</v>
      </c>
      <c r="AF225" s="22">
        <v>0.09</v>
      </c>
      <c r="AG225" s="22">
        <v>0</v>
      </c>
      <c r="AH225" s="22">
        <v>0</v>
      </c>
    </row>
    <row r="226" spans="1:34" ht="15" x14ac:dyDescent="0.2">
      <c r="A226" s="22">
        <v>26</v>
      </c>
      <c r="B226" s="22" t="s">
        <v>400</v>
      </c>
      <c r="C226" s="22" t="s">
        <v>389</v>
      </c>
      <c r="D226" s="22">
        <v>52.83</v>
      </c>
      <c r="E226" s="22"/>
      <c r="F226" s="22"/>
      <c r="G226" s="22"/>
      <c r="H226" s="22">
        <v>6</v>
      </c>
      <c r="I226" s="22"/>
      <c r="J226" s="22">
        <v>8.0500000000000007</v>
      </c>
      <c r="K226" s="22">
        <v>1.72</v>
      </c>
      <c r="L226" s="22">
        <v>13.4</v>
      </c>
      <c r="M226" s="22">
        <v>13.49</v>
      </c>
      <c r="N226" s="22">
        <v>0.04</v>
      </c>
      <c r="O226" s="22">
        <v>0.09</v>
      </c>
      <c r="P226" s="22" t="s">
        <v>369</v>
      </c>
      <c r="Q226" s="22">
        <v>0.1</v>
      </c>
      <c r="R226" s="22">
        <v>10.1</v>
      </c>
      <c r="S226" s="22">
        <v>0.12</v>
      </c>
      <c r="T226" s="22">
        <v>2.77</v>
      </c>
      <c r="U226" s="22">
        <v>6.28</v>
      </c>
      <c r="V226" s="22">
        <v>11.41</v>
      </c>
      <c r="W226" s="22">
        <v>3.31</v>
      </c>
      <c r="X226" s="22">
        <v>234.43</v>
      </c>
      <c r="Y226" s="22">
        <v>1.22</v>
      </c>
      <c r="Z226" s="22">
        <v>7.03</v>
      </c>
      <c r="AA226" s="22">
        <v>0.33</v>
      </c>
      <c r="AB226" s="22">
        <v>0.01</v>
      </c>
      <c r="AC226" s="22">
        <v>9.69</v>
      </c>
      <c r="AD226" s="22">
        <v>25.21</v>
      </c>
      <c r="AE226" s="22">
        <v>0</v>
      </c>
      <c r="AF226" s="22">
        <v>0.19</v>
      </c>
      <c r="AG226" s="22">
        <v>7.0000000000000007E-2</v>
      </c>
      <c r="AH226" s="22">
        <v>0</v>
      </c>
    </row>
    <row r="227" spans="1:34" ht="15" x14ac:dyDescent="0.2">
      <c r="A227" s="22">
        <v>27</v>
      </c>
      <c r="B227" s="22" t="s">
        <v>399</v>
      </c>
      <c r="C227" s="22" t="s">
        <v>389</v>
      </c>
      <c r="D227" s="22">
        <v>53.88</v>
      </c>
      <c r="E227" s="22"/>
      <c r="F227" s="22"/>
      <c r="G227" s="22"/>
      <c r="H227" s="22">
        <v>15</v>
      </c>
      <c r="I227" s="22"/>
      <c r="J227" s="22">
        <v>7.87</v>
      </c>
      <c r="K227" s="22">
        <v>5.1100000000000003</v>
      </c>
      <c r="L227" s="22">
        <v>6.87</v>
      </c>
      <c r="M227" s="22">
        <v>74.39</v>
      </c>
      <c r="N227" s="22">
        <v>0.12</v>
      </c>
      <c r="O227" s="22">
        <v>2.56</v>
      </c>
      <c r="P227" s="22" t="s">
        <v>369</v>
      </c>
      <c r="Q227" s="22" t="s">
        <v>369</v>
      </c>
      <c r="R227" s="22">
        <v>59.5</v>
      </c>
      <c r="S227" s="22">
        <v>0.53</v>
      </c>
      <c r="T227" s="22">
        <v>7.61</v>
      </c>
      <c r="U227" s="22">
        <v>12.38</v>
      </c>
      <c r="V227" s="22">
        <v>27.4</v>
      </c>
      <c r="W227" s="22">
        <v>6.71</v>
      </c>
      <c r="X227" s="22">
        <v>219.44</v>
      </c>
      <c r="Y227" s="22">
        <v>6.49</v>
      </c>
      <c r="Z227" s="22">
        <v>18.309999999999999</v>
      </c>
      <c r="AA227" s="22">
        <v>0.82</v>
      </c>
      <c r="AB227" s="22">
        <v>0.01</v>
      </c>
      <c r="AC227" s="22">
        <v>44.28</v>
      </c>
      <c r="AD227" s="22" t="s">
        <v>369</v>
      </c>
      <c r="AE227" s="22">
        <v>0</v>
      </c>
      <c r="AF227" s="22">
        <v>0.09</v>
      </c>
      <c r="AG227" s="22">
        <v>7.0000000000000007E-2</v>
      </c>
      <c r="AH227" s="22" t="s">
        <v>369</v>
      </c>
    </row>
    <row r="228" spans="1:34" ht="15" x14ac:dyDescent="0.2">
      <c r="A228" s="22">
        <v>28</v>
      </c>
      <c r="B228" s="22" t="s">
        <v>398</v>
      </c>
      <c r="C228" s="22" t="s">
        <v>389</v>
      </c>
      <c r="D228" s="22">
        <v>56.23</v>
      </c>
      <c r="E228" s="22"/>
      <c r="F228" s="22"/>
      <c r="G228" s="22"/>
      <c r="H228" s="22">
        <v>7</v>
      </c>
      <c r="I228" s="22"/>
      <c r="J228" s="22">
        <v>8.24</v>
      </c>
      <c r="K228" s="22">
        <v>1.51</v>
      </c>
      <c r="L228" s="22">
        <v>12.67</v>
      </c>
      <c r="M228" s="22">
        <v>10.97</v>
      </c>
      <c r="N228" s="22">
        <v>0.03</v>
      </c>
      <c r="O228" s="22">
        <v>0.09</v>
      </c>
      <c r="P228" s="22" t="s">
        <v>369</v>
      </c>
      <c r="Q228" s="22">
        <v>0.09</v>
      </c>
      <c r="R228" s="22">
        <v>9.25</v>
      </c>
      <c r="S228" s="22">
        <v>0.06</v>
      </c>
      <c r="T228" s="22">
        <v>2.35</v>
      </c>
      <c r="U228" s="22">
        <v>5.43</v>
      </c>
      <c r="V228" s="22">
        <v>9.8000000000000007</v>
      </c>
      <c r="W228" s="22">
        <v>2.67</v>
      </c>
      <c r="X228" s="22">
        <v>229.94</v>
      </c>
      <c r="Y228" s="22">
        <v>0.71</v>
      </c>
      <c r="Z228" s="22">
        <v>7.31</v>
      </c>
      <c r="AA228" s="22">
        <v>0.44</v>
      </c>
      <c r="AB228" s="22">
        <v>0.02</v>
      </c>
      <c r="AC228" s="22">
        <v>6.39</v>
      </c>
      <c r="AD228" s="22">
        <v>24.64</v>
      </c>
      <c r="AE228" s="22">
        <v>0</v>
      </c>
      <c r="AF228" s="22">
        <v>0.21</v>
      </c>
      <c r="AG228" s="22">
        <v>0.05</v>
      </c>
      <c r="AH228" s="22">
        <v>0</v>
      </c>
    </row>
    <row r="229" spans="1:34" ht="15" x14ac:dyDescent="0.2">
      <c r="A229" s="22">
        <v>29</v>
      </c>
      <c r="B229" s="22" t="s">
        <v>397</v>
      </c>
      <c r="C229" s="22" t="s">
        <v>389</v>
      </c>
      <c r="D229" s="22">
        <v>58.43</v>
      </c>
      <c r="E229" s="22"/>
      <c r="F229" s="22"/>
      <c r="G229" s="22"/>
      <c r="H229" s="22">
        <v>8</v>
      </c>
      <c r="I229" s="22"/>
      <c r="J229" s="22">
        <v>8.36</v>
      </c>
      <c r="K229" s="22">
        <v>1.04</v>
      </c>
      <c r="L229" s="22">
        <v>10.93</v>
      </c>
      <c r="M229" s="22">
        <v>7.23</v>
      </c>
      <c r="N229" s="22">
        <v>0.02</v>
      </c>
      <c r="O229" s="22">
        <v>7.0000000000000007E-2</v>
      </c>
      <c r="P229" s="22" t="s">
        <v>369</v>
      </c>
      <c r="Q229" s="22">
        <v>0.06</v>
      </c>
      <c r="R229" s="22">
        <v>8.4600000000000009</v>
      </c>
      <c r="S229" s="22">
        <v>0.05</v>
      </c>
      <c r="T229" s="22">
        <v>1.66</v>
      </c>
      <c r="U229" s="22">
        <v>3.87</v>
      </c>
      <c r="V229" s="22">
        <v>7.27</v>
      </c>
      <c r="W229" s="22">
        <v>2.4700000000000002</v>
      </c>
      <c r="X229" s="22">
        <v>231.58</v>
      </c>
      <c r="Y229" s="22">
        <v>0.53</v>
      </c>
      <c r="Z229" s="22">
        <v>7.95</v>
      </c>
      <c r="AA229" s="22">
        <v>0.26</v>
      </c>
      <c r="AB229" s="22">
        <v>0.01</v>
      </c>
      <c r="AC229" s="22">
        <v>0</v>
      </c>
      <c r="AD229" s="22">
        <v>13.57</v>
      </c>
      <c r="AE229" s="22">
        <v>0</v>
      </c>
      <c r="AF229" s="22">
        <v>0.22</v>
      </c>
      <c r="AG229" s="22">
        <v>0.03</v>
      </c>
      <c r="AH229" s="22">
        <v>0.02</v>
      </c>
    </row>
    <row r="230" spans="1:34" ht="15" x14ac:dyDescent="0.2">
      <c r="A230" s="22">
        <v>30</v>
      </c>
      <c r="B230" s="22" t="s">
        <v>396</v>
      </c>
      <c r="C230" s="22" t="s">
        <v>389</v>
      </c>
      <c r="D230" s="22">
        <v>60.63</v>
      </c>
      <c r="E230" s="22"/>
      <c r="F230" s="22"/>
      <c r="G230" s="22"/>
      <c r="H230" s="22">
        <v>8</v>
      </c>
      <c r="I230" s="22"/>
      <c r="J230" s="22">
        <v>8.2100000000000009</v>
      </c>
      <c r="K230" s="22">
        <v>0.98</v>
      </c>
      <c r="L230" s="22">
        <v>9.9499999999999993</v>
      </c>
      <c r="M230" s="22">
        <v>7.29</v>
      </c>
      <c r="N230" s="22">
        <v>0.02</v>
      </c>
      <c r="O230" s="22">
        <v>0.06</v>
      </c>
      <c r="P230" s="22" t="s">
        <v>369</v>
      </c>
      <c r="Q230" s="22">
        <v>0.06</v>
      </c>
      <c r="R230" s="22">
        <v>7.51</v>
      </c>
      <c r="S230" s="22">
        <v>0.04</v>
      </c>
      <c r="T230" s="22">
        <v>1.57</v>
      </c>
      <c r="U230" s="22">
        <v>3.69</v>
      </c>
      <c r="V230" s="22">
        <v>7.1</v>
      </c>
      <c r="W230" s="22">
        <v>2.4</v>
      </c>
      <c r="X230" s="22">
        <v>243.01</v>
      </c>
      <c r="Y230" s="22">
        <v>0.47</v>
      </c>
      <c r="Z230" s="22">
        <v>11.19</v>
      </c>
      <c r="AA230" s="22">
        <v>3.71</v>
      </c>
      <c r="AB230" s="22">
        <v>0.01</v>
      </c>
      <c r="AC230" s="22">
        <v>7.0000000000000007E-2</v>
      </c>
      <c r="AD230" s="22">
        <v>11.37</v>
      </c>
      <c r="AE230" s="22">
        <v>0</v>
      </c>
      <c r="AF230" s="22">
        <v>0.22</v>
      </c>
      <c r="AG230" s="22">
        <v>0</v>
      </c>
      <c r="AH230" s="22">
        <v>0.03</v>
      </c>
    </row>
    <row r="231" spans="1:34" ht="15" x14ac:dyDescent="0.2">
      <c r="A231" s="22">
        <v>31</v>
      </c>
      <c r="B231" s="22" t="s">
        <v>395</v>
      </c>
      <c r="C231" s="22" t="s">
        <v>389</v>
      </c>
      <c r="D231" s="22">
        <v>62.13</v>
      </c>
      <c r="E231" s="22"/>
      <c r="F231" s="22"/>
      <c r="G231" s="22"/>
      <c r="H231" s="22">
        <v>6</v>
      </c>
      <c r="I231" s="22"/>
      <c r="J231" s="22">
        <v>8.3800000000000008</v>
      </c>
      <c r="K231" s="22">
        <v>0.82</v>
      </c>
      <c r="L231" s="22">
        <v>9.4600000000000009</v>
      </c>
      <c r="M231" s="22">
        <v>4.95</v>
      </c>
      <c r="N231" s="22">
        <v>0.02</v>
      </c>
      <c r="O231" s="22">
        <v>0.05</v>
      </c>
      <c r="P231" s="22" t="s">
        <v>369</v>
      </c>
      <c r="Q231" s="22">
        <v>0.04</v>
      </c>
      <c r="R231" s="22">
        <v>6.59</v>
      </c>
      <c r="S231" s="22">
        <v>0.03</v>
      </c>
      <c r="T231" s="22">
        <v>1.1399999999999999</v>
      </c>
      <c r="U231" s="22">
        <v>2.83</v>
      </c>
      <c r="V231" s="22">
        <v>5.58</v>
      </c>
      <c r="W231" s="22">
        <v>2.0699999999999998</v>
      </c>
      <c r="X231" s="22">
        <v>198.36</v>
      </c>
      <c r="Y231" s="22">
        <v>0.31</v>
      </c>
      <c r="Z231" s="22">
        <v>6.38</v>
      </c>
      <c r="AA231" s="22">
        <v>0.3</v>
      </c>
      <c r="AB231" s="22">
        <v>0.01</v>
      </c>
      <c r="AC231" s="22">
        <v>0</v>
      </c>
      <c r="AD231" s="22">
        <v>8.8800000000000008</v>
      </c>
      <c r="AE231" s="22">
        <v>0.17</v>
      </c>
      <c r="AF231" s="22">
        <v>0.2</v>
      </c>
      <c r="AG231" s="22">
        <v>0.05</v>
      </c>
      <c r="AH231" s="22">
        <v>0.05</v>
      </c>
    </row>
    <row r="232" spans="1:34" ht="15" x14ac:dyDescent="0.2">
      <c r="A232" s="22">
        <v>32</v>
      </c>
      <c r="B232" s="22" t="s">
        <v>394</v>
      </c>
      <c r="C232" s="22" t="s">
        <v>389</v>
      </c>
      <c r="D232" s="22">
        <v>64.55</v>
      </c>
      <c r="E232" s="22"/>
      <c r="F232" s="22"/>
      <c r="G232" s="22"/>
      <c r="H232" s="22">
        <v>6</v>
      </c>
      <c r="I232" s="22"/>
      <c r="J232" s="22">
        <v>8.4499999999999993</v>
      </c>
      <c r="K232" s="22">
        <v>0.61</v>
      </c>
      <c r="L232" s="22">
        <v>8.23</v>
      </c>
      <c r="M232" s="22">
        <v>4.45</v>
      </c>
      <c r="N232" s="22">
        <v>0.02</v>
      </c>
      <c r="O232" s="22">
        <v>7.0000000000000007E-2</v>
      </c>
      <c r="P232" s="22" t="s">
        <v>369</v>
      </c>
      <c r="Q232" s="22">
        <v>0.03</v>
      </c>
      <c r="R232" s="22">
        <v>6.09</v>
      </c>
      <c r="S232" s="22">
        <v>0.04</v>
      </c>
      <c r="T232" s="22">
        <v>0.88</v>
      </c>
      <c r="U232" s="22">
        <v>2.3199999999999998</v>
      </c>
      <c r="V232" s="22">
        <v>4.7</v>
      </c>
      <c r="W232" s="22">
        <v>1.82</v>
      </c>
      <c r="X232" s="22">
        <v>199</v>
      </c>
      <c r="Y232" s="22">
        <v>0.39</v>
      </c>
      <c r="Z232" s="22">
        <v>7.4</v>
      </c>
      <c r="AA232" s="22">
        <v>0.78</v>
      </c>
      <c r="AB232" s="22">
        <v>0.01</v>
      </c>
      <c r="AC232" s="22">
        <v>0</v>
      </c>
      <c r="AD232" s="22">
        <v>6.42</v>
      </c>
      <c r="AE232" s="22">
        <v>0</v>
      </c>
      <c r="AF232" s="22">
        <v>0.24</v>
      </c>
      <c r="AG232" s="22">
        <v>0.05</v>
      </c>
      <c r="AH232" s="22">
        <v>0</v>
      </c>
    </row>
    <row r="233" spans="1:34" ht="15" x14ac:dyDescent="0.2">
      <c r="A233" s="22">
        <v>33</v>
      </c>
      <c r="B233" s="22" t="s">
        <v>393</v>
      </c>
      <c r="C233" s="22" t="s">
        <v>389</v>
      </c>
      <c r="D233" s="22">
        <v>66.48</v>
      </c>
      <c r="E233" s="22"/>
      <c r="F233" s="22"/>
      <c r="G233" s="22"/>
      <c r="H233" s="22">
        <v>6</v>
      </c>
      <c r="I233" s="22"/>
      <c r="J233" s="22">
        <v>8.4600000000000009</v>
      </c>
      <c r="K233" s="22">
        <v>0.56000000000000005</v>
      </c>
      <c r="L233" s="22">
        <v>7.16</v>
      </c>
      <c r="M233" s="22">
        <v>3.99</v>
      </c>
      <c r="N233" s="22">
        <v>0.02</v>
      </c>
      <c r="O233" s="22">
        <v>7.0000000000000007E-2</v>
      </c>
      <c r="P233" s="22" t="s">
        <v>369</v>
      </c>
      <c r="Q233" s="22">
        <v>0.03</v>
      </c>
      <c r="R233" s="22">
        <v>5.32</v>
      </c>
      <c r="S233" s="22">
        <v>0.03</v>
      </c>
      <c r="T233" s="22">
        <v>0.7</v>
      </c>
      <c r="U233" s="22">
        <v>2.06</v>
      </c>
      <c r="V233" s="22">
        <v>4.07</v>
      </c>
      <c r="W233" s="22">
        <v>1.87</v>
      </c>
      <c r="X233" s="22">
        <v>183.44</v>
      </c>
      <c r="Y233" s="22">
        <v>0.32</v>
      </c>
      <c r="Z233" s="22">
        <v>8.0500000000000007</v>
      </c>
      <c r="AA233" s="22">
        <v>1.07</v>
      </c>
      <c r="AB233" s="22">
        <v>0.01</v>
      </c>
      <c r="AC233" s="22">
        <v>0</v>
      </c>
      <c r="AD233" s="22">
        <v>6.78</v>
      </c>
      <c r="AE233" s="22">
        <v>0</v>
      </c>
      <c r="AF233" s="22">
        <v>0.24</v>
      </c>
      <c r="AG233" s="22">
        <v>0</v>
      </c>
      <c r="AH233" s="22">
        <v>0</v>
      </c>
    </row>
    <row r="234" spans="1:34" ht="15" x14ac:dyDescent="0.2">
      <c r="A234" s="22">
        <v>34</v>
      </c>
      <c r="B234" s="22" t="s">
        <v>392</v>
      </c>
      <c r="C234" s="22" t="s">
        <v>389</v>
      </c>
      <c r="D234" s="22">
        <v>68.23</v>
      </c>
      <c r="E234" s="22"/>
      <c r="F234" s="22"/>
      <c r="G234" s="22"/>
      <c r="H234" s="22">
        <v>7</v>
      </c>
      <c r="I234" s="22"/>
      <c r="J234" s="22">
        <v>8.4</v>
      </c>
      <c r="K234" s="22">
        <v>0.72</v>
      </c>
      <c r="L234" s="22">
        <v>6.68</v>
      </c>
      <c r="M234" s="22">
        <v>7.43</v>
      </c>
      <c r="N234" s="22">
        <v>0.02</v>
      </c>
      <c r="O234" s="22">
        <v>0.16</v>
      </c>
      <c r="P234" s="22" t="s">
        <v>369</v>
      </c>
      <c r="Q234" s="22">
        <v>0.03</v>
      </c>
      <c r="R234" s="22">
        <v>7.36</v>
      </c>
      <c r="S234" s="22">
        <v>0.04</v>
      </c>
      <c r="T234" s="22">
        <v>0.97</v>
      </c>
      <c r="U234" s="22">
        <v>2.92</v>
      </c>
      <c r="V234" s="22">
        <v>5.64</v>
      </c>
      <c r="W234" s="22">
        <v>2.0299999999999998</v>
      </c>
      <c r="X234" s="22">
        <v>196.87</v>
      </c>
      <c r="Y234" s="22">
        <v>0.42</v>
      </c>
      <c r="Z234" s="22">
        <v>8.23</v>
      </c>
      <c r="AA234" s="22">
        <v>0.37</v>
      </c>
      <c r="AB234" s="22">
        <v>0.01</v>
      </c>
      <c r="AC234" s="22">
        <v>0</v>
      </c>
      <c r="AD234" s="22">
        <v>8.2899999999999991</v>
      </c>
      <c r="AE234" s="22">
        <v>0</v>
      </c>
      <c r="AF234" s="22">
        <v>0.24</v>
      </c>
      <c r="AG234" s="22">
        <v>0.04</v>
      </c>
      <c r="AH234" s="22">
        <v>0.03</v>
      </c>
    </row>
    <row r="235" spans="1:34" ht="15" x14ac:dyDescent="0.2">
      <c r="A235" s="22">
        <v>35</v>
      </c>
      <c r="B235" s="22" t="s">
        <v>391</v>
      </c>
      <c r="C235" s="22" t="s">
        <v>389</v>
      </c>
      <c r="D235" s="22">
        <v>70.430000000000007</v>
      </c>
      <c r="E235" s="22"/>
      <c r="F235" s="22"/>
      <c r="G235" s="22"/>
      <c r="H235" s="22">
        <v>6</v>
      </c>
      <c r="I235" s="22"/>
      <c r="J235" s="22">
        <v>8.4600000000000009</v>
      </c>
      <c r="K235" s="22">
        <v>0.24</v>
      </c>
      <c r="L235" s="22">
        <v>6.42</v>
      </c>
      <c r="M235" s="22">
        <v>2.21</v>
      </c>
      <c r="N235" s="22">
        <v>0.01</v>
      </c>
      <c r="O235" s="22">
        <v>0.03</v>
      </c>
      <c r="P235" s="22" t="s">
        <v>369</v>
      </c>
      <c r="Q235" s="22">
        <v>0.03</v>
      </c>
      <c r="R235" s="22">
        <v>4.82</v>
      </c>
      <c r="S235" s="22">
        <v>0.02</v>
      </c>
      <c r="T235" s="22">
        <v>0.45</v>
      </c>
      <c r="U235" s="22">
        <v>1.51</v>
      </c>
      <c r="V235" s="22">
        <v>2.97</v>
      </c>
      <c r="W235" s="22">
        <v>1.49</v>
      </c>
      <c r="X235" s="22">
        <v>198.68</v>
      </c>
      <c r="Y235" s="22">
        <v>0.15</v>
      </c>
      <c r="Z235" s="22">
        <v>7.31</v>
      </c>
      <c r="AA235" s="22">
        <v>0.44</v>
      </c>
      <c r="AB235" s="22">
        <v>0.01</v>
      </c>
      <c r="AC235" s="22">
        <v>0</v>
      </c>
      <c r="AD235" s="22">
        <v>5.33</v>
      </c>
      <c r="AE235" s="22">
        <v>0</v>
      </c>
      <c r="AF235" s="22">
        <v>0.28999999999999998</v>
      </c>
      <c r="AG235" s="22">
        <v>0</v>
      </c>
      <c r="AH235" s="22">
        <v>0.05</v>
      </c>
    </row>
    <row r="236" spans="1:34" ht="15" x14ac:dyDescent="0.2">
      <c r="A236" s="22">
        <v>36</v>
      </c>
      <c r="B236" s="22" t="s">
        <v>390</v>
      </c>
      <c r="C236" s="22" t="s">
        <v>389</v>
      </c>
      <c r="D236" s="22">
        <v>72.430000000000007</v>
      </c>
      <c r="E236" s="22"/>
      <c r="F236" s="22"/>
      <c r="G236" s="22"/>
      <c r="H236" s="22">
        <v>6</v>
      </c>
      <c r="I236" s="22"/>
      <c r="J236" s="22">
        <v>8.41</v>
      </c>
      <c r="K236" s="22">
        <v>0.14000000000000001</v>
      </c>
      <c r="L236" s="22">
        <v>5.19</v>
      </c>
      <c r="M236" s="22">
        <v>3.99</v>
      </c>
      <c r="N236" s="22">
        <v>0.02</v>
      </c>
      <c r="O236" s="22">
        <v>0.13</v>
      </c>
      <c r="P236" s="22" t="s">
        <v>369</v>
      </c>
      <c r="Q236" s="22">
        <v>0.03</v>
      </c>
      <c r="R236" s="22">
        <v>5.65</v>
      </c>
      <c r="S236" s="22">
        <v>0.04</v>
      </c>
      <c r="T236" s="22">
        <v>0.47</v>
      </c>
      <c r="U236" s="22">
        <v>1.59</v>
      </c>
      <c r="V236" s="22">
        <v>3.37</v>
      </c>
      <c r="W236" s="22">
        <v>1.66</v>
      </c>
      <c r="X236" s="22">
        <v>198.82</v>
      </c>
      <c r="Y236" s="22">
        <v>0.23</v>
      </c>
      <c r="Z236" s="22">
        <v>8.42</v>
      </c>
      <c r="AA236" s="22">
        <v>0.26</v>
      </c>
      <c r="AB236" s="22">
        <v>0.01</v>
      </c>
      <c r="AC236" s="22">
        <v>0</v>
      </c>
      <c r="AD236" s="22">
        <v>4.5999999999999996</v>
      </c>
      <c r="AE236" s="22">
        <v>0</v>
      </c>
      <c r="AF236" s="22">
        <v>0.28000000000000003</v>
      </c>
      <c r="AG236" s="22">
        <v>0.02</v>
      </c>
      <c r="AH236" s="22">
        <v>0.06</v>
      </c>
    </row>
    <row r="237" spans="1:34" ht="1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5" x14ac:dyDescent="0.2">
      <c r="A238" s="22"/>
      <c r="B238" s="22" t="s">
        <v>388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5" x14ac:dyDescent="0.2">
      <c r="A239" s="22"/>
      <c r="B239" s="22" t="s">
        <v>387</v>
      </c>
      <c r="C239" s="22" t="s">
        <v>369</v>
      </c>
      <c r="D239" s="22" t="s">
        <v>369</v>
      </c>
      <c r="E239" s="22"/>
      <c r="F239" s="22"/>
      <c r="G239" s="22"/>
      <c r="H239" s="22" t="s">
        <v>369</v>
      </c>
      <c r="I239" s="22"/>
      <c r="J239" s="22">
        <v>7.45</v>
      </c>
      <c r="K239" s="22">
        <v>170.07</v>
      </c>
      <c r="L239" s="22">
        <v>2.35</v>
      </c>
      <c r="M239" s="22">
        <v>3448.94</v>
      </c>
      <c r="N239" s="22">
        <v>0</v>
      </c>
      <c r="O239" s="22">
        <v>17.47</v>
      </c>
      <c r="P239" s="22">
        <v>0</v>
      </c>
      <c r="Q239" s="22">
        <v>0</v>
      </c>
      <c r="R239" s="22">
        <v>3372.77</v>
      </c>
      <c r="S239" s="22">
        <v>5.85</v>
      </c>
      <c r="T239" s="22">
        <v>14.36</v>
      </c>
      <c r="U239" s="22">
        <v>12.48</v>
      </c>
      <c r="V239" s="22">
        <v>420.57</v>
      </c>
      <c r="W239" s="22">
        <v>6.06</v>
      </c>
      <c r="X239" s="22">
        <v>35.78</v>
      </c>
      <c r="Y239" s="22">
        <v>8.98</v>
      </c>
      <c r="Z239" s="22">
        <v>137.36000000000001</v>
      </c>
      <c r="AA239" s="22">
        <v>0.22</v>
      </c>
      <c r="AB239" s="22">
        <v>0.01</v>
      </c>
      <c r="AC239" s="22">
        <v>13.54</v>
      </c>
      <c r="AD239" s="22">
        <v>6.46</v>
      </c>
      <c r="AE239" s="22">
        <v>0.73</v>
      </c>
      <c r="AF239" s="22">
        <v>7.0000000000000007E-2</v>
      </c>
      <c r="AG239" s="22">
        <v>0.08</v>
      </c>
      <c r="AH239" s="22">
        <v>0.06</v>
      </c>
    </row>
    <row r="240" spans="1:34" ht="15" x14ac:dyDescent="0.2">
      <c r="A240" s="22"/>
      <c r="B240" s="22" t="s">
        <v>386</v>
      </c>
      <c r="C240" s="22" t="s">
        <v>369</v>
      </c>
      <c r="D240" s="22" t="s">
        <v>369</v>
      </c>
      <c r="E240" s="22"/>
      <c r="F240" s="22"/>
      <c r="G240" s="22"/>
      <c r="H240" s="22" t="s">
        <v>369</v>
      </c>
      <c r="I240" s="22"/>
      <c r="J240" s="22">
        <v>7.69</v>
      </c>
      <c r="K240" s="22">
        <v>16.87</v>
      </c>
      <c r="L240" s="22">
        <v>2.14</v>
      </c>
      <c r="M240" s="22">
        <v>265.91000000000003</v>
      </c>
      <c r="N240" s="22">
        <v>0.33</v>
      </c>
      <c r="O240" s="22">
        <v>11.68</v>
      </c>
      <c r="P240" s="22">
        <v>0</v>
      </c>
      <c r="Q240" s="22">
        <v>0</v>
      </c>
      <c r="R240" s="22">
        <v>254.37</v>
      </c>
      <c r="S240" s="22">
        <v>4.99</v>
      </c>
      <c r="T240" s="22">
        <v>23.53</v>
      </c>
      <c r="U240" s="22">
        <v>5.07</v>
      </c>
      <c r="V240" s="22">
        <v>45.41</v>
      </c>
      <c r="W240" s="22">
        <v>11.86</v>
      </c>
      <c r="X240" s="22">
        <v>7.62</v>
      </c>
      <c r="Y240" s="22">
        <v>3.18</v>
      </c>
      <c r="Z240" s="22">
        <v>187.77</v>
      </c>
      <c r="AA240" s="22">
        <v>0.56000000000000005</v>
      </c>
      <c r="AB240" s="22">
        <v>0.01</v>
      </c>
      <c r="AC240" s="22">
        <v>0</v>
      </c>
      <c r="AD240" s="22">
        <v>2.87</v>
      </c>
      <c r="AE240" s="22">
        <v>0.63</v>
      </c>
      <c r="AF240" s="22">
        <v>0.06</v>
      </c>
      <c r="AG240" s="22">
        <v>0.06</v>
      </c>
      <c r="AH240" s="22">
        <v>0</v>
      </c>
    </row>
    <row r="241" spans="1:34" ht="15" x14ac:dyDescent="0.2">
      <c r="A241" s="22"/>
      <c r="B241" s="22" t="s">
        <v>385</v>
      </c>
      <c r="C241" s="22" t="s">
        <v>369</v>
      </c>
      <c r="D241" s="22" t="s">
        <v>369</v>
      </c>
      <c r="E241" s="22"/>
      <c r="F241" s="22"/>
      <c r="G241" s="22"/>
      <c r="H241" s="22" t="s">
        <v>369</v>
      </c>
      <c r="I241" s="22"/>
      <c r="J241" s="22">
        <v>6.28</v>
      </c>
      <c r="K241" s="22">
        <v>2.56</v>
      </c>
      <c r="L241" s="22">
        <v>0.26</v>
      </c>
      <c r="M241" s="22">
        <v>0.18</v>
      </c>
      <c r="N241" s="22">
        <v>0</v>
      </c>
      <c r="O241" s="22">
        <v>0.01</v>
      </c>
      <c r="P241" s="22">
        <v>0</v>
      </c>
      <c r="Q241" s="22">
        <v>0.02</v>
      </c>
      <c r="R241" s="22">
        <v>0</v>
      </c>
      <c r="S241" s="22">
        <v>0</v>
      </c>
      <c r="T241" s="22">
        <v>0</v>
      </c>
      <c r="U241" s="22">
        <v>0.01</v>
      </c>
      <c r="V241" s="22">
        <v>0.13</v>
      </c>
      <c r="W241" s="22">
        <v>1.18</v>
      </c>
      <c r="X241" s="22">
        <v>0.56999999999999995</v>
      </c>
      <c r="Y241" s="22">
        <v>4.6900000000000004</v>
      </c>
      <c r="Z241" s="22">
        <v>8.69</v>
      </c>
      <c r="AA241" s="22">
        <v>0</v>
      </c>
      <c r="AB241" s="22">
        <v>0.01</v>
      </c>
      <c r="AC241" s="22">
        <v>0</v>
      </c>
      <c r="AD241" s="22">
        <v>2.86</v>
      </c>
      <c r="AE241" s="22">
        <v>0</v>
      </c>
      <c r="AF241" s="22">
        <v>0</v>
      </c>
      <c r="AG241" s="22">
        <v>0</v>
      </c>
      <c r="AH241" s="22">
        <v>0.13</v>
      </c>
    </row>
    <row r="242" spans="1:34" ht="15" x14ac:dyDescent="0.2">
      <c r="A242" s="22"/>
      <c r="B242" s="22" t="s">
        <v>384</v>
      </c>
      <c r="C242" s="22" t="s">
        <v>369</v>
      </c>
      <c r="D242" s="22" t="s">
        <v>369</v>
      </c>
      <c r="E242" s="22"/>
      <c r="F242" s="22"/>
      <c r="G242" s="22"/>
      <c r="H242" s="22" t="s">
        <v>369</v>
      </c>
      <c r="I242" s="22"/>
      <c r="J242" s="22">
        <v>6.51</v>
      </c>
      <c r="K242" s="22">
        <v>3.04</v>
      </c>
      <c r="L242" s="22">
        <v>0.27</v>
      </c>
      <c r="M242" s="22">
        <v>0.09</v>
      </c>
      <c r="N242" s="22">
        <v>0</v>
      </c>
      <c r="O242" s="22">
        <v>0</v>
      </c>
      <c r="P242" s="22">
        <v>0</v>
      </c>
      <c r="Q242" s="22">
        <v>0.02</v>
      </c>
      <c r="R242" s="22">
        <v>0</v>
      </c>
      <c r="S242" s="22">
        <v>0</v>
      </c>
      <c r="T242" s="22">
        <v>0</v>
      </c>
      <c r="U242" s="22">
        <v>0.04</v>
      </c>
      <c r="V242" s="22">
        <v>0.08</v>
      </c>
      <c r="W242" s="22">
        <v>0.28999999999999998</v>
      </c>
      <c r="X242" s="22">
        <v>0</v>
      </c>
      <c r="Y242" s="22">
        <v>4.05</v>
      </c>
      <c r="Z242" s="22">
        <v>6.94</v>
      </c>
      <c r="AA242" s="22">
        <v>0</v>
      </c>
      <c r="AB242" s="22">
        <v>0.01</v>
      </c>
      <c r="AC242" s="22">
        <v>0</v>
      </c>
      <c r="AD242" s="22">
        <v>2.86</v>
      </c>
      <c r="AE242" s="22">
        <v>0</v>
      </c>
      <c r="AF242" s="22">
        <v>0</v>
      </c>
      <c r="AG242" s="22">
        <v>0</v>
      </c>
      <c r="AH242" s="22">
        <v>0.22</v>
      </c>
    </row>
    <row r="243" spans="1:34" ht="15" x14ac:dyDescent="0.2">
      <c r="A243" s="22"/>
      <c r="B243" s="22" t="s">
        <v>383</v>
      </c>
      <c r="C243" s="22" t="s">
        <v>369</v>
      </c>
      <c r="D243" s="22" t="s">
        <v>369</v>
      </c>
      <c r="E243" s="22"/>
      <c r="F243" s="22"/>
      <c r="G243" s="22"/>
      <c r="H243" s="22" t="s">
        <v>369</v>
      </c>
      <c r="I243" s="22"/>
      <c r="J243" s="22">
        <v>6.54</v>
      </c>
      <c r="K243" s="22">
        <v>4.49</v>
      </c>
      <c r="L243" s="22">
        <v>0.26</v>
      </c>
      <c r="M243" s="22">
        <v>0.08</v>
      </c>
      <c r="N243" s="22">
        <v>0</v>
      </c>
      <c r="O243" s="22">
        <v>0</v>
      </c>
      <c r="P243" s="22">
        <v>0</v>
      </c>
      <c r="Q243" s="22">
        <v>0.03</v>
      </c>
      <c r="R243" s="22">
        <v>0</v>
      </c>
      <c r="S243" s="22">
        <v>0</v>
      </c>
      <c r="T243" s="22">
        <v>0</v>
      </c>
      <c r="U243" s="22">
        <v>0.03</v>
      </c>
      <c r="V243" s="22">
        <v>7.0000000000000007E-2</v>
      </c>
      <c r="W243" s="22">
        <v>0.28999999999999998</v>
      </c>
      <c r="X243" s="22">
        <v>1.53</v>
      </c>
      <c r="Y243" s="22">
        <v>3.9</v>
      </c>
      <c r="Z243" s="22">
        <v>6.47</v>
      </c>
      <c r="AA243" s="22">
        <v>0</v>
      </c>
      <c r="AB243" s="22">
        <v>0.01</v>
      </c>
      <c r="AC243" s="22">
        <v>0</v>
      </c>
      <c r="AD243" s="22">
        <v>2.86</v>
      </c>
      <c r="AE243" s="22">
        <v>0</v>
      </c>
      <c r="AF243" s="22">
        <v>0</v>
      </c>
      <c r="AG243" s="22">
        <v>0</v>
      </c>
      <c r="AH243" s="22">
        <v>0.12</v>
      </c>
    </row>
    <row r="244" spans="1:34" ht="15" x14ac:dyDescent="0.2">
      <c r="A244" s="22"/>
      <c r="B244" s="22" t="s">
        <v>382</v>
      </c>
      <c r="C244" s="22" t="s">
        <v>369</v>
      </c>
      <c r="D244" s="22" t="s">
        <v>369</v>
      </c>
      <c r="E244" s="22"/>
      <c r="F244" s="22"/>
      <c r="G244" s="22"/>
      <c r="H244" s="22" t="s">
        <v>369</v>
      </c>
      <c r="I244" s="22"/>
      <c r="J244" s="22">
        <v>4.34</v>
      </c>
      <c r="K244" s="22">
        <v>0</v>
      </c>
      <c r="L244" s="22">
        <v>0.11</v>
      </c>
      <c r="M244" s="22">
        <v>0.05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  <c r="V244" s="22">
        <v>0.01</v>
      </c>
      <c r="W244" s="22">
        <v>0.41</v>
      </c>
      <c r="X244" s="22">
        <v>0</v>
      </c>
      <c r="Y244" s="22">
        <v>0.43</v>
      </c>
      <c r="Z244" s="22">
        <v>5.09</v>
      </c>
      <c r="AA244" s="22">
        <v>0</v>
      </c>
      <c r="AB244" s="22">
        <v>0.01</v>
      </c>
      <c r="AC244" s="22">
        <v>0</v>
      </c>
      <c r="AD244" s="22">
        <v>2.86</v>
      </c>
      <c r="AE244" s="22">
        <v>0</v>
      </c>
      <c r="AF244" s="22">
        <v>0</v>
      </c>
      <c r="AG244" s="22">
        <v>0</v>
      </c>
      <c r="AH244" s="22">
        <v>0.19</v>
      </c>
    </row>
    <row r="245" spans="1:34" ht="15" x14ac:dyDescent="0.2">
      <c r="A245" s="22"/>
      <c r="B245" s="22" t="s">
        <v>381</v>
      </c>
      <c r="C245" s="22" t="s">
        <v>369</v>
      </c>
      <c r="D245" s="22" t="s">
        <v>369</v>
      </c>
      <c r="E245" s="22"/>
      <c r="F245" s="22"/>
      <c r="G245" s="22"/>
      <c r="H245" s="22" t="s">
        <v>369</v>
      </c>
      <c r="I245" s="22"/>
      <c r="J245" s="22">
        <v>6.3</v>
      </c>
      <c r="K245" s="22">
        <v>5.56</v>
      </c>
      <c r="L245" s="22">
        <v>0.23</v>
      </c>
      <c r="M245" s="22">
        <v>0.39</v>
      </c>
      <c r="N245" s="22">
        <v>0</v>
      </c>
      <c r="O245" s="22">
        <v>0.03</v>
      </c>
      <c r="P245" s="22">
        <v>0</v>
      </c>
      <c r="Q245" s="22">
        <v>0.03</v>
      </c>
      <c r="R245" s="22">
        <v>0</v>
      </c>
      <c r="S245" s="22">
        <v>0</v>
      </c>
      <c r="T245" s="22">
        <v>0</v>
      </c>
      <c r="U245" s="22">
        <v>0</v>
      </c>
      <c r="V245" s="22">
        <v>0.05</v>
      </c>
      <c r="W245" s="22">
        <v>1.57</v>
      </c>
      <c r="X245" s="22">
        <v>0.61</v>
      </c>
      <c r="Y245" s="22">
        <v>3.01</v>
      </c>
      <c r="Z245" s="22">
        <v>6.94</v>
      </c>
      <c r="AA245" s="22">
        <v>0</v>
      </c>
      <c r="AB245" s="22">
        <v>0.01</v>
      </c>
      <c r="AC245" s="22">
        <v>0</v>
      </c>
      <c r="AD245" s="22">
        <v>2.86</v>
      </c>
      <c r="AE245" s="22">
        <v>0.34</v>
      </c>
      <c r="AF245" s="22">
        <v>0</v>
      </c>
      <c r="AG245" s="22">
        <v>0</v>
      </c>
      <c r="AH245" s="22">
        <v>0.1</v>
      </c>
    </row>
    <row r="246" spans="1:34" ht="15" x14ac:dyDescent="0.2">
      <c r="A246" s="22"/>
      <c r="B246" s="22" t="s">
        <v>380</v>
      </c>
      <c r="C246" s="22" t="s">
        <v>369</v>
      </c>
      <c r="D246" s="22" t="s">
        <v>369</v>
      </c>
      <c r="E246" s="22"/>
      <c r="F246" s="22"/>
      <c r="G246" s="22"/>
      <c r="H246" s="22" t="s">
        <v>369</v>
      </c>
      <c r="I246" s="22"/>
      <c r="J246" s="22">
        <v>6.49</v>
      </c>
      <c r="K246" s="22">
        <v>0</v>
      </c>
      <c r="L246" s="22">
        <v>0.26</v>
      </c>
      <c r="M246" s="22">
        <v>5.0599999999999996</v>
      </c>
      <c r="N246" s="22">
        <v>0.01</v>
      </c>
      <c r="O246" s="22">
        <v>0.04</v>
      </c>
      <c r="P246" s="22">
        <v>0</v>
      </c>
      <c r="Q246" s="22">
        <v>0</v>
      </c>
      <c r="R246" s="22">
        <v>4.6500000000000004</v>
      </c>
      <c r="S246" s="22">
        <v>0.14000000000000001</v>
      </c>
      <c r="T246" s="22">
        <v>0.05</v>
      </c>
      <c r="U246" s="22">
        <v>0.03</v>
      </c>
      <c r="V246" s="22">
        <v>0.24</v>
      </c>
      <c r="W246" s="22">
        <v>0.9</v>
      </c>
      <c r="X246" s="22">
        <v>7.23</v>
      </c>
      <c r="Y246" s="22">
        <v>8.7100000000000009</v>
      </c>
      <c r="Z246" s="22">
        <v>104.8</v>
      </c>
      <c r="AA246" s="22">
        <v>0.22</v>
      </c>
      <c r="AB246" s="22">
        <v>0.01</v>
      </c>
      <c r="AC246" s="22">
        <v>0</v>
      </c>
      <c r="AD246" s="22">
        <v>2.89</v>
      </c>
      <c r="AE246" s="22">
        <v>0.36</v>
      </c>
      <c r="AF246" s="22">
        <v>0.03</v>
      </c>
      <c r="AG246" s="22">
        <v>0</v>
      </c>
      <c r="AH246" s="22">
        <v>0.13</v>
      </c>
    </row>
    <row r="247" spans="1:34" ht="15" x14ac:dyDescent="0.2">
      <c r="A247" s="22"/>
      <c r="B247" s="22" t="s">
        <v>379</v>
      </c>
      <c r="C247" s="22" t="s">
        <v>369</v>
      </c>
      <c r="D247" s="22" t="s">
        <v>369</v>
      </c>
      <c r="E247" s="22"/>
      <c r="F247" s="22"/>
      <c r="G247" s="22"/>
      <c r="H247" s="22" t="s">
        <v>369</v>
      </c>
      <c r="I247" s="22"/>
      <c r="J247" s="22">
        <v>6.21</v>
      </c>
      <c r="K247" s="22">
        <v>0</v>
      </c>
      <c r="L247" s="22">
        <v>0.35</v>
      </c>
      <c r="M247" s="22">
        <v>0.06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  <c r="V247" s="22">
        <v>0.01</v>
      </c>
      <c r="W247" s="22">
        <v>0.38</v>
      </c>
      <c r="X247" s="22">
        <v>0.53</v>
      </c>
      <c r="Y247" s="22">
        <v>1.3</v>
      </c>
      <c r="Z247" s="22">
        <v>9.99</v>
      </c>
      <c r="AA247" s="22">
        <v>0.37</v>
      </c>
      <c r="AB247" s="22">
        <v>0.01</v>
      </c>
      <c r="AC247" s="22">
        <v>0</v>
      </c>
      <c r="AD247" s="22">
        <v>2.86</v>
      </c>
      <c r="AE247" s="22">
        <v>0.34</v>
      </c>
      <c r="AF247" s="22">
        <v>0</v>
      </c>
      <c r="AG247" s="22">
        <v>0</v>
      </c>
      <c r="AH247" s="22">
        <v>0.12</v>
      </c>
    </row>
    <row r="248" spans="1:34" ht="15" x14ac:dyDescent="0.2">
      <c r="A248" s="22"/>
      <c r="B248" s="22" t="s">
        <v>378</v>
      </c>
      <c r="C248" s="22" t="s">
        <v>369</v>
      </c>
      <c r="D248" s="22" t="s">
        <v>369</v>
      </c>
      <c r="E248" s="22"/>
      <c r="F248" s="22"/>
      <c r="G248" s="22"/>
      <c r="H248" s="22" t="s">
        <v>369</v>
      </c>
      <c r="I248" s="22"/>
      <c r="J248" s="22">
        <v>7.74</v>
      </c>
      <c r="K248" s="22">
        <v>41.48</v>
      </c>
      <c r="L248" s="22">
        <v>9.6199999999999992</v>
      </c>
      <c r="M248" s="22">
        <v>643.71</v>
      </c>
      <c r="N248" s="22">
        <v>0.49</v>
      </c>
      <c r="O248" s="22">
        <v>20.6</v>
      </c>
      <c r="P248" s="22">
        <v>0</v>
      </c>
      <c r="Q248" s="22">
        <v>1.36</v>
      </c>
      <c r="R248" s="22">
        <v>807.31</v>
      </c>
      <c r="S248" s="22">
        <v>9.0500000000000007</v>
      </c>
      <c r="T248" s="22">
        <v>41.8</v>
      </c>
      <c r="U248" s="22">
        <v>8.83</v>
      </c>
      <c r="V248" s="22">
        <v>98.6</v>
      </c>
      <c r="W248" s="22">
        <v>19.350000000000001</v>
      </c>
      <c r="X248" s="22">
        <v>23.11</v>
      </c>
      <c r="Y248" s="22">
        <v>1.69</v>
      </c>
      <c r="Z248" s="22">
        <v>343.63</v>
      </c>
      <c r="AA248" s="22">
        <v>1.63</v>
      </c>
      <c r="AB248" s="22">
        <v>0.01</v>
      </c>
      <c r="AC248" s="22">
        <v>8.99</v>
      </c>
      <c r="AD248" s="22">
        <v>5.15</v>
      </c>
      <c r="AE248" s="22">
        <v>1.06</v>
      </c>
      <c r="AF248" s="22">
        <v>0.1</v>
      </c>
      <c r="AG248" s="22">
        <v>0.08</v>
      </c>
      <c r="AH248" s="22">
        <v>0</v>
      </c>
    </row>
    <row r="249" spans="1:34" ht="15" x14ac:dyDescent="0.2">
      <c r="A249" s="22"/>
      <c r="B249" s="22" t="s">
        <v>377</v>
      </c>
      <c r="C249" s="22" t="s">
        <v>369</v>
      </c>
      <c r="D249" s="22" t="s">
        <v>369</v>
      </c>
      <c r="E249" s="22"/>
      <c r="F249" s="22"/>
      <c r="G249" s="22"/>
      <c r="H249" s="22" t="s">
        <v>369</v>
      </c>
      <c r="I249" s="22"/>
      <c r="J249" s="22">
        <v>6.4</v>
      </c>
      <c r="K249" s="22">
        <v>16.600000000000001</v>
      </c>
      <c r="L249" s="22">
        <v>2.2000000000000002</v>
      </c>
      <c r="M249" s="22">
        <v>239.64</v>
      </c>
      <c r="N249" s="22">
        <v>0.36</v>
      </c>
      <c r="O249" s="22">
        <v>12.35</v>
      </c>
      <c r="P249" s="22">
        <v>0</v>
      </c>
      <c r="Q249" s="22">
        <v>7.0000000000000007E-2</v>
      </c>
      <c r="R249" s="22">
        <v>223.23</v>
      </c>
      <c r="S249" s="22">
        <v>5.61</v>
      </c>
      <c r="T249" s="22">
        <v>24.4</v>
      </c>
      <c r="U249" s="22">
        <v>4.91</v>
      </c>
      <c r="V249" s="22">
        <v>36.57</v>
      </c>
      <c r="W249" s="22">
        <v>12.51</v>
      </c>
      <c r="X249" s="22">
        <v>8.4700000000000006</v>
      </c>
      <c r="Y249" s="22">
        <v>1.94</v>
      </c>
      <c r="Z249" s="22">
        <v>192.03</v>
      </c>
      <c r="AA249" s="22">
        <v>0.37</v>
      </c>
      <c r="AB249" s="22">
        <v>0.01</v>
      </c>
      <c r="AC249" s="22">
        <v>0</v>
      </c>
      <c r="AD249" s="22">
        <v>3.02</v>
      </c>
      <c r="AE249" s="22">
        <v>0.87</v>
      </c>
      <c r="AF249" s="22">
        <v>0.05</v>
      </c>
      <c r="AG249" s="22">
        <v>0.04</v>
      </c>
      <c r="AH249" s="22">
        <v>0</v>
      </c>
    </row>
    <row r="250" spans="1:34" ht="15" x14ac:dyDescent="0.2">
      <c r="A250" s="22"/>
      <c r="B250" s="22" t="s">
        <v>376</v>
      </c>
      <c r="C250" s="22" t="s">
        <v>369</v>
      </c>
      <c r="D250" s="22" t="s">
        <v>369</v>
      </c>
      <c r="E250" s="22"/>
      <c r="F250" s="22"/>
      <c r="G250" s="22"/>
      <c r="H250" s="22" t="s">
        <v>369</v>
      </c>
      <c r="I250" s="22"/>
      <c r="J250" s="22">
        <v>7.83</v>
      </c>
      <c r="K250" s="22">
        <v>14.94</v>
      </c>
      <c r="L250" s="22">
        <v>2.21</v>
      </c>
      <c r="M250" s="22">
        <v>241.08</v>
      </c>
      <c r="N250" s="22">
        <v>0.36</v>
      </c>
      <c r="O250" s="22">
        <v>8.8699999999999992</v>
      </c>
      <c r="P250" s="22">
        <v>0</v>
      </c>
      <c r="Q250" s="22">
        <v>0</v>
      </c>
      <c r="R250" s="22">
        <v>216.62</v>
      </c>
      <c r="S250" s="22">
        <v>5.09</v>
      </c>
      <c r="T250" s="22">
        <v>24.56</v>
      </c>
      <c r="U250" s="22">
        <v>4.96</v>
      </c>
      <c r="V250" s="22">
        <v>37.020000000000003</v>
      </c>
      <c r="W250" s="22">
        <v>12.67</v>
      </c>
      <c r="X250" s="22">
        <v>5.7</v>
      </c>
      <c r="Y250" s="22">
        <v>1.88</v>
      </c>
      <c r="Z250" s="22">
        <v>190.27</v>
      </c>
      <c r="AA250" s="22">
        <v>0</v>
      </c>
      <c r="AB250" s="22">
        <v>0.01</v>
      </c>
      <c r="AC250" s="22">
        <v>0.56000000000000005</v>
      </c>
      <c r="AD250" s="22">
        <v>2.93</v>
      </c>
      <c r="AE250" s="22">
        <v>0.79</v>
      </c>
      <c r="AF250" s="22">
        <v>0.06</v>
      </c>
      <c r="AG250" s="22">
        <v>0.06</v>
      </c>
      <c r="AH250" s="22">
        <v>0</v>
      </c>
    </row>
    <row r="251" spans="1:34" ht="15" x14ac:dyDescent="0.2">
      <c r="A251" s="22"/>
      <c r="B251" s="22" t="s">
        <v>375</v>
      </c>
      <c r="C251" s="22" t="s">
        <v>369</v>
      </c>
      <c r="D251" s="22" t="s">
        <v>369</v>
      </c>
      <c r="E251" s="22"/>
      <c r="F251" s="22"/>
      <c r="G251" s="22"/>
      <c r="H251" s="22" t="s">
        <v>369</v>
      </c>
      <c r="I251" s="22"/>
      <c r="J251" s="22">
        <v>8.1199999999999992</v>
      </c>
      <c r="K251" s="22">
        <v>6.19</v>
      </c>
      <c r="L251" s="22">
        <v>1.6</v>
      </c>
      <c r="M251" s="22">
        <v>98.61</v>
      </c>
      <c r="N251" s="22">
        <v>0.15</v>
      </c>
      <c r="O251" s="22">
        <v>5.01</v>
      </c>
      <c r="P251" s="22">
        <v>0</v>
      </c>
      <c r="Q251" s="22">
        <v>0</v>
      </c>
      <c r="R251" s="22">
        <v>94.3</v>
      </c>
      <c r="S251" s="22">
        <v>2.2400000000000002</v>
      </c>
      <c r="T251" s="22">
        <v>9.9</v>
      </c>
      <c r="U251" s="22">
        <v>2.4</v>
      </c>
      <c r="V251" s="22">
        <v>15.84</v>
      </c>
      <c r="W251" s="22">
        <v>4.47</v>
      </c>
      <c r="X251" s="22">
        <v>7.76</v>
      </c>
      <c r="Y251" s="22">
        <v>1.94</v>
      </c>
      <c r="Z251" s="22">
        <v>81.489999999999995</v>
      </c>
      <c r="AA251" s="22">
        <v>0.15</v>
      </c>
      <c r="AB251" s="22">
        <v>0.01</v>
      </c>
      <c r="AC251" s="22">
        <v>0</v>
      </c>
      <c r="AD251" s="22">
        <v>2.87</v>
      </c>
      <c r="AE251" s="22">
        <v>0.68</v>
      </c>
      <c r="AF251" s="22">
        <v>0.02</v>
      </c>
      <c r="AG251" s="22">
        <v>0.02</v>
      </c>
      <c r="AH251" s="22">
        <v>0</v>
      </c>
    </row>
    <row r="252" spans="1:34" ht="15" x14ac:dyDescent="0.2">
      <c r="A252" s="22"/>
      <c r="B252" s="22" t="s">
        <v>374</v>
      </c>
      <c r="C252" s="22" t="s">
        <v>369</v>
      </c>
      <c r="D252" s="22" t="s">
        <v>369</v>
      </c>
      <c r="E252" s="22"/>
      <c r="F252" s="22"/>
      <c r="G252" s="22"/>
      <c r="H252" s="22" t="s">
        <v>369</v>
      </c>
      <c r="I252" s="22"/>
      <c r="J252" s="22">
        <v>7.78</v>
      </c>
      <c r="K252" s="22">
        <v>6.32</v>
      </c>
      <c r="L252" s="22">
        <v>1.78</v>
      </c>
      <c r="M252" s="22">
        <v>101.17</v>
      </c>
      <c r="N252" s="22">
        <v>0.15</v>
      </c>
      <c r="O252" s="22">
        <v>5.24</v>
      </c>
      <c r="P252" s="22">
        <v>0</v>
      </c>
      <c r="Q252" s="22">
        <v>0</v>
      </c>
      <c r="R252" s="22">
        <v>111.74</v>
      </c>
      <c r="S252" s="22">
        <v>2.68</v>
      </c>
      <c r="T252" s="22">
        <v>11.61</v>
      </c>
      <c r="U252" s="22">
        <v>2.8</v>
      </c>
      <c r="V252" s="22">
        <v>18.579999999999998</v>
      </c>
      <c r="W252" s="22">
        <v>4.58</v>
      </c>
      <c r="X252" s="22">
        <v>9.2200000000000006</v>
      </c>
      <c r="Y252" s="22">
        <v>0.04</v>
      </c>
      <c r="Z252" s="22">
        <v>87.6</v>
      </c>
      <c r="AA252" s="22">
        <v>0.33</v>
      </c>
      <c r="AB252" s="22">
        <v>0.01</v>
      </c>
      <c r="AC252" s="22">
        <v>13.16</v>
      </c>
      <c r="AD252" s="22">
        <v>3.4</v>
      </c>
      <c r="AE252" s="22">
        <v>0.71</v>
      </c>
      <c r="AF252" s="22">
        <v>0</v>
      </c>
      <c r="AG252" s="22">
        <v>0.05</v>
      </c>
      <c r="AH252" s="22">
        <v>0.01</v>
      </c>
    </row>
    <row r="253" spans="1:34" ht="15" x14ac:dyDescent="0.2">
      <c r="A253" s="22"/>
      <c r="B253" s="22" t="s">
        <v>373</v>
      </c>
      <c r="C253" s="22" t="s">
        <v>369</v>
      </c>
      <c r="D253" s="22" t="s">
        <v>369</v>
      </c>
      <c r="E253" s="22"/>
      <c r="F253" s="22"/>
      <c r="G253" s="22"/>
      <c r="H253" s="22" t="s">
        <v>369</v>
      </c>
      <c r="I253" s="22"/>
      <c r="J253" s="22">
        <v>7.98</v>
      </c>
      <c r="K253" s="22">
        <v>6.38</v>
      </c>
      <c r="L253" s="22">
        <v>1.73</v>
      </c>
      <c r="M253" s="22">
        <v>101.02</v>
      </c>
      <c r="N253" s="22">
        <v>0.15</v>
      </c>
      <c r="O253" s="22">
        <v>5.21</v>
      </c>
      <c r="P253" s="22">
        <v>0</v>
      </c>
      <c r="Q253" s="22">
        <v>0</v>
      </c>
      <c r="R253" s="22">
        <v>91.82</v>
      </c>
      <c r="S253" s="22">
        <v>2.19</v>
      </c>
      <c r="T253" s="22">
        <v>10</v>
      </c>
      <c r="U253" s="22">
        <v>2.4300000000000002</v>
      </c>
      <c r="V253" s="22">
        <v>16.16</v>
      </c>
      <c r="W253" s="22">
        <v>4.5</v>
      </c>
      <c r="X253" s="22">
        <v>6.8</v>
      </c>
      <c r="Y253" s="22">
        <v>0.01</v>
      </c>
      <c r="Z253" s="22">
        <v>77.05</v>
      </c>
      <c r="AA253" s="22">
        <v>0.33</v>
      </c>
      <c r="AB253" s="22">
        <v>0.01</v>
      </c>
      <c r="AC253" s="22">
        <v>2.2400000000000002</v>
      </c>
      <c r="AD253" s="22">
        <v>3</v>
      </c>
      <c r="AE253" s="22">
        <v>0.56999999999999995</v>
      </c>
      <c r="AF253" s="22">
        <v>0</v>
      </c>
      <c r="AG253" s="22">
        <v>0</v>
      </c>
      <c r="AH253" s="22">
        <v>0</v>
      </c>
    </row>
    <row r="254" spans="1:34" ht="15" x14ac:dyDescent="0.2">
      <c r="A254" s="22"/>
      <c r="B254" s="22" t="s">
        <v>372</v>
      </c>
      <c r="C254" s="22" t="s">
        <v>369</v>
      </c>
      <c r="D254" s="22" t="s">
        <v>369</v>
      </c>
      <c r="E254" s="22"/>
      <c r="F254" s="22"/>
      <c r="G254" s="22"/>
      <c r="H254" s="22" t="s">
        <v>369</v>
      </c>
      <c r="I254" s="22"/>
      <c r="J254" s="22">
        <v>8</v>
      </c>
      <c r="K254" s="22">
        <v>6.32</v>
      </c>
      <c r="L254" s="22">
        <v>1.8</v>
      </c>
      <c r="M254" s="22">
        <v>100.99</v>
      </c>
      <c r="N254" s="22">
        <v>0.15</v>
      </c>
      <c r="O254" s="22">
        <v>5.23</v>
      </c>
      <c r="P254" s="22">
        <v>0</v>
      </c>
      <c r="Q254" s="22">
        <v>0</v>
      </c>
      <c r="R254" s="22">
        <v>87.6</v>
      </c>
      <c r="S254" s="22">
        <v>2.0699999999999998</v>
      </c>
      <c r="T254" s="22">
        <v>9.9700000000000006</v>
      </c>
      <c r="U254" s="22">
        <v>2.42</v>
      </c>
      <c r="V254" s="22">
        <v>16</v>
      </c>
      <c r="W254" s="22">
        <v>4.51</v>
      </c>
      <c r="X254" s="22">
        <v>6.69</v>
      </c>
      <c r="Y254" s="22">
        <v>0.01</v>
      </c>
      <c r="Z254" s="22">
        <v>76.959999999999994</v>
      </c>
      <c r="AA254" s="22">
        <v>0</v>
      </c>
      <c r="AB254" s="22">
        <v>0.01</v>
      </c>
      <c r="AC254" s="22">
        <v>2.2200000000000002</v>
      </c>
      <c r="AD254" s="22">
        <v>3.02</v>
      </c>
      <c r="AE254" s="22">
        <v>0.59</v>
      </c>
      <c r="AF254" s="22">
        <v>0.02</v>
      </c>
      <c r="AG254" s="22">
        <v>0.05</v>
      </c>
      <c r="AH254" s="22">
        <v>0.05</v>
      </c>
    </row>
    <row r="255" spans="1:34" ht="15" x14ac:dyDescent="0.2">
      <c r="A255" s="22"/>
      <c r="B255" s="22" t="s">
        <v>371</v>
      </c>
      <c r="C255" s="22" t="s">
        <v>369</v>
      </c>
      <c r="D255" s="22" t="s">
        <v>369</v>
      </c>
      <c r="E255" s="22"/>
      <c r="F255" s="22"/>
      <c r="G255" s="22"/>
      <c r="H255" s="22" t="s">
        <v>369</v>
      </c>
      <c r="I255" s="22"/>
      <c r="J255" s="22">
        <v>8.06</v>
      </c>
      <c r="K255" s="22">
        <v>6.43</v>
      </c>
      <c r="L255" s="22">
        <v>1.72</v>
      </c>
      <c r="M255" s="22">
        <v>102</v>
      </c>
      <c r="N255" s="22">
        <v>0.15</v>
      </c>
      <c r="O255" s="22">
        <v>5.26</v>
      </c>
      <c r="P255" s="22">
        <v>0</v>
      </c>
      <c r="Q255" s="22">
        <v>0</v>
      </c>
      <c r="R255" s="22">
        <v>105.18</v>
      </c>
      <c r="S255" s="22">
        <v>2.4500000000000002</v>
      </c>
      <c r="T255" s="22">
        <v>10.99</v>
      </c>
      <c r="U255" s="22">
        <v>2.66</v>
      </c>
      <c r="V255" s="22">
        <v>17.760000000000002</v>
      </c>
      <c r="W255" s="22">
        <v>4.55</v>
      </c>
      <c r="X255" s="22">
        <v>7.05</v>
      </c>
      <c r="Y255" s="22">
        <v>0.01</v>
      </c>
      <c r="Z255" s="22">
        <v>84.08</v>
      </c>
      <c r="AA255" s="22">
        <v>0.11</v>
      </c>
      <c r="AB255" s="22">
        <v>0.01</v>
      </c>
      <c r="AC255" s="22">
        <v>3.69</v>
      </c>
      <c r="AD255" s="22">
        <v>2.96</v>
      </c>
      <c r="AE255" s="22">
        <v>0.64</v>
      </c>
      <c r="AF255" s="22">
        <v>0.02</v>
      </c>
      <c r="AG255" s="22">
        <v>0.04</v>
      </c>
      <c r="AH255" s="22">
        <v>0</v>
      </c>
    </row>
    <row r="256" spans="1:34" ht="15" x14ac:dyDescent="0.2">
      <c r="A256" s="22"/>
      <c r="B256" s="22" t="s">
        <v>370</v>
      </c>
      <c r="C256" s="22" t="s">
        <v>369</v>
      </c>
      <c r="D256" s="22" t="s">
        <v>369</v>
      </c>
      <c r="E256" s="22"/>
      <c r="F256" s="22"/>
      <c r="G256" s="22"/>
      <c r="H256" s="22" t="s">
        <v>369</v>
      </c>
      <c r="I256" s="22"/>
      <c r="J256" s="22">
        <v>7.94</v>
      </c>
      <c r="K256" s="22">
        <v>6.38</v>
      </c>
      <c r="L256" s="22">
        <v>1.78</v>
      </c>
      <c r="M256" s="22">
        <v>101.33</v>
      </c>
      <c r="N256" s="22">
        <v>0.15</v>
      </c>
      <c r="O256" s="22">
        <v>5.25</v>
      </c>
      <c r="P256" s="22">
        <v>0</v>
      </c>
      <c r="Q256" s="22">
        <v>0</v>
      </c>
      <c r="R256" s="22">
        <v>91.39</v>
      </c>
      <c r="S256" s="22">
        <v>2.13</v>
      </c>
      <c r="T256" s="22">
        <v>10.199999999999999</v>
      </c>
      <c r="U256" s="22">
        <v>2.48</v>
      </c>
      <c r="V256" s="22">
        <v>16.420000000000002</v>
      </c>
      <c r="W256" s="22">
        <v>4.57</v>
      </c>
      <c r="X256" s="22">
        <v>7.3</v>
      </c>
      <c r="Y256" s="22">
        <v>0.01</v>
      </c>
      <c r="Z256" s="22">
        <v>78.349999999999994</v>
      </c>
      <c r="AA256" s="22">
        <v>0.33</v>
      </c>
      <c r="AB256" s="22">
        <v>0.01</v>
      </c>
      <c r="AC256" s="22">
        <v>2.17</v>
      </c>
      <c r="AD256" s="22">
        <v>2.98</v>
      </c>
      <c r="AE256" s="22">
        <v>0.57999999999999996</v>
      </c>
      <c r="AF256" s="22">
        <v>0</v>
      </c>
      <c r="AG256" s="22">
        <v>0</v>
      </c>
      <c r="AH256" s="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99A7-CEA3-1E46-9D4C-4F19C9B41D79}">
  <dimension ref="A1:AH50"/>
  <sheetViews>
    <sheetView topLeftCell="H1" workbookViewId="0">
      <selection activeCell="AB42" sqref="AB42"/>
    </sheetView>
  </sheetViews>
  <sheetFormatPr baseColWidth="10" defaultRowHeight="11" x14ac:dyDescent="0.15"/>
  <sheetData>
    <row r="1" spans="1:34" ht="13" x14ac:dyDescent="0.15">
      <c r="A1" s="19" t="s">
        <v>649</v>
      </c>
      <c r="B1" s="19" t="s">
        <v>651</v>
      </c>
      <c r="C1" s="19" t="s">
        <v>653</v>
      </c>
      <c r="D1" s="19" t="s">
        <v>655</v>
      </c>
      <c r="E1" s="19" t="s">
        <v>656</v>
      </c>
      <c r="F1" s="19" t="s">
        <v>657</v>
      </c>
    </row>
    <row r="2" spans="1:34" ht="13" x14ac:dyDescent="0.15">
      <c r="A2" s="19" t="s">
        <v>650</v>
      </c>
      <c r="B2" s="19" t="s">
        <v>652</v>
      </c>
      <c r="C2" s="19" t="s">
        <v>654</v>
      </c>
      <c r="D2" s="19" t="s">
        <v>654</v>
      </c>
      <c r="E2" s="19" t="s">
        <v>654</v>
      </c>
      <c r="F2" s="19" t="s">
        <v>654</v>
      </c>
    </row>
    <row r="3" spans="1:34" ht="13" x14ac:dyDescent="0.15">
      <c r="A3" s="20" t="s">
        <v>604</v>
      </c>
      <c r="B3" s="21"/>
      <c r="C3" s="21"/>
      <c r="D3" s="21"/>
      <c r="E3" s="21"/>
      <c r="F3" s="21"/>
      <c r="H3" s="20" t="s">
        <v>585</v>
      </c>
      <c r="I3" s="21"/>
      <c r="J3" s="21"/>
      <c r="K3" s="21"/>
      <c r="L3" s="21"/>
      <c r="M3" s="21"/>
      <c r="O3" s="20" t="s">
        <v>569</v>
      </c>
      <c r="P3" s="21"/>
      <c r="Q3" s="21"/>
      <c r="R3" s="21"/>
      <c r="S3" s="21"/>
      <c r="T3" s="21"/>
      <c r="V3" s="20" t="s">
        <v>545</v>
      </c>
      <c r="W3" s="21"/>
      <c r="X3" s="21"/>
      <c r="Y3" s="21"/>
      <c r="Z3" s="21"/>
      <c r="AA3" s="21"/>
      <c r="AC3" s="20" t="s">
        <v>797</v>
      </c>
      <c r="AD3" s="21"/>
      <c r="AE3" s="21"/>
      <c r="AF3" s="21"/>
      <c r="AG3" s="21"/>
      <c r="AH3" s="21"/>
    </row>
    <row r="4" spans="1:34" ht="13" x14ac:dyDescent="0.15">
      <c r="A4" s="20" t="s">
        <v>658</v>
      </c>
      <c r="B4" s="20">
        <v>0.18</v>
      </c>
      <c r="C4" s="20">
        <v>2.13</v>
      </c>
      <c r="D4" s="20">
        <v>1.84</v>
      </c>
      <c r="E4" s="20">
        <v>0.28000000000000003</v>
      </c>
      <c r="F4" s="20">
        <v>0.43</v>
      </c>
      <c r="H4" s="20" t="s">
        <v>705</v>
      </c>
      <c r="I4" s="20">
        <v>0.74</v>
      </c>
      <c r="J4" s="20">
        <v>7.1</v>
      </c>
      <c r="K4" s="20">
        <v>3.3</v>
      </c>
      <c r="L4" s="20">
        <v>3.8</v>
      </c>
      <c r="M4" s="20">
        <v>1.83</v>
      </c>
      <c r="O4" s="20" t="s">
        <v>719</v>
      </c>
      <c r="P4" s="20">
        <v>0.91</v>
      </c>
      <c r="Q4" s="20">
        <v>2.29</v>
      </c>
      <c r="R4" s="20">
        <v>2.08</v>
      </c>
      <c r="S4" s="20">
        <v>0.21</v>
      </c>
      <c r="T4" s="20">
        <v>1.27</v>
      </c>
      <c r="V4" s="20" t="s">
        <v>757</v>
      </c>
      <c r="W4" s="20">
        <v>3.01</v>
      </c>
      <c r="X4" s="20">
        <v>2.2999999999999998</v>
      </c>
      <c r="Y4" s="20">
        <v>2.0299999999999998</v>
      </c>
      <c r="Z4" s="20">
        <v>0.28000000000000003</v>
      </c>
      <c r="AA4" s="20">
        <v>0.6</v>
      </c>
      <c r="AC4" s="20" t="s">
        <v>798</v>
      </c>
      <c r="AD4" s="20">
        <v>8.01</v>
      </c>
      <c r="AE4" s="20">
        <v>2.6</v>
      </c>
      <c r="AF4" s="20">
        <v>1.93</v>
      </c>
      <c r="AG4" s="20">
        <v>0.67</v>
      </c>
      <c r="AH4" s="20">
        <v>0.92</v>
      </c>
    </row>
    <row r="5" spans="1:34" ht="13" x14ac:dyDescent="0.15">
      <c r="A5" s="20" t="s">
        <v>659</v>
      </c>
      <c r="B5" s="20">
        <v>2.0299999999999998</v>
      </c>
      <c r="C5" s="20">
        <v>2.37</v>
      </c>
      <c r="D5" s="20">
        <v>2.09</v>
      </c>
      <c r="E5" s="20">
        <v>0.28000000000000003</v>
      </c>
      <c r="F5" s="20">
        <v>0.77</v>
      </c>
      <c r="H5" s="20" t="s">
        <v>706</v>
      </c>
      <c r="I5" s="20">
        <v>2.89</v>
      </c>
      <c r="J5" s="20">
        <v>2.75</v>
      </c>
      <c r="K5" s="20">
        <v>2.38</v>
      </c>
      <c r="L5" s="20">
        <v>0.37</v>
      </c>
      <c r="M5" s="20">
        <v>1.2</v>
      </c>
      <c r="O5" s="20" t="s">
        <v>720</v>
      </c>
      <c r="P5" s="20">
        <v>3.25</v>
      </c>
      <c r="Q5" s="20">
        <v>2.86</v>
      </c>
      <c r="R5" s="20">
        <v>2.7</v>
      </c>
      <c r="S5" s="20">
        <v>0.16</v>
      </c>
      <c r="T5" s="20">
        <v>0.92</v>
      </c>
      <c r="V5" s="20" t="s">
        <v>758</v>
      </c>
      <c r="W5" s="20">
        <v>3.65</v>
      </c>
      <c r="X5" s="20">
        <v>2.63</v>
      </c>
      <c r="Y5" s="20">
        <v>2.44</v>
      </c>
      <c r="Z5" s="20">
        <v>0.19</v>
      </c>
      <c r="AA5" s="20">
        <v>0.76</v>
      </c>
      <c r="AC5" s="20" t="s">
        <v>799</v>
      </c>
      <c r="AD5" s="20">
        <v>12</v>
      </c>
      <c r="AE5" s="20">
        <v>2.67</v>
      </c>
      <c r="AF5" s="20">
        <v>1.72</v>
      </c>
      <c r="AG5" s="20">
        <v>0.95</v>
      </c>
      <c r="AH5" s="20">
        <v>1.1100000000000001</v>
      </c>
    </row>
    <row r="6" spans="1:34" ht="13" x14ac:dyDescent="0.15">
      <c r="A6" s="20" t="s">
        <v>660</v>
      </c>
      <c r="B6" s="20">
        <v>3.9</v>
      </c>
      <c r="C6" s="20">
        <v>0.49</v>
      </c>
      <c r="D6" s="20">
        <v>0.41</v>
      </c>
      <c r="E6" s="20">
        <v>0.08</v>
      </c>
      <c r="F6" s="20">
        <v>0.09</v>
      </c>
      <c r="H6" s="20" t="s">
        <v>707</v>
      </c>
      <c r="I6" s="20">
        <v>5.39</v>
      </c>
      <c r="J6" s="20">
        <v>3.75</v>
      </c>
      <c r="K6" s="20">
        <v>3.22</v>
      </c>
      <c r="L6" s="20">
        <v>0.54</v>
      </c>
      <c r="M6" s="20">
        <v>1.29</v>
      </c>
      <c r="O6" s="20" t="s">
        <v>721</v>
      </c>
      <c r="P6" s="20">
        <v>4.75</v>
      </c>
      <c r="Q6" s="20">
        <v>6.4</v>
      </c>
      <c r="R6" s="20">
        <v>3.57</v>
      </c>
      <c r="S6" s="20">
        <v>2.83</v>
      </c>
      <c r="T6" s="20">
        <v>3.15</v>
      </c>
      <c r="V6" s="20" t="s">
        <v>759</v>
      </c>
      <c r="W6" s="20">
        <v>3.92</v>
      </c>
      <c r="X6" s="20">
        <v>2.71</v>
      </c>
      <c r="Y6" s="20">
        <v>2.52</v>
      </c>
      <c r="Z6" s="20">
        <v>0.19</v>
      </c>
      <c r="AA6" s="20">
        <v>1.1299999999999999</v>
      </c>
      <c r="AC6" s="20" t="s">
        <v>800</v>
      </c>
      <c r="AD6" s="20">
        <v>16.010000000000002</v>
      </c>
      <c r="AE6" s="20">
        <v>2.21</v>
      </c>
      <c r="AF6" s="20">
        <v>1.72</v>
      </c>
      <c r="AG6" s="20">
        <v>0.49</v>
      </c>
      <c r="AH6" s="20">
        <v>0.98</v>
      </c>
    </row>
    <row r="7" spans="1:34" ht="13" x14ac:dyDescent="0.15">
      <c r="A7" s="20" t="s">
        <v>661</v>
      </c>
      <c r="B7" s="20">
        <v>3.9</v>
      </c>
      <c r="C7" s="20">
        <v>9.1</v>
      </c>
      <c r="D7" s="20">
        <v>3.44</v>
      </c>
      <c r="E7" s="20">
        <v>5.67</v>
      </c>
      <c r="F7" s="20">
        <v>1.84</v>
      </c>
      <c r="H7" s="20" t="s">
        <v>708</v>
      </c>
      <c r="I7" s="20">
        <v>6.65</v>
      </c>
      <c r="J7" s="20">
        <v>7.39</v>
      </c>
      <c r="K7" s="20">
        <v>3.22</v>
      </c>
      <c r="L7" s="20">
        <v>4.17</v>
      </c>
      <c r="M7" s="20">
        <v>2.92</v>
      </c>
      <c r="O7" s="20" t="s">
        <v>722</v>
      </c>
      <c r="P7" s="20">
        <v>7.46</v>
      </c>
      <c r="Q7" s="20">
        <v>2.69</v>
      </c>
      <c r="R7" s="20">
        <v>1.91</v>
      </c>
      <c r="S7" s="20">
        <v>0.77</v>
      </c>
      <c r="T7" s="20">
        <v>1.1599999999999999</v>
      </c>
      <c r="V7" s="20" t="s">
        <v>760</v>
      </c>
      <c r="W7" s="20">
        <v>5.16</v>
      </c>
      <c r="X7" s="20">
        <v>8.69</v>
      </c>
      <c r="Y7" s="20">
        <v>6.7</v>
      </c>
      <c r="Z7" s="20">
        <v>1.99</v>
      </c>
      <c r="AA7" s="20">
        <v>2.57</v>
      </c>
      <c r="AC7" s="20" t="s">
        <v>801</v>
      </c>
      <c r="AD7" s="20">
        <v>20.010000000000002</v>
      </c>
      <c r="AE7" s="20">
        <v>4.25</v>
      </c>
      <c r="AF7" s="20">
        <v>2.97</v>
      </c>
      <c r="AG7" s="20">
        <v>1.28</v>
      </c>
      <c r="AH7" s="20">
        <v>2.85</v>
      </c>
    </row>
    <row r="8" spans="1:34" ht="13" x14ac:dyDescent="0.15">
      <c r="A8" s="20" t="s">
        <v>662</v>
      </c>
      <c r="B8" s="20">
        <v>6.13</v>
      </c>
      <c r="C8" s="20">
        <v>4.8499999999999996</v>
      </c>
      <c r="D8" s="20">
        <v>2.2999999999999998</v>
      </c>
      <c r="E8" s="20">
        <v>2.5499999999999998</v>
      </c>
      <c r="F8" s="20">
        <v>2.98</v>
      </c>
      <c r="H8" s="20" t="s">
        <v>709</v>
      </c>
      <c r="I8" s="20">
        <v>9.35</v>
      </c>
      <c r="J8" s="20">
        <v>5.38</v>
      </c>
      <c r="K8" s="20">
        <v>2.81</v>
      </c>
      <c r="L8" s="20">
        <v>2.56</v>
      </c>
      <c r="M8" s="20">
        <v>2.31</v>
      </c>
      <c r="O8" s="20" t="s">
        <v>723</v>
      </c>
      <c r="P8" s="20">
        <v>11.05</v>
      </c>
      <c r="Q8" s="20">
        <v>2.02</v>
      </c>
      <c r="R8" s="20">
        <v>1.76</v>
      </c>
      <c r="S8" s="20">
        <v>0.26</v>
      </c>
      <c r="T8" s="20">
        <v>0.77</v>
      </c>
      <c r="V8" s="20" t="s">
        <v>761</v>
      </c>
      <c r="W8" s="20">
        <v>6.24</v>
      </c>
      <c r="X8" s="20">
        <v>5.78</v>
      </c>
      <c r="Y8" s="20">
        <v>3.26</v>
      </c>
      <c r="Z8" s="20">
        <v>2.52</v>
      </c>
      <c r="AA8" s="20">
        <v>2.48</v>
      </c>
      <c r="AC8" s="20" t="s">
        <v>802</v>
      </c>
      <c r="AD8" s="20">
        <v>21.71</v>
      </c>
      <c r="AE8" s="20">
        <v>9.2799999999999994</v>
      </c>
      <c r="AF8" s="20">
        <v>7.22</v>
      </c>
      <c r="AG8" s="20">
        <v>2.0699999999999998</v>
      </c>
      <c r="AH8" s="20">
        <v>2.34</v>
      </c>
    </row>
    <row r="9" spans="1:34" ht="13" x14ac:dyDescent="0.15">
      <c r="A9" s="20" t="s">
        <v>663</v>
      </c>
      <c r="B9" s="20">
        <v>8.31</v>
      </c>
      <c r="C9" s="20">
        <v>1.91</v>
      </c>
      <c r="D9" s="20">
        <v>1.67</v>
      </c>
      <c r="E9" s="20">
        <v>0.24</v>
      </c>
      <c r="F9" s="20">
        <v>0.78</v>
      </c>
      <c r="H9" s="20" t="s">
        <v>710</v>
      </c>
      <c r="I9" s="20">
        <v>11.38</v>
      </c>
      <c r="J9" s="20">
        <v>1.83</v>
      </c>
      <c r="K9" s="20">
        <v>1.64</v>
      </c>
      <c r="L9" s="20">
        <v>0.2</v>
      </c>
      <c r="M9" s="20">
        <v>1.06</v>
      </c>
      <c r="O9" s="20" t="s">
        <v>724</v>
      </c>
      <c r="P9" s="20">
        <v>12.66</v>
      </c>
      <c r="Q9" s="20">
        <v>1.91</v>
      </c>
      <c r="R9" s="20">
        <v>1.8</v>
      </c>
      <c r="S9" s="20">
        <v>0.12</v>
      </c>
      <c r="T9" s="20">
        <v>1.24</v>
      </c>
      <c r="V9" s="20" t="s">
        <v>762</v>
      </c>
      <c r="W9" s="20">
        <v>8.9</v>
      </c>
      <c r="X9" s="20">
        <v>2.0299999999999998</v>
      </c>
      <c r="Y9" s="20">
        <v>1.93</v>
      </c>
      <c r="Z9" s="20">
        <v>0.1</v>
      </c>
      <c r="AA9" s="20">
        <v>1.26</v>
      </c>
      <c r="AC9" s="20" t="s">
        <v>803</v>
      </c>
      <c r="AD9" s="20">
        <v>22.49</v>
      </c>
      <c r="AE9" s="20">
        <v>7.9</v>
      </c>
      <c r="AF9" s="20">
        <v>6.22</v>
      </c>
      <c r="AG9" s="20">
        <v>1.68</v>
      </c>
      <c r="AH9" s="20">
        <v>2.06</v>
      </c>
    </row>
    <row r="10" spans="1:34" ht="13" x14ac:dyDescent="0.15">
      <c r="A10" s="20" t="s">
        <v>664</v>
      </c>
      <c r="B10" s="20">
        <v>10.09</v>
      </c>
      <c r="C10" s="20">
        <v>1.72</v>
      </c>
      <c r="D10" s="20">
        <v>1.6</v>
      </c>
      <c r="E10" s="20">
        <v>0.12</v>
      </c>
      <c r="F10" s="20">
        <v>0.75</v>
      </c>
      <c r="H10" s="20" t="s">
        <v>711</v>
      </c>
      <c r="I10" s="20">
        <v>13.28</v>
      </c>
      <c r="J10" s="20">
        <v>1.82</v>
      </c>
      <c r="K10" s="20">
        <v>1.51</v>
      </c>
      <c r="L10" s="20">
        <v>0.31</v>
      </c>
      <c r="M10" s="20">
        <v>0.8</v>
      </c>
      <c r="O10" s="20" t="s">
        <v>725</v>
      </c>
      <c r="P10" s="20">
        <v>15.98</v>
      </c>
      <c r="Q10" s="20">
        <v>2.1</v>
      </c>
      <c r="R10" s="20">
        <v>1.76</v>
      </c>
      <c r="S10" s="20">
        <v>0.35</v>
      </c>
      <c r="T10" s="20">
        <v>0.96</v>
      </c>
      <c r="V10" s="20" t="s">
        <v>763</v>
      </c>
      <c r="W10" s="20">
        <v>10.36</v>
      </c>
      <c r="X10" s="20">
        <v>2.3199999999999998</v>
      </c>
      <c r="Y10" s="20">
        <v>1.67</v>
      </c>
      <c r="Z10" s="20">
        <v>0.65</v>
      </c>
      <c r="AA10" s="20">
        <v>0.94</v>
      </c>
      <c r="AC10" s="20" t="s">
        <v>804</v>
      </c>
      <c r="AD10" s="20">
        <v>24.39</v>
      </c>
      <c r="AE10" s="20">
        <v>4.28</v>
      </c>
      <c r="AF10" s="20">
        <v>2.91</v>
      </c>
      <c r="AG10" s="20">
        <v>1.37</v>
      </c>
      <c r="AH10" s="20">
        <v>1.4</v>
      </c>
    </row>
    <row r="11" spans="1:34" ht="13" x14ac:dyDescent="0.15">
      <c r="A11" s="20" t="s">
        <v>665</v>
      </c>
      <c r="B11" s="20">
        <v>11.76</v>
      </c>
      <c r="C11" s="20">
        <v>1.76</v>
      </c>
      <c r="D11" s="20">
        <v>1.53</v>
      </c>
      <c r="E11" s="20">
        <v>0.23</v>
      </c>
      <c r="F11" s="20">
        <v>0.95</v>
      </c>
      <c r="H11" s="20" t="s">
        <v>712</v>
      </c>
      <c r="I11" s="20">
        <v>15.5</v>
      </c>
      <c r="J11" s="20">
        <v>1.93</v>
      </c>
      <c r="K11" s="20">
        <v>1.68</v>
      </c>
      <c r="L11" s="20">
        <v>0.24</v>
      </c>
      <c r="M11" s="20">
        <v>1.1499999999999999</v>
      </c>
      <c r="O11" s="20" t="s">
        <v>726</v>
      </c>
      <c r="P11" s="20">
        <v>16.510000000000002</v>
      </c>
      <c r="Q11" s="20">
        <v>1.73</v>
      </c>
      <c r="R11" s="20">
        <v>1.61</v>
      </c>
      <c r="S11" s="20">
        <v>0.11</v>
      </c>
      <c r="T11" s="20">
        <v>1.01</v>
      </c>
      <c r="V11" s="20" t="s">
        <v>764</v>
      </c>
      <c r="W11" s="20">
        <v>12.57</v>
      </c>
      <c r="X11" s="20">
        <v>2.0499999999999998</v>
      </c>
      <c r="Y11" s="20">
        <v>1.76</v>
      </c>
      <c r="Z11" s="20">
        <v>0.28000000000000003</v>
      </c>
      <c r="AA11" s="20">
        <v>0.77</v>
      </c>
      <c r="AC11" s="20" t="s">
        <v>805</v>
      </c>
      <c r="AD11" s="20">
        <v>28.12</v>
      </c>
      <c r="AE11" s="20">
        <v>1.23</v>
      </c>
      <c r="AF11" s="20">
        <v>1.18</v>
      </c>
      <c r="AG11" s="20">
        <v>0.05</v>
      </c>
      <c r="AH11" s="20">
        <v>0.15</v>
      </c>
    </row>
    <row r="12" spans="1:34" ht="13" x14ac:dyDescent="0.15">
      <c r="A12" s="20" t="s">
        <v>666</v>
      </c>
      <c r="B12" s="20">
        <v>13.47</v>
      </c>
      <c r="C12" s="20">
        <v>2.04</v>
      </c>
      <c r="D12" s="20">
        <v>1.76</v>
      </c>
      <c r="E12" s="20">
        <v>0.27</v>
      </c>
      <c r="F12" s="20">
        <v>0.92</v>
      </c>
      <c r="H12" s="20" t="s">
        <v>713</v>
      </c>
      <c r="I12" s="20">
        <v>17.440000000000001</v>
      </c>
      <c r="J12" s="20">
        <v>1.92</v>
      </c>
      <c r="K12" s="20">
        <v>1.66</v>
      </c>
      <c r="L12" s="20">
        <v>0.26</v>
      </c>
      <c r="M12" s="20">
        <v>1</v>
      </c>
      <c r="O12" s="20" t="s">
        <v>727</v>
      </c>
      <c r="P12" s="20">
        <v>19.13</v>
      </c>
      <c r="Q12" s="20">
        <v>3.02</v>
      </c>
      <c r="R12" s="20">
        <v>2.2200000000000002</v>
      </c>
      <c r="S12" s="20">
        <v>0.79</v>
      </c>
      <c r="T12" s="20">
        <v>2.37</v>
      </c>
      <c r="V12" s="20" t="s">
        <v>765</v>
      </c>
      <c r="W12" s="20">
        <v>14.58</v>
      </c>
      <c r="X12" s="20">
        <v>1.92</v>
      </c>
      <c r="Y12" s="20">
        <v>1.72</v>
      </c>
      <c r="Z12" s="20">
        <v>0.2</v>
      </c>
      <c r="AA12" s="20">
        <v>1.01</v>
      </c>
      <c r="AC12" s="20" t="s">
        <v>806</v>
      </c>
      <c r="AD12" s="20">
        <v>29.62</v>
      </c>
      <c r="AE12" s="20">
        <v>0.53</v>
      </c>
      <c r="AF12" s="20">
        <v>0.53</v>
      </c>
      <c r="AG12" s="20">
        <v>0</v>
      </c>
      <c r="AH12" s="20">
        <v>0.09</v>
      </c>
    </row>
    <row r="13" spans="1:34" ht="13" x14ac:dyDescent="0.15">
      <c r="A13" s="20" t="s">
        <v>667</v>
      </c>
      <c r="B13" s="20">
        <v>14.93</v>
      </c>
      <c r="C13" s="20">
        <v>1.89</v>
      </c>
      <c r="D13" s="20">
        <v>1.54</v>
      </c>
      <c r="E13" s="20">
        <v>0.36</v>
      </c>
      <c r="F13" s="20">
        <v>0.73</v>
      </c>
      <c r="H13" s="20" t="s">
        <v>714</v>
      </c>
      <c r="I13" s="20">
        <v>20.12</v>
      </c>
      <c r="J13" s="20">
        <v>4.1100000000000003</v>
      </c>
      <c r="K13" s="20">
        <v>2.16</v>
      </c>
      <c r="L13" s="20">
        <v>1.95</v>
      </c>
      <c r="M13" s="20">
        <v>2.42</v>
      </c>
      <c r="O13" s="20" t="s">
        <v>728</v>
      </c>
      <c r="P13" s="20">
        <v>22.05</v>
      </c>
      <c r="Q13" s="20">
        <v>6.58</v>
      </c>
      <c r="R13" s="20">
        <v>3.6</v>
      </c>
      <c r="S13" s="20">
        <v>2.98</v>
      </c>
      <c r="T13" s="20">
        <v>3.45</v>
      </c>
      <c r="V13" s="20" t="s">
        <v>766</v>
      </c>
      <c r="W13" s="20">
        <v>16.32</v>
      </c>
      <c r="X13" s="20">
        <v>1.98</v>
      </c>
      <c r="Y13" s="20">
        <v>1.73</v>
      </c>
      <c r="Z13" s="20">
        <v>0.25</v>
      </c>
      <c r="AA13" s="20">
        <v>1.07</v>
      </c>
      <c r="AC13" s="20" t="s">
        <v>807</v>
      </c>
      <c r="AD13" s="20">
        <v>32.020000000000003</v>
      </c>
      <c r="AE13" s="20">
        <v>0.46</v>
      </c>
      <c r="AF13" s="20">
        <v>0.39</v>
      </c>
      <c r="AG13" s="20">
        <v>7.0000000000000007E-2</v>
      </c>
      <c r="AH13" s="20">
        <v>0.09</v>
      </c>
    </row>
    <row r="14" spans="1:34" ht="13" x14ac:dyDescent="0.15">
      <c r="A14" s="20" t="s">
        <v>668</v>
      </c>
      <c r="B14" s="20">
        <v>17.190000000000001</v>
      </c>
      <c r="C14" s="20">
        <v>1.57</v>
      </c>
      <c r="D14" s="20">
        <v>1.45</v>
      </c>
      <c r="E14" s="20">
        <v>0.12</v>
      </c>
      <c r="F14" s="20">
        <v>0.96</v>
      </c>
      <c r="H14" s="20" t="s">
        <v>715</v>
      </c>
      <c r="I14" s="20">
        <v>21.47</v>
      </c>
      <c r="J14" s="20">
        <v>6.23</v>
      </c>
      <c r="K14" s="20">
        <v>3.56</v>
      </c>
      <c r="L14" s="20">
        <v>2.67</v>
      </c>
      <c r="M14" s="20">
        <v>3.22</v>
      </c>
      <c r="O14" s="20" t="s">
        <v>729</v>
      </c>
      <c r="P14" s="20">
        <v>23.72</v>
      </c>
      <c r="Q14" s="20">
        <v>6.84</v>
      </c>
      <c r="R14" s="20">
        <v>5.45</v>
      </c>
      <c r="S14" s="20">
        <v>1.4</v>
      </c>
      <c r="T14" s="20">
        <v>2.35</v>
      </c>
      <c r="V14" s="20" t="s">
        <v>767</v>
      </c>
      <c r="W14" s="20">
        <v>18.77</v>
      </c>
      <c r="X14" s="20">
        <v>2.0099999999999998</v>
      </c>
      <c r="Y14" s="20">
        <v>1.87</v>
      </c>
      <c r="Z14" s="20">
        <v>0.14000000000000001</v>
      </c>
      <c r="AA14" s="20">
        <v>1.64</v>
      </c>
      <c r="AC14" s="20" t="s">
        <v>808</v>
      </c>
      <c r="AD14" s="20">
        <v>32.19</v>
      </c>
      <c r="AE14" s="20">
        <v>0.45</v>
      </c>
      <c r="AF14" s="20">
        <v>0.36</v>
      </c>
      <c r="AG14" s="20">
        <v>0.08</v>
      </c>
      <c r="AH14" s="20" t="s">
        <v>369</v>
      </c>
    </row>
    <row r="15" spans="1:34" ht="13" x14ac:dyDescent="0.15">
      <c r="A15" s="20" t="s">
        <v>669</v>
      </c>
      <c r="B15" s="20">
        <v>19.05</v>
      </c>
      <c r="C15" s="20">
        <v>3.69</v>
      </c>
      <c r="D15" s="20">
        <v>2.17</v>
      </c>
      <c r="E15" s="20">
        <v>1.52</v>
      </c>
      <c r="F15" s="20">
        <v>2.11</v>
      </c>
      <c r="H15" s="20" t="s">
        <v>716</v>
      </c>
      <c r="I15" s="20">
        <v>25.61</v>
      </c>
      <c r="J15" s="20">
        <v>1.68</v>
      </c>
      <c r="K15" s="20">
        <v>1.44</v>
      </c>
      <c r="L15" s="20">
        <v>0.24</v>
      </c>
      <c r="M15" s="20">
        <v>1.72</v>
      </c>
      <c r="O15" s="20" t="s">
        <v>730</v>
      </c>
      <c r="P15" s="20">
        <v>25.13</v>
      </c>
      <c r="Q15" s="20">
        <v>4.92</v>
      </c>
      <c r="R15" s="20">
        <v>2.69</v>
      </c>
      <c r="S15" s="20">
        <v>2.23</v>
      </c>
      <c r="T15" s="20">
        <v>1.48</v>
      </c>
      <c r="V15" s="20" t="s">
        <v>768</v>
      </c>
      <c r="W15" s="20">
        <v>20.14</v>
      </c>
      <c r="X15" s="20">
        <v>9.74</v>
      </c>
      <c r="Y15" s="20">
        <v>8.65</v>
      </c>
      <c r="Z15" s="20">
        <v>1.0900000000000001</v>
      </c>
      <c r="AA15" s="20">
        <v>3.65</v>
      </c>
      <c r="AC15" s="20" t="s">
        <v>809</v>
      </c>
      <c r="AD15" s="20">
        <v>35.92</v>
      </c>
      <c r="AE15" s="20">
        <v>0.36</v>
      </c>
      <c r="AF15" s="20">
        <v>0.36</v>
      </c>
      <c r="AG15" s="20">
        <v>0</v>
      </c>
      <c r="AH15" s="20">
        <v>0.1</v>
      </c>
    </row>
    <row r="16" spans="1:34" ht="13" x14ac:dyDescent="0.15">
      <c r="A16" s="20" t="s">
        <v>670</v>
      </c>
      <c r="B16" s="20">
        <v>20.52</v>
      </c>
      <c r="C16" s="20">
        <v>6.3</v>
      </c>
      <c r="D16" s="20">
        <v>4.2300000000000004</v>
      </c>
      <c r="E16" s="20">
        <v>2.08</v>
      </c>
      <c r="F16" s="20">
        <v>3.61</v>
      </c>
      <c r="H16" s="20" t="s">
        <v>717</v>
      </c>
      <c r="I16" s="20">
        <v>27.37</v>
      </c>
      <c r="J16" s="20">
        <v>3.37</v>
      </c>
      <c r="K16" s="20">
        <v>2.83</v>
      </c>
      <c r="L16" s="20">
        <v>0.54</v>
      </c>
      <c r="M16" s="20">
        <v>1.77</v>
      </c>
      <c r="O16" s="20" t="s">
        <v>731</v>
      </c>
      <c r="P16" s="20">
        <v>25.98</v>
      </c>
      <c r="Q16" s="20">
        <v>2.15</v>
      </c>
      <c r="R16" s="20">
        <v>1.96</v>
      </c>
      <c r="S16" s="20">
        <v>0.19</v>
      </c>
      <c r="T16" s="20">
        <v>1.63</v>
      </c>
      <c r="V16" s="20" t="s">
        <v>769</v>
      </c>
      <c r="W16" s="20">
        <v>22.88</v>
      </c>
      <c r="X16" s="20">
        <v>7.5</v>
      </c>
      <c r="Y16" s="20">
        <v>6.11</v>
      </c>
      <c r="Z16" s="20">
        <v>1.39</v>
      </c>
      <c r="AA16" s="20">
        <v>3.13</v>
      </c>
      <c r="AC16" s="20" t="s">
        <v>810</v>
      </c>
      <c r="AD16" s="20">
        <v>36.619999999999997</v>
      </c>
      <c r="AE16" s="20">
        <v>0.53</v>
      </c>
      <c r="AF16" s="20">
        <v>0.51</v>
      </c>
      <c r="AG16" s="20">
        <v>0.02</v>
      </c>
      <c r="AH16" s="20">
        <v>0.09</v>
      </c>
    </row>
    <row r="17" spans="1:34" ht="13" x14ac:dyDescent="0.15">
      <c r="A17" s="20" t="s">
        <v>671</v>
      </c>
      <c r="B17" s="20">
        <v>21.71</v>
      </c>
      <c r="C17" s="20">
        <v>7.78</v>
      </c>
      <c r="D17" s="20">
        <v>6.41</v>
      </c>
      <c r="E17" s="20">
        <v>1.36</v>
      </c>
      <c r="F17" s="20">
        <v>2.85</v>
      </c>
      <c r="H17" s="20" t="s">
        <v>718</v>
      </c>
      <c r="I17" s="20">
        <v>29.42</v>
      </c>
      <c r="J17" s="20">
        <v>0.61</v>
      </c>
      <c r="K17" s="20">
        <v>0.39</v>
      </c>
      <c r="L17" s="20">
        <v>0.22</v>
      </c>
      <c r="M17" s="20">
        <v>0.12</v>
      </c>
      <c r="O17" s="20" t="s">
        <v>732</v>
      </c>
      <c r="P17" s="20">
        <v>25.89</v>
      </c>
      <c r="Q17" s="20">
        <v>0.51</v>
      </c>
      <c r="R17" s="20">
        <v>0.46</v>
      </c>
      <c r="S17" s="20">
        <v>0.05</v>
      </c>
      <c r="T17" s="20">
        <v>0.1</v>
      </c>
      <c r="V17" s="20" t="s">
        <v>770</v>
      </c>
      <c r="W17" s="20">
        <v>25.48</v>
      </c>
      <c r="X17" s="20">
        <v>3.69</v>
      </c>
      <c r="Y17" s="20">
        <v>3.1</v>
      </c>
      <c r="Z17" s="20">
        <v>0.59</v>
      </c>
      <c r="AA17" s="20">
        <v>2.5099999999999998</v>
      </c>
      <c r="AC17" s="20" t="s">
        <v>811</v>
      </c>
      <c r="AD17" s="20">
        <v>40.5</v>
      </c>
      <c r="AE17" s="20">
        <v>0.5</v>
      </c>
      <c r="AF17" s="20">
        <v>0.5</v>
      </c>
      <c r="AG17" s="20">
        <v>0</v>
      </c>
      <c r="AH17" s="20">
        <v>0.09</v>
      </c>
    </row>
    <row r="18" spans="1:34" ht="13" x14ac:dyDescent="0.15">
      <c r="A18" s="20" t="s">
        <v>672</v>
      </c>
      <c r="B18" s="20">
        <v>23.14</v>
      </c>
      <c r="C18" s="20">
        <v>7.09</v>
      </c>
      <c r="D18" s="20">
        <v>5.33</v>
      </c>
      <c r="E18" s="20">
        <v>1.76</v>
      </c>
      <c r="F18" s="20">
        <v>2.37</v>
      </c>
      <c r="O18" s="20" t="s">
        <v>733</v>
      </c>
      <c r="P18" s="20">
        <v>30.5</v>
      </c>
      <c r="Q18" s="20">
        <v>0.9</v>
      </c>
      <c r="R18" s="20">
        <v>0.85</v>
      </c>
      <c r="S18" s="20">
        <v>0.06</v>
      </c>
      <c r="T18" s="20">
        <v>0.11</v>
      </c>
      <c r="V18" s="20" t="s">
        <v>771</v>
      </c>
      <c r="W18" s="20">
        <v>25.48</v>
      </c>
      <c r="X18" s="20">
        <v>2.64</v>
      </c>
      <c r="Y18" s="20">
        <v>2.2799999999999998</v>
      </c>
      <c r="Z18" s="20">
        <v>0.36</v>
      </c>
      <c r="AA18" s="20">
        <v>1.53</v>
      </c>
      <c r="AC18" s="20" t="s">
        <v>812</v>
      </c>
      <c r="AD18" s="20">
        <v>41.66</v>
      </c>
      <c r="AE18" s="20">
        <v>0.65</v>
      </c>
      <c r="AF18" s="20">
        <v>0.54</v>
      </c>
      <c r="AG18" s="20">
        <v>0.11</v>
      </c>
      <c r="AH18" s="20">
        <v>0.11</v>
      </c>
    </row>
    <row r="19" spans="1:34" ht="13" x14ac:dyDescent="0.15">
      <c r="A19" s="20" t="s">
        <v>673</v>
      </c>
      <c r="B19" s="20">
        <v>24.72</v>
      </c>
      <c r="C19" s="20">
        <v>6.89</v>
      </c>
      <c r="D19" s="20">
        <v>5.12</v>
      </c>
      <c r="E19" s="20">
        <v>1.78</v>
      </c>
      <c r="F19" s="20">
        <v>2.08</v>
      </c>
      <c r="O19" s="20" t="s">
        <v>734</v>
      </c>
      <c r="P19" s="20">
        <v>32.700000000000003</v>
      </c>
      <c r="Q19" s="20">
        <v>0.48</v>
      </c>
      <c r="R19" s="20">
        <v>0.37</v>
      </c>
      <c r="S19" s="20">
        <v>0.11</v>
      </c>
      <c r="T19" s="20">
        <v>0.1</v>
      </c>
      <c r="V19" s="20" t="s">
        <v>772</v>
      </c>
      <c r="W19" s="20">
        <v>28.69</v>
      </c>
      <c r="X19" s="20">
        <v>0.57999999999999996</v>
      </c>
      <c r="Y19" s="20">
        <v>0.37</v>
      </c>
      <c r="Z19" s="20">
        <v>0.21</v>
      </c>
      <c r="AA19" s="20">
        <v>0.11</v>
      </c>
      <c r="AC19" s="20" t="s">
        <v>813</v>
      </c>
      <c r="AD19" s="20">
        <v>44.5</v>
      </c>
      <c r="AE19" s="20">
        <v>0.77</v>
      </c>
      <c r="AF19" s="20">
        <v>0.56000000000000005</v>
      </c>
      <c r="AG19" s="20">
        <v>0.21</v>
      </c>
      <c r="AH19" s="20">
        <v>0.09</v>
      </c>
    </row>
    <row r="20" spans="1:34" ht="13" x14ac:dyDescent="0.15">
      <c r="A20" s="20" t="s">
        <v>674</v>
      </c>
      <c r="B20" s="20">
        <v>26.76</v>
      </c>
      <c r="C20" s="20">
        <v>1.51</v>
      </c>
      <c r="D20" s="20">
        <v>1.45</v>
      </c>
      <c r="E20" s="20">
        <v>0.06</v>
      </c>
      <c r="F20" s="20">
        <v>0.27</v>
      </c>
      <c r="O20" s="20" t="s">
        <v>735</v>
      </c>
      <c r="P20" s="20">
        <v>34.9</v>
      </c>
      <c r="Q20" s="20">
        <v>0.51</v>
      </c>
      <c r="R20" s="20">
        <v>0.46</v>
      </c>
      <c r="S20" s="20">
        <v>0.05</v>
      </c>
      <c r="T20" s="20">
        <v>0.11</v>
      </c>
      <c r="V20" s="20" t="s">
        <v>773</v>
      </c>
      <c r="W20" s="20">
        <v>30.77</v>
      </c>
      <c r="X20" s="20">
        <v>0.49</v>
      </c>
      <c r="Y20" s="20">
        <v>0.37</v>
      </c>
      <c r="Z20" s="20">
        <v>0.12</v>
      </c>
      <c r="AA20" s="20">
        <v>0.09</v>
      </c>
      <c r="AC20" s="20" t="s">
        <v>814</v>
      </c>
      <c r="AD20" s="20">
        <v>46.41</v>
      </c>
      <c r="AE20" s="20">
        <v>0.62</v>
      </c>
      <c r="AF20" s="20">
        <v>0.49</v>
      </c>
      <c r="AG20" s="20">
        <v>0.13</v>
      </c>
      <c r="AH20" s="20">
        <v>0.09</v>
      </c>
    </row>
    <row r="21" spans="1:34" ht="13" x14ac:dyDescent="0.15">
      <c r="A21" s="20" t="s">
        <v>675</v>
      </c>
      <c r="B21" s="20">
        <v>29.12</v>
      </c>
      <c r="C21" s="20">
        <v>0.54</v>
      </c>
      <c r="D21" s="20">
        <v>0.35</v>
      </c>
      <c r="E21" s="20">
        <v>0.19</v>
      </c>
      <c r="F21" s="20">
        <v>7.0000000000000007E-2</v>
      </c>
      <c r="O21" s="20" t="s">
        <v>736</v>
      </c>
      <c r="P21" s="20">
        <v>37.83</v>
      </c>
      <c r="Q21" s="20">
        <v>0.45</v>
      </c>
      <c r="R21" s="20">
        <v>0.34</v>
      </c>
      <c r="S21" s="20">
        <v>0.11</v>
      </c>
      <c r="T21" s="20">
        <v>0.13</v>
      </c>
      <c r="V21" s="20" t="s">
        <v>734</v>
      </c>
      <c r="W21" s="20">
        <v>31.7</v>
      </c>
      <c r="X21" s="20">
        <v>0.49</v>
      </c>
      <c r="Y21" s="20">
        <v>0.35</v>
      </c>
      <c r="Z21" s="20">
        <v>0.14000000000000001</v>
      </c>
      <c r="AA21" s="20">
        <v>0.09</v>
      </c>
      <c r="AC21" s="20" t="s">
        <v>815</v>
      </c>
      <c r="AD21" s="20">
        <v>46.5</v>
      </c>
      <c r="AE21" s="20">
        <v>0.62</v>
      </c>
      <c r="AF21" s="20">
        <v>0.53</v>
      </c>
      <c r="AG21" s="20">
        <v>0.09</v>
      </c>
      <c r="AH21" s="20">
        <v>0.1</v>
      </c>
    </row>
    <row r="22" spans="1:34" ht="13" x14ac:dyDescent="0.15">
      <c r="A22" s="20" t="s">
        <v>676</v>
      </c>
      <c r="B22" s="20">
        <v>30.47</v>
      </c>
      <c r="C22" s="20">
        <v>0.5</v>
      </c>
      <c r="D22" s="20">
        <v>0.34</v>
      </c>
      <c r="E22" s="20">
        <v>0.16</v>
      </c>
      <c r="F22" s="20">
        <v>7.0000000000000007E-2</v>
      </c>
      <c r="O22" s="20" t="s">
        <v>737</v>
      </c>
      <c r="P22" s="20">
        <v>38.700000000000003</v>
      </c>
      <c r="Q22" s="20">
        <v>0.55000000000000004</v>
      </c>
      <c r="R22" s="20">
        <v>0.5</v>
      </c>
      <c r="S22" s="20">
        <v>0.05</v>
      </c>
      <c r="T22" s="20">
        <v>0.11</v>
      </c>
      <c r="V22" s="20" t="s">
        <v>774</v>
      </c>
      <c r="W22" s="20">
        <v>34.72</v>
      </c>
      <c r="X22" s="20">
        <v>0.61</v>
      </c>
      <c r="Y22" s="20">
        <v>0.45</v>
      </c>
      <c r="Z22" s="20">
        <v>0.16</v>
      </c>
      <c r="AA22" s="20">
        <v>0.1</v>
      </c>
      <c r="AC22" s="20" t="s">
        <v>742</v>
      </c>
      <c r="AD22" s="20">
        <v>49.08</v>
      </c>
      <c r="AE22" s="20">
        <v>0.64</v>
      </c>
      <c r="AF22" s="20">
        <v>0.56000000000000005</v>
      </c>
      <c r="AG22" s="20">
        <v>0.08</v>
      </c>
      <c r="AH22" s="20">
        <v>0.09</v>
      </c>
    </row>
    <row r="23" spans="1:34" ht="13" x14ac:dyDescent="0.15">
      <c r="A23" s="20" t="s">
        <v>677</v>
      </c>
      <c r="B23" s="20">
        <v>31.96</v>
      </c>
      <c r="C23" s="20">
        <v>0.54</v>
      </c>
      <c r="D23" s="20">
        <v>0.31</v>
      </c>
      <c r="E23" s="20">
        <v>0.23</v>
      </c>
      <c r="F23" s="20">
        <v>0.08</v>
      </c>
      <c r="O23" s="20" t="s">
        <v>738</v>
      </c>
      <c r="P23" s="20">
        <v>40.97</v>
      </c>
      <c r="Q23" s="20">
        <v>0.52</v>
      </c>
      <c r="R23" s="20">
        <v>0.48</v>
      </c>
      <c r="S23" s="20">
        <v>0.04</v>
      </c>
      <c r="T23" s="20">
        <v>0.11</v>
      </c>
      <c r="V23" s="20" t="s">
        <v>775</v>
      </c>
      <c r="W23" s="20">
        <v>36.28</v>
      </c>
      <c r="X23" s="20">
        <v>0.74</v>
      </c>
      <c r="Y23" s="20">
        <v>0.62</v>
      </c>
      <c r="Z23" s="20">
        <v>0.12</v>
      </c>
      <c r="AA23" s="20">
        <v>0.11</v>
      </c>
      <c r="AC23" s="20" t="s">
        <v>816</v>
      </c>
      <c r="AD23" s="20">
        <v>50.77</v>
      </c>
      <c r="AE23" s="20">
        <v>0.49</v>
      </c>
      <c r="AF23" s="20">
        <v>0.46</v>
      </c>
      <c r="AG23" s="20">
        <v>0.03</v>
      </c>
      <c r="AH23" s="20">
        <v>0.09</v>
      </c>
    </row>
    <row r="24" spans="1:34" ht="13" x14ac:dyDescent="0.15">
      <c r="A24" s="20" t="s">
        <v>678</v>
      </c>
      <c r="B24" s="20">
        <v>33.36</v>
      </c>
      <c r="C24" s="20">
        <v>0.35</v>
      </c>
      <c r="D24" s="20">
        <v>0.2</v>
      </c>
      <c r="E24" s="20">
        <v>0.16</v>
      </c>
      <c r="F24" s="20">
        <v>0.08</v>
      </c>
      <c r="O24" s="20" t="s">
        <v>739</v>
      </c>
      <c r="P24" s="20">
        <v>44.29</v>
      </c>
      <c r="Q24" s="20">
        <v>0.66</v>
      </c>
      <c r="R24" s="20">
        <v>0.57999999999999996</v>
      </c>
      <c r="S24" s="20">
        <v>0.08</v>
      </c>
      <c r="T24" s="20">
        <v>0.12</v>
      </c>
      <c r="V24" s="20" t="s">
        <v>776</v>
      </c>
      <c r="W24" s="20">
        <v>37.299999999999997</v>
      </c>
      <c r="X24" s="20">
        <v>0.3</v>
      </c>
      <c r="Y24" s="20">
        <v>0.27</v>
      </c>
      <c r="Z24" s="20">
        <v>0.03</v>
      </c>
      <c r="AA24" s="20">
        <v>0.11</v>
      </c>
      <c r="AC24" s="20" t="s">
        <v>817</v>
      </c>
      <c r="AD24" s="20">
        <v>54.15</v>
      </c>
      <c r="AE24" s="20">
        <v>0.56999999999999995</v>
      </c>
      <c r="AF24" s="20">
        <v>0.54</v>
      </c>
      <c r="AG24" s="20">
        <v>0.04</v>
      </c>
      <c r="AH24" s="20">
        <v>0.09</v>
      </c>
    </row>
    <row r="25" spans="1:34" ht="13" x14ac:dyDescent="0.15">
      <c r="A25" s="20" t="s">
        <v>679</v>
      </c>
      <c r="B25" s="20">
        <v>35.549999999999997</v>
      </c>
      <c r="C25" s="20">
        <v>0.45</v>
      </c>
      <c r="D25" s="20">
        <v>0.38</v>
      </c>
      <c r="E25" s="20">
        <v>0.06</v>
      </c>
      <c r="F25" s="20">
        <v>0.1</v>
      </c>
      <c r="O25" s="20" t="s">
        <v>740</v>
      </c>
      <c r="P25" s="20">
        <v>44.24</v>
      </c>
      <c r="Q25" s="20">
        <v>0.64</v>
      </c>
      <c r="R25" s="20">
        <v>0.56000000000000005</v>
      </c>
      <c r="S25" s="20">
        <v>0.09</v>
      </c>
      <c r="T25" s="20">
        <v>0.11</v>
      </c>
      <c r="V25" s="20" t="s">
        <v>777</v>
      </c>
      <c r="W25" s="20">
        <v>38.130000000000003</v>
      </c>
      <c r="X25" s="20">
        <v>0.53</v>
      </c>
      <c r="Y25" s="20">
        <v>0.45</v>
      </c>
      <c r="Z25" s="20">
        <v>0.08</v>
      </c>
      <c r="AA25" s="20">
        <v>0.1</v>
      </c>
      <c r="AC25" s="20" t="s">
        <v>818</v>
      </c>
      <c r="AD25" s="20">
        <v>56.5</v>
      </c>
      <c r="AE25" s="20">
        <v>0.28000000000000003</v>
      </c>
      <c r="AF25" s="20">
        <v>0.28000000000000003</v>
      </c>
      <c r="AG25" s="20">
        <v>0</v>
      </c>
      <c r="AH25" s="20">
        <v>0.08</v>
      </c>
    </row>
    <row r="26" spans="1:34" ht="13" x14ac:dyDescent="0.15">
      <c r="A26" s="20" t="s">
        <v>680</v>
      </c>
      <c r="B26" s="20">
        <v>37.1</v>
      </c>
      <c r="C26" s="20">
        <v>0.74</v>
      </c>
      <c r="D26" s="20">
        <v>0.54</v>
      </c>
      <c r="E26" s="20">
        <v>0.19</v>
      </c>
      <c r="F26" s="20">
        <v>0.1</v>
      </c>
      <c r="O26" s="20" t="s">
        <v>741</v>
      </c>
      <c r="P26" s="20">
        <v>47</v>
      </c>
      <c r="Q26" s="20">
        <v>0.67</v>
      </c>
      <c r="R26" s="20">
        <v>0.61</v>
      </c>
      <c r="S26" s="20">
        <v>0.06</v>
      </c>
      <c r="T26" s="20">
        <v>0.11</v>
      </c>
      <c r="V26" s="20" t="s">
        <v>778</v>
      </c>
      <c r="W26" s="20">
        <v>39.659999999999997</v>
      </c>
      <c r="X26" s="20">
        <v>0.55000000000000004</v>
      </c>
      <c r="Y26" s="20">
        <v>0.45</v>
      </c>
      <c r="Z26" s="20">
        <v>0.09</v>
      </c>
      <c r="AA26" s="20">
        <v>0.1</v>
      </c>
      <c r="AC26" s="20" t="s">
        <v>819</v>
      </c>
      <c r="AD26" s="20">
        <v>60.65</v>
      </c>
      <c r="AE26" s="20">
        <v>0.27</v>
      </c>
      <c r="AF26" s="20">
        <v>0.26</v>
      </c>
      <c r="AG26" s="20">
        <v>0.01</v>
      </c>
      <c r="AH26" s="20">
        <v>0.08</v>
      </c>
    </row>
    <row r="27" spans="1:34" ht="13" x14ac:dyDescent="0.15">
      <c r="A27" s="20" t="s">
        <v>681</v>
      </c>
      <c r="B27" s="20">
        <v>37.22</v>
      </c>
      <c r="C27" s="20">
        <v>0.63</v>
      </c>
      <c r="D27" s="20">
        <v>0.55000000000000004</v>
      </c>
      <c r="E27" s="20">
        <v>0.09</v>
      </c>
      <c r="F27" s="20">
        <v>0.13</v>
      </c>
      <c r="O27" s="20" t="s">
        <v>742</v>
      </c>
      <c r="P27" s="20">
        <v>49.08</v>
      </c>
      <c r="Q27" s="20">
        <v>0.51</v>
      </c>
      <c r="R27" s="20">
        <v>0.44</v>
      </c>
      <c r="S27" s="20">
        <v>0.08</v>
      </c>
      <c r="T27" s="20">
        <v>0.09</v>
      </c>
      <c r="V27" s="20" t="s">
        <v>779</v>
      </c>
      <c r="W27" s="20">
        <v>41.93</v>
      </c>
      <c r="X27" s="20">
        <v>0.62</v>
      </c>
      <c r="Y27" s="20">
        <v>0.53</v>
      </c>
      <c r="Z27" s="20">
        <v>0.09</v>
      </c>
      <c r="AA27" s="20">
        <v>0.12</v>
      </c>
      <c r="AC27" s="20" t="s">
        <v>820</v>
      </c>
      <c r="AD27" s="20">
        <v>62.57</v>
      </c>
      <c r="AE27" s="20">
        <v>0.33</v>
      </c>
      <c r="AF27" s="20">
        <v>0.28000000000000003</v>
      </c>
      <c r="AG27" s="20">
        <v>0.05</v>
      </c>
      <c r="AH27" s="20">
        <v>7.0000000000000007E-2</v>
      </c>
    </row>
    <row r="28" spans="1:34" ht="13" x14ac:dyDescent="0.15">
      <c r="A28" s="20" t="s">
        <v>682</v>
      </c>
      <c r="B28" s="20">
        <v>38.700000000000003</v>
      </c>
      <c r="C28" s="20">
        <v>0.41</v>
      </c>
      <c r="D28" s="20">
        <v>0.24</v>
      </c>
      <c r="E28" s="20">
        <v>0.17</v>
      </c>
      <c r="F28" s="20">
        <v>0.08</v>
      </c>
      <c r="O28" s="20" t="s">
        <v>743</v>
      </c>
      <c r="P28" s="20">
        <v>51.05</v>
      </c>
      <c r="Q28" s="20">
        <v>0.31</v>
      </c>
      <c r="R28" s="20">
        <v>0.26</v>
      </c>
      <c r="S28" s="20">
        <v>0.05</v>
      </c>
      <c r="T28" s="20">
        <v>0.1</v>
      </c>
      <c r="V28" s="20" t="s">
        <v>780</v>
      </c>
      <c r="W28" s="20">
        <v>43.8</v>
      </c>
      <c r="X28" s="20">
        <v>0.55000000000000004</v>
      </c>
      <c r="Y28" s="20">
        <v>0.48</v>
      </c>
      <c r="Z28" s="20">
        <v>7.0000000000000007E-2</v>
      </c>
      <c r="AA28" s="20">
        <v>0.1</v>
      </c>
      <c r="AC28" s="20" t="s">
        <v>821</v>
      </c>
      <c r="AD28" s="20">
        <v>64.72</v>
      </c>
      <c r="AE28" s="20">
        <v>0.39</v>
      </c>
      <c r="AF28" s="20">
        <v>0.26</v>
      </c>
      <c r="AG28" s="20">
        <v>0.13</v>
      </c>
      <c r="AH28" s="20">
        <v>0.09</v>
      </c>
    </row>
    <row r="29" spans="1:34" ht="13" x14ac:dyDescent="0.15">
      <c r="A29" s="20" t="s">
        <v>683</v>
      </c>
      <c r="B29" s="20">
        <v>39.5</v>
      </c>
      <c r="C29" s="20">
        <v>0.37</v>
      </c>
      <c r="D29" s="20">
        <v>0.18</v>
      </c>
      <c r="E29" s="20">
        <v>0.2</v>
      </c>
      <c r="F29" s="20">
        <v>0.08</v>
      </c>
      <c r="O29" s="20" t="s">
        <v>744</v>
      </c>
      <c r="P29" s="20">
        <v>52.84</v>
      </c>
      <c r="Q29" s="20">
        <v>0.34</v>
      </c>
      <c r="R29" s="20">
        <v>0.28999999999999998</v>
      </c>
      <c r="S29" s="20">
        <v>0.05</v>
      </c>
      <c r="T29" s="20">
        <v>0.1</v>
      </c>
      <c r="V29" s="20" t="s">
        <v>781</v>
      </c>
      <c r="W29" s="20">
        <v>45.73</v>
      </c>
      <c r="X29" s="20">
        <v>0.63</v>
      </c>
      <c r="Y29" s="20">
        <v>0.53</v>
      </c>
      <c r="Z29" s="20">
        <v>0.1</v>
      </c>
      <c r="AA29" s="20">
        <v>0.11</v>
      </c>
      <c r="AC29" s="20" t="s">
        <v>822</v>
      </c>
      <c r="AD29" s="20">
        <v>70.27</v>
      </c>
      <c r="AE29" s="20">
        <v>0.25</v>
      </c>
      <c r="AF29" s="20">
        <v>0.24</v>
      </c>
      <c r="AG29" s="20">
        <v>0.01</v>
      </c>
      <c r="AH29" s="20">
        <v>0.08</v>
      </c>
    </row>
    <row r="30" spans="1:34" ht="13" x14ac:dyDescent="0.15">
      <c r="A30" s="20" t="s">
        <v>684</v>
      </c>
      <c r="B30" s="20">
        <v>41.2</v>
      </c>
      <c r="C30" s="20">
        <v>0.35</v>
      </c>
      <c r="D30" s="20">
        <v>0.28999999999999998</v>
      </c>
      <c r="E30" s="20">
        <v>0.05</v>
      </c>
      <c r="F30" s="20">
        <v>0.08</v>
      </c>
      <c r="O30" s="20" t="s">
        <v>745</v>
      </c>
      <c r="P30" s="20">
        <v>55.4</v>
      </c>
      <c r="Q30" s="20">
        <v>0.4</v>
      </c>
      <c r="R30" s="20">
        <v>0.35</v>
      </c>
      <c r="S30" s="20">
        <v>0.05</v>
      </c>
      <c r="T30" s="20">
        <v>0.1</v>
      </c>
      <c r="V30" s="20" t="s">
        <v>782</v>
      </c>
      <c r="W30" s="20">
        <v>47.62</v>
      </c>
      <c r="X30" s="20">
        <v>0.65</v>
      </c>
      <c r="Y30" s="20">
        <v>0.5</v>
      </c>
      <c r="Z30" s="20">
        <v>0.15</v>
      </c>
      <c r="AA30" s="20">
        <v>0.1</v>
      </c>
      <c r="AC30" s="20" t="s">
        <v>823</v>
      </c>
      <c r="AD30" s="20">
        <v>73.98</v>
      </c>
      <c r="AE30" s="20">
        <v>0.22</v>
      </c>
      <c r="AF30" s="20">
        <v>0.17</v>
      </c>
      <c r="AG30" s="20">
        <v>0.05</v>
      </c>
      <c r="AH30" s="20">
        <v>0.09</v>
      </c>
    </row>
    <row r="31" spans="1:34" ht="13" x14ac:dyDescent="0.15">
      <c r="A31" s="20" t="s">
        <v>685</v>
      </c>
      <c r="B31" s="20">
        <v>43.01</v>
      </c>
      <c r="C31" s="20">
        <v>0.88</v>
      </c>
      <c r="D31" s="20">
        <v>0.71</v>
      </c>
      <c r="E31" s="20">
        <v>0.18</v>
      </c>
      <c r="F31" s="20">
        <v>0.14000000000000001</v>
      </c>
      <c r="O31" s="20" t="s">
        <v>746</v>
      </c>
      <c r="P31" s="20">
        <v>58.97</v>
      </c>
      <c r="Q31" s="20">
        <v>0.28999999999999998</v>
      </c>
      <c r="R31" s="20">
        <v>0.24</v>
      </c>
      <c r="S31" s="20">
        <v>0.05</v>
      </c>
      <c r="T31" s="20">
        <v>0.08</v>
      </c>
      <c r="V31" s="20" t="s">
        <v>783</v>
      </c>
      <c r="W31" s="20">
        <v>49.76</v>
      </c>
      <c r="X31" s="20">
        <v>0.49</v>
      </c>
      <c r="Y31" s="20">
        <v>0.4</v>
      </c>
      <c r="Z31" s="20">
        <v>0.09</v>
      </c>
      <c r="AA31" s="20">
        <v>0.09</v>
      </c>
      <c r="AC31" s="20" t="s">
        <v>824</v>
      </c>
      <c r="AD31" s="20">
        <v>84.08</v>
      </c>
      <c r="AE31" s="20">
        <v>0.41</v>
      </c>
      <c r="AF31" s="20">
        <v>0.16</v>
      </c>
      <c r="AG31" s="20">
        <v>0.25</v>
      </c>
      <c r="AH31" s="20">
        <v>0.08</v>
      </c>
    </row>
    <row r="32" spans="1:34" ht="13" x14ac:dyDescent="0.15">
      <c r="A32" s="20" t="s">
        <v>686</v>
      </c>
      <c r="B32" s="20">
        <v>44.95</v>
      </c>
      <c r="C32" s="20">
        <v>0.77</v>
      </c>
      <c r="D32" s="20">
        <v>0.55000000000000004</v>
      </c>
      <c r="E32" s="20">
        <v>0.21</v>
      </c>
      <c r="F32" s="20">
        <v>0.09</v>
      </c>
      <c r="O32" s="20" t="s">
        <v>747</v>
      </c>
      <c r="P32" s="20">
        <v>62.21</v>
      </c>
      <c r="Q32" s="20">
        <v>0.4</v>
      </c>
      <c r="R32" s="20">
        <v>0.25</v>
      </c>
      <c r="S32" s="20">
        <v>0.16</v>
      </c>
      <c r="T32" s="20">
        <v>0.09</v>
      </c>
      <c r="V32" s="20" t="s">
        <v>784</v>
      </c>
      <c r="W32" s="20">
        <v>51.4</v>
      </c>
      <c r="X32" s="20">
        <v>0.56000000000000005</v>
      </c>
      <c r="Y32" s="20">
        <v>0.48</v>
      </c>
      <c r="Z32" s="20">
        <v>0.08</v>
      </c>
      <c r="AA32" s="20">
        <v>0.1</v>
      </c>
      <c r="AC32" s="20" t="s">
        <v>825</v>
      </c>
      <c r="AD32" s="20">
        <v>90.48</v>
      </c>
      <c r="AE32" s="20">
        <v>0.28000000000000003</v>
      </c>
      <c r="AF32" s="20">
        <v>0.13</v>
      </c>
      <c r="AG32" s="20">
        <v>0.15</v>
      </c>
      <c r="AH32" s="20">
        <v>0.09</v>
      </c>
    </row>
    <row r="33" spans="1:34" ht="13" x14ac:dyDescent="0.15">
      <c r="A33" s="20" t="s">
        <v>687</v>
      </c>
      <c r="B33" s="20">
        <v>47.26</v>
      </c>
      <c r="C33" s="20">
        <v>0.7</v>
      </c>
      <c r="D33" s="20">
        <v>0.55000000000000004</v>
      </c>
      <c r="E33" s="20">
        <v>0.14000000000000001</v>
      </c>
      <c r="F33" s="20">
        <v>0.08</v>
      </c>
      <c r="O33" s="20" t="s">
        <v>748</v>
      </c>
      <c r="P33" s="20">
        <v>65.7</v>
      </c>
      <c r="Q33" s="20">
        <v>0.27</v>
      </c>
      <c r="R33" s="20">
        <v>0.2</v>
      </c>
      <c r="S33" s="20">
        <v>0.06</v>
      </c>
      <c r="T33" s="20">
        <v>0.09</v>
      </c>
      <c r="V33" s="20" t="s">
        <v>785</v>
      </c>
      <c r="W33" s="20">
        <v>53.75</v>
      </c>
      <c r="X33" s="20">
        <v>0.53</v>
      </c>
      <c r="Y33" s="20">
        <v>0.47</v>
      </c>
      <c r="Z33" s="20">
        <v>0.06</v>
      </c>
      <c r="AA33" s="20">
        <v>0.1</v>
      </c>
      <c r="AC33" s="20" t="s">
        <v>826</v>
      </c>
      <c r="AD33" s="20">
        <v>92.06</v>
      </c>
      <c r="AE33" s="20">
        <v>0.14000000000000001</v>
      </c>
      <c r="AF33" s="20">
        <v>0.1</v>
      </c>
      <c r="AG33" s="20">
        <v>0.04</v>
      </c>
      <c r="AH33" s="20">
        <v>0.1</v>
      </c>
    </row>
    <row r="34" spans="1:34" ht="13" x14ac:dyDescent="0.15">
      <c r="A34" s="20" t="s">
        <v>688</v>
      </c>
      <c r="B34" s="20">
        <v>48.6</v>
      </c>
      <c r="C34" s="20">
        <v>0.56000000000000005</v>
      </c>
      <c r="D34" s="20">
        <v>0.47</v>
      </c>
      <c r="E34" s="20">
        <v>0.09</v>
      </c>
      <c r="F34" s="20">
        <v>0.1</v>
      </c>
      <c r="O34" s="20" t="s">
        <v>749</v>
      </c>
      <c r="P34" s="20">
        <v>68.97</v>
      </c>
      <c r="Q34" s="20">
        <v>0.35</v>
      </c>
      <c r="R34" s="20">
        <v>0.19</v>
      </c>
      <c r="S34" s="20">
        <v>0.16</v>
      </c>
      <c r="T34" s="20">
        <v>0.1</v>
      </c>
      <c r="V34" s="20" t="s">
        <v>786</v>
      </c>
      <c r="W34" s="20">
        <v>55.4</v>
      </c>
      <c r="X34" s="20">
        <v>0.38</v>
      </c>
      <c r="Y34" s="20">
        <v>0.34</v>
      </c>
      <c r="Z34" s="20">
        <v>0.04</v>
      </c>
      <c r="AA34" s="20">
        <v>0.09</v>
      </c>
    </row>
    <row r="35" spans="1:34" ht="13" x14ac:dyDescent="0.15">
      <c r="A35" s="20" t="s">
        <v>689</v>
      </c>
      <c r="B35" s="20">
        <v>51.7</v>
      </c>
      <c r="C35" s="20">
        <v>0.6</v>
      </c>
      <c r="D35" s="20">
        <v>0.5</v>
      </c>
      <c r="E35" s="20">
        <v>0.1</v>
      </c>
      <c r="F35" s="20">
        <v>0.08</v>
      </c>
      <c r="O35" s="20" t="s">
        <v>750</v>
      </c>
      <c r="P35" s="20">
        <v>73.3</v>
      </c>
      <c r="Q35" s="20">
        <v>0.24</v>
      </c>
      <c r="R35" s="20">
        <v>0.13</v>
      </c>
      <c r="S35" s="20">
        <v>0.11</v>
      </c>
      <c r="T35" s="20">
        <v>0.1</v>
      </c>
      <c r="V35" s="20" t="s">
        <v>787</v>
      </c>
      <c r="W35" s="20">
        <v>57.35</v>
      </c>
      <c r="X35" s="20">
        <v>0.31</v>
      </c>
      <c r="Y35" s="20">
        <v>0.26</v>
      </c>
      <c r="Z35" s="20">
        <v>0.05</v>
      </c>
      <c r="AA35" s="20">
        <v>0.09</v>
      </c>
    </row>
    <row r="36" spans="1:34" ht="13" x14ac:dyDescent="0.15">
      <c r="A36" s="20" t="s">
        <v>690</v>
      </c>
      <c r="B36" s="20">
        <v>55</v>
      </c>
      <c r="C36" s="20">
        <v>0.34</v>
      </c>
      <c r="D36" s="20">
        <v>0.28000000000000003</v>
      </c>
      <c r="E36" s="20">
        <v>0.06</v>
      </c>
      <c r="F36" s="20">
        <v>0.08</v>
      </c>
      <c r="O36" s="20" t="s">
        <v>751</v>
      </c>
      <c r="P36" s="20">
        <v>74.45</v>
      </c>
      <c r="Q36" s="20">
        <v>0.25</v>
      </c>
      <c r="R36" s="20">
        <v>0.14000000000000001</v>
      </c>
      <c r="S36" s="20">
        <v>0.1</v>
      </c>
      <c r="T36" s="20">
        <v>0.09</v>
      </c>
      <c r="V36" s="20" t="s">
        <v>788</v>
      </c>
      <c r="W36" s="20">
        <v>59.85</v>
      </c>
      <c r="X36" s="20">
        <v>0.28000000000000003</v>
      </c>
      <c r="Y36" s="20">
        <v>0.24</v>
      </c>
      <c r="Z36" s="20">
        <v>0.04</v>
      </c>
      <c r="AA36" s="20">
        <v>0.09</v>
      </c>
    </row>
    <row r="37" spans="1:34" ht="13" x14ac:dyDescent="0.15">
      <c r="A37" s="20" t="s">
        <v>691</v>
      </c>
      <c r="B37" s="20">
        <v>57</v>
      </c>
      <c r="C37" s="20">
        <v>1.1299999999999999</v>
      </c>
      <c r="D37" s="20">
        <v>0.42</v>
      </c>
      <c r="E37" s="20">
        <v>0.71</v>
      </c>
      <c r="F37" s="20">
        <v>0.28000000000000003</v>
      </c>
      <c r="O37" s="20" t="s">
        <v>752</v>
      </c>
      <c r="P37" s="20">
        <v>79.13</v>
      </c>
      <c r="Q37" s="20">
        <v>0.24</v>
      </c>
      <c r="R37" s="20">
        <v>0.12</v>
      </c>
      <c r="S37" s="20">
        <v>0.12</v>
      </c>
      <c r="T37" s="20">
        <v>0.1</v>
      </c>
      <c r="V37" s="20" t="s">
        <v>789</v>
      </c>
      <c r="W37" s="20">
        <v>62.32</v>
      </c>
      <c r="X37" s="20">
        <v>0.34</v>
      </c>
      <c r="Y37" s="20">
        <v>0.24</v>
      </c>
      <c r="Z37" s="20">
        <v>0.1</v>
      </c>
      <c r="AA37" s="20">
        <v>0.1</v>
      </c>
    </row>
    <row r="38" spans="1:34" ht="13" x14ac:dyDescent="0.15">
      <c r="A38" s="20" t="s">
        <v>692</v>
      </c>
      <c r="B38" s="20">
        <v>59.81</v>
      </c>
      <c r="C38" s="20">
        <v>0.27</v>
      </c>
      <c r="D38" s="20">
        <v>0.25</v>
      </c>
      <c r="E38" s="20">
        <v>0.02</v>
      </c>
      <c r="F38" s="20">
        <v>0.08</v>
      </c>
      <c r="O38" s="20" t="s">
        <v>753</v>
      </c>
      <c r="P38" s="20">
        <v>81.05</v>
      </c>
      <c r="Q38" s="20">
        <v>0.23</v>
      </c>
      <c r="R38" s="20">
        <v>0.11</v>
      </c>
      <c r="S38" s="20">
        <v>0.13</v>
      </c>
      <c r="T38" s="20">
        <v>0.1</v>
      </c>
      <c r="V38" s="20" t="s">
        <v>790</v>
      </c>
      <c r="W38" s="20">
        <v>64.59</v>
      </c>
      <c r="X38" s="20">
        <v>0.63</v>
      </c>
      <c r="Y38" s="20">
        <v>0.23</v>
      </c>
      <c r="Z38" s="20">
        <v>0.4</v>
      </c>
      <c r="AA38" s="20">
        <v>0.1</v>
      </c>
    </row>
    <row r="39" spans="1:34" ht="13" x14ac:dyDescent="0.15">
      <c r="A39" s="20" t="s">
        <v>693</v>
      </c>
      <c r="B39" s="20">
        <v>63.38</v>
      </c>
      <c r="C39" s="20">
        <v>0.37</v>
      </c>
      <c r="D39" s="20">
        <v>0.28999999999999998</v>
      </c>
      <c r="E39" s="20">
        <v>0.09</v>
      </c>
      <c r="F39" s="20">
        <v>0.08</v>
      </c>
      <c r="O39" s="20" t="s">
        <v>754</v>
      </c>
      <c r="P39" s="20">
        <v>86.45</v>
      </c>
      <c r="Q39" s="20">
        <v>0.37</v>
      </c>
      <c r="R39" s="20">
        <v>0.12</v>
      </c>
      <c r="S39" s="20">
        <v>0.25</v>
      </c>
      <c r="T39" s="20">
        <v>0.1</v>
      </c>
      <c r="V39" s="20" t="s">
        <v>791</v>
      </c>
      <c r="W39" s="20">
        <v>68.77</v>
      </c>
      <c r="X39" s="20">
        <v>0.26</v>
      </c>
      <c r="Y39" s="20">
        <v>0.17</v>
      </c>
      <c r="Z39" s="20">
        <v>0.09</v>
      </c>
      <c r="AA39" s="20">
        <v>0.09</v>
      </c>
    </row>
    <row r="40" spans="1:34" ht="13" x14ac:dyDescent="0.15">
      <c r="A40" s="20" t="s">
        <v>694</v>
      </c>
      <c r="B40" s="20">
        <v>66.7</v>
      </c>
      <c r="C40" s="20">
        <v>0.26</v>
      </c>
      <c r="D40" s="20">
        <v>0.2</v>
      </c>
      <c r="E40" s="20">
        <v>0.06</v>
      </c>
      <c r="F40" s="20">
        <v>0.08</v>
      </c>
      <c r="O40" s="20" t="s">
        <v>755</v>
      </c>
      <c r="P40" s="20">
        <v>87.65</v>
      </c>
      <c r="Q40" s="20">
        <v>0.22</v>
      </c>
      <c r="R40" s="20">
        <v>0.12</v>
      </c>
      <c r="S40" s="20">
        <v>0.1</v>
      </c>
      <c r="T40" s="20">
        <v>0.1</v>
      </c>
      <c r="V40" s="20" t="s">
        <v>792</v>
      </c>
      <c r="W40" s="20">
        <v>71.47</v>
      </c>
      <c r="X40" s="20">
        <v>0.2</v>
      </c>
      <c r="Y40" s="20">
        <v>0.12</v>
      </c>
      <c r="Z40" s="20">
        <v>0.08</v>
      </c>
      <c r="AA40" s="20">
        <v>0.1</v>
      </c>
    </row>
    <row r="41" spans="1:34" ht="13" x14ac:dyDescent="0.15">
      <c r="A41" s="20" t="s">
        <v>695</v>
      </c>
      <c r="B41" s="20">
        <v>69.7</v>
      </c>
      <c r="C41" s="20">
        <v>0.23</v>
      </c>
      <c r="D41" s="20">
        <v>0.19</v>
      </c>
      <c r="E41" s="20">
        <v>0.04</v>
      </c>
      <c r="F41" s="20">
        <v>0.08</v>
      </c>
      <c r="O41" s="20" t="s">
        <v>756</v>
      </c>
      <c r="P41" s="20">
        <v>90.88</v>
      </c>
      <c r="Q41" s="20">
        <v>0.22</v>
      </c>
      <c r="R41" s="20">
        <v>7.0000000000000007E-2</v>
      </c>
      <c r="S41" s="20">
        <v>0.14000000000000001</v>
      </c>
      <c r="T41" s="20">
        <v>0.11</v>
      </c>
      <c r="V41" s="20" t="s">
        <v>793</v>
      </c>
      <c r="W41" s="20">
        <v>74.599999999999994</v>
      </c>
      <c r="X41" s="20">
        <v>0.25</v>
      </c>
      <c r="Y41" s="20">
        <v>0.14000000000000001</v>
      </c>
      <c r="Z41" s="20">
        <v>0.11</v>
      </c>
      <c r="AA41" s="20">
        <v>0.09</v>
      </c>
    </row>
    <row r="42" spans="1:34" ht="13" x14ac:dyDescent="0.15">
      <c r="A42" s="20" t="s">
        <v>696</v>
      </c>
      <c r="B42" s="20">
        <v>73.02</v>
      </c>
      <c r="C42" s="20">
        <v>0.27</v>
      </c>
      <c r="D42" s="20">
        <v>0.16</v>
      </c>
      <c r="E42" s="20">
        <v>0.11</v>
      </c>
      <c r="F42" s="20">
        <v>0.08</v>
      </c>
      <c r="V42" s="20" t="s">
        <v>794</v>
      </c>
      <c r="W42" s="20">
        <v>77.849999999999994</v>
      </c>
      <c r="X42" s="20">
        <v>0.25</v>
      </c>
      <c r="Y42" s="20">
        <v>0.14000000000000001</v>
      </c>
      <c r="Z42" s="20">
        <v>0.11</v>
      </c>
      <c r="AA42" s="20">
        <v>0.09</v>
      </c>
    </row>
    <row r="43" spans="1:34" ht="13" x14ac:dyDescent="0.15">
      <c r="A43" s="20" t="s">
        <v>697</v>
      </c>
      <c r="B43" s="20">
        <v>76.3</v>
      </c>
      <c r="C43" s="20">
        <v>0.27</v>
      </c>
      <c r="D43" s="20">
        <v>0.16</v>
      </c>
      <c r="E43" s="20">
        <v>0.11</v>
      </c>
      <c r="F43" s="20">
        <v>0.08</v>
      </c>
      <c r="V43" s="20" t="s">
        <v>795</v>
      </c>
      <c r="W43" s="20">
        <v>80.78</v>
      </c>
      <c r="X43" s="20">
        <v>0.28999999999999998</v>
      </c>
      <c r="Y43" s="20">
        <v>0.13</v>
      </c>
      <c r="Z43" s="20">
        <v>0.16</v>
      </c>
      <c r="AA43" s="20">
        <v>0.1</v>
      </c>
    </row>
    <row r="44" spans="1:34" ht="13" x14ac:dyDescent="0.15">
      <c r="A44" s="20" t="s">
        <v>698</v>
      </c>
      <c r="B44" s="20">
        <v>80</v>
      </c>
      <c r="C44" s="20">
        <v>0.27</v>
      </c>
      <c r="D44" s="20">
        <v>0.24</v>
      </c>
      <c r="E44" s="20">
        <v>0.04</v>
      </c>
      <c r="F44" s="20">
        <v>0.08</v>
      </c>
      <c r="V44" s="20" t="s">
        <v>796</v>
      </c>
      <c r="W44" s="20">
        <v>84.33</v>
      </c>
      <c r="X44" s="20">
        <v>0.22</v>
      </c>
      <c r="Y44" s="20">
        <v>0.1</v>
      </c>
      <c r="Z44" s="20">
        <v>0.12</v>
      </c>
      <c r="AA44" s="20">
        <v>0.1</v>
      </c>
    </row>
    <row r="45" spans="1:34" ht="13" x14ac:dyDescent="0.15">
      <c r="A45" s="20" t="s">
        <v>699</v>
      </c>
      <c r="B45" s="20">
        <v>83.17</v>
      </c>
      <c r="C45" s="20">
        <v>0.27</v>
      </c>
      <c r="D45" s="20">
        <v>0.14000000000000001</v>
      </c>
      <c r="E45" s="20">
        <v>0.13</v>
      </c>
      <c r="F45" s="20">
        <v>0.08</v>
      </c>
    </row>
    <row r="46" spans="1:34" ht="13" x14ac:dyDescent="0.15">
      <c r="A46" s="20" t="s">
        <v>700</v>
      </c>
      <c r="B46" s="20">
        <v>86.27</v>
      </c>
      <c r="C46" s="20">
        <v>0.24</v>
      </c>
      <c r="D46" s="20">
        <v>0.14000000000000001</v>
      </c>
      <c r="E46" s="20">
        <v>0.1</v>
      </c>
      <c r="F46" s="20">
        <v>0.08</v>
      </c>
    </row>
    <row r="47" spans="1:34" ht="13" x14ac:dyDescent="0.15">
      <c r="A47" s="20" t="s">
        <v>701</v>
      </c>
      <c r="B47" s="20">
        <v>90.17</v>
      </c>
      <c r="C47" s="20">
        <v>0.53</v>
      </c>
      <c r="D47" s="20">
        <v>0.15</v>
      </c>
      <c r="E47" s="20">
        <v>0.38</v>
      </c>
      <c r="F47" s="20">
        <v>0.09</v>
      </c>
    </row>
    <row r="48" spans="1:34" ht="13" x14ac:dyDescent="0.15">
      <c r="A48" s="20" t="s">
        <v>702</v>
      </c>
      <c r="B48" s="20">
        <v>92.56</v>
      </c>
      <c r="C48" s="20">
        <v>0.18</v>
      </c>
      <c r="D48" s="20">
        <v>0.14000000000000001</v>
      </c>
      <c r="E48" s="20">
        <v>0.04</v>
      </c>
      <c r="F48" s="20">
        <v>0.1</v>
      </c>
    </row>
    <row r="49" spans="1:6" ht="13" x14ac:dyDescent="0.15">
      <c r="A49" s="20" t="s">
        <v>703</v>
      </c>
      <c r="B49" s="20">
        <v>94.37</v>
      </c>
      <c r="C49" s="20">
        <v>0.11</v>
      </c>
      <c r="D49" s="20">
        <v>0.06</v>
      </c>
      <c r="E49" s="20">
        <v>0.06</v>
      </c>
      <c r="F49" s="20">
        <v>0.13</v>
      </c>
    </row>
    <row r="50" spans="1:6" ht="13" x14ac:dyDescent="0.15">
      <c r="A50" s="20" t="s">
        <v>704</v>
      </c>
      <c r="B50" s="20">
        <v>101.85</v>
      </c>
      <c r="C50" s="20">
        <v>0.72</v>
      </c>
      <c r="D50" s="20">
        <v>0.42</v>
      </c>
      <c r="E50" s="20">
        <v>0.3</v>
      </c>
      <c r="F50" s="20">
        <v>0.11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customHeight="1" x14ac:dyDescent="0.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7"/>
  <sheetViews>
    <sheetView zoomScaleNormal="100" workbookViewId="0">
      <pane ySplit="1" topLeftCell="A2" activePane="bottomLeft" state="frozen"/>
      <selection pane="bottomLeft" activeCell="R21" sqref="R21"/>
    </sheetView>
  </sheetViews>
  <sheetFormatPr baseColWidth="10" defaultColWidth="9" defaultRowHeight="15" customHeight="1" x14ac:dyDescent="0.15"/>
  <cols>
    <col min="1" max="1" width="14.25" style="4" customWidth="1"/>
    <col min="2" max="2" width="15.75" style="4" customWidth="1"/>
    <col min="3" max="3" width="9.25" style="4" bestFit="1" customWidth="1"/>
    <col min="4" max="4" width="13.5" style="4" customWidth="1"/>
    <col min="5" max="5" width="16.25" style="4" customWidth="1"/>
    <col min="6" max="6" width="13.75" style="4" bestFit="1" customWidth="1"/>
    <col min="7" max="7" width="16.25" style="4" customWidth="1"/>
    <col min="8" max="8" width="15.75" style="4" bestFit="1" customWidth="1"/>
    <col min="9" max="9" width="20" style="4" bestFit="1" customWidth="1"/>
    <col min="10" max="10" width="23.75" style="4" bestFit="1" customWidth="1"/>
    <col min="11" max="13" width="23.75" style="4" customWidth="1"/>
    <col min="14" max="14" width="15.5" style="4" bestFit="1" customWidth="1"/>
    <col min="15" max="15" width="26.75" style="4" customWidth="1"/>
    <col min="16" max="16" width="22" style="4" customWidth="1"/>
    <col min="17" max="17" width="25.25" style="4" customWidth="1"/>
    <col min="18" max="18" width="23.25" style="4" customWidth="1"/>
    <col min="19" max="19" width="20" style="4" customWidth="1"/>
    <col min="20" max="20" width="22.75" style="4" bestFit="1" customWidth="1"/>
    <col min="21" max="21" width="16" style="4" customWidth="1"/>
    <col min="22" max="22" width="24.5" style="4" customWidth="1"/>
    <col min="23" max="24" width="20.75" style="4" customWidth="1"/>
    <col min="25" max="26" width="23.5" style="11" customWidth="1"/>
    <col min="27" max="27" width="31" style="4" customWidth="1"/>
    <col min="28" max="31" width="9" style="4"/>
    <col min="32" max="32" width="40.25" style="4" customWidth="1"/>
    <col min="33" max="36" width="9" style="4"/>
    <col min="37" max="37" width="17.5" style="4" customWidth="1"/>
    <col min="38" max="38" width="9" style="4"/>
    <col min="39" max="39" width="9" style="4" customWidth="1"/>
    <col min="40" max="16384" width="9" style="4"/>
  </cols>
  <sheetData>
    <row r="1" spans="1:32" ht="55" customHeight="1" x14ac:dyDescent="0.15">
      <c r="A1" s="3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111</v>
      </c>
      <c r="L1" s="1" t="s">
        <v>835</v>
      </c>
      <c r="M1" s="1" t="s">
        <v>924</v>
      </c>
      <c r="N1" s="1" t="s">
        <v>7</v>
      </c>
      <c r="O1" s="3" t="s">
        <v>13</v>
      </c>
      <c r="P1" s="3" t="s">
        <v>14</v>
      </c>
      <c r="Q1" s="3" t="s">
        <v>17</v>
      </c>
      <c r="R1" s="3" t="s">
        <v>18</v>
      </c>
      <c r="S1" s="3" t="s">
        <v>19</v>
      </c>
      <c r="T1" s="3" t="s">
        <v>108</v>
      </c>
      <c r="U1" s="3" t="s">
        <v>919</v>
      </c>
      <c r="V1" s="3" t="s">
        <v>109</v>
      </c>
      <c r="W1" s="3" t="s">
        <v>110</v>
      </c>
      <c r="X1" s="3" t="s">
        <v>935</v>
      </c>
      <c r="Y1" s="3" t="s">
        <v>112</v>
      </c>
      <c r="Z1" s="3" t="s">
        <v>114</v>
      </c>
      <c r="AA1" s="3" t="s">
        <v>116</v>
      </c>
    </row>
    <row r="2" spans="1:32" ht="15" customHeight="1" x14ac:dyDescent="0.2">
      <c r="A2" s="6" t="s">
        <v>298</v>
      </c>
      <c r="B2" s="5">
        <v>347</v>
      </c>
      <c r="C2" s="5">
        <v>63</v>
      </c>
      <c r="D2" s="5" t="s">
        <v>10</v>
      </c>
      <c r="E2" s="5">
        <v>1</v>
      </c>
      <c r="F2" s="5" t="s">
        <v>11</v>
      </c>
      <c r="G2" s="5">
        <v>1</v>
      </c>
      <c r="H2" s="5" t="s">
        <v>12</v>
      </c>
      <c r="I2" s="5">
        <v>135</v>
      </c>
      <c r="J2" s="5">
        <f>I2+1</f>
        <v>136</v>
      </c>
      <c r="K2" s="5">
        <v>1.355</v>
      </c>
      <c r="L2" s="12">
        <v>0.45290000000000002</v>
      </c>
      <c r="M2" s="47">
        <v>0.45290000000000002</v>
      </c>
      <c r="N2" s="5">
        <v>2</v>
      </c>
      <c r="O2" s="6" t="s">
        <v>353</v>
      </c>
      <c r="P2" s="6" t="s">
        <v>354</v>
      </c>
      <c r="Q2" s="6">
        <v>0.20180000000000001</v>
      </c>
      <c r="R2" s="6">
        <v>5.1499999999999997E-2</v>
      </c>
      <c r="S2" s="6">
        <f t="shared" ref="S2:S12" si="0">Q2-R2</f>
        <v>0.15030000000000002</v>
      </c>
      <c r="T2" s="8">
        <v>44580.864583333336</v>
      </c>
      <c r="U2" s="9">
        <v>6.4751579999999998E-7</v>
      </c>
      <c r="V2" s="9">
        <f t="shared" ref="V2:V6" si="1">U2/(S2/1000)</f>
        <v>4.3081556886227536E-3</v>
      </c>
      <c r="W2" s="10">
        <f>(V2/92)*10^6</f>
        <v>46.827779224160366</v>
      </c>
      <c r="X2" s="10">
        <f>W2*0.003126984058</f>
        <v>0.14642971910549307</v>
      </c>
      <c r="Y2" s="6">
        <v>4</v>
      </c>
      <c r="Z2" s="6" t="s">
        <v>115</v>
      </c>
      <c r="AA2" s="2" t="s">
        <v>364</v>
      </c>
    </row>
    <row r="3" spans="1:32" ht="15" customHeight="1" x14ac:dyDescent="0.2">
      <c r="A3" s="6" t="s">
        <v>295</v>
      </c>
      <c r="B3" s="5">
        <v>347</v>
      </c>
      <c r="C3" s="5">
        <v>63</v>
      </c>
      <c r="D3" s="5" t="s">
        <v>10</v>
      </c>
      <c r="E3" s="5">
        <v>2</v>
      </c>
      <c r="F3" s="5" t="s">
        <v>11</v>
      </c>
      <c r="G3" s="5">
        <v>2</v>
      </c>
      <c r="H3" s="5" t="s">
        <v>12</v>
      </c>
      <c r="I3" s="5">
        <v>135</v>
      </c>
      <c r="J3" s="5">
        <f t="shared" ref="J3:J53" si="2">I3+1</f>
        <v>136</v>
      </c>
      <c r="K3" s="5">
        <v>4.3550000000000004</v>
      </c>
      <c r="L3" s="12">
        <v>2.9056000000000002</v>
      </c>
      <c r="M3" s="47">
        <v>3.8956</v>
      </c>
      <c r="N3" s="5">
        <v>2</v>
      </c>
      <c r="O3" s="6" t="s">
        <v>348</v>
      </c>
      <c r="P3" s="6" t="s">
        <v>349</v>
      </c>
      <c r="Q3" s="6">
        <v>0.22450000000000001</v>
      </c>
      <c r="R3" s="6">
        <v>8.3900000000000002E-2</v>
      </c>
      <c r="S3" s="6">
        <f t="shared" si="0"/>
        <v>0.1406</v>
      </c>
      <c r="T3" s="8">
        <v>44580.888888888891</v>
      </c>
      <c r="U3" s="9">
        <v>3.0907E-7</v>
      </c>
      <c r="V3" s="9">
        <f t="shared" si="1"/>
        <v>2.1982219061166429E-3</v>
      </c>
      <c r="W3" s="10">
        <f t="shared" ref="W3:W6" si="3">(V3/92)*10^6</f>
        <v>23.893716370833076</v>
      </c>
      <c r="X3" s="10">
        <f t="shared" ref="X3:X53" si="4">W3*0.003126984058</f>
        <v>7.471527017796864E-2</v>
      </c>
      <c r="Y3" s="6">
        <v>5</v>
      </c>
      <c r="Z3" s="6" t="s">
        <v>115</v>
      </c>
      <c r="AA3" s="2"/>
    </row>
    <row r="4" spans="1:32" ht="15" customHeight="1" x14ac:dyDescent="0.2">
      <c r="A4" s="6" t="s">
        <v>335</v>
      </c>
      <c r="B4" s="5">
        <v>347</v>
      </c>
      <c r="C4" s="5">
        <v>63</v>
      </c>
      <c r="D4" s="5" t="s">
        <v>10</v>
      </c>
      <c r="E4" s="5">
        <v>4</v>
      </c>
      <c r="F4" s="5" t="s">
        <v>11</v>
      </c>
      <c r="G4" s="5">
        <v>2</v>
      </c>
      <c r="H4" s="5" t="s">
        <v>12</v>
      </c>
      <c r="I4" s="5">
        <v>59</v>
      </c>
      <c r="J4" s="5">
        <f t="shared" si="2"/>
        <v>60</v>
      </c>
      <c r="K4" s="5">
        <f>7+0.565</f>
        <v>7.5649999999999995</v>
      </c>
      <c r="L4" s="12">
        <v>7.2765000000000004</v>
      </c>
      <c r="M4" s="47">
        <v>8.7965</v>
      </c>
      <c r="N4" s="5">
        <v>2</v>
      </c>
      <c r="O4" s="6" t="s">
        <v>356</v>
      </c>
      <c r="P4" s="7" t="s">
        <v>357</v>
      </c>
      <c r="Q4" s="6">
        <v>0.21029999999999999</v>
      </c>
      <c r="R4" s="6">
        <v>9.1499999999999998E-2</v>
      </c>
      <c r="S4" s="6">
        <f t="shared" si="0"/>
        <v>0.11879999999999999</v>
      </c>
      <c r="T4" s="8">
        <v>44584.75</v>
      </c>
      <c r="U4" s="9">
        <v>1.0009E-7</v>
      </c>
      <c r="V4" s="9">
        <f t="shared" si="1"/>
        <v>8.4250841750841765E-4</v>
      </c>
      <c r="W4" s="10">
        <f t="shared" si="3"/>
        <v>9.1577001903088888</v>
      </c>
      <c r="X4" s="10">
        <f t="shared" si="4"/>
        <v>2.8635982503039462E-2</v>
      </c>
      <c r="Y4" s="6">
        <v>3</v>
      </c>
      <c r="Z4" s="6" t="s">
        <v>115</v>
      </c>
      <c r="AA4" s="2" t="s">
        <v>366</v>
      </c>
    </row>
    <row r="5" spans="1:32" ht="15" customHeight="1" x14ac:dyDescent="0.2">
      <c r="A5" s="6" t="s">
        <v>334</v>
      </c>
      <c r="B5" s="5">
        <v>347</v>
      </c>
      <c r="C5" s="5">
        <v>63</v>
      </c>
      <c r="D5" s="5" t="s">
        <v>10</v>
      </c>
      <c r="E5" s="5">
        <v>6</v>
      </c>
      <c r="F5" s="5" t="s">
        <v>11</v>
      </c>
      <c r="G5" s="5">
        <v>1</v>
      </c>
      <c r="H5" s="5" t="s">
        <v>12</v>
      </c>
      <c r="I5" s="5">
        <v>108</v>
      </c>
      <c r="J5" s="5">
        <f t="shared" si="2"/>
        <v>109</v>
      </c>
      <c r="K5" s="5">
        <f>9.5+1.085</f>
        <v>10.585000000000001</v>
      </c>
      <c r="L5" s="12">
        <v>10.2508</v>
      </c>
      <c r="M5" s="47">
        <v>12.190799999999999</v>
      </c>
      <c r="N5" s="5">
        <v>2</v>
      </c>
      <c r="O5" s="6" t="s">
        <v>350</v>
      </c>
      <c r="P5" s="6" t="s">
        <v>351</v>
      </c>
      <c r="Q5" s="6">
        <v>0.18579999999999999</v>
      </c>
      <c r="R5" s="6">
        <v>6.7100000000000007E-2</v>
      </c>
      <c r="S5" s="6">
        <f t="shared" si="0"/>
        <v>0.11869999999999999</v>
      </c>
      <c r="T5" s="8">
        <v>44584.791666666664</v>
      </c>
      <c r="U5" s="9">
        <v>6.1042999999999999E-7</v>
      </c>
      <c r="V5" s="9">
        <f t="shared" si="1"/>
        <v>5.1426284751474307E-3</v>
      </c>
      <c r="W5" s="10">
        <f t="shared" si="3"/>
        <v>55.898135599428599</v>
      </c>
      <c r="X5" s="10">
        <f t="shared" si="4"/>
        <v>0.17479257889133551</v>
      </c>
      <c r="Y5" s="6">
        <v>4</v>
      </c>
      <c r="Z5" s="6" t="s">
        <v>115</v>
      </c>
      <c r="AA5" s="2" t="s">
        <v>367</v>
      </c>
    </row>
    <row r="6" spans="1:32" ht="15" customHeight="1" x14ac:dyDescent="0.2">
      <c r="A6" s="6" t="s">
        <v>333</v>
      </c>
      <c r="B6" s="5">
        <v>347</v>
      </c>
      <c r="C6" s="5">
        <v>63</v>
      </c>
      <c r="D6" s="5" t="s">
        <v>10</v>
      </c>
      <c r="E6" s="5">
        <v>8</v>
      </c>
      <c r="F6" s="5" t="s">
        <v>11</v>
      </c>
      <c r="G6" s="5">
        <v>1</v>
      </c>
      <c r="H6" s="5" t="s">
        <v>12</v>
      </c>
      <c r="I6" s="5">
        <v>135</v>
      </c>
      <c r="J6" s="5">
        <f t="shared" si="2"/>
        <v>136</v>
      </c>
      <c r="K6" s="5">
        <f>13.5+1.355</f>
        <v>14.855</v>
      </c>
      <c r="L6" s="12">
        <v>14.149100000000001</v>
      </c>
      <c r="M6" s="47">
        <v>16.089099999999998</v>
      </c>
      <c r="N6" s="5">
        <v>2</v>
      </c>
      <c r="O6" s="6" t="s">
        <v>344</v>
      </c>
      <c r="P6" s="6" t="s">
        <v>345</v>
      </c>
      <c r="Q6" s="6">
        <v>0.22639999999999999</v>
      </c>
      <c r="R6" s="6">
        <v>8.9499999999999996E-2</v>
      </c>
      <c r="S6" s="6">
        <f t="shared" si="0"/>
        <v>0.13689999999999999</v>
      </c>
      <c r="T6" s="8">
        <v>44584.826388888891</v>
      </c>
      <c r="U6" s="9">
        <v>3.1820500000000001E-7</v>
      </c>
      <c r="V6" s="9">
        <f t="shared" si="1"/>
        <v>2.3243608473338204E-3</v>
      </c>
      <c r="W6" s="10">
        <f t="shared" si="3"/>
        <v>25.264791818845875</v>
      </c>
      <c r="X6" s="10">
        <f t="shared" si="4"/>
        <v>7.900260124621987E-2</v>
      </c>
      <c r="Y6" s="6">
        <v>4</v>
      </c>
      <c r="Z6" s="6" t="s">
        <v>115</v>
      </c>
      <c r="AA6" s="2" t="s">
        <v>368</v>
      </c>
    </row>
    <row r="7" spans="1:32" s="64" customFormat="1" ht="15" customHeight="1" x14ac:dyDescent="0.2">
      <c r="A7" s="61" t="s">
        <v>332</v>
      </c>
      <c r="B7" s="63">
        <v>347</v>
      </c>
      <c r="C7" s="63">
        <v>63</v>
      </c>
      <c r="D7" s="63" t="s">
        <v>10</v>
      </c>
      <c r="E7" s="63">
        <v>9</v>
      </c>
      <c r="F7" s="63" t="s">
        <v>11</v>
      </c>
      <c r="G7" s="63">
        <v>2</v>
      </c>
      <c r="H7" s="63" t="s">
        <v>12</v>
      </c>
      <c r="I7" s="63">
        <v>68</v>
      </c>
      <c r="J7" s="63">
        <f t="shared" si="2"/>
        <v>69</v>
      </c>
      <c r="M7" s="65"/>
      <c r="N7" s="63">
        <v>2</v>
      </c>
      <c r="O7" s="61" t="s">
        <v>104</v>
      </c>
      <c r="P7" s="66" t="s">
        <v>105</v>
      </c>
      <c r="Q7" s="61">
        <v>0.19789999999999999</v>
      </c>
      <c r="R7" s="61">
        <v>6.4399999999999999E-2</v>
      </c>
      <c r="S7" s="61">
        <f t="shared" si="0"/>
        <v>0.13350000000000001</v>
      </c>
      <c r="T7" s="67">
        <v>44515.638194444444</v>
      </c>
      <c r="U7" s="68">
        <v>9.0569769999999996E-8</v>
      </c>
      <c r="V7" s="68"/>
      <c r="W7" s="69"/>
      <c r="X7" s="10"/>
      <c r="Y7" s="61">
        <v>3</v>
      </c>
      <c r="Z7" s="61" t="s">
        <v>115</v>
      </c>
      <c r="AA7" s="62" t="s">
        <v>347</v>
      </c>
    </row>
    <row r="8" spans="1:32" ht="15" customHeight="1" x14ac:dyDescent="0.2">
      <c r="A8" s="6" t="s">
        <v>332</v>
      </c>
      <c r="B8" s="5">
        <v>347</v>
      </c>
      <c r="C8" s="5">
        <v>63</v>
      </c>
      <c r="D8" s="5" t="s">
        <v>10</v>
      </c>
      <c r="E8" s="5">
        <v>9</v>
      </c>
      <c r="F8" s="5" t="s">
        <v>11</v>
      </c>
      <c r="G8" s="5">
        <v>2</v>
      </c>
      <c r="H8" s="5" t="s">
        <v>12</v>
      </c>
      <c r="I8" s="5">
        <v>68</v>
      </c>
      <c r="J8" s="5">
        <f t="shared" ref="J8" si="5">I8+1</f>
        <v>69</v>
      </c>
      <c r="K8" s="5">
        <f>17+0.685</f>
        <v>17.684999999999999</v>
      </c>
      <c r="L8" s="12">
        <v>17.317699999999999</v>
      </c>
      <c r="M8" s="47">
        <v>19.657699999999998</v>
      </c>
      <c r="N8" s="5">
        <v>2</v>
      </c>
      <c r="O8" s="6" t="s">
        <v>104</v>
      </c>
      <c r="P8" s="7" t="s">
        <v>105</v>
      </c>
      <c r="Q8" s="70">
        <v>0.19789999999999999</v>
      </c>
      <c r="R8" s="70">
        <v>6.4399999999999999E-2</v>
      </c>
      <c r="S8" s="6">
        <v>0.13350000000000001</v>
      </c>
      <c r="T8" s="8">
        <v>44584.708333333336</v>
      </c>
      <c r="U8" s="9">
        <v>9.9964999999999995E-8</v>
      </c>
      <c r="V8" s="9">
        <f t="shared" ref="V8" si="6">U8/(S8/1000)</f>
        <v>7.488014981273407E-4</v>
      </c>
      <c r="W8" s="10">
        <f>(V8/92)*10^6</f>
        <v>8.1391467187754429</v>
      </c>
      <c r="X8" s="10">
        <f t="shared" si="4"/>
        <v>2.545098203533382E-2</v>
      </c>
      <c r="Y8" s="6">
        <v>3.5</v>
      </c>
      <c r="Z8" s="6" t="s">
        <v>115</v>
      </c>
      <c r="AA8" s="2" t="s">
        <v>365</v>
      </c>
    </row>
    <row r="9" spans="1:32" ht="15" customHeight="1" x14ac:dyDescent="0.2">
      <c r="A9" s="6" t="s">
        <v>331</v>
      </c>
      <c r="B9" s="5">
        <v>347</v>
      </c>
      <c r="C9" s="5">
        <v>63</v>
      </c>
      <c r="D9" s="5" t="s">
        <v>10</v>
      </c>
      <c r="E9" s="5">
        <v>13</v>
      </c>
      <c r="F9" s="5" t="s">
        <v>11</v>
      </c>
      <c r="G9" s="5">
        <v>1</v>
      </c>
      <c r="H9" s="5" t="s">
        <v>12</v>
      </c>
      <c r="I9" s="5">
        <v>92</v>
      </c>
      <c r="J9" s="5">
        <f t="shared" si="2"/>
        <v>93</v>
      </c>
      <c r="K9" s="5">
        <f>23+0.925</f>
        <v>23.925000000000001</v>
      </c>
      <c r="L9" s="12">
        <v>23.419899999999998</v>
      </c>
      <c r="M9" s="47">
        <v>25.139900000000001</v>
      </c>
      <c r="N9" s="5">
        <v>2</v>
      </c>
      <c r="O9" s="6" t="s">
        <v>47</v>
      </c>
      <c r="P9" s="6" t="s">
        <v>48</v>
      </c>
      <c r="Q9" s="6">
        <v>0.18740000000000001</v>
      </c>
      <c r="R9" s="6">
        <v>9.6000000000000002E-2</v>
      </c>
      <c r="S9" s="6">
        <f t="shared" si="0"/>
        <v>9.1400000000000009E-2</v>
      </c>
      <c r="T9" s="8">
        <v>44512.770833333336</v>
      </c>
      <c r="U9" s="9">
        <v>1.1961E-8</v>
      </c>
      <c r="V9" s="9">
        <f t="shared" ref="V9:V20" si="7">U9/(S9/1000)</f>
        <v>1.3086433260393871E-4</v>
      </c>
      <c r="W9" s="10">
        <f>(V9/92)*10^6</f>
        <v>1.422438397868899</v>
      </c>
      <c r="X9" s="10">
        <f t="shared" si="4"/>
        <v>4.4479421936231087E-3</v>
      </c>
      <c r="Y9" s="6">
        <v>2</v>
      </c>
      <c r="Z9" s="6" t="s">
        <v>115</v>
      </c>
      <c r="AA9" s="2" t="s">
        <v>287</v>
      </c>
      <c r="AF9" s="16" t="s">
        <v>934</v>
      </c>
    </row>
    <row r="10" spans="1:32" ht="15" customHeight="1" x14ac:dyDescent="0.2">
      <c r="A10" s="6" t="s">
        <v>330</v>
      </c>
      <c r="B10" s="5">
        <v>347</v>
      </c>
      <c r="C10" s="5">
        <v>63</v>
      </c>
      <c r="D10" s="5" t="s">
        <v>10</v>
      </c>
      <c r="E10" s="5">
        <v>14</v>
      </c>
      <c r="F10" s="5" t="s">
        <v>11</v>
      </c>
      <c r="G10" s="5">
        <v>1</v>
      </c>
      <c r="H10" s="5" t="s">
        <v>12</v>
      </c>
      <c r="I10" s="5">
        <v>47</v>
      </c>
      <c r="J10" s="5">
        <f t="shared" si="2"/>
        <v>48</v>
      </c>
      <c r="K10" s="5">
        <f>25+0.475</f>
        <v>25.475000000000001</v>
      </c>
      <c r="L10" s="12">
        <v>25.197600000000001</v>
      </c>
      <c r="M10" s="47">
        <v>26.9176</v>
      </c>
      <c r="N10" s="5">
        <v>2</v>
      </c>
      <c r="O10" s="6" t="s">
        <v>36</v>
      </c>
      <c r="P10" s="6" t="s">
        <v>37</v>
      </c>
      <c r="Q10" s="6">
        <v>0.185</v>
      </c>
      <c r="R10" s="6">
        <v>4.1700000000000001E-2</v>
      </c>
      <c r="S10" s="6">
        <f t="shared" si="0"/>
        <v>0.14329999999999998</v>
      </c>
      <c r="T10" s="8">
        <v>44514.416666666664</v>
      </c>
      <c r="U10" s="9">
        <v>1.12166E-8</v>
      </c>
      <c r="V10" s="9">
        <f t="shared" si="7"/>
        <v>7.8273551988834619E-5</v>
      </c>
      <c r="W10" s="10">
        <f t="shared" ref="W10:W29" si="8">(V10/92)*10^6</f>
        <v>0.85079947813950674</v>
      </c>
      <c r="X10" s="10">
        <f t="shared" si="4"/>
        <v>2.6604364046969569E-3</v>
      </c>
      <c r="Y10" s="6">
        <v>1</v>
      </c>
      <c r="Z10" s="6" t="s">
        <v>115</v>
      </c>
      <c r="AA10" s="2" t="s">
        <v>113</v>
      </c>
    </row>
    <row r="11" spans="1:32" s="64" customFormat="1" ht="15" customHeight="1" x14ac:dyDescent="0.2">
      <c r="A11" s="61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71"/>
      <c r="M11" s="65"/>
      <c r="N11" s="63"/>
      <c r="O11" s="61"/>
      <c r="P11" s="61" t="s">
        <v>37</v>
      </c>
      <c r="Q11" s="61">
        <v>0.185</v>
      </c>
      <c r="R11" s="61">
        <v>4.1700000000000001E-2</v>
      </c>
      <c r="S11" s="61">
        <f t="shared" ref="S11" si="9">Q11-R11</f>
        <v>0.14329999999999998</v>
      </c>
      <c r="T11" s="67">
        <v>44584.854166666664</v>
      </c>
      <c r="U11" s="68">
        <v>1.1188000000000001E-8</v>
      </c>
      <c r="V11" s="68"/>
      <c r="W11" s="69"/>
      <c r="X11" s="10"/>
      <c r="Y11" s="61">
        <v>1</v>
      </c>
      <c r="Z11" s="61"/>
      <c r="AA11" s="62"/>
    </row>
    <row r="12" spans="1:32" ht="15" customHeight="1" x14ac:dyDescent="0.2">
      <c r="A12" s="6" t="s">
        <v>329</v>
      </c>
      <c r="B12" s="5">
        <v>347</v>
      </c>
      <c r="C12" s="5">
        <v>63</v>
      </c>
      <c r="D12" s="5" t="s">
        <v>10</v>
      </c>
      <c r="E12" s="5">
        <v>14</v>
      </c>
      <c r="F12" s="5" t="s">
        <v>11</v>
      </c>
      <c r="G12" s="5">
        <v>3</v>
      </c>
      <c r="H12" s="5" t="s">
        <v>12</v>
      </c>
      <c r="I12" s="5">
        <v>11</v>
      </c>
      <c r="J12" s="5">
        <f t="shared" si="2"/>
        <v>12</v>
      </c>
      <c r="K12" s="5">
        <f>26.53+0.115</f>
        <v>26.645</v>
      </c>
      <c r="L12" s="12">
        <v>26.101400000000002</v>
      </c>
      <c r="M12" s="47">
        <v>27.821400000000001</v>
      </c>
      <c r="N12" s="5">
        <v>2</v>
      </c>
      <c r="O12" s="6" t="s">
        <v>43</v>
      </c>
      <c r="P12" s="6" t="s">
        <v>44</v>
      </c>
      <c r="Q12" s="6">
        <v>0.19209999999999999</v>
      </c>
      <c r="R12" s="6">
        <v>4.5699999999999998E-2</v>
      </c>
      <c r="S12" s="6">
        <f t="shared" si="0"/>
        <v>0.1464</v>
      </c>
      <c r="T12" s="8">
        <v>44512.729166666664</v>
      </c>
      <c r="U12" s="9">
        <v>1.08929E-7</v>
      </c>
      <c r="V12" s="9">
        <f t="shared" si="7"/>
        <v>7.4405054644808742E-4</v>
      </c>
      <c r="W12" s="10">
        <f t="shared" si="8"/>
        <v>8.0875059396531235</v>
      </c>
      <c r="X12" s="10">
        <f t="shared" si="4"/>
        <v>2.5289502142275627E-2</v>
      </c>
      <c r="Y12" s="6">
        <v>5</v>
      </c>
      <c r="Z12" s="6" t="s">
        <v>115</v>
      </c>
      <c r="AA12" s="2"/>
    </row>
    <row r="13" spans="1:32" ht="15" customHeight="1" x14ac:dyDescent="0.2">
      <c r="A13" s="6" t="s">
        <v>328</v>
      </c>
      <c r="B13" s="5">
        <v>347</v>
      </c>
      <c r="C13" s="5">
        <v>63</v>
      </c>
      <c r="D13" s="5" t="s">
        <v>10</v>
      </c>
      <c r="E13" s="5">
        <v>15</v>
      </c>
      <c r="F13" s="5" t="s">
        <v>11</v>
      </c>
      <c r="G13" s="5">
        <v>1</v>
      </c>
      <c r="H13" s="5" t="s">
        <v>12</v>
      </c>
      <c r="I13" s="5">
        <v>42</v>
      </c>
      <c r="J13" s="5">
        <f t="shared" si="2"/>
        <v>43</v>
      </c>
      <c r="K13" s="17">
        <f>27+0.425</f>
        <v>27.425000000000001</v>
      </c>
      <c r="L13" s="12">
        <v>27.179500000000001</v>
      </c>
      <c r="M13" s="47">
        <v>27.459499999999998</v>
      </c>
      <c r="N13" s="5">
        <v>2</v>
      </c>
      <c r="O13" s="6" t="s">
        <v>28</v>
      </c>
      <c r="P13" s="6" t="s">
        <v>29</v>
      </c>
      <c r="Q13" s="6">
        <v>0.19189999999999999</v>
      </c>
      <c r="R13" s="6">
        <v>4.0099999999999997E-2</v>
      </c>
      <c r="S13" s="6">
        <f t="shared" ref="S13:S16" si="10">Q13-R13</f>
        <v>0.15179999999999999</v>
      </c>
      <c r="T13" s="8">
        <v>44514.506944444445</v>
      </c>
      <c r="U13" s="9">
        <v>3.5985999999999999E-7</v>
      </c>
      <c r="V13" s="9">
        <f t="shared" si="7"/>
        <v>2.3706192358366272E-3</v>
      </c>
      <c r="W13" s="10">
        <f t="shared" si="8"/>
        <v>25.767600389528557</v>
      </c>
      <c r="X13" s="10">
        <f t="shared" si="4"/>
        <v>8.0574875630970391E-2</v>
      </c>
      <c r="Y13" s="6">
        <v>5</v>
      </c>
      <c r="Z13" s="6" t="s">
        <v>115</v>
      </c>
      <c r="AA13" s="2"/>
    </row>
    <row r="14" spans="1:32" ht="15" customHeight="1" x14ac:dyDescent="0.2">
      <c r="A14" s="6" t="s">
        <v>326</v>
      </c>
      <c r="B14" s="5">
        <v>347</v>
      </c>
      <c r="C14" s="5">
        <v>63</v>
      </c>
      <c r="D14" s="5" t="s">
        <v>10</v>
      </c>
      <c r="E14" s="5">
        <v>15</v>
      </c>
      <c r="F14" s="5" t="s">
        <v>11</v>
      </c>
      <c r="G14" s="5">
        <v>1</v>
      </c>
      <c r="H14" s="5" t="s">
        <v>12</v>
      </c>
      <c r="I14" s="5">
        <v>113</v>
      </c>
      <c r="J14" s="5">
        <f t="shared" si="2"/>
        <v>114</v>
      </c>
      <c r="K14" s="5">
        <f>27+1.135</f>
        <v>28.135000000000002</v>
      </c>
      <c r="L14" s="12">
        <v>27.7073</v>
      </c>
      <c r="M14" s="47">
        <v>27.987300000000001</v>
      </c>
      <c r="N14" s="5">
        <v>2</v>
      </c>
      <c r="O14" s="6" t="s">
        <v>41</v>
      </c>
      <c r="P14" s="6" t="s">
        <v>42</v>
      </c>
      <c r="Q14" s="6">
        <v>0.18099999999999999</v>
      </c>
      <c r="R14" s="6">
        <v>1.9199999999999998E-2</v>
      </c>
      <c r="S14" s="6">
        <f t="shared" si="10"/>
        <v>0.1618</v>
      </c>
      <c r="T14" s="8">
        <v>44514.540277777778</v>
      </c>
      <c r="U14" s="9">
        <v>1.02024E-7</v>
      </c>
      <c r="V14" s="9">
        <f t="shared" si="7"/>
        <v>6.3055624227441288E-4</v>
      </c>
      <c r="W14" s="10">
        <f t="shared" si="8"/>
        <v>6.8538721986349218</v>
      </c>
      <c r="X14" s="10">
        <f t="shared" si="4"/>
        <v>2.1431949100700811E-2</v>
      </c>
      <c r="Y14" s="6">
        <v>4</v>
      </c>
      <c r="Z14" s="6" t="s">
        <v>115</v>
      </c>
      <c r="AA14" s="2" t="s">
        <v>339</v>
      </c>
    </row>
    <row r="15" spans="1:32" ht="15" customHeight="1" x14ac:dyDescent="0.2">
      <c r="A15" s="6" t="s">
        <v>325</v>
      </c>
      <c r="B15" s="5">
        <v>347</v>
      </c>
      <c r="C15" s="5">
        <v>63</v>
      </c>
      <c r="D15" s="5" t="s">
        <v>10</v>
      </c>
      <c r="E15" s="5">
        <v>16</v>
      </c>
      <c r="F15" s="5" t="s">
        <v>11</v>
      </c>
      <c r="G15" s="5">
        <v>1</v>
      </c>
      <c r="H15" s="5" t="s">
        <v>12</v>
      </c>
      <c r="I15" s="5">
        <v>12</v>
      </c>
      <c r="J15" s="5">
        <f t="shared" si="2"/>
        <v>13</v>
      </c>
      <c r="K15" s="5">
        <f>29+0.125</f>
        <v>29.125</v>
      </c>
      <c r="L15" s="12">
        <v>29.0291</v>
      </c>
      <c r="M15" s="47">
        <v>29.379100000000001</v>
      </c>
      <c r="N15" s="5">
        <v>2</v>
      </c>
      <c r="O15" s="6" t="s">
        <v>45</v>
      </c>
      <c r="P15" s="6" t="s">
        <v>46</v>
      </c>
      <c r="Q15" s="6">
        <v>0.1963</v>
      </c>
      <c r="R15" s="6">
        <v>3.5000000000000003E-2</v>
      </c>
      <c r="S15" s="6">
        <f t="shared" si="10"/>
        <v>0.1613</v>
      </c>
      <c r="T15" s="8">
        <v>44514.595138888886</v>
      </c>
      <c r="U15" s="9">
        <v>2.0559600000000001E-7</v>
      </c>
      <c r="V15" s="9">
        <f t="shared" si="7"/>
        <v>1.2746187228766276E-3</v>
      </c>
      <c r="W15" s="10">
        <f t="shared" si="8"/>
        <v>13.854551335615518</v>
      </c>
      <c r="X15" s="10">
        <f t="shared" si="4"/>
        <v>4.3322961157212334E-2</v>
      </c>
      <c r="Y15" s="6">
        <v>4</v>
      </c>
      <c r="Z15" s="6" t="s">
        <v>115</v>
      </c>
      <c r="AA15" s="2" t="s">
        <v>338</v>
      </c>
    </row>
    <row r="16" spans="1:32" ht="15" customHeight="1" x14ac:dyDescent="0.2">
      <c r="A16" s="6" t="s">
        <v>299</v>
      </c>
      <c r="B16" s="5">
        <v>347</v>
      </c>
      <c r="C16" s="5">
        <v>63</v>
      </c>
      <c r="D16" s="5" t="s">
        <v>10</v>
      </c>
      <c r="E16" s="5">
        <v>16</v>
      </c>
      <c r="F16" s="5" t="s">
        <v>11</v>
      </c>
      <c r="G16" s="5">
        <v>1</v>
      </c>
      <c r="H16" s="5" t="s">
        <v>12</v>
      </c>
      <c r="I16" s="5">
        <v>137</v>
      </c>
      <c r="J16" s="5">
        <f t="shared" si="2"/>
        <v>138</v>
      </c>
      <c r="K16" s="5">
        <f>29+1.375</f>
        <v>30.375</v>
      </c>
      <c r="L16" s="12">
        <v>29.865100000000002</v>
      </c>
      <c r="M16" s="47">
        <v>30.2151</v>
      </c>
      <c r="N16" s="5">
        <v>2</v>
      </c>
      <c r="O16" s="6" t="s">
        <v>24</v>
      </c>
      <c r="P16" s="6" t="s">
        <v>25</v>
      </c>
      <c r="Q16" s="6">
        <v>0.1643</v>
      </c>
      <c r="R16" s="6">
        <v>1.7299999999999999E-2</v>
      </c>
      <c r="S16" s="6">
        <f t="shared" si="10"/>
        <v>0.14699999999999999</v>
      </c>
      <c r="T16" s="8">
        <v>44514.658333333333</v>
      </c>
      <c r="U16" s="9">
        <v>4.9622099999999995E-7</v>
      </c>
      <c r="V16" s="6">
        <f t="shared" si="7"/>
        <v>3.3756530612244896E-3</v>
      </c>
      <c r="W16" s="10">
        <f t="shared" si="8"/>
        <v>36.691881100266194</v>
      </c>
      <c r="X16" s="10">
        <f t="shared" si="4"/>
        <v>0.11473492725856389</v>
      </c>
      <c r="Y16" s="6">
        <v>4</v>
      </c>
      <c r="Z16" s="6" t="s">
        <v>115</v>
      </c>
      <c r="AA16" s="2" t="s">
        <v>340</v>
      </c>
    </row>
    <row r="17" spans="1:27" ht="15" customHeight="1" x14ac:dyDescent="0.2">
      <c r="A17" s="6" t="s">
        <v>323</v>
      </c>
      <c r="B17" s="5">
        <v>347</v>
      </c>
      <c r="C17" s="5">
        <v>63</v>
      </c>
      <c r="D17" s="5" t="s">
        <v>10</v>
      </c>
      <c r="E17" s="5">
        <v>17</v>
      </c>
      <c r="F17" s="5" t="s">
        <v>11</v>
      </c>
      <c r="G17" s="5">
        <v>1</v>
      </c>
      <c r="H17" s="5" t="s">
        <v>12</v>
      </c>
      <c r="I17" s="5">
        <v>42</v>
      </c>
      <c r="J17" s="5">
        <f t="shared" si="2"/>
        <v>43</v>
      </c>
      <c r="K17" s="5">
        <f>31+0.425</f>
        <v>31.425000000000001</v>
      </c>
      <c r="L17" s="12">
        <v>31.132200000000001</v>
      </c>
      <c r="M17" s="47">
        <v>30.462199999999999</v>
      </c>
      <c r="N17" s="5">
        <v>2</v>
      </c>
      <c r="O17" s="6" t="s">
        <v>94</v>
      </c>
      <c r="P17" s="6" t="s">
        <v>95</v>
      </c>
      <c r="Q17" s="6">
        <v>0.24160000000000001</v>
      </c>
      <c r="R17" s="6">
        <v>8.2299999999999998E-2</v>
      </c>
      <c r="S17" s="6">
        <f>Q17-R17</f>
        <v>0.1593</v>
      </c>
      <c r="T17" s="8">
        <v>44515.427083333336</v>
      </c>
      <c r="U17" s="9">
        <v>6.3955500000000001E-7</v>
      </c>
      <c r="V17" s="6">
        <f t="shared" si="7"/>
        <v>4.0147834274952918E-3</v>
      </c>
      <c r="W17" s="10">
        <f t="shared" si="8"/>
        <v>43.638950298861872</v>
      </c>
      <c r="X17" s="10">
        <f t="shared" si="4"/>
        <v>0.13645830189239541</v>
      </c>
      <c r="Y17" s="6">
        <v>4</v>
      </c>
      <c r="Z17" s="6" t="s">
        <v>115</v>
      </c>
      <c r="AA17" s="2" t="s">
        <v>342</v>
      </c>
    </row>
    <row r="18" spans="1:27" ht="15" customHeight="1" x14ac:dyDescent="0.2">
      <c r="A18" s="6" t="s">
        <v>324</v>
      </c>
      <c r="B18" s="5">
        <v>347</v>
      </c>
      <c r="C18" s="5">
        <v>63</v>
      </c>
      <c r="D18" s="5" t="s">
        <v>10</v>
      </c>
      <c r="E18" s="5">
        <v>17</v>
      </c>
      <c r="F18" s="5" t="s">
        <v>11</v>
      </c>
      <c r="G18" s="5">
        <v>1</v>
      </c>
      <c r="H18" s="5" t="s">
        <v>12</v>
      </c>
      <c r="I18" s="5">
        <v>135</v>
      </c>
      <c r="J18" s="5">
        <f t="shared" si="2"/>
        <v>136</v>
      </c>
      <c r="K18" s="5">
        <f>31+1.355</f>
        <v>32.354999999999997</v>
      </c>
      <c r="L18" s="12">
        <v>31.6724</v>
      </c>
      <c r="M18" s="47">
        <v>31.002400000000002</v>
      </c>
      <c r="N18" s="5">
        <v>2</v>
      </c>
      <c r="O18" s="6" t="s">
        <v>96</v>
      </c>
      <c r="P18" s="6" t="s">
        <v>97</v>
      </c>
      <c r="Q18" s="6">
        <v>0.18920000000000001</v>
      </c>
      <c r="R18" s="6">
        <v>3.04E-2</v>
      </c>
      <c r="S18" s="6">
        <f t="shared" ref="S18:S22" si="11">Q18-R18</f>
        <v>0.1588</v>
      </c>
      <c r="T18" s="8">
        <v>44515.489583333336</v>
      </c>
      <c r="U18" s="9">
        <v>9.0717900000000003E-7</v>
      </c>
      <c r="V18" s="6">
        <f t="shared" si="7"/>
        <v>5.7127141057934519E-3</v>
      </c>
      <c r="W18" s="10">
        <f t="shared" si="8"/>
        <v>62.094718541233178</v>
      </c>
      <c r="X18" s="10">
        <f t="shared" si="4"/>
        <v>0.19416919496443316</v>
      </c>
      <c r="Y18" s="6">
        <v>5</v>
      </c>
      <c r="Z18" s="6" t="s">
        <v>115</v>
      </c>
      <c r="AA18" s="2"/>
    </row>
    <row r="19" spans="1:27" ht="15" customHeight="1" x14ac:dyDescent="0.2">
      <c r="A19" s="6" t="s">
        <v>322</v>
      </c>
      <c r="B19" s="5">
        <v>347</v>
      </c>
      <c r="C19" s="5">
        <v>63</v>
      </c>
      <c r="D19" s="5" t="s">
        <v>10</v>
      </c>
      <c r="E19" s="5">
        <v>18</v>
      </c>
      <c r="F19" s="5" t="s">
        <v>11</v>
      </c>
      <c r="G19" s="5">
        <v>1</v>
      </c>
      <c r="H19" s="5" t="s">
        <v>12</v>
      </c>
      <c r="I19" s="5">
        <v>40</v>
      </c>
      <c r="J19" s="5">
        <f t="shared" si="2"/>
        <v>41</v>
      </c>
      <c r="K19" s="5">
        <f>33+0.405</f>
        <v>33.405000000000001</v>
      </c>
      <c r="L19" s="12">
        <v>33.131900000000002</v>
      </c>
      <c r="M19" s="47">
        <v>32.731900000000003</v>
      </c>
      <c r="N19" s="5">
        <v>2</v>
      </c>
      <c r="O19" s="6" t="s">
        <v>100</v>
      </c>
      <c r="P19" s="6" t="s">
        <v>101</v>
      </c>
      <c r="Q19" s="6">
        <v>0.20910000000000001</v>
      </c>
      <c r="R19" s="6">
        <v>3.7100000000000001E-2</v>
      </c>
      <c r="S19" s="6">
        <f t="shared" si="11"/>
        <v>0.17200000000000001</v>
      </c>
      <c r="T19" s="8">
        <v>44515.916666666664</v>
      </c>
      <c r="U19" s="9">
        <v>2.2068800000000001E-5</v>
      </c>
      <c r="V19" s="6">
        <f t="shared" si="7"/>
        <v>0.12830697674418604</v>
      </c>
      <c r="W19" s="10">
        <f t="shared" si="8"/>
        <v>1394.6410515672394</v>
      </c>
      <c r="X19" s="10">
        <f t="shared" si="4"/>
        <v>4.3610203348831131</v>
      </c>
      <c r="Y19" s="6">
        <v>5</v>
      </c>
      <c r="Z19" s="6" t="s">
        <v>115</v>
      </c>
      <c r="AA19" s="2"/>
    </row>
    <row r="20" spans="1:27" ht="15" customHeight="1" x14ac:dyDescent="0.2">
      <c r="A20" s="6" t="s">
        <v>337</v>
      </c>
      <c r="B20" s="5">
        <v>347</v>
      </c>
      <c r="C20" s="5">
        <v>63</v>
      </c>
      <c r="D20" s="5" t="s">
        <v>10</v>
      </c>
      <c r="E20" s="5">
        <v>18</v>
      </c>
      <c r="F20" s="5" t="s">
        <v>11</v>
      </c>
      <c r="G20" s="5">
        <v>1</v>
      </c>
      <c r="H20" s="5" t="s">
        <v>12</v>
      </c>
      <c r="I20" s="5">
        <v>135</v>
      </c>
      <c r="J20" s="5">
        <f t="shared" si="2"/>
        <v>136</v>
      </c>
      <c r="K20" s="5">
        <f>33+1.355</f>
        <v>34.354999999999997</v>
      </c>
      <c r="L20" s="12">
        <v>33.716799999999999</v>
      </c>
      <c r="M20" s="47">
        <v>33.316800000000001</v>
      </c>
      <c r="N20" s="5">
        <v>2</v>
      </c>
      <c r="O20" s="6" t="s">
        <v>102</v>
      </c>
      <c r="P20" s="6" t="s">
        <v>103</v>
      </c>
      <c r="Q20" s="6">
        <v>0.23469999999999999</v>
      </c>
      <c r="R20" s="6">
        <v>2.5700000000000001E-2</v>
      </c>
      <c r="S20" s="6">
        <f t="shared" si="11"/>
        <v>0.20899999999999999</v>
      </c>
      <c r="T20" s="8">
        <v>44517.916666666664</v>
      </c>
      <c r="U20" s="9">
        <v>1.3400999999999999E-5</v>
      </c>
      <c r="V20" s="6">
        <f t="shared" si="7"/>
        <v>6.4119617224880382E-2</v>
      </c>
      <c r="W20" s="10">
        <f t="shared" si="8"/>
        <v>696.95236114000409</v>
      </c>
      <c r="X20" s="10">
        <f t="shared" si="4"/>
        <v>2.1793589224702514</v>
      </c>
      <c r="Y20" s="6">
        <v>5</v>
      </c>
      <c r="Z20" s="6" t="s">
        <v>115</v>
      </c>
      <c r="AA20" s="2" t="s">
        <v>362</v>
      </c>
    </row>
    <row r="21" spans="1:27" ht="15" customHeight="1" x14ac:dyDescent="0.2">
      <c r="A21" s="6" t="s">
        <v>321</v>
      </c>
      <c r="B21" s="5">
        <v>347</v>
      </c>
      <c r="C21" s="5">
        <v>63</v>
      </c>
      <c r="D21" s="5" t="s">
        <v>10</v>
      </c>
      <c r="E21" s="5">
        <v>18</v>
      </c>
      <c r="F21" s="5" t="s">
        <v>11</v>
      </c>
      <c r="G21" s="5">
        <v>2</v>
      </c>
      <c r="H21" s="5" t="s">
        <v>12</v>
      </c>
      <c r="I21" s="5">
        <v>90</v>
      </c>
      <c r="J21" s="5">
        <f t="shared" si="2"/>
        <v>91</v>
      </c>
      <c r="K21" s="5">
        <f>34.5+0.905</f>
        <v>35.405000000000001</v>
      </c>
      <c r="L21" s="12">
        <v>34.548999999999999</v>
      </c>
      <c r="M21" s="47">
        <v>34.149000000000001</v>
      </c>
      <c r="N21" s="5">
        <v>2</v>
      </c>
      <c r="O21" s="6" t="s">
        <v>106</v>
      </c>
      <c r="P21" s="6" t="s">
        <v>107</v>
      </c>
      <c r="Q21" s="6">
        <v>0.2253</v>
      </c>
      <c r="R21" s="6">
        <v>5.16E-2</v>
      </c>
      <c r="S21" s="6">
        <f t="shared" si="11"/>
        <v>0.17369999999999999</v>
      </c>
      <c r="T21" s="8">
        <v>44516.045138888891</v>
      </c>
      <c r="U21" s="9">
        <v>1.9588000000000002E-6</v>
      </c>
      <c r="V21" s="6">
        <f>U21/(S21/1000)</f>
        <v>1.1276914219919403E-2</v>
      </c>
      <c r="W21" s="10">
        <f t="shared" si="8"/>
        <v>122.57515456434135</v>
      </c>
      <c r="X21" s="10">
        <f t="shared" si="4"/>
        <v>0.3832905542295813</v>
      </c>
      <c r="Y21" s="6">
        <v>5</v>
      </c>
      <c r="Z21" s="6" t="s">
        <v>115</v>
      </c>
      <c r="AA21" s="2"/>
    </row>
    <row r="22" spans="1:27" ht="15" customHeight="1" x14ac:dyDescent="0.2">
      <c r="A22" s="6" t="s">
        <v>315</v>
      </c>
      <c r="B22" s="5">
        <v>347</v>
      </c>
      <c r="C22" s="5">
        <v>63</v>
      </c>
      <c r="D22" s="5" t="s">
        <v>10</v>
      </c>
      <c r="E22" s="5">
        <v>19</v>
      </c>
      <c r="F22" s="5" t="s">
        <v>11</v>
      </c>
      <c r="G22" s="5">
        <v>1</v>
      </c>
      <c r="H22" s="5" t="s">
        <v>12</v>
      </c>
      <c r="I22" s="5">
        <v>135</v>
      </c>
      <c r="J22" s="5">
        <f t="shared" si="2"/>
        <v>136</v>
      </c>
      <c r="K22" s="5">
        <f>35+1.355</f>
        <v>36.354999999999997</v>
      </c>
      <c r="L22" s="12">
        <v>35.789499999999997</v>
      </c>
      <c r="M22" s="47">
        <v>36.119500000000002</v>
      </c>
      <c r="N22" s="5">
        <v>2</v>
      </c>
      <c r="O22" s="6" t="s">
        <v>98</v>
      </c>
      <c r="P22" s="6" t="s">
        <v>99</v>
      </c>
      <c r="Q22" s="6">
        <v>0.2102</v>
      </c>
      <c r="R22" s="6">
        <v>4.5199999999999997E-2</v>
      </c>
      <c r="S22" s="6">
        <f t="shared" si="11"/>
        <v>0.16500000000000001</v>
      </c>
      <c r="T22" s="8">
        <v>44515.565972222219</v>
      </c>
      <c r="U22" s="9">
        <v>4.33607E-7</v>
      </c>
      <c r="V22" s="6">
        <f>U22/(S22/1000)</f>
        <v>2.6279212121212122E-3</v>
      </c>
      <c r="W22" s="10">
        <f t="shared" si="8"/>
        <v>28.564361001317522</v>
      </c>
      <c r="X22" s="10">
        <f t="shared" si="4"/>
        <v>8.9320301478076805E-2</v>
      </c>
      <c r="Y22" s="6">
        <v>4</v>
      </c>
      <c r="Z22" s="6" t="s">
        <v>115</v>
      </c>
      <c r="AA22" s="2" t="s">
        <v>346</v>
      </c>
    </row>
    <row r="23" spans="1:27" ht="15" customHeight="1" x14ac:dyDescent="0.2">
      <c r="A23" s="6" t="s">
        <v>302</v>
      </c>
      <c r="B23" s="5">
        <v>347</v>
      </c>
      <c r="C23" s="5">
        <v>63</v>
      </c>
      <c r="D23" s="5" t="s">
        <v>10</v>
      </c>
      <c r="E23" s="5">
        <v>19</v>
      </c>
      <c r="F23" s="5" t="s">
        <v>11</v>
      </c>
      <c r="G23" s="5">
        <v>2</v>
      </c>
      <c r="H23" s="5" t="s">
        <v>12</v>
      </c>
      <c r="I23" s="5">
        <v>90</v>
      </c>
      <c r="J23" s="5">
        <f t="shared" si="2"/>
        <v>91</v>
      </c>
      <c r="K23" s="5">
        <f>36.5+0.905</f>
        <v>37.405000000000001</v>
      </c>
      <c r="L23" s="12">
        <v>36.7012</v>
      </c>
      <c r="M23" s="47">
        <v>37.031199999999998</v>
      </c>
      <c r="N23" s="5">
        <v>2</v>
      </c>
      <c r="O23" s="6" t="s">
        <v>15</v>
      </c>
      <c r="P23" s="6" t="s">
        <v>16</v>
      </c>
      <c r="Q23" s="6">
        <v>0.188</v>
      </c>
      <c r="R23" s="6">
        <v>1.04E-2</v>
      </c>
      <c r="S23" s="6">
        <f>Q23-R23</f>
        <v>0.17760000000000001</v>
      </c>
      <c r="T23" s="8">
        <v>44514.685416666667</v>
      </c>
      <c r="U23" s="9">
        <v>4.5329399999999997E-6</v>
      </c>
      <c r="V23" s="6">
        <f>U23/(S23/1000)</f>
        <v>2.5523310810810808E-2</v>
      </c>
      <c r="W23" s="10">
        <f t="shared" si="8"/>
        <v>277.42729142185658</v>
      </c>
      <c r="X23" s="10">
        <f t="shared" si="4"/>
        <v>0.86751071753026565</v>
      </c>
      <c r="Y23" s="6">
        <v>5</v>
      </c>
      <c r="Z23" s="6" t="s">
        <v>115</v>
      </c>
      <c r="AA23" s="2"/>
    </row>
    <row r="24" spans="1:27" ht="15" customHeight="1" x14ac:dyDescent="0.2">
      <c r="A24" s="6" t="s">
        <v>313</v>
      </c>
      <c r="B24" s="5">
        <v>347</v>
      </c>
      <c r="C24" s="5">
        <v>63</v>
      </c>
      <c r="D24" s="5" t="s">
        <v>10</v>
      </c>
      <c r="E24" s="5">
        <v>20</v>
      </c>
      <c r="F24" s="5" t="s">
        <v>11</v>
      </c>
      <c r="G24" s="5">
        <v>1</v>
      </c>
      <c r="H24" s="5" t="s">
        <v>12</v>
      </c>
      <c r="I24" s="5">
        <v>135</v>
      </c>
      <c r="J24" s="5">
        <f t="shared" si="2"/>
        <v>136</v>
      </c>
      <c r="K24" s="5">
        <f>37+1.355</f>
        <v>38.354999999999997</v>
      </c>
      <c r="L24" s="12">
        <v>37.822099999999999</v>
      </c>
      <c r="M24" s="47">
        <v>38.472099999999998</v>
      </c>
      <c r="N24" s="5">
        <v>2</v>
      </c>
      <c r="O24" s="6" t="s">
        <v>67</v>
      </c>
      <c r="P24" s="6" t="s">
        <v>68</v>
      </c>
      <c r="Q24" s="6">
        <v>0.19939999999999999</v>
      </c>
      <c r="R24" s="6">
        <v>1.4800000000000001E-2</v>
      </c>
      <c r="S24" s="6">
        <f t="shared" ref="S24:S53" si="12">Q24-R24</f>
        <v>0.18459999999999999</v>
      </c>
      <c r="T24" s="8">
        <v>44517.9375</v>
      </c>
      <c r="U24" s="9">
        <v>2.28748E-6</v>
      </c>
      <c r="V24" s="6">
        <f>U24/(S24/1000)</f>
        <v>1.239154929577465E-2</v>
      </c>
      <c r="W24" s="10">
        <f t="shared" si="8"/>
        <v>134.69075321494182</v>
      </c>
      <c r="X24" s="10">
        <f t="shared" si="4"/>
        <v>0.4211758380631353</v>
      </c>
      <c r="Y24" s="6">
        <v>5</v>
      </c>
      <c r="Z24" s="6" t="s">
        <v>115</v>
      </c>
      <c r="AA24" s="2"/>
    </row>
    <row r="25" spans="1:27" ht="15" customHeight="1" x14ac:dyDescent="0.2">
      <c r="A25" s="6" t="s">
        <v>311</v>
      </c>
      <c r="B25" s="5">
        <v>347</v>
      </c>
      <c r="C25" s="5">
        <v>63</v>
      </c>
      <c r="D25" s="5" t="s">
        <v>10</v>
      </c>
      <c r="E25" s="5">
        <v>21</v>
      </c>
      <c r="F25" s="5" t="s">
        <v>11</v>
      </c>
      <c r="G25" s="5">
        <v>1</v>
      </c>
      <c r="H25" s="5" t="s">
        <v>12</v>
      </c>
      <c r="I25" s="5">
        <v>40</v>
      </c>
      <c r="J25" s="5">
        <f t="shared" si="2"/>
        <v>41</v>
      </c>
      <c r="K25" s="5">
        <f>39+0.405</f>
        <v>39.405000000000001</v>
      </c>
      <c r="L25" s="12">
        <v>39.133200000000002</v>
      </c>
      <c r="M25" s="47">
        <v>39.553199999999997</v>
      </c>
      <c r="N25" s="5">
        <v>2</v>
      </c>
      <c r="O25" s="6" t="s">
        <v>83</v>
      </c>
      <c r="P25" s="6" t="s">
        <v>84</v>
      </c>
      <c r="Q25" s="6">
        <v>0.21060000000000001</v>
      </c>
      <c r="R25" s="6">
        <v>4.02E-2</v>
      </c>
      <c r="S25" s="6">
        <f t="shared" si="12"/>
        <v>0.1704</v>
      </c>
      <c r="T25" s="8">
        <v>44517.875</v>
      </c>
      <c r="U25" s="9">
        <v>7.7024999999999995E-7</v>
      </c>
      <c r="V25" s="6">
        <f t="shared" ref="V25:V29" si="13">U25/(S25/1000)</f>
        <v>4.5202464788732391E-3</v>
      </c>
      <c r="W25" s="10">
        <f t="shared" si="8"/>
        <v>49.133113900796076</v>
      </c>
      <c r="X25" s="10">
        <f t="shared" si="4"/>
        <v>0.15363846388768751</v>
      </c>
      <c r="Y25" s="6">
        <v>5</v>
      </c>
      <c r="Z25" s="6" t="s">
        <v>115</v>
      </c>
      <c r="AA25" s="2"/>
    </row>
    <row r="26" spans="1:27" ht="15" customHeight="1" x14ac:dyDescent="0.2">
      <c r="A26" s="6" t="s">
        <v>310</v>
      </c>
      <c r="B26" s="5">
        <v>347</v>
      </c>
      <c r="C26" s="5">
        <v>63</v>
      </c>
      <c r="D26" s="5" t="s">
        <v>10</v>
      </c>
      <c r="E26" s="5">
        <v>21</v>
      </c>
      <c r="F26" s="5" t="s">
        <v>11</v>
      </c>
      <c r="G26" s="5">
        <v>2</v>
      </c>
      <c r="H26" s="5" t="s">
        <v>12</v>
      </c>
      <c r="I26" s="5">
        <v>20</v>
      </c>
      <c r="J26" s="5">
        <f t="shared" si="2"/>
        <v>21</v>
      </c>
      <c r="K26" s="5">
        <f>40.5+0.205</f>
        <v>40.704999999999998</v>
      </c>
      <c r="L26" s="12">
        <v>39.987699999999997</v>
      </c>
      <c r="M26" s="47">
        <v>40.407699999999998</v>
      </c>
      <c r="N26" s="5">
        <v>2</v>
      </c>
      <c r="O26" s="6" t="s">
        <v>85</v>
      </c>
      <c r="P26" s="6" t="s">
        <v>86</v>
      </c>
      <c r="Q26" s="6">
        <v>0.2041</v>
      </c>
      <c r="R26" s="6">
        <v>2.8000000000000001E-2</v>
      </c>
      <c r="S26" s="6">
        <f t="shared" si="12"/>
        <v>0.17610000000000001</v>
      </c>
      <c r="T26" s="8">
        <v>44514.444444444445</v>
      </c>
      <c r="U26" s="9">
        <v>1.6474000000000001E-6</v>
      </c>
      <c r="V26" s="6">
        <f t="shared" si="13"/>
        <v>9.3549119818285079E-3</v>
      </c>
      <c r="W26" s="10">
        <f t="shared" si="8"/>
        <v>101.6838258894403</v>
      </c>
      <c r="X26" s="10">
        <f t="shared" si="4"/>
        <v>0.31796370251272749</v>
      </c>
      <c r="Y26" s="6">
        <v>5</v>
      </c>
      <c r="Z26" s="6" t="s">
        <v>115</v>
      </c>
      <c r="AA26" s="2" t="s">
        <v>343</v>
      </c>
    </row>
    <row r="27" spans="1:27" ht="15" customHeight="1" x14ac:dyDescent="0.2">
      <c r="A27" s="6" t="s">
        <v>312</v>
      </c>
      <c r="B27" s="5">
        <v>347</v>
      </c>
      <c r="C27" s="5">
        <v>63</v>
      </c>
      <c r="D27" s="5" t="s">
        <v>10</v>
      </c>
      <c r="E27" s="5">
        <v>21</v>
      </c>
      <c r="F27" s="5" t="s">
        <v>11</v>
      </c>
      <c r="G27" s="5">
        <v>2</v>
      </c>
      <c r="H27" s="5" t="s">
        <v>12</v>
      </c>
      <c r="I27" s="5">
        <v>90</v>
      </c>
      <c r="J27" s="5">
        <f t="shared" si="2"/>
        <v>91</v>
      </c>
      <c r="K27" s="5">
        <f>40.5+0.905</f>
        <v>41.405000000000001</v>
      </c>
      <c r="L27" s="12">
        <v>40.563200000000002</v>
      </c>
      <c r="M27" s="47">
        <v>40.983199999999997</v>
      </c>
      <c r="N27" s="5">
        <v>2</v>
      </c>
      <c r="O27" s="6" t="s">
        <v>81</v>
      </c>
      <c r="P27" s="6" t="s">
        <v>82</v>
      </c>
      <c r="Q27" s="6">
        <v>0.2303</v>
      </c>
      <c r="R27" s="6">
        <v>6.9500000000000006E-2</v>
      </c>
      <c r="S27" s="6">
        <f t="shared" si="12"/>
        <v>0.1608</v>
      </c>
      <c r="T27" s="8">
        <v>44516.892361111109</v>
      </c>
      <c r="U27" s="9">
        <v>5.2164799999999996E-7</v>
      </c>
      <c r="V27" s="6">
        <f t="shared" si="13"/>
        <v>3.2440796019900494E-3</v>
      </c>
      <c r="W27" s="10">
        <f t="shared" si="8"/>
        <v>35.261734804239666</v>
      </c>
      <c r="X27" s="10">
        <f t="shared" si="4"/>
        <v>0.11026288259028118</v>
      </c>
      <c r="Y27" s="6">
        <v>4</v>
      </c>
      <c r="Z27" s="6" t="s">
        <v>115</v>
      </c>
      <c r="AA27" s="2" t="s">
        <v>360</v>
      </c>
    </row>
    <row r="28" spans="1:27" ht="15" customHeight="1" x14ac:dyDescent="0.2">
      <c r="A28" s="6" t="s">
        <v>303</v>
      </c>
      <c r="B28" s="5">
        <v>347</v>
      </c>
      <c r="C28" s="5">
        <v>63</v>
      </c>
      <c r="D28" s="5" t="s">
        <v>10</v>
      </c>
      <c r="E28" s="5">
        <v>22</v>
      </c>
      <c r="F28" s="5" t="s">
        <v>11</v>
      </c>
      <c r="G28" s="5">
        <v>1</v>
      </c>
      <c r="H28" s="5" t="s">
        <v>12</v>
      </c>
      <c r="I28" s="5">
        <v>135</v>
      </c>
      <c r="J28" s="5">
        <f t="shared" si="2"/>
        <v>136</v>
      </c>
      <c r="K28" s="5">
        <f>41+1.355</f>
        <v>42.354999999999997</v>
      </c>
      <c r="L28" s="12">
        <v>41.697200000000002</v>
      </c>
      <c r="M28" s="47">
        <v>42.117199999999997</v>
      </c>
      <c r="N28" s="5">
        <v>2</v>
      </c>
      <c r="O28" s="6" t="s">
        <v>75</v>
      </c>
      <c r="P28" s="6" t="s">
        <v>76</v>
      </c>
      <c r="Q28" s="6">
        <v>0.1961</v>
      </c>
      <c r="R28" s="6">
        <v>2.8500000000000001E-2</v>
      </c>
      <c r="S28" s="6">
        <f t="shared" si="12"/>
        <v>0.1676</v>
      </c>
      <c r="T28" s="8">
        <v>44516.819444444445</v>
      </c>
      <c r="U28" s="9">
        <v>9.8172200000000003E-7</v>
      </c>
      <c r="V28" s="6">
        <f t="shared" si="13"/>
        <v>5.857529832935561E-3</v>
      </c>
      <c r="W28" s="10">
        <f t="shared" si="8"/>
        <v>63.668802531908263</v>
      </c>
      <c r="X28" s="10">
        <f t="shared" si="4"/>
        <v>0.19909133050922717</v>
      </c>
      <c r="Y28" s="6">
        <v>5</v>
      </c>
      <c r="Z28" s="6" t="s">
        <v>115</v>
      </c>
      <c r="AA28" s="2"/>
    </row>
    <row r="29" spans="1:27" ht="15" customHeight="1" x14ac:dyDescent="0.2">
      <c r="A29" s="6" t="s">
        <v>309</v>
      </c>
      <c r="B29" s="5">
        <v>347</v>
      </c>
      <c r="C29" s="5">
        <v>63</v>
      </c>
      <c r="D29" s="5" t="s">
        <v>10</v>
      </c>
      <c r="E29" s="5">
        <v>22</v>
      </c>
      <c r="F29" s="5" t="s">
        <v>11</v>
      </c>
      <c r="G29" s="5">
        <v>2</v>
      </c>
      <c r="H29" s="5" t="s">
        <v>12</v>
      </c>
      <c r="I29" s="5">
        <v>90</v>
      </c>
      <c r="J29" s="5">
        <f t="shared" si="2"/>
        <v>91</v>
      </c>
      <c r="K29" s="17">
        <f>42.5+0.905</f>
        <v>43.405000000000001</v>
      </c>
      <c r="L29" s="12">
        <v>42.507899999999999</v>
      </c>
      <c r="M29" s="47">
        <v>42.927900000000001</v>
      </c>
      <c r="N29" s="5">
        <v>2</v>
      </c>
      <c r="O29" s="6" t="s">
        <v>79</v>
      </c>
      <c r="P29" s="6" t="s">
        <v>80</v>
      </c>
      <c r="Q29" s="6">
        <v>0.2198</v>
      </c>
      <c r="R29" s="6">
        <v>5.3900000000000003E-2</v>
      </c>
      <c r="S29" s="6">
        <f t="shared" si="12"/>
        <v>0.16589999999999999</v>
      </c>
      <c r="T29" s="8">
        <v>44517.986111111109</v>
      </c>
      <c r="U29" s="15">
        <v>8.9402700000000004E-7</v>
      </c>
      <c r="V29" s="6">
        <f t="shared" si="13"/>
        <v>5.3889511754068717E-3</v>
      </c>
      <c r="W29" s="6">
        <f t="shared" si="8"/>
        <v>58.575556254422516</v>
      </c>
      <c r="X29" s="10">
        <f t="shared" si="4"/>
        <v>0.1831648305960614</v>
      </c>
      <c r="Y29" s="6">
        <v>4</v>
      </c>
      <c r="Z29" s="6" t="s">
        <v>115</v>
      </c>
      <c r="AA29" s="2" t="s">
        <v>363</v>
      </c>
    </row>
    <row r="30" spans="1:27" ht="15" customHeight="1" x14ac:dyDescent="0.2">
      <c r="A30" s="6" t="s">
        <v>301</v>
      </c>
      <c r="B30" s="5">
        <v>347</v>
      </c>
      <c r="C30" s="5">
        <v>63</v>
      </c>
      <c r="D30" s="5" t="s">
        <v>10</v>
      </c>
      <c r="E30" s="5">
        <v>23</v>
      </c>
      <c r="F30" s="5" t="s">
        <v>11</v>
      </c>
      <c r="G30" s="5">
        <v>1</v>
      </c>
      <c r="H30" s="5" t="s">
        <v>12</v>
      </c>
      <c r="I30" s="5">
        <v>135</v>
      </c>
      <c r="J30" s="5">
        <f t="shared" si="2"/>
        <v>136</v>
      </c>
      <c r="K30" s="17">
        <f>43+1.355</f>
        <v>44.354999999999997</v>
      </c>
      <c r="L30" s="12">
        <v>43.801400000000001</v>
      </c>
      <c r="M30" s="47">
        <v>44.651400000000002</v>
      </c>
      <c r="N30" s="5">
        <v>2</v>
      </c>
      <c r="O30" s="6" t="s">
        <v>22</v>
      </c>
      <c r="P30" s="6" t="s">
        <v>23</v>
      </c>
      <c r="Q30" s="6">
        <v>0.15959999999999999</v>
      </c>
      <c r="R30" s="6">
        <v>1.5299999999999999E-2</v>
      </c>
      <c r="S30" s="6">
        <f t="shared" si="12"/>
        <v>0.14429999999999998</v>
      </c>
      <c r="T30" s="8">
        <v>44514.716666666667</v>
      </c>
      <c r="U30" s="9">
        <v>7.0693400000000005E-7</v>
      </c>
      <c r="V30" s="6">
        <f t="shared" ref="V30:V35" si="14">U30/(S30/1000)</f>
        <v>4.8990575190575201E-3</v>
      </c>
      <c r="W30" s="6">
        <f>(V30/92)*10^6</f>
        <v>53.25062520714696</v>
      </c>
      <c r="X30" s="10">
        <f t="shared" si="4"/>
        <v>0.1665138561012815</v>
      </c>
      <c r="Y30" s="6">
        <v>5</v>
      </c>
      <c r="Z30" s="6" t="s">
        <v>115</v>
      </c>
      <c r="AA30" s="2"/>
    </row>
    <row r="31" spans="1:27" ht="15" customHeight="1" x14ac:dyDescent="0.2">
      <c r="A31" s="6" t="s">
        <v>297</v>
      </c>
      <c r="B31" s="5">
        <v>347</v>
      </c>
      <c r="C31" s="5">
        <v>63</v>
      </c>
      <c r="D31" s="5" t="s">
        <v>10</v>
      </c>
      <c r="E31" s="5">
        <v>24</v>
      </c>
      <c r="F31" s="5" t="s">
        <v>11</v>
      </c>
      <c r="G31" s="5">
        <v>1</v>
      </c>
      <c r="H31" s="5" t="s">
        <v>12</v>
      </c>
      <c r="I31" s="5">
        <v>135</v>
      </c>
      <c r="J31" s="5">
        <f t="shared" si="2"/>
        <v>136</v>
      </c>
      <c r="K31" s="5">
        <f>44.5+1.355</f>
        <v>45.854999999999997</v>
      </c>
      <c r="L31" s="12">
        <v>45.166499999999999</v>
      </c>
      <c r="M31" s="47">
        <v>46.506500000000003</v>
      </c>
      <c r="N31" s="5">
        <v>2</v>
      </c>
      <c r="O31" s="6" t="s">
        <v>355</v>
      </c>
      <c r="P31" s="6" t="s">
        <v>89</v>
      </c>
      <c r="Q31" s="6">
        <v>0.2097</v>
      </c>
      <c r="R31" s="6">
        <v>3.9E-2</v>
      </c>
      <c r="S31" s="6">
        <f t="shared" si="12"/>
        <v>0.17069999999999999</v>
      </c>
      <c r="T31" s="8">
        <v>44514.753472222219</v>
      </c>
      <c r="U31" s="9">
        <v>1.05644E-6</v>
      </c>
      <c r="V31" s="6">
        <f t="shared" si="14"/>
        <v>6.1888693614528412E-3</v>
      </c>
      <c r="W31" s="6">
        <f t="shared" ref="W31:W53" si="15">(V31/92)*10^6</f>
        <v>67.270319146226541</v>
      </c>
      <c r="X31" s="10">
        <f t="shared" si="4"/>
        <v>0.21035321554682257</v>
      </c>
      <c r="Y31" s="6">
        <v>4</v>
      </c>
      <c r="Z31" s="6" t="s">
        <v>115</v>
      </c>
      <c r="AA31" s="2" t="s">
        <v>358</v>
      </c>
    </row>
    <row r="32" spans="1:27" ht="15" customHeight="1" x14ac:dyDescent="0.2">
      <c r="A32" s="6" t="s">
        <v>304</v>
      </c>
      <c r="B32" s="5">
        <v>347</v>
      </c>
      <c r="C32" s="5">
        <v>63</v>
      </c>
      <c r="D32" s="5" t="s">
        <v>10</v>
      </c>
      <c r="E32" s="5">
        <v>25</v>
      </c>
      <c r="F32" s="5" t="s">
        <v>11</v>
      </c>
      <c r="G32" s="5">
        <v>1</v>
      </c>
      <c r="H32" s="5" t="s">
        <v>12</v>
      </c>
      <c r="I32" s="5">
        <v>40</v>
      </c>
      <c r="J32" s="5">
        <f t="shared" si="2"/>
        <v>41</v>
      </c>
      <c r="K32" s="5">
        <f>46.5+0.405</f>
        <v>46.905000000000001</v>
      </c>
      <c r="L32" s="12">
        <v>46.616199999999999</v>
      </c>
      <c r="M32" s="47">
        <v>47.406199999999998</v>
      </c>
      <c r="N32" s="5">
        <v>2</v>
      </c>
      <c r="O32" s="6" t="s">
        <v>87</v>
      </c>
      <c r="P32" s="6" t="s">
        <v>88</v>
      </c>
      <c r="Q32" s="6">
        <v>0.20300000000000001</v>
      </c>
      <c r="R32" s="6">
        <v>3.5299999999999998E-2</v>
      </c>
      <c r="S32" s="6">
        <f t="shared" si="12"/>
        <v>0.16770000000000002</v>
      </c>
      <c r="T32" s="8">
        <v>44514.515277777777</v>
      </c>
      <c r="U32" s="9">
        <v>9.5464699999999996E-7</v>
      </c>
      <c r="V32" s="6">
        <f t="shared" si="14"/>
        <v>5.6925879546809773E-3</v>
      </c>
      <c r="W32" s="6">
        <f t="shared" si="15"/>
        <v>61.875956029141051</v>
      </c>
      <c r="X32" s="10">
        <f t="shared" si="4"/>
        <v>0.19348512807663304</v>
      </c>
      <c r="Y32" s="6">
        <v>5</v>
      </c>
      <c r="Z32" s="6" t="s">
        <v>115</v>
      </c>
      <c r="AA32" s="2"/>
    </row>
    <row r="33" spans="1:27" ht="15" customHeight="1" x14ac:dyDescent="0.2">
      <c r="A33" s="6" t="s">
        <v>291</v>
      </c>
      <c r="B33" s="5">
        <v>347</v>
      </c>
      <c r="C33" s="5">
        <v>63</v>
      </c>
      <c r="D33" s="5" t="s">
        <v>10</v>
      </c>
      <c r="E33" s="5">
        <v>25</v>
      </c>
      <c r="F33" s="5" t="s">
        <v>11</v>
      </c>
      <c r="G33" s="5">
        <v>1</v>
      </c>
      <c r="H33" s="5" t="s">
        <v>12</v>
      </c>
      <c r="I33" s="5">
        <v>135</v>
      </c>
      <c r="J33" s="5">
        <f t="shared" si="2"/>
        <v>136</v>
      </c>
      <c r="K33" s="5">
        <f>46.5+1.355</f>
        <v>47.854999999999997</v>
      </c>
      <c r="L33" s="12">
        <v>47.135199999999998</v>
      </c>
      <c r="M33" s="47">
        <v>47.925199999999997</v>
      </c>
      <c r="N33" s="5">
        <v>2</v>
      </c>
      <c r="O33" s="6" t="s">
        <v>32</v>
      </c>
      <c r="P33" s="6" t="s">
        <v>33</v>
      </c>
      <c r="Q33" s="6">
        <v>0.18010000000000001</v>
      </c>
      <c r="R33" s="6">
        <v>6.3E-3</v>
      </c>
      <c r="S33" s="6">
        <f t="shared" si="12"/>
        <v>0.17380000000000001</v>
      </c>
      <c r="T33" s="8">
        <v>44514.772916666669</v>
      </c>
      <c r="U33" s="9">
        <v>7.7985800000000005E-7</v>
      </c>
      <c r="V33" s="6">
        <f t="shared" si="14"/>
        <v>4.4871001150747986E-3</v>
      </c>
      <c r="W33" s="6">
        <f t="shared" si="15"/>
        <v>48.772827337769549</v>
      </c>
      <c r="X33" s="10">
        <f t="shared" si="4"/>
        <v>0.15251185354879196</v>
      </c>
      <c r="Y33" s="6">
        <v>4</v>
      </c>
      <c r="Z33" s="6" t="s">
        <v>115</v>
      </c>
      <c r="AA33" s="2" t="s">
        <v>341</v>
      </c>
    </row>
    <row r="34" spans="1:27" ht="15" customHeight="1" x14ac:dyDescent="0.2">
      <c r="A34" s="6" t="s">
        <v>294</v>
      </c>
      <c r="B34" s="5">
        <v>347</v>
      </c>
      <c r="C34" s="5">
        <v>63</v>
      </c>
      <c r="D34" s="5" t="s">
        <v>10</v>
      </c>
      <c r="E34" s="5">
        <v>25</v>
      </c>
      <c r="F34" s="5" t="s">
        <v>11</v>
      </c>
      <c r="G34" s="5">
        <v>2</v>
      </c>
      <c r="H34" s="5" t="s">
        <v>12</v>
      </c>
      <c r="I34" s="5">
        <v>80</v>
      </c>
      <c r="J34" s="5">
        <f t="shared" si="2"/>
        <v>81</v>
      </c>
      <c r="K34" s="5">
        <f>48+0.805</f>
        <v>48.805</v>
      </c>
      <c r="L34" s="12">
        <v>47.801900000000003</v>
      </c>
      <c r="M34" s="47">
        <v>48.591900000000003</v>
      </c>
      <c r="N34" s="5">
        <v>2</v>
      </c>
      <c r="O34" s="6" t="s">
        <v>26</v>
      </c>
      <c r="P34" s="6" t="s">
        <v>27</v>
      </c>
      <c r="Q34" s="6">
        <v>0.1825</v>
      </c>
      <c r="R34" s="6">
        <v>2.5999999999999999E-3</v>
      </c>
      <c r="S34" s="6">
        <f t="shared" si="12"/>
        <v>0.1799</v>
      </c>
      <c r="T34" s="8">
        <v>44514.743750000001</v>
      </c>
      <c r="U34" s="9">
        <v>1.65298E-6</v>
      </c>
      <c r="V34" s="6">
        <f t="shared" si="14"/>
        <v>9.1883268482490267E-3</v>
      </c>
      <c r="W34" s="6">
        <f t="shared" si="15"/>
        <v>99.873117915750299</v>
      </c>
      <c r="X34" s="10">
        <f t="shared" si="4"/>
        <v>0.31230164754530537</v>
      </c>
      <c r="Y34" s="6">
        <v>5</v>
      </c>
      <c r="Z34" s="6" t="s">
        <v>115</v>
      </c>
      <c r="AA34" s="2"/>
    </row>
    <row r="35" spans="1:27" ht="15" customHeight="1" x14ac:dyDescent="0.2">
      <c r="A35" s="6" t="s">
        <v>293</v>
      </c>
      <c r="B35" s="5">
        <v>347</v>
      </c>
      <c r="C35" s="5">
        <v>63</v>
      </c>
      <c r="D35" s="5" t="s">
        <v>10</v>
      </c>
      <c r="E35" s="5">
        <v>26</v>
      </c>
      <c r="F35" s="5" t="s">
        <v>11</v>
      </c>
      <c r="G35" s="5">
        <v>1</v>
      </c>
      <c r="H35" s="5" t="s">
        <v>12</v>
      </c>
      <c r="I35" s="5">
        <v>135</v>
      </c>
      <c r="J35" s="5">
        <f t="shared" si="2"/>
        <v>136</v>
      </c>
      <c r="K35" s="5">
        <f>48.5+1.355</f>
        <v>49.854999999999997</v>
      </c>
      <c r="L35" s="12">
        <v>49.146299999999997</v>
      </c>
      <c r="M35" s="47">
        <v>49.206299999999999</v>
      </c>
      <c r="N35" s="5">
        <v>2</v>
      </c>
      <c r="O35" s="6" t="s">
        <v>34</v>
      </c>
      <c r="P35" s="6" t="s">
        <v>35</v>
      </c>
      <c r="Q35" s="6">
        <v>0.1951</v>
      </c>
      <c r="R35" s="6">
        <v>1.77E-2</v>
      </c>
      <c r="S35" s="6">
        <f t="shared" si="12"/>
        <v>0.1774</v>
      </c>
      <c r="T35" s="8">
        <v>44514.847222222219</v>
      </c>
      <c r="U35" s="9">
        <v>1.9112500000000001E-6</v>
      </c>
      <c r="V35" s="6">
        <f t="shared" si="14"/>
        <v>1.0773675310033823E-2</v>
      </c>
      <c r="W35" s="6">
        <f t="shared" si="15"/>
        <v>117.10516641341113</v>
      </c>
      <c r="X35" s="10">
        <f t="shared" si="4"/>
        <v>0.36618598848417361</v>
      </c>
      <c r="Y35" s="6">
        <v>5</v>
      </c>
      <c r="Z35" s="6" t="s">
        <v>115</v>
      </c>
      <c r="AA35" s="14" t="s">
        <v>361</v>
      </c>
    </row>
    <row r="36" spans="1:27" ht="15" customHeight="1" x14ac:dyDescent="0.2">
      <c r="A36" s="6" t="s">
        <v>327</v>
      </c>
      <c r="B36" s="5">
        <v>347</v>
      </c>
      <c r="C36" s="5">
        <v>63</v>
      </c>
      <c r="D36" s="5" t="s">
        <v>10</v>
      </c>
      <c r="E36" s="5">
        <v>26</v>
      </c>
      <c r="F36" s="5" t="s">
        <v>11</v>
      </c>
      <c r="G36" s="5">
        <v>2</v>
      </c>
      <c r="H36" s="5" t="s">
        <v>12</v>
      </c>
      <c r="I36" s="5">
        <v>90</v>
      </c>
      <c r="J36" s="5">
        <f t="shared" si="2"/>
        <v>91</v>
      </c>
      <c r="K36" s="5">
        <f>50+0.905</f>
        <v>50.905000000000001</v>
      </c>
      <c r="L36" s="12">
        <v>49.9009</v>
      </c>
      <c r="M36" s="47">
        <v>49.960900000000002</v>
      </c>
      <c r="N36" s="5">
        <v>2</v>
      </c>
      <c r="O36" s="6" t="s">
        <v>77</v>
      </c>
      <c r="P36" s="6" t="s">
        <v>78</v>
      </c>
      <c r="Q36" s="6">
        <v>0.20319999999999999</v>
      </c>
      <c r="R36" s="6">
        <v>2.6100000000000002E-2</v>
      </c>
      <c r="S36" s="6">
        <f t="shared" si="12"/>
        <v>0.17709999999999998</v>
      </c>
      <c r="T36" s="8">
        <v>44516.84375</v>
      </c>
      <c r="U36" s="9">
        <v>2.0843399999999999E-6</v>
      </c>
      <c r="V36" s="6">
        <f t="shared" ref="V36:V53" si="16">U36/(S36/1000)</f>
        <v>1.1769282891022022E-2</v>
      </c>
      <c r="W36" s="6">
        <f t="shared" si="15"/>
        <v>127.92698794589154</v>
      </c>
      <c r="X36" s="10">
        <f t="shared" si="4"/>
        <v>0.40002565189476103</v>
      </c>
      <c r="Y36" s="6">
        <v>5</v>
      </c>
      <c r="Z36" s="6" t="s">
        <v>115</v>
      </c>
      <c r="AA36" s="2"/>
    </row>
    <row r="37" spans="1:27" ht="15" customHeight="1" x14ac:dyDescent="0.2">
      <c r="A37" s="6" t="s">
        <v>318</v>
      </c>
      <c r="B37" s="5">
        <v>347</v>
      </c>
      <c r="C37" s="5">
        <v>63</v>
      </c>
      <c r="D37" s="5" t="s">
        <v>10</v>
      </c>
      <c r="E37" s="5">
        <v>27</v>
      </c>
      <c r="F37" s="5" t="s">
        <v>11</v>
      </c>
      <c r="G37" s="5">
        <v>1</v>
      </c>
      <c r="H37" s="5" t="s">
        <v>12</v>
      </c>
      <c r="I37" s="5">
        <v>135</v>
      </c>
      <c r="J37" s="5">
        <f t="shared" si="2"/>
        <v>136</v>
      </c>
      <c r="K37" s="5">
        <f>50.5+1.355</f>
        <v>51.854999999999997</v>
      </c>
      <c r="L37" s="12">
        <v>51.226999999999997</v>
      </c>
      <c r="M37" s="47">
        <v>51.286999999999999</v>
      </c>
      <c r="N37" s="5">
        <v>2</v>
      </c>
      <c r="O37" s="6" t="s">
        <v>20</v>
      </c>
      <c r="P37" s="6" t="s">
        <v>21</v>
      </c>
      <c r="Q37" s="6">
        <v>0.1565</v>
      </c>
      <c r="R37" s="6">
        <v>0</v>
      </c>
      <c r="S37" s="6">
        <f t="shared" si="12"/>
        <v>0.1565</v>
      </c>
      <c r="T37" s="8">
        <v>44516.958333333336</v>
      </c>
      <c r="U37" s="9">
        <v>1.23759E-6</v>
      </c>
      <c r="V37" s="6">
        <f t="shared" si="16"/>
        <v>7.9079233226837051E-3</v>
      </c>
      <c r="W37" s="6">
        <f t="shared" si="15"/>
        <v>85.955688290040271</v>
      </c>
      <c r="X37" s="10">
        <f t="shared" si="4"/>
        <v>0.26878206697737322</v>
      </c>
      <c r="Y37" s="6">
        <v>5</v>
      </c>
      <c r="Z37" s="6" t="s">
        <v>115</v>
      </c>
      <c r="AA37" s="2"/>
    </row>
    <row r="38" spans="1:27" ht="15" customHeight="1" x14ac:dyDescent="0.2">
      <c r="A38" s="6" t="s">
        <v>319</v>
      </c>
      <c r="B38" s="5">
        <v>347</v>
      </c>
      <c r="C38" s="5">
        <v>63</v>
      </c>
      <c r="D38" s="5" t="s">
        <v>10</v>
      </c>
      <c r="E38" s="5">
        <v>27</v>
      </c>
      <c r="F38" s="5" t="s">
        <v>11</v>
      </c>
      <c r="G38" s="5">
        <v>2</v>
      </c>
      <c r="H38" s="5" t="s">
        <v>12</v>
      </c>
      <c r="I38" s="5">
        <v>90</v>
      </c>
      <c r="J38" s="5">
        <f t="shared" si="2"/>
        <v>91</v>
      </c>
      <c r="K38" s="5">
        <f>52+0.905</f>
        <v>52.905000000000001</v>
      </c>
      <c r="L38" s="12">
        <v>52.070300000000003</v>
      </c>
      <c r="M38" s="47">
        <v>52.130299999999998</v>
      </c>
      <c r="N38" s="5">
        <v>2</v>
      </c>
      <c r="O38" s="6" t="s">
        <v>30</v>
      </c>
      <c r="P38" s="6" t="s">
        <v>31</v>
      </c>
      <c r="Q38" s="6">
        <v>0.18260000000000001</v>
      </c>
      <c r="R38" s="6">
        <v>4.4000000000000003E-3</v>
      </c>
      <c r="S38" s="6">
        <f t="shared" si="12"/>
        <v>0.17820000000000003</v>
      </c>
      <c r="T38" s="8">
        <v>44517.822916666664</v>
      </c>
      <c r="U38" s="9">
        <v>1.8477900000000001E-6</v>
      </c>
      <c r="V38" s="6">
        <f t="shared" si="16"/>
        <v>1.0369191919191919E-2</v>
      </c>
      <c r="W38" s="6">
        <f t="shared" si="15"/>
        <v>112.70860781730346</v>
      </c>
      <c r="X38" s="10">
        <f t="shared" si="4"/>
        <v>0.35243801984408207</v>
      </c>
      <c r="Y38" s="6">
        <v>5</v>
      </c>
      <c r="Z38" s="6" t="s">
        <v>115</v>
      </c>
      <c r="AA38" s="6"/>
    </row>
    <row r="39" spans="1:27" ht="15" customHeight="1" x14ac:dyDescent="0.2">
      <c r="A39" s="6" t="s">
        <v>288</v>
      </c>
      <c r="B39" s="5">
        <v>347</v>
      </c>
      <c r="C39" s="5">
        <v>63</v>
      </c>
      <c r="D39" s="5" t="s">
        <v>10</v>
      </c>
      <c r="E39" s="5">
        <v>28</v>
      </c>
      <c r="F39" s="5" t="s">
        <v>11</v>
      </c>
      <c r="G39" s="5">
        <v>1</v>
      </c>
      <c r="H39" s="5" t="s">
        <v>12</v>
      </c>
      <c r="I39" s="5">
        <v>135</v>
      </c>
      <c r="J39" s="5">
        <f t="shared" si="2"/>
        <v>136</v>
      </c>
      <c r="K39" s="5">
        <f>52.5+1.355</f>
        <v>53.854999999999997</v>
      </c>
      <c r="L39" s="12">
        <v>53.308199999999999</v>
      </c>
      <c r="M39" s="47">
        <v>53.508200000000002</v>
      </c>
      <c r="N39" s="5">
        <v>2</v>
      </c>
      <c r="O39" s="6" t="s">
        <v>39</v>
      </c>
      <c r="P39" s="6" t="s">
        <v>40</v>
      </c>
      <c r="Q39" s="6">
        <v>0.19800000000000001</v>
      </c>
      <c r="R39" s="6">
        <v>3.2599999999999997E-2</v>
      </c>
      <c r="S39" s="6">
        <f t="shared" si="12"/>
        <v>0.16540000000000002</v>
      </c>
      <c r="T39" s="8">
        <v>44516.935416666667</v>
      </c>
      <c r="U39" s="9">
        <v>1.78268E-6</v>
      </c>
      <c r="V39" s="6">
        <f t="shared" si="16"/>
        <v>1.0777992744860942E-2</v>
      </c>
      <c r="W39" s="6">
        <f t="shared" si="15"/>
        <v>117.15209505283632</v>
      </c>
      <c r="X39" s="10">
        <f t="shared" si="4"/>
        <v>0.3663327335915198</v>
      </c>
      <c r="Y39" s="6">
        <v>5</v>
      </c>
      <c r="Z39" s="6" t="s">
        <v>115</v>
      </c>
      <c r="AA39" s="6"/>
    </row>
    <row r="40" spans="1:27" ht="15" customHeight="1" x14ac:dyDescent="0.2">
      <c r="A40" s="6" t="s">
        <v>320</v>
      </c>
      <c r="B40" s="5">
        <v>347</v>
      </c>
      <c r="C40" s="5">
        <v>63</v>
      </c>
      <c r="D40" s="5" t="s">
        <v>10</v>
      </c>
      <c r="E40" s="5">
        <v>30</v>
      </c>
      <c r="F40" s="5" t="s">
        <v>11</v>
      </c>
      <c r="G40" s="5">
        <v>1</v>
      </c>
      <c r="H40" s="5" t="s">
        <v>12</v>
      </c>
      <c r="I40" s="5">
        <v>70</v>
      </c>
      <c r="J40" s="5">
        <f t="shared" si="2"/>
        <v>71</v>
      </c>
      <c r="K40" s="5">
        <f>54.2+0.705</f>
        <v>54.905000000000001</v>
      </c>
      <c r="L40" s="12">
        <v>54.476599999999998</v>
      </c>
      <c r="M40" s="47">
        <v>54.676600000000001</v>
      </c>
      <c r="N40" s="5">
        <v>2</v>
      </c>
      <c r="O40" s="6" t="s">
        <v>49</v>
      </c>
      <c r="P40" s="6" t="s">
        <v>50</v>
      </c>
      <c r="Q40" s="6">
        <v>0.18909999999999999</v>
      </c>
      <c r="R40" s="6">
        <v>1.6400000000000001E-2</v>
      </c>
      <c r="S40" s="6">
        <f t="shared" si="12"/>
        <v>0.17269999999999999</v>
      </c>
      <c r="T40" s="8">
        <v>44517.888888888891</v>
      </c>
      <c r="U40" s="9">
        <v>1.772686E-6</v>
      </c>
      <c r="V40" s="6">
        <f t="shared" si="16"/>
        <v>1.0264539664157499E-2</v>
      </c>
      <c r="W40" s="6">
        <f t="shared" si="15"/>
        <v>111.57108330605978</v>
      </c>
      <c r="X40" s="10">
        <f t="shared" si="4"/>
        <v>0.34888099883183887</v>
      </c>
      <c r="Y40" s="6">
        <v>5</v>
      </c>
      <c r="Z40" s="6" t="s">
        <v>115</v>
      </c>
      <c r="AA40" s="6"/>
    </row>
    <row r="41" spans="1:27" ht="15" customHeight="1" x14ac:dyDescent="0.2">
      <c r="A41" s="6" t="s">
        <v>316</v>
      </c>
      <c r="B41" s="5">
        <v>347</v>
      </c>
      <c r="C41" s="5">
        <v>63</v>
      </c>
      <c r="D41" s="5" t="s">
        <v>10</v>
      </c>
      <c r="E41" s="5">
        <v>30</v>
      </c>
      <c r="F41" s="5" t="s">
        <v>11</v>
      </c>
      <c r="G41" s="5">
        <v>1</v>
      </c>
      <c r="H41" s="5" t="s">
        <v>12</v>
      </c>
      <c r="I41" s="5">
        <v>135</v>
      </c>
      <c r="J41" s="5">
        <f t="shared" si="2"/>
        <v>136</v>
      </c>
      <c r="K41" s="5">
        <f>54.2+1.355</f>
        <v>55.555</v>
      </c>
      <c r="L41" s="12">
        <v>54.884599999999999</v>
      </c>
      <c r="M41" s="47">
        <v>55.084600000000002</v>
      </c>
      <c r="N41" s="5">
        <v>2</v>
      </c>
      <c r="O41" s="6" t="s">
        <v>51</v>
      </c>
      <c r="P41" s="6" t="s">
        <v>52</v>
      </c>
      <c r="Q41" s="6">
        <v>0.18310000000000001</v>
      </c>
      <c r="R41" s="6">
        <v>2.7000000000000001E-3</v>
      </c>
      <c r="S41" s="6">
        <f t="shared" si="12"/>
        <v>0.1804</v>
      </c>
      <c r="T41" s="8">
        <v>44515.993055555555</v>
      </c>
      <c r="U41" s="9">
        <v>2.4895000000000001E-6</v>
      </c>
      <c r="V41" s="6">
        <f t="shared" si="16"/>
        <v>1.379988913525499E-2</v>
      </c>
      <c r="W41" s="6">
        <f t="shared" si="15"/>
        <v>149.99879494842381</v>
      </c>
      <c r="X41" s="10">
        <f t="shared" si="4"/>
        <v>0.46904384052293219</v>
      </c>
      <c r="Y41" s="6">
        <v>4</v>
      </c>
      <c r="Z41" s="6" t="s">
        <v>115</v>
      </c>
      <c r="AA41" s="6" t="s">
        <v>360</v>
      </c>
    </row>
    <row r="42" spans="1:27" ht="15" customHeight="1" x14ac:dyDescent="0.2">
      <c r="A42" s="6" t="s">
        <v>317</v>
      </c>
      <c r="B42" s="5">
        <v>347</v>
      </c>
      <c r="C42" s="5">
        <v>63</v>
      </c>
      <c r="D42" s="5" t="s">
        <v>10</v>
      </c>
      <c r="E42" s="5">
        <v>30</v>
      </c>
      <c r="F42" s="5" t="s">
        <v>11</v>
      </c>
      <c r="G42" s="5">
        <v>2</v>
      </c>
      <c r="H42" s="5" t="s">
        <v>12</v>
      </c>
      <c r="I42" s="5">
        <v>110</v>
      </c>
      <c r="J42" s="5">
        <f t="shared" si="2"/>
        <v>111</v>
      </c>
      <c r="K42" s="5">
        <f>55.7+1.105</f>
        <v>56.805</v>
      </c>
      <c r="L42" s="12">
        <v>55.846600000000002</v>
      </c>
      <c r="M42" s="47">
        <v>56.046599999999998</v>
      </c>
      <c r="N42" s="5">
        <v>2</v>
      </c>
      <c r="O42" s="6" t="s">
        <v>55</v>
      </c>
      <c r="P42" s="6" t="s">
        <v>56</v>
      </c>
      <c r="Q42" s="6">
        <v>0.20730000000000001</v>
      </c>
      <c r="R42" s="6">
        <v>2.0199999999999999E-2</v>
      </c>
      <c r="S42" s="6">
        <f t="shared" si="12"/>
        <v>0.18710000000000002</v>
      </c>
      <c r="T42" s="8">
        <v>44516.013888888891</v>
      </c>
      <c r="U42" s="9">
        <v>2.69443E-6</v>
      </c>
      <c r="V42" s="6">
        <f t="shared" si="16"/>
        <v>1.4401015499732762E-2</v>
      </c>
      <c r="W42" s="6">
        <f t="shared" si="15"/>
        <v>156.53277717100829</v>
      </c>
      <c r="X42" s="10">
        <f t="shared" si="4"/>
        <v>0.48947549876820928</v>
      </c>
      <c r="Y42" s="6">
        <v>5</v>
      </c>
      <c r="Z42" s="6" t="s">
        <v>115</v>
      </c>
      <c r="AA42" s="6"/>
    </row>
    <row r="43" spans="1:27" ht="15" customHeight="1" x14ac:dyDescent="0.2">
      <c r="A43" s="6" t="s">
        <v>314</v>
      </c>
      <c r="B43" s="5">
        <v>347</v>
      </c>
      <c r="C43" s="5">
        <v>63</v>
      </c>
      <c r="D43" s="5" t="s">
        <v>10</v>
      </c>
      <c r="E43" s="5">
        <v>31</v>
      </c>
      <c r="F43" s="5" t="s">
        <v>11</v>
      </c>
      <c r="G43" s="5">
        <v>1</v>
      </c>
      <c r="H43" s="5" t="s">
        <v>12</v>
      </c>
      <c r="I43" s="5">
        <v>135</v>
      </c>
      <c r="J43" s="5">
        <f t="shared" si="2"/>
        <v>136</v>
      </c>
      <c r="K43" s="5">
        <f>56.2+1.355</f>
        <v>57.555</v>
      </c>
      <c r="L43" s="12">
        <v>56.987299999999998</v>
      </c>
      <c r="M43" s="47">
        <v>57.1873</v>
      </c>
      <c r="N43" s="5">
        <v>2</v>
      </c>
      <c r="O43" s="6" t="s">
        <v>53</v>
      </c>
      <c r="P43" s="6" t="s">
        <v>54</v>
      </c>
      <c r="Q43" s="6">
        <v>0.19850000000000001</v>
      </c>
      <c r="R43" s="6">
        <v>2.81E-2</v>
      </c>
      <c r="S43" s="6">
        <f t="shared" si="12"/>
        <v>0.1704</v>
      </c>
      <c r="T43" s="8">
        <v>44515.958333333336</v>
      </c>
      <c r="U43" s="9">
        <v>2.2530299999999998E-6</v>
      </c>
      <c r="V43" s="6">
        <f t="shared" si="16"/>
        <v>1.3222007042253521E-2</v>
      </c>
      <c r="W43" s="6">
        <f t="shared" si="15"/>
        <v>143.71746785058176</v>
      </c>
      <c r="X43" s="10">
        <f t="shared" si="4"/>
        <v>0.44940223082489666</v>
      </c>
      <c r="Y43" s="6">
        <v>5</v>
      </c>
      <c r="Z43" s="6" t="s">
        <v>115</v>
      </c>
      <c r="AA43" s="6"/>
    </row>
    <row r="44" spans="1:27" ht="15" customHeight="1" x14ac:dyDescent="0.2">
      <c r="A44" s="6" t="s">
        <v>306</v>
      </c>
      <c r="B44" s="5">
        <v>347</v>
      </c>
      <c r="C44" s="5">
        <v>63</v>
      </c>
      <c r="D44" s="5" t="s">
        <v>10</v>
      </c>
      <c r="E44" s="5">
        <v>32</v>
      </c>
      <c r="F44" s="5" t="s">
        <v>11</v>
      </c>
      <c r="G44" s="5">
        <v>1</v>
      </c>
      <c r="H44" s="5" t="s">
        <v>12</v>
      </c>
      <c r="I44" s="5">
        <v>135</v>
      </c>
      <c r="J44" s="5">
        <f t="shared" si="2"/>
        <v>136</v>
      </c>
      <c r="K44" s="5">
        <f>58.7+1.355</f>
        <v>60.055</v>
      </c>
      <c r="L44" s="12">
        <v>59.407499999999999</v>
      </c>
      <c r="M44" s="47">
        <v>59.377499999999998</v>
      </c>
      <c r="N44" s="5">
        <v>2</v>
      </c>
      <c r="O44" s="6" t="s">
        <v>65</v>
      </c>
      <c r="P44" s="6" t="s">
        <v>66</v>
      </c>
      <c r="Q44" s="6">
        <v>0.21279999999999999</v>
      </c>
      <c r="R44" s="6">
        <v>2.8299999999999999E-2</v>
      </c>
      <c r="S44" s="6">
        <f t="shared" si="12"/>
        <v>0.1845</v>
      </c>
      <c r="T44" s="8">
        <v>44514.535416666666</v>
      </c>
      <c r="U44" s="9">
        <v>2.0992600000000001E-6</v>
      </c>
      <c r="V44" s="6">
        <f t="shared" si="16"/>
        <v>1.1378102981029812E-2</v>
      </c>
      <c r="W44" s="6">
        <f t="shared" si="15"/>
        <v>123.67503240249796</v>
      </c>
      <c r="X44" s="10">
        <f t="shared" si="4"/>
        <v>0.38672985469524457</v>
      </c>
      <c r="Y44" s="6">
        <v>5</v>
      </c>
      <c r="Z44" s="6" t="s">
        <v>115</v>
      </c>
      <c r="AA44" s="6"/>
    </row>
    <row r="45" spans="1:27" ht="15" customHeight="1" x14ac:dyDescent="0.2">
      <c r="A45" s="6" t="s">
        <v>308</v>
      </c>
      <c r="B45" s="5">
        <v>347</v>
      </c>
      <c r="C45" s="5">
        <v>63</v>
      </c>
      <c r="D45" s="5" t="s">
        <v>10</v>
      </c>
      <c r="E45" s="5">
        <v>33</v>
      </c>
      <c r="F45" s="5" t="s">
        <v>11</v>
      </c>
      <c r="G45" s="5">
        <v>1</v>
      </c>
      <c r="H45" s="5" t="s">
        <v>12</v>
      </c>
      <c r="I45" s="5">
        <v>135</v>
      </c>
      <c r="J45" s="5">
        <f t="shared" si="2"/>
        <v>136</v>
      </c>
      <c r="K45" s="5">
        <f>61.2+1.355</f>
        <v>62.555</v>
      </c>
      <c r="L45" s="12">
        <v>62.051900000000003</v>
      </c>
      <c r="M45" s="47">
        <v>62.771900000000002</v>
      </c>
      <c r="N45" s="5">
        <v>2</v>
      </c>
      <c r="O45" s="6" t="s">
        <v>59</v>
      </c>
      <c r="P45" s="6" t="s">
        <v>60</v>
      </c>
      <c r="Q45" s="6">
        <v>0.1983</v>
      </c>
      <c r="R45" s="6">
        <v>1.4800000000000001E-2</v>
      </c>
      <c r="S45" s="6">
        <f t="shared" si="12"/>
        <v>0.1835</v>
      </c>
      <c r="T45" s="8">
        <v>44515.68472222222</v>
      </c>
      <c r="U45" s="9">
        <v>3.3332999999999999E-6</v>
      </c>
      <c r="V45" s="6">
        <f t="shared" si="16"/>
        <v>1.8165122615803816E-2</v>
      </c>
      <c r="W45" s="6">
        <f t="shared" si="15"/>
        <v>197.44698495438931</v>
      </c>
      <c r="X45" s="10">
        <f t="shared" si="4"/>
        <v>0.61741357425254118</v>
      </c>
      <c r="Y45" s="6">
        <v>5</v>
      </c>
      <c r="Z45" s="6" t="s">
        <v>115</v>
      </c>
      <c r="AA45" s="6" t="s">
        <v>352</v>
      </c>
    </row>
    <row r="46" spans="1:27" ht="15" customHeight="1" x14ac:dyDescent="0.2">
      <c r="A46" s="6" t="s">
        <v>307</v>
      </c>
      <c r="B46" s="5">
        <v>347</v>
      </c>
      <c r="C46" s="5">
        <v>63</v>
      </c>
      <c r="D46" s="5" t="s">
        <v>10</v>
      </c>
      <c r="E46" s="5">
        <v>34</v>
      </c>
      <c r="F46" s="5" t="s">
        <v>11</v>
      </c>
      <c r="G46" s="5">
        <v>1</v>
      </c>
      <c r="H46" s="5" t="s">
        <v>12</v>
      </c>
      <c r="I46" s="5">
        <v>145</v>
      </c>
      <c r="J46" s="5">
        <f t="shared" si="2"/>
        <v>146</v>
      </c>
      <c r="K46" s="5">
        <f>63.7+1.455</f>
        <v>65.155000000000001</v>
      </c>
      <c r="L46" s="12">
        <v>65.155000000000001</v>
      </c>
      <c r="M46" s="47">
        <v>65.875</v>
      </c>
      <c r="N46" s="5">
        <v>2</v>
      </c>
      <c r="O46" s="6" t="s">
        <v>61</v>
      </c>
      <c r="P46" s="6" t="s">
        <v>62</v>
      </c>
      <c r="Q46" s="6">
        <v>0.2049</v>
      </c>
      <c r="R46" s="6">
        <v>2.8799999999999999E-2</v>
      </c>
      <c r="S46" s="6">
        <f t="shared" si="12"/>
        <v>0.17610000000000001</v>
      </c>
      <c r="T46" s="8">
        <v>44515.613194444442</v>
      </c>
      <c r="U46" s="9">
        <v>2.2045400000000001E-6</v>
      </c>
      <c r="V46" s="6">
        <f t="shared" si="16"/>
        <v>1.2518682566723453E-2</v>
      </c>
      <c r="W46" s="6">
        <f t="shared" si="15"/>
        <v>136.07263659482015</v>
      </c>
      <c r="X46" s="10">
        <f t="shared" si="4"/>
        <v>0.42549696536203002</v>
      </c>
      <c r="Y46" s="6">
        <v>4</v>
      </c>
      <c r="Z46" s="6" t="s">
        <v>115</v>
      </c>
      <c r="AA46" s="6" t="s">
        <v>359</v>
      </c>
    </row>
    <row r="47" spans="1:27" ht="15" customHeight="1" x14ac:dyDescent="0.2">
      <c r="A47" s="6" t="s">
        <v>305</v>
      </c>
      <c r="B47" s="5">
        <v>347</v>
      </c>
      <c r="C47" s="5">
        <v>63</v>
      </c>
      <c r="D47" s="5" t="s">
        <v>10</v>
      </c>
      <c r="E47" s="5">
        <v>35</v>
      </c>
      <c r="F47" s="5" t="s">
        <v>11</v>
      </c>
      <c r="G47" s="5">
        <v>1</v>
      </c>
      <c r="H47" s="5" t="s">
        <v>12</v>
      </c>
      <c r="I47" s="5">
        <v>10</v>
      </c>
      <c r="J47" s="5">
        <f t="shared" si="2"/>
        <v>11</v>
      </c>
      <c r="K47" s="5">
        <f>67+0.105</f>
        <v>67.105000000000004</v>
      </c>
      <c r="L47" s="12">
        <v>67.051500000000004</v>
      </c>
      <c r="M47" s="47">
        <v>67.771500000000003</v>
      </c>
      <c r="N47" s="5">
        <v>2</v>
      </c>
      <c r="O47" s="6" t="s">
        <v>57</v>
      </c>
      <c r="P47" s="6" t="s">
        <v>58</v>
      </c>
      <c r="Q47" s="6">
        <v>0.21110000000000001</v>
      </c>
      <c r="R47" s="6">
        <v>2.5499999999999998E-2</v>
      </c>
      <c r="S47" s="6">
        <f t="shared" si="12"/>
        <v>0.18560000000000001</v>
      </c>
      <c r="T47" s="8">
        <v>44515.944444444445</v>
      </c>
      <c r="U47" s="9">
        <v>4.6191000000000004E-6</v>
      </c>
      <c r="V47" s="6">
        <f t="shared" si="16"/>
        <v>2.488739224137931E-2</v>
      </c>
      <c r="W47" s="6">
        <f t="shared" si="15"/>
        <v>270.51513305847072</v>
      </c>
      <c r="X47" s="10">
        <f t="shared" si="4"/>
        <v>0.84589650852158671</v>
      </c>
      <c r="Y47" s="6">
        <v>5</v>
      </c>
      <c r="Z47" s="6" t="s">
        <v>115</v>
      </c>
      <c r="AA47" s="6"/>
    </row>
    <row r="48" spans="1:27" ht="15" customHeight="1" x14ac:dyDescent="0.2">
      <c r="A48" s="6" t="s">
        <v>300</v>
      </c>
      <c r="B48" s="5">
        <v>347</v>
      </c>
      <c r="C48" s="5">
        <v>63</v>
      </c>
      <c r="D48" s="5" t="s">
        <v>10</v>
      </c>
      <c r="E48" s="5">
        <v>36</v>
      </c>
      <c r="F48" s="5" t="s">
        <v>11</v>
      </c>
      <c r="G48" s="5">
        <v>1</v>
      </c>
      <c r="H48" s="5" t="s">
        <v>12</v>
      </c>
      <c r="I48" s="5">
        <v>136</v>
      </c>
      <c r="J48" s="5">
        <f t="shared" si="2"/>
        <v>137</v>
      </c>
      <c r="K48" s="5">
        <f>67.6+1.365</f>
        <v>68.964999999999989</v>
      </c>
      <c r="L48" s="12">
        <v>68.965000000000003</v>
      </c>
      <c r="M48" s="47">
        <v>69.625</v>
      </c>
      <c r="N48" s="5">
        <v>2</v>
      </c>
      <c r="O48" s="6" t="s">
        <v>69</v>
      </c>
      <c r="P48" s="6" t="s">
        <v>70</v>
      </c>
      <c r="Q48" s="6">
        <v>0.1946</v>
      </c>
      <c r="R48" s="6">
        <v>2E-3</v>
      </c>
      <c r="S48" s="6">
        <f t="shared" si="12"/>
        <v>0.19259999999999999</v>
      </c>
      <c r="T48" s="8">
        <v>44580.788194444445</v>
      </c>
      <c r="U48" s="9">
        <v>8.5205999999999994E-6</v>
      </c>
      <c r="V48" s="6">
        <f t="shared" si="16"/>
        <v>4.4239875389408101E-2</v>
      </c>
      <c r="W48" s="6">
        <f t="shared" si="15"/>
        <v>480.86821075443589</v>
      </c>
      <c r="X48" s="10">
        <f t="shared" si="4"/>
        <v>1.5036672290281052</v>
      </c>
      <c r="Y48" s="6">
        <v>5</v>
      </c>
      <c r="Z48" s="6" t="s">
        <v>115</v>
      </c>
      <c r="AA48" s="6"/>
    </row>
    <row r="49" spans="1:27" ht="15" customHeight="1" x14ac:dyDescent="0.2">
      <c r="A49" s="6" t="s">
        <v>292</v>
      </c>
      <c r="B49" s="5">
        <v>347</v>
      </c>
      <c r="C49" s="5">
        <v>63</v>
      </c>
      <c r="D49" s="5" t="s">
        <v>10</v>
      </c>
      <c r="E49" s="5">
        <v>37</v>
      </c>
      <c r="F49" s="5" t="s">
        <v>11</v>
      </c>
      <c r="G49" s="5">
        <v>1</v>
      </c>
      <c r="H49" s="5" t="s">
        <v>12</v>
      </c>
      <c r="I49" s="5">
        <v>10</v>
      </c>
      <c r="J49" s="5">
        <f t="shared" si="2"/>
        <v>11</v>
      </c>
      <c r="K49" s="5">
        <f>70.3+0.105</f>
        <v>70.405000000000001</v>
      </c>
      <c r="L49" s="12">
        <v>70.325199999999995</v>
      </c>
      <c r="M49" s="47">
        <v>70.155199999999994</v>
      </c>
      <c r="N49" s="5">
        <v>2</v>
      </c>
      <c r="O49" s="6" t="s">
        <v>92</v>
      </c>
      <c r="P49" s="6" t="s">
        <v>93</v>
      </c>
      <c r="Q49" s="6">
        <v>0.2397</v>
      </c>
      <c r="R49" s="6">
        <v>3.6999999999999998E-2</v>
      </c>
      <c r="S49" s="6">
        <f t="shared" si="12"/>
        <v>0.20269999999999999</v>
      </c>
      <c r="T49" s="8">
        <v>44515.590277777781</v>
      </c>
      <c r="U49" s="9">
        <v>8.8605900000000005E-6</v>
      </c>
      <c r="V49" s="6">
        <f t="shared" si="16"/>
        <v>4.371282683769117E-2</v>
      </c>
      <c r="W49" s="6">
        <f t="shared" si="15"/>
        <v>475.13942214881706</v>
      </c>
      <c r="X49" s="10">
        <f t="shared" si="4"/>
        <v>1.4857533983866831</v>
      </c>
      <c r="Y49" s="6">
        <v>5</v>
      </c>
      <c r="Z49" s="6" t="s">
        <v>115</v>
      </c>
      <c r="AA49" s="6"/>
    </row>
    <row r="50" spans="1:27" ht="15" customHeight="1" x14ac:dyDescent="0.2">
      <c r="A50" s="6" t="s">
        <v>296</v>
      </c>
      <c r="B50" s="5">
        <v>347</v>
      </c>
      <c r="C50" s="5">
        <v>63</v>
      </c>
      <c r="D50" s="5" t="s">
        <v>10</v>
      </c>
      <c r="E50" s="5">
        <v>37</v>
      </c>
      <c r="F50" s="5" t="s">
        <v>11</v>
      </c>
      <c r="G50" s="5">
        <v>1</v>
      </c>
      <c r="H50" s="5" t="s">
        <v>12</v>
      </c>
      <c r="I50" s="5">
        <v>137</v>
      </c>
      <c r="J50" s="5">
        <f t="shared" si="2"/>
        <v>138</v>
      </c>
      <c r="K50" s="5">
        <f>70.3+1.375</f>
        <v>71.674999999999997</v>
      </c>
      <c r="L50" s="12">
        <v>71.268199999999993</v>
      </c>
      <c r="M50" s="47">
        <v>71.098200000000006</v>
      </c>
      <c r="N50" s="5">
        <v>2</v>
      </c>
      <c r="O50" s="6" t="s">
        <v>73</v>
      </c>
      <c r="P50" s="6" t="s">
        <v>74</v>
      </c>
      <c r="Q50" s="6">
        <v>0.20680000000000001</v>
      </c>
      <c r="R50" s="6">
        <v>1.52E-2</v>
      </c>
      <c r="S50" s="6">
        <f t="shared" si="12"/>
        <v>0.19160000000000002</v>
      </c>
      <c r="T50" s="8">
        <v>44516.868055555555</v>
      </c>
      <c r="U50" s="9">
        <v>1.11931E-5</v>
      </c>
      <c r="V50" s="6">
        <f t="shared" si="16"/>
        <v>5.8419102296450934E-2</v>
      </c>
      <c r="W50" s="6">
        <f t="shared" si="15"/>
        <v>634.99024235272748</v>
      </c>
      <c r="X50" s="10">
        <f t="shared" si="4"/>
        <v>1.9856043648225352</v>
      </c>
      <c r="Y50" s="6">
        <v>5</v>
      </c>
      <c r="Z50" s="6" t="s">
        <v>115</v>
      </c>
      <c r="AA50" s="6"/>
    </row>
    <row r="51" spans="1:27" ht="15" customHeight="1" x14ac:dyDescent="0.2">
      <c r="A51" s="6" t="s">
        <v>289</v>
      </c>
      <c r="B51" s="5">
        <v>347</v>
      </c>
      <c r="C51" s="5">
        <v>63</v>
      </c>
      <c r="D51" s="5" t="s">
        <v>10</v>
      </c>
      <c r="E51" s="5">
        <v>38</v>
      </c>
      <c r="F51" s="5" t="s">
        <v>11</v>
      </c>
      <c r="G51" s="5">
        <v>1</v>
      </c>
      <c r="H51" s="5" t="s">
        <v>12</v>
      </c>
      <c r="I51" s="5">
        <v>101</v>
      </c>
      <c r="J51" s="5">
        <f t="shared" si="2"/>
        <v>102</v>
      </c>
      <c r="K51" s="5">
        <f>73.6+1.015</f>
        <v>74.614999999999995</v>
      </c>
      <c r="L51" s="12">
        <v>74.178899999999999</v>
      </c>
      <c r="M51" s="47">
        <v>74.008899999999997</v>
      </c>
      <c r="N51" s="5">
        <v>2</v>
      </c>
      <c r="O51" s="6" t="s">
        <v>63</v>
      </c>
      <c r="P51" s="6" t="s">
        <v>64</v>
      </c>
      <c r="Q51" s="6">
        <v>0.23069999999999999</v>
      </c>
      <c r="R51" s="6">
        <v>4.1700000000000001E-2</v>
      </c>
      <c r="S51" s="6">
        <f t="shared" si="12"/>
        <v>0.189</v>
      </c>
      <c r="T51" s="8">
        <v>44515.722222222219</v>
      </c>
      <c r="U51" s="9">
        <v>1.05681E-5</v>
      </c>
      <c r="V51" s="6">
        <f t="shared" si="16"/>
        <v>5.5915873015873009E-2</v>
      </c>
      <c r="W51" s="6">
        <f t="shared" si="15"/>
        <v>607.78122843340225</v>
      </c>
      <c r="X51" s="10">
        <f t="shared" si="4"/>
        <v>1.9005222120629051</v>
      </c>
      <c r="Y51" s="6">
        <v>5</v>
      </c>
      <c r="Z51" s="6" t="s">
        <v>115</v>
      </c>
      <c r="AA51" s="6"/>
    </row>
    <row r="52" spans="1:27" ht="15" customHeight="1" x14ac:dyDescent="0.2">
      <c r="A52" s="6" t="s">
        <v>336</v>
      </c>
      <c r="B52" s="5">
        <v>347</v>
      </c>
      <c r="C52" s="5">
        <v>63</v>
      </c>
      <c r="D52" s="5" t="s">
        <v>10</v>
      </c>
      <c r="E52" s="5">
        <v>39</v>
      </c>
      <c r="F52" s="5" t="s">
        <v>11</v>
      </c>
      <c r="G52" s="5">
        <v>1</v>
      </c>
      <c r="H52" s="5" t="s">
        <v>12</v>
      </c>
      <c r="I52" s="5">
        <v>135</v>
      </c>
      <c r="J52" s="5">
        <f t="shared" si="2"/>
        <v>136</v>
      </c>
      <c r="K52" s="5">
        <f>76.9+1.355</f>
        <v>78.25500000000001</v>
      </c>
      <c r="L52" s="12">
        <v>77.815700000000007</v>
      </c>
      <c r="M52" s="47">
        <v>78.105699999999999</v>
      </c>
      <c r="N52" s="5">
        <v>2</v>
      </c>
      <c r="O52" s="6" t="s">
        <v>71</v>
      </c>
      <c r="P52" s="6" t="s">
        <v>72</v>
      </c>
      <c r="Q52" s="6">
        <v>0.20080000000000001</v>
      </c>
      <c r="R52" s="6">
        <v>2.2599999999999999E-2</v>
      </c>
      <c r="S52" s="6">
        <f t="shared" si="12"/>
        <v>0.1782</v>
      </c>
      <c r="T52" s="8">
        <v>44516.913194444445</v>
      </c>
      <c r="U52" s="9">
        <v>3.51111E-6</v>
      </c>
      <c r="V52" s="6">
        <f t="shared" si="16"/>
        <v>1.9703198653198653E-2</v>
      </c>
      <c r="W52" s="6">
        <f t="shared" si="15"/>
        <v>214.16520275215927</v>
      </c>
      <c r="X52" s="10">
        <f t="shared" si="4"/>
        <v>0.66969117478433982</v>
      </c>
      <c r="Y52" s="6">
        <v>5</v>
      </c>
      <c r="Z52" s="6" t="s">
        <v>115</v>
      </c>
      <c r="AA52" s="6"/>
    </row>
    <row r="53" spans="1:27" ht="15" customHeight="1" x14ac:dyDescent="0.2">
      <c r="A53" s="6" t="s">
        <v>290</v>
      </c>
      <c r="B53" s="5">
        <v>347</v>
      </c>
      <c r="C53" s="5">
        <v>63</v>
      </c>
      <c r="D53" s="5" t="s">
        <v>10</v>
      </c>
      <c r="E53" s="5">
        <v>41</v>
      </c>
      <c r="F53" s="5" t="s">
        <v>11</v>
      </c>
      <c r="G53" s="5">
        <v>1</v>
      </c>
      <c r="H53" s="5" t="s">
        <v>12</v>
      </c>
      <c r="I53" s="5">
        <v>135</v>
      </c>
      <c r="J53" s="5">
        <f t="shared" si="2"/>
        <v>136</v>
      </c>
      <c r="K53" s="17">
        <f>83.5+1.355</f>
        <v>84.855000000000004</v>
      </c>
      <c r="L53" s="12">
        <v>84.401600000000002</v>
      </c>
      <c r="M53" s="47">
        <v>84.761600000000001</v>
      </c>
      <c r="N53" s="5">
        <v>2</v>
      </c>
      <c r="O53" s="6" t="s">
        <v>90</v>
      </c>
      <c r="P53" s="6" t="s">
        <v>91</v>
      </c>
      <c r="Q53" s="6">
        <v>0.25219999999999998</v>
      </c>
      <c r="R53" s="6">
        <v>4.8300000000000003E-2</v>
      </c>
      <c r="S53" s="6">
        <f t="shared" si="12"/>
        <v>0.20389999999999997</v>
      </c>
      <c r="T53" s="8">
        <v>44517.958333333336</v>
      </c>
      <c r="U53" s="9">
        <v>1.9310999999999999E-5</v>
      </c>
      <c r="V53" s="6">
        <f t="shared" si="16"/>
        <v>9.4708190289357536E-2</v>
      </c>
      <c r="W53" s="6">
        <f t="shared" si="15"/>
        <v>1029.4368509712774</v>
      </c>
      <c r="X53" s="10">
        <f t="shared" si="4"/>
        <v>3.2190326217049061</v>
      </c>
      <c r="Y53" s="6">
        <v>5</v>
      </c>
      <c r="Z53" s="6" t="s">
        <v>115</v>
      </c>
      <c r="AA53" s="6"/>
    </row>
    <row r="54" spans="1:27" ht="15" customHeight="1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6"/>
      <c r="N54" s="5"/>
    </row>
    <row r="55" spans="1:27" ht="15" customHeight="1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6"/>
      <c r="N55" s="5"/>
    </row>
    <row r="56" spans="1:27" ht="15" customHeight="1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27" ht="15" customHeight="1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27" ht="15" customHeight="1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27" ht="15" customHeight="1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27" ht="15" customHeight="1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27" ht="15" customHeight="1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27" ht="15" customHeight="1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27" ht="15" customHeight="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27" ht="15" customHeight="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2:14" ht="15" customHeight="1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2:14" ht="15" customHeight="1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2:14" ht="15" customHeight="1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14" ht="15" customHeight="1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ht="15" customHeight="1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2:14" ht="15" customHeight="1" x14ac:dyDescent="0.2">
      <c r="J70" s="5"/>
      <c r="K70" s="5"/>
      <c r="L70" s="5"/>
      <c r="M70" s="5"/>
    </row>
    <row r="71" spans="2:14" ht="15" customHeight="1" x14ac:dyDescent="0.2">
      <c r="J71" s="5"/>
      <c r="K71" s="5"/>
      <c r="L71" s="5"/>
      <c r="M71" s="5"/>
    </row>
    <row r="72" spans="2:14" ht="15" customHeight="1" x14ac:dyDescent="0.2">
      <c r="J72" s="5"/>
      <c r="K72" s="5"/>
      <c r="L72" s="5"/>
      <c r="M72" s="5"/>
    </row>
    <row r="73" spans="2:14" ht="15" customHeight="1" x14ac:dyDescent="0.2">
      <c r="J73" s="5"/>
      <c r="K73" s="5"/>
      <c r="L73" s="5"/>
      <c r="M73" s="5"/>
    </row>
    <row r="74" spans="2:14" ht="15" customHeight="1" x14ac:dyDescent="0.2">
      <c r="K74" s="5"/>
      <c r="L74" s="5"/>
      <c r="M74" s="5"/>
    </row>
    <row r="75" spans="2:14" ht="15" customHeight="1" x14ac:dyDescent="0.2">
      <c r="K75" s="5"/>
      <c r="L75" s="5"/>
      <c r="M75" s="5"/>
    </row>
    <row r="76" spans="2:14" ht="15" customHeight="1" x14ac:dyDescent="0.2">
      <c r="M76" s="5"/>
    </row>
    <row r="77" spans="2:14" ht="15" customHeight="1" x14ac:dyDescent="0.2">
      <c r="M77" s="5"/>
    </row>
  </sheetData>
  <phoneticPr fontId="6" type="noConversion"/>
  <pageMargins left="0.75" right="0.75" top="1" bottom="1" header="0.5" footer="0.5"/>
  <pageSetup orientation="portrait" horizontalDpi="0" verticalDpi="0"/>
  <ignoredErrors>
    <ignoredError sqref="S23" unlockedFormula="1"/>
    <ignoredError sqref="P7 P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1542-B368-6044-9322-CDFBC1421100}">
  <dimension ref="A1:AY9"/>
  <sheetViews>
    <sheetView tabSelected="1" workbookViewId="0">
      <selection activeCell="AC6" sqref="AC6"/>
    </sheetView>
  </sheetViews>
  <sheetFormatPr baseColWidth="10" defaultRowHeight="11" x14ac:dyDescent="0.15"/>
  <cols>
    <col min="1" max="1" width="14" style="37" customWidth="1"/>
    <col min="2" max="51" width="4.75" style="37" customWidth="1"/>
    <col min="52" max="16384" width="10.75" style="37"/>
  </cols>
  <sheetData>
    <row r="1" spans="1:51" ht="56" customHeight="1" x14ac:dyDescent="0.15">
      <c r="A1" s="73" t="s">
        <v>941</v>
      </c>
      <c r="B1" s="75">
        <v>0.14642971910549307</v>
      </c>
      <c r="C1" s="75">
        <v>7.471527017796864E-2</v>
      </c>
      <c r="D1" s="75">
        <v>2.8635982503039462E-2</v>
      </c>
      <c r="E1" s="75">
        <v>0.17479257889133551</v>
      </c>
      <c r="F1" s="75">
        <v>7.900260124621987E-2</v>
      </c>
      <c r="G1" s="75">
        <v>2.545098203533382E-2</v>
      </c>
      <c r="H1" s="75">
        <v>4.4479421936231087E-3</v>
      </c>
      <c r="I1" s="75">
        <v>2.6604364046969569E-3</v>
      </c>
      <c r="J1" s="75">
        <v>2.5289502142275627E-2</v>
      </c>
      <c r="K1" s="75">
        <v>8.0574875630970391E-2</v>
      </c>
      <c r="L1" s="75">
        <v>2.1431949100700811E-2</v>
      </c>
      <c r="M1" s="75">
        <v>4.3322961157212334E-2</v>
      </c>
      <c r="N1" s="75">
        <v>0.11473492725856389</v>
      </c>
      <c r="O1" s="75">
        <v>0.13645830189239541</v>
      </c>
      <c r="P1" s="75">
        <v>0.19416919496443316</v>
      </c>
      <c r="Q1" s="75">
        <v>4.3610203348831131</v>
      </c>
      <c r="R1" s="75">
        <v>2.1793589224702514</v>
      </c>
      <c r="S1" s="75">
        <v>0.3832905542295813</v>
      </c>
      <c r="T1" s="75">
        <v>8.9320301478076805E-2</v>
      </c>
      <c r="U1" s="75">
        <v>0.86751071753026565</v>
      </c>
      <c r="V1" s="75">
        <v>0.4211758380631353</v>
      </c>
      <c r="W1" s="75">
        <v>0.15363846388768751</v>
      </c>
      <c r="X1" s="75">
        <v>0.31796370251272749</v>
      </c>
      <c r="Y1" s="75">
        <v>0.11026288259028118</v>
      </c>
      <c r="Z1" s="75">
        <v>0.19909133050922717</v>
      </c>
      <c r="AA1" s="75">
        <v>0.1831648305960614</v>
      </c>
      <c r="AB1" s="75">
        <v>0.1665138561012815</v>
      </c>
      <c r="AC1" s="75">
        <v>0.21035321554682257</v>
      </c>
      <c r="AD1" s="75">
        <v>0.19348512807663304</v>
      </c>
      <c r="AE1" s="75">
        <v>0.15251185354879196</v>
      </c>
      <c r="AF1" s="75">
        <v>0.31230164754530537</v>
      </c>
      <c r="AG1" s="75">
        <v>0.36618598848417361</v>
      </c>
      <c r="AH1" s="75">
        <v>0.40002565189476103</v>
      </c>
      <c r="AI1" s="75">
        <v>0.26878206697737322</v>
      </c>
      <c r="AJ1" s="75">
        <v>0.35243801984408207</v>
      </c>
      <c r="AK1" s="75">
        <v>0.3663327335915198</v>
      </c>
      <c r="AL1" s="75">
        <v>0.34888099883183887</v>
      </c>
      <c r="AM1" s="75">
        <v>0.46904384052293219</v>
      </c>
      <c r="AN1" s="75">
        <v>0.48947549876820928</v>
      </c>
      <c r="AO1" s="75">
        <v>0.44940223082489666</v>
      </c>
      <c r="AP1" s="75">
        <v>0.38672985469524457</v>
      </c>
      <c r="AQ1" s="75">
        <v>0.61741357425254118</v>
      </c>
      <c r="AR1" s="75">
        <v>0.42549696536203002</v>
      </c>
      <c r="AS1" s="75">
        <v>0.84589650852158671</v>
      </c>
      <c r="AT1" s="75">
        <v>1.5036672290281052</v>
      </c>
      <c r="AU1" s="75">
        <v>1.4857533983866831</v>
      </c>
      <c r="AV1" s="75">
        <v>1.9856043648225352</v>
      </c>
      <c r="AW1" s="75">
        <v>1.9005222120629051</v>
      </c>
      <c r="AX1" s="75">
        <v>0.66969117478433982</v>
      </c>
      <c r="AY1" s="75">
        <v>3.2190326217049061</v>
      </c>
    </row>
    <row r="2" spans="1:51" ht="54" customHeight="1" x14ac:dyDescent="0.15">
      <c r="A2" s="73" t="s">
        <v>940</v>
      </c>
      <c r="B2" s="75">
        <v>46.827779224160366</v>
      </c>
      <c r="C2" s="75">
        <v>23.893716370833076</v>
      </c>
      <c r="D2" s="75">
        <v>9.1577001903088888</v>
      </c>
      <c r="E2" s="75">
        <v>55.898135599428599</v>
      </c>
      <c r="F2" s="75">
        <v>25.264791818845875</v>
      </c>
      <c r="G2" s="75">
        <v>8.1391467187754429</v>
      </c>
      <c r="H2" s="75">
        <v>1.422438397868899</v>
      </c>
      <c r="I2" s="75">
        <v>0.85079947813950674</v>
      </c>
      <c r="J2" s="75">
        <v>8.0875059396531235</v>
      </c>
      <c r="K2" s="75">
        <v>25.767600389528557</v>
      </c>
      <c r="L2" s="75">
        <v>6.8538721986349218</v>
      </c>
      <c r="M2" s="75">
        <v>13.854551335615518</v>
      </c>
      <c r="N2" s="75">
        <v>36.691881100266194</v>
      </c>
      <c r="O2" s="75">
        <v>43.638950298861872</v>
      </c>
      <c r="P2" s="75">
        <v>62.094718541233178</v>
      </c>
      <c r="Q2" s="75">
        <v>1394.6410515672394</v>
      </c>
      <c r="R2" s="75">
        <v>696.95236114000409</v>
      </c>
      <c r="S2" s="75">
        <v>122.57515456434135</v>
      </c>
      <c r="T2" s="75">
        <v>28.564361001317522</v>
      </c>
      <c r="U2" s="75">
        <v>277.42729142185658</v>
      </c>
      <c r="V2" s="75">
        <v>134.69075321494182</v>
      </c>
      <c r="W2" s="75">
        <v>49.133113900796076</v>
      </c>
      <c r="X2" s="75">
        <v>101.6838258894403</v>
      </c>
      <c r="Y2" s="75">
        <v>35.261734804239666</v>
      </c>
      <c r="Z2" s="75">
        <v>63.668802531908263</v>
      </c>
      <c r="AA2" s="75">
        <v>58.575556254422516</v>
      </c>
      <c r="AB2" s="75">
        <v>53.25062520714696</v>
      </c>
      <c r="AC2" s="75">
        <v>67.270319146226541</v>
      </c>
      <c r="AD2" s="75">
        <v>61.875956029141051</v>
      </c>
      <c r="AE2" s="75">
        <v>48.772827337769549</v>
      </c>
      <c r="AF2" s="75">
        <v>99.873117915750299</v>
      </c>
      <c r="AG2" s="75">
        <v>117.10516641341113</v>
      </c>
      <c r="AH2" s="75">
        <v>127.92698794589154</v>
      </c>
      <c r="AI2" s="75">
        <v>85.955688290040271</v>
      </c>
      <c r="AJ2" s="75">
        <v>112.70860781730346</v>
      </c>
      <c r="AK2" s="75">
        <v>117.15209505283632</v>
      </c>
      <c r="AL2" s="75">
        <v>111.57108330605978</v>
      </c>
      <c r="AM2" s="75">
        <v>149.99879494842381</v>
      </c>
      <c r="AN2" s="75">
        <v>156.53277717100829</v>
      </c>
      <c r="AO2" s="75">
        <v>143.71746785058176</v>
      </c>
      <c r="AP2" s="75">
        <v>123.67503240249796</v>
      </c>
      <c r="AQ2" s="75">
        <v>197.44698495438931</v>
      </c>
      <c r="AR2" s="75">
        <v>136.07263659482015</v>
      </c>
      <c r="AS2" s="75">
        <v>270.51513305847072</v>
      </c>
      <c r="AT2" s="75">
        <v>480.86821075443589</v>
      </c>
      <c r="AU2" s="75">
        <v>475.13942214881706</v>
      </c>
      <c r="AV2" s="75">
        <v>634.99024235272748</v>
      </c>
      <c r="AW2" s="75">
        <v>607.78122843340225</v>
      </c>
      <c r="AX2" s="75">
        <v>214.16520275215927</v>
      </c>
      <c r="AY2" s="75">
        <v>1029.4368509712774</v>
      </c>
    </row>
    <row r="3" spans="1:51" ht="84" customHeight="1" x14ac:dyDescent="0.15">
      <c r="A3" s="73" t="s">
        <v>939</v>
      </c>
      <c r="B3" s="74">
        <v>4.3081556886227536E-3</v>
      </c>
      <c r="C3" s="74">
        <v>2.1982219061166429E-3</v>
      </c>
      <c r="D3" s="74">
        <v>8.4250841750841765E-4</v>
      </c>
      <c r="E3" s="74">
        <v>5.1426284751474307E-3</v>
      </c>
      <c r="F3" s="74">
        <v>2.3243608473338204E-3</v>
      </c>
      <c r="G3" s="74">
        <v>7.488014981273407E-4</v>
      </c>
      <c r="H3" s="74">
        <v>1.3086433260393871E-4</v>
      </c>
      <c r="I3" s="74">
        <v>7.8273551988834619E-5</v>
      </c>
      <c r="J3" s="74">
        <v>7.4405054644808742E-4</v>
      </c>
      <c r="K3" s="74">
        <v>2.3706192358366272E-3</v>
      </c>
      <c r="L3" s="74">
        <v>6.3055624227441288E-4</v>
      </c>
      <c r="M3" s="74">
        <v>1.2746187228766276E-3</v>
      </c>
      <c r="N3" s="74">
        <v>3.3756530612244896E-3</v>
      </c>
      <c r="O3" s="74">
        <v>4.0147834274952918E-3</v>
      </c>
      <c r="P3" s="74">
        <v>5.7127141057934519E-3</v>
      </c>
      <c r="Q3" s="74">
        <v>0.12830697674418604</v>
      </c>
      <c r="R3" s="74">
        <v>6.4119617224880382E-2</v>
      </c>
      <c r="S3" s="74">
        <v>1.1276914219919403E-2</v>
      </c>
      <c r="T3" s="74">
        <v>2.6279212121212122E-3</v>
      </c>
      <c r="U3" s="74">
        <v>2.5523310810810808E-2</v>
      </c>
      <c r="V3" s="74">
        <v>1.239154929577465E-2</v>
      </c>
      <c r="W3" s="74">
        <v>4.5202464788732391E-3</v>
      </c>
      <c r="X3" s="74">
        <v>9.3549119818285079E-3</v>
      </c>
      <c r="Y3" s="74">
        <v>3.2440796019900494E-3</v>
      </c>
      <c r="Z3" s="74">
        <v>5.857529832935561E-3</v>
      </c>
      <c r="AA3" s="74">
        <v>5.3889511754068717E-3</v>
      </c>
      <c r="AB3" s="74">
        <v>4.8990575190575201E-3</v>
      </c>
      <c r="AC3" s="74">
        <v>6.1888693614528412E-3</v>
      </c>
      <c r="AD3" s="74">
        <v>5.6925879546809773E-3</v>
      </c>
      <c r="AE3" s="74">
        <v>4.4871001150747986E-3</v>
      </c>
      <c r="AF3" s="74">
        <v>9.1883268482490267E-3</v>
      </c>
      <c r="AG3" s="74">
        <v>1.0773675310033823E-2</v>
      </c>
      <c r="AH3" s="74">
        <v>1.1769282891022022E-2</v>
      </c>
      <c r="AI3" s="74">
        <v>7.9079233226837051E-3</v>
      </c>
      <c r="AJ3" s="74">
        <v>1.0369191919191919E-2</v>
      </c>
      <c r="AK3" s="74">
        <v>1.0777992744860942E-2</v>
      </c>
      <c r="AL3" s="74">
        <v>1.0264539664157499E-2</v>
      </c>
      <c r="AM3" s="74">
        <v>1.379988913525499E-2</v>
      </c>
      <c r="AN3" s="74">
        <v>1.4401015499732762E-2</v>
      </c>
      <c r="AO3" s="74">
        <v>1.3222007042253521E-2</v>
      </c>
      <c r="AP3" s="74">
        <v>1.1378102981029812E-2</v>
      </c>
      <c r="AQ3" s="74">
        <v>1.8165122615803816E-2</v>
      </c>
      <c r="AR3" s="74">
        <v>1.2518682566723453E-2</v>
      </c>
      <c r="AS3" s="74">
        <v>2.488739224137931E-2</v>
      </c>
      <c r="AT3" s="74">
        <v>4.4239875389408101E-2</v>
      </c>
      <c r="AU3" s="74">
        <v>4.371282683769117E-2</v>
      </c>
      <c r="AV3" s="74">
        <v>5.8419102296450934E-2</v>
      </c>
      <c r="AW3" s="74">
        <v>5.5915873015873009E-2</v>
      </c>
      <c r="AX3" s="74">
        <v>1.9703198653198653E-2</v>
      </c>
      <c r="AY3" s="74">
        <v>9.4708190289357536E-2</v>
      </c>
    </row>
    <row r="4" spans="1:51" ht="65" customHeight="1" x14ac:dyDescent="0.15">
      <c r="A4" s="73" t="s">
        <v>938</v>
      </c>
      <c r="B4" s="74">
        <v>6.4751579999999998E-7</v>
      </c>
      <c r="C4" s="74">
        <v>3.0907E-7</v>
      </c>
      <c r="D4" s="74">
        <v>1.0009E-7</v>
      </c>
      <c r="E4" s="74">
        <v>6.1042999999999999E-7</v>
      </c>
      <c r="F4" s="74">
        <v>3.1820500000000001E-7</v>
      </c>
      <c r="G4" s="74">
        <v>9.9964999999999995E-8</v>
      </c>
      <c r="H4" s="74">
        <v>1.1961E-8</v>
      </c>
      <c r="I4" s="74">
        <v>1.12166E-8</v>
      </c>
      <c r="J4" s="74">
        <v>1.08929E-7</v>
      </c>
      <c r="K4" s="74">
        <v>3.5985999999999999E-7</v>
      </c>
      <c r="L4" s="74">
        <v>1.02024E-7</v>
      </c>
      <c r="M4" s="74">
        <v>2.0559600000000001E-7</v>
      </c>
      <c r="N4" s="74">
        <v>4.9622099999999995E-7</v>
      </c>
      <c r="O4" s="74">
        <v>6.3955500000000001E-7</v>
      </c>
      <c r="P4" s="74">
        <v>9.0717900000000003E-7</v>
      </c>
      <c r="Q4" s="74">
        <v>2.2068800000000001E-5</v>
      </c>
      <c r="R4" s="74">
        <v>1.3400999999999999E-5</v>
      </c>
      <c r="S4" s="74">
        <v>1.9588000000000002E-6</v>
      </c>
      <c r="T4" s="74">
        <v>4.33607E-7</v>
      </c>
      <c r="U4" s="74">
        <v>4.5329399999999997E-6</v>
      </c>
      <c r="V4" s="74">
        <v>2.28748E-6</v>
      </c>
      <c r="W4" s="74">
        <v>7.7024999999999995E-7</v>
      </c>
      <c r="X4" s="74">
        <v>1.6474000000000001E-6</v>
      </c>
      <c r="Y4" s="74">
        <v>5.2164799999999996E-7</v>
      </c>
      <c r="Z4" s="74">
        <v>9.8172200000000003E-7</v>
      </c>
      <c r="AA4" s="74">
        <v>8.9402700000000004E-7</v>
      </c>
      <c r="AB4" s="74">
        <v>7.0693400000000005E-7</v>
      </c>
      <c r="AC4" s="74">
        <v>1.05644E-6</v>
      </c>
      <c r="AD4" s="74">
        <v>9.5464699999999996E-7</v>
      </c>
      <c r="AE4" s="74">
        <v>7.7985800000000005E-7</v>
      </c>
      <c r="AF4" s="74">
        <v>1.65298E-6</v>
      </c>
      <c r="AG4" s="74">
        <v>1.9112500000000001E-6</v>
      </c>
      <c r="AH4" s="74">
        <v>2.0843399999999999E-6</v>
      </c>
      <c r="AI4" s="74">
        <v>1.23759E-6</v>
      </c>
      <c r="AJ4" s="74">
        <v>1.8477900000000001E-6</v>
      </c>
      <c r="AK4" s="74">
        <v>1.78268E-6</v>
      </c>
      <c r="AL4" s="74">
        <v>1.772686E-6</v>
      </c>
      <c r="AM4" s="74">
        <v>2.4895000000000001E-6</v>
      </c>
      <c r="AN4" s="74">
        <v>2.69443E-6</v>
      </c>
      <c r="AO4" s="74">
        <v>2.2530299999999998E-6</v>
      </c>
      <c r="AP4" s="74">
        <v>2.0992600000000001E-6</v>
      </c>
      <c r="AQ4" s="74">
        <v>3.3332999999999999E-6</v>
      </c>
      <c r="AR4" s="74">
        <v>2.2045400000000001E-6</v>
      </c>
      <c r="AS4" s="74">
        <v>4.6191000000000004E-6</v>
      </c>
      <c r="AT4" s="74">
        <v>8.5205999999999994E-6</v>
      </c>
      <c r="AU4" s="74">
        <v>8.8605900000000005E-6</v>
      </c>
      <c r="AV4" s="74">
        <v>1.11931E-5</v>
      </c>
      <c r="AW4" s="74">
        <v>1.05681E-5</v>
      </c>
      <c r="AX4" s="74">
        <v>3.51111E-6</v>
      </c>
      <c r="AY4" s="74">
        <v>1.9310999999999999E-5</v>
      </c>
    </row>
    <row r="5" spans="1:51" ht="53" customHeight="1" x14ac:dyDescent="0.15">
      <c r="A5" s="73" t="s">
        <v>937</v>
      </c>
      <c r="B5" s="76">
        <v>0.15030000000000002</v>
      </c>
      <c r="C5" s="76">
        <v>0.1406</v>
      </c>
      <c r="D5" s="76">
        <v>0.11879999999999999</v>
      </c>
      <c r="E5" s="76">
        <v>0.11869999999999999</v>
      </c>
      <c r="F5" s="76">
        <v>0.13689999999999999</v>
      </c>
      <c r="G5" s="76">
        <v>0.13350000000000001</v>
      </c>
      <c r="H5" s="76">
        <v>9.1400000000000009E-2</v>
      </c>
      <c r="I5" s="76">
        <v>0.14329999999999998</v>
      </c>
      <c r="J5" s="76">
        <v>0.1464</v>
      </c>
      <c r="K5" s="76">
        <v>0.15179999999999999</v>
      </c>
      <c r="L5" s="76">
        <v>0.1618</v>
      </c>
      <c r="M5" s="76">
        <v>0.1613</v>
      </c>
      <c r="N5" s="76">
        <v>0.14699999999999999</v>
      </c>
      <c r="O5" s="76">
        <v>0.1593</v>
      </c>
      <c r="P5" s="76">
        <v>0.1588</v>
      </c>
      <c r="Q5" s="76">
        <v>0.17200000000000001</v>
      </c>
      <c r="R5" s="76">
        <v>0.20899999999999999</v>
      </c>
      <c r="S5" s="76">
        <v>0.17369999999999999</v>
      </c>
      <c r="T5" s="76">
        <v>0.16500000000000001</v>
      </c>
      <c r="U5" s="76">
        <v>0.17760000000000001</v>
      </c>
      <c r="V5" s="76">
        <v>0.18459999999999999</v>
      </c>
      <c r="W5" s="76">
        <v>0.1704</v>
      </c>
      <c r="X5" s="76">
        <v>0.17610000000000001</v>
      </c>
      <c r="Y5" s="76">
        <v>0.1608</v>
      </c>
      <c r="Z5" s="76">
        <v>0.1676</v>
      </c>
      <c r="AA5" s="76">
        <v>0.16589999999999999</v>
      </c>
      <c r="AB5" s="76">
        <v>0.14429999999999998</v>
      </c>
      <c r="AC5" s="76">
        <v>0.17069999999999999</v>
      </c>
      <c r="AD5" s="76">
        <v>0.16770000000000002</v>
      </c>
      <c r="AE5" s="76">
        <v>0.17380000000000001</v>
      </c>
      <c r="AF5" s="76">
        <v>0.1799</v>
      </c>
      <c r="AG5" s="76">
        <v>0.1774</v>
      </c>
      <c r="AH5" s="76">
        <v>0.17709999999999998</v>
      </c>
      <c r="AI5" s="76">
        <v>0.1565</v>
      </c>
      <c r="AJ5" s="76">
        <v>0.17820000000000003</v>
      </c>
      <c r="AK5" s="76">
        <v>0.16540000000000002</v>
      </c>
      <c r="AL5" s="76">
        <v>0.17269999999999999</v>
      </c>
      <c r="AM5" s="76">
        <v>0.1804</v>
      </c>
      <c r="AN5" s="76">
        <v>0.18710000000000002</v>
      </c>
      <c r="AO5" s="76">
        <v>0.1704</v>
      </c>
      <c r="AP5" s="76">
        <v>0.1845</v>
      </c>
      <c r="AQ5" s="76">
        <v>0.1835</v>
      </c>
      <c r="AR5" s="76">
        <v>0.17610000000000001</v>
      </c>
      <c r="AS5" s="76">
        <v>0.18560000000000001</v>
      </c>
      <c r="AT5" s="76">
        <v>0.19259999999999999</v>
      </c>
      <c r="AU5" s="76">
        <v>0.20269999999999999</v>
      </c>
      <c r="AV5" s="76">
        <v>0.19160000000000002</v>
      </c>
      <c r="AW5" s="76">
        <v>0.189</v>
      </c>
      <c r="AX5" s="76">
        <v>0.1782</v>
      </c>
      <c r="AY5" s="76">
        <v>0.20389999999999997</v>
      </c>
    </row>
    <row r="6" spans="1:51" ht="89" x14ac:dyDescent="0.15">
      <c r="A6" s="73" t="s">
        <v>936</v>
      </c>
      <c r="B6" s="72" t="s">
        <v>353</v>
      </c>
      <c r="C6" s="72" t="s">
        <v>348</v>
      </c>
      <c r="D6" s="72" t="s">
        <v>356</v>
      </c>
      <c r="E6" s="72" t="s">
        <v>350</v>
      </c>
      <c r="F6" s="72" t="s">
        <v>344</v>
      </c>
      <c r="G6" s="72" t="s">
        <v>104</v>
      </c>
      <c r="H6" s="72" t="s">
        <v>47</v>
      </c>
      <c r="I6" s="72" t="s">
        <v>36</v>
      </c>
      <c r="J6" s="72" t="s">
        <v>43</v>
      </c>
      <c r="K6" s="72" t="s">
        <v>28</v>
      </c>
      <c r="L6" s="72" t="s">
        <v>41</v>
      </c>
      <c r="M6" s="72" t="s">
        <v>45</v>
      </c>
      <c r="N6" s="72" t="s">
        <v>24</v>
      </c>
      <c r="O6" s="72" t="s">
        <v>94</v>
      </c>
      <c r="P6" s="72" t="s">
        <v>96</v>
      </c>
      <c r="Q6" s="72" t="s">
        <v>100</v>
      </c>
      <c r="R6" s="72" t="s">
        <v>102</v>
      </c>
      <c r="S6" s="72" t="s">
        <v>106</v>
      </c>
      <c r="T6" s="72" t="s">
        <v>98</v>
      </c>
      <c r="U6" s="72" t="s">
        <v>15</v>
      </c>
      <c r="V6" s="72" t="s">
        <v>67</v>
      </c>
      <c r="W6" s="72" t="s">
        <v>83</v>
      </c>
      <c r="X6" s="72" t="s">
        <v>85</v>
      </c>
      <c r="Y6" s="72" t="s">
        <v>81</v>
      </c>
      <c r="Z6" s="72" t="s">
        <v>75</v>
      </c>
      <c r="AA6" s="72" t="s">
        <v>79</v>
      </c>
      <c r="AB6" s="72" t="s">
        <v>22</v>
      </c>
      <c r="AC6" s="72" t="s">
        <v>355</v>
      </c>
      <c r="AD6" s="72" t="s">
        <v>87</v>
      </c>
      <c r="AE6" s="72" t="s">
        <v>32</v>
      </c>
      <c r="AF6" s="72" t="s">
        <v>26</v>
      </c>
      <c r="AG6" s="72" t="s">
        <v>34</v>
      </c>
      <c r="AH6" s="72" t="s">
        <v>77</v>
      </c>
      <c r="AI6" s="72" t="s">
        <v>20</v>
      </c>
      <c r="AJ6" s="72" t="s">
        <v>30</v>
      </c>
      <c r="AK6" s="72" t="s">
        <v>39</v>
      </c>
      <c r="AL6" s="72" t="s">
        <v>49</v>
      </c>
      <c r="AM6" s="72" t="s">
        <v>51</v>
      </c>
      <c r="AN6" s="72" t="s">
        <v>55</v>
      </c>
      <c r="AO6" s="72" t="s">
        <v>53</v>
      </c>
      <c r="AP6" s="72" t="s">
        <v>65</v>
      </c>
      <c r="AQ6" s="72" t="s">
        <v>59</v>
      </c>
      <c r="AR6" s="72" t="s">
        <v>61</v>
      </c>
      <c r="AS6" s="72" t="s">
        <v>57</v>
      </c>
      <c r="AT6" s="72" t="s">
        <v>69</v>
      </c>
      <c r="AU6" s="72" t="s">
        <v>92</v>
      </c>
      <c r="AV6" s="72" t="s">
        <v>73</v>
      </c>
      <c r="AW6" s="72" t="s">
        <v>63</v>
      </c>
      <c r="AX6" s="72" t="s">
        <v>71</v>
      </c>
      <c r="AY6" s="72" t="s">
        <v>90</v>
      </c>
    </row>
    <row r="7" spans="1:51" ht="43" customHeight="1" x14ac:dyDescent="0.15">
      <c r="A7" s="73" t="s">
        <v>924</v>
      </c>
      <c r="B7" s="77">
        <v>0.45290000000000002</v>
      </c>
      <c r="C7" s="77">
        <v>3.8956</v>
      </c>
      <c r="D7" s="77">
        <v>8.7965</v>
      </c>
      <c r="E7" s="77">
        <v>12.190799999999999</v>
      </c>
      <c r="F7" s="77">
        <v>16.089099999999998</v>
      </c>
      <c r="G7" s="77">
        <v>19.657699999999998</v>
      </c>
      <c r="H7" s="77">
        <v>25.139900000000001</v>
      </c>
      <c r="I7" s="77">
        <v>26.9176</v>
      </c>
      <c r="J7" s="77">
        <v>27.821400000000001</v>
      </c>
      <c r="K7" s="77">
        <v>27.459499999999998</v>
      </c>
      <c r="L7" s="77">
        <v>27.987300000000001</v>
      </c>
      <c r="M7" s="77">
        <v>29.379100000000001</v>
      </c>
      <c r="N7" s="77">
        <v>30.2151</v>
      </c>
      <c r="O7" s="77">
        <v>30.462199999999999</v>
      </c>
      <c r="P7" s="77">
        <v>31.002400000000002</v>
      </c>
      <c r="Q7" s="77">
        <v>32.731900000000003</v>
      </c>
      <c r="R7" s="77">
        <v>33.316800000000001</v>
      </c>
      <c r="S7" s="77">
        <v>34.149000000000001</v>
      </c>
      <c r="T7" s="77">
        <v>36.119500000000002</v>
      </c>
      <c r="U7" s="77">
        <v>37.031199999999998</v>
      </c>
      <c r="V7" s="77">
        <v>38.472099999999998</v>
      </c>
      <c r="W7" s="77">
        <v>39.553199999999997</v>
      </c>
      <c r="X7" s="77">
        <v>40.407699999999998</v>
      </c>
      <c r="Y7" s="77">
        <v>40.983199999999997</v>
      </c>
      <c r="Z7" s="77">
        <v>42.117199999999997</v>
      </c>
      <c r="AA7" s="77">
        <v>42.927900000000001</v>
      </c>
      <c r="AB7" s="77">
        <v>44.651400000000002</v>
      </c>
      <c r="AC7" s="77">
        <v>46.506500000000003</v>
      </c>
      <c r="AD7" s="77">
        <v>47.406199999999998</v>
      </c>
      <c r="AE7" s="77">
        <v>47.925199999999997</v>
      </c>
      <c r="AF7" s="77">
        <v>48.591900000000003</v>
      </c>
      <c r="AG7" s="77">
        <v>49.206299999999999</v>
      </c>
      <c r="AH7" s="77">
        <v>49.960900000000002</v>
      </c>
      <c r="AI7" s="77">
        <v>51.286999999999999</v>
      </c>
      <c r="AJ7" s="77">
        <v>52.130299999999998</v>
      </c>
      <c r="AK7" s="77">
        <v>53.508200000000002</v>
      </c>
      <c r="AL7" s="77">
        <v>54.676600000000001</v>
      </c>
      <c r="AM7" s="77">
        <v>55.084600000000002</v>
      </c>
      <c r="AN7" s="77">
        <v>56.046599999999998</v>
      </c>
      <c r="AO7" s="77">
        <v>57.1873</v>
      </c>
      <c r="AP7" s="77">
        <v>59.377499999999998</v>
      </c>
      <c r="AQ7" s="77">
        <v>62.771900000000002</v>
      </c>
      <c r="AR7" s="77">
        <v>65.875</v>
      </c>
      <c r="AS7" s="77">
        <v>67.771500000000003</v>
      </c>
      <c r="AT7" s="77">
        <v>69.625</v>
      </c>
      <c r="AU7" s="77">
        <v>70.155199999999994</v>
      </c>
      <c r="AV7" s="77">
        <v>71.098200000000006</v>
      </c>
      <c r="AW7" s="77">
        <v>74.008899999999997</v>
      </c>
      <c r="AX7" s="77">
        <v>78.105699999999999</v>
      </c>
      <c r="AY7" s="77">
        <v>84.761600000000001</v>
      </c>
    </row>
    <row r="8" spans="1:51" ht="37" customHeight="1" x14ac:dyDescent="0.15">
      <c r="A8" s="73" t="s">
        <v>905</v>
      </c>
      <c r="B8" s="77">
        <v>1.355</v>
      </c>
      <c r="C8" s="77">
        <v>4.3550000000000004</v>
      </c>
      <c r="D8" s="77">
        <v>7.5649999999999995</v>
      </c>
      <c r="E8" s="77">
        <v>10.585000000000001</v>
      </c>
      <c r="F8" s="77">
        <v>14.855</v>
      </c>
      <c r="G8" s="77">
        <v>17.684999999999999</v>
      </c>
      <c r="H8" s="77">
        <v>23.925000000000001</v>
      </c>
      <c r="I8" s="77">
        <v>25.475000000000001</v>
      </c>
      <c r="J8" s="77">
        <v>26.645</v>
      </c>
      <c r="K8" s="77">
        <v>27.425000000000001</v>
      </c>
      <c r="L8" s="77">
        <v>28.135000000000002</v>
      </c>
      <c r="M8" s="77">
        <v>29.125</v>
      </c>
      <c r="N8" s="77">
        <v>30.375</v>
      </c>
      <c r="O8" s="77">
        <v>31.425000000000001</v>
      </c>
      <c r="P8" s="77">
        <v>32.354999999999997</v>
      </c>
      <c r="Q8" s="77">
        <v>33.405000000000001</v>
      </c>
      <c r="R8" s="77">
        <v>34.354999999999997</v>
      </c>
      <c r="S8" s="77">
        <v>35.405000000000001</v>
      </c>
      <c r="T8" s="77">
        <v>36.354999999999997</v>
      </c>
      <c r="U8" s="77">
        <v>37.405000000000001</v>
      </c>
      <c r="V8" s="77">
        <v>38.354999999999997</v>
      </c>
      <c r="W8" s="77">
        <v>39.405000000000001</v>
      </c>
      <c r="X8" s="77">
        <v>40.704999999999998</v>
      </c>
      <c r="Y8" s="77">
        <v>41.405000000000001</v>
      </c>
      <c r="Z8" s="77">
        <v>42.354999999999997</v>
      </c>
      <c r="AA8" s="77">
        <v>43.405000000000001</v>
      </c>
      <c r="AB8" s="77">
        <v>44.354999999999997</v>
      </c>
      <c r="AC8" s="77">
        <v>45.854999999999997</v>
      </c>
      <c r="AD8" s="77">
        <v>46.905000000000001</v>
      </c>
      <c r="AE8" s="77">
        <v>47.854999999999997</v>
      </c>
      <c r="AF8" s="77">
        <v>48.805</v>
      </c>
      <c r="AG8" s="77">
        <v>49.854999999999997</v>
      </c>
      <c r="AH8" s="77">
        <v>50.905000000000001</v>
      </c>
      <c r="AI8" s="77">
        <v>51.854999999999997</v>
      </c>
      <c r="AJ8" s="77">
        <v>52.905000000000001</v>
      </c>
      <c r="AK8" s="77">
        <v>53.854999999999997</v>
      </c>
      <c r="AL8" s="77">
        <v>54.905000000000001</v>
      </c>
      <c r="AM8" s="77">
        <v>55.555</v>
      </c>
      <c r="AN8" s="77">
        <v>56.805</v>
      </c>
      <c r="AO8" s="77">
        <v>57.555</v>
      </c>
      <c r="AP8" s="77">
        <v>60.055</v>
      </c>
      <c r="AQ8" s="77">
        <v>62.555</v>
      </c>
      <c r="AR8" s="77">
        <v>65.155000000000001</v>
      </c>
      <c r="AS8" s="77">
        <v>67.105000000000004</v>
      </c>
      <c r="AT8" s="77">
        <v>68.964999999999989</v>
      </c>
      <c r="AU8" s="77">
        <v>70.405000000000001</v>
      </c>
      <c r="AV8" s="77">
        <v>71.674999999999997</v>
      </c>
      <c r="AW8" s="77">
        <v>74.614999999999995</v>
      </c>
      <c r="AX8" s="77">
        <v>78.25500000000001</v>
      </c>
      <c r="AY8" s="77">
        <v>84.855000000000004</v>
      </c>
    </row>
    <row r="9" spans="1:51" ht="116" x14ac:dyDescent="0.15">
      <c r="A9" s="73" t="s">
        <v>38</v>
      </c>
      <c r="B9" s="72" t="s">
        <v>298</v>
      </c>
      <c r="C9" s="72" t="s">
        <v>295</v>
      </c>
      <c r="D9" s="72" t="s">
        <v>335</v>
      </c>
      <c r="E9" s="72" t="s">
        <v>334</v>
      </c>
      <c r="F9" s="72" t="s">
        <v>333</v>
      </c>
      <c r="G9" s="72" t="s">
        <v>332</v>
      </c>
      <c r="H9" s="72" t="s">
        <v>331</v>
      </c>
      <c r="I9" s="72" t="s">
        <v>330</v>
      </c>
      <c r="J9" s="72" t="s">
        <v>329</v>
      </c>
      <c r="K9" s="72" t="s">
        <v>328</v>
      </c>
      <c r="L9" s="72" t="s">
        <v>326</v>
      </c>
      <c r="M9" s="72" t="s">
        <v>325</v>
      </c>
      <c r="N9" s="72" t="s">
        <v>299</v>
      </c>
      <c r="O9" s="72" t="s">
        <v>323</v>
      </c>
      <c r="P9" s="72" t="s">
        <v>324</v>
      </c>
      <c r="Q9" s="72" t="s">
        <v>322</v>
      </c>
      <c r="R9" s="72" t="s">
        <v>337</v>
      </c>
      <c r="S9" s="72" t="s">
        <v>321</v>
      </c>
      <c r="T9" s="72" t="s">
        <v>315</v>
      </c>
      <c r="U9" s="72" t="s">
        <v>302</v>
      </c>
      <c r="V9" s="72" t="s">
        <v>313</v>
      </c>
      <c r="W9" s="72" t="s">
        <v>311</v>
      </c>
      <c r="X9" s="72" t="s">
        <v>310</v>
      </c>
      <c r="Y9" s="72" t="s">
        <v>312</v>
      </c>
      <c r="Z9" s="72" t="s">
        <v>303</v>
      </c>
      <c r="AA9" s="72" t="s">
        <v>309</v>
      </c>
      <c r="AB9" s="72" t="s">
        <v>301</v>
      </c>
      <c r="AC9" s="72" t="s">
        <v>297</v>
      </c>
      <c r="AD9" s="72" t="s">
        <v>304</v>
      </c>
      <c r="AE9" s="72" t="s">
        <v>291</v>
      </c>
      <c r="AF9" s="72" t="s">
        <v>294</v>
      </c>
      <c r="AG9" s="72" t="s">
        <v>293</v>
      </c>
      <c r="AH9" s="72" t="s">
        <v>327</v>
      </c>
      <c r="AI9" s="72" t="s">
        <v>318</v>
      </c>
      <c r="AJ9" s="72" t="s">
        <v>319</v>
      </c>
      <c r="AK9" s="72" t="s">
        <v>288</v>
      </c>
      <c r="AL9" s="72" t="s">
        <v>320</v>
      </c>
      <c r="AM9" s="72" t="s">
        <v>316</v>
      </c>
      <c r="AN9" s="72" t="s">
        <v>317</v>
      </c>
      <c r="AO9" s="72" t="s">
        <v>314</v>
      </c>
      <c r="AP9" s="72" t="s">
        <v>306</v>
      </c>
      <c r="AQ9" s="72" t="s">
        <v>308</v>
      </c>
      <c r="AR9" s="72" t="s">
        <v>307</v>
      </c>
      <c r="AS9" s="72" t="s">
        <v>305</v>
      </c>
      <c r="AT9" s="72" t="s">
        <v>300</v>
      </c>
      <c r="AU9" s="72" t="s">
        <v>292</v>
      </c>
      <c r="AV9" s="72" t="s">
        <v>296</v>
      </c>
      <c r="AW9" s="72" t="s">
        <v>289</v>
      </c>
      <c r="AX9" s="72" t="s">
        <v>336</v>
      </c>
      <c r="AY9" s="72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34E7-41E7-D640-A0B5-1D1B87F0BABE}">
  <dimension ref="A1:V17"/>
  <sheetViews>
    <sheetView workbookViewId="0">
      <selection activeCell="S9" sqref="S9"/>
    </sheetView>
  </sheetViews>
  <sheetFormatPr baseColWidth="10" defaultRowHeight="11" x14ac:dyDescent="0.15"/>
  <cols>
    <col min="2" max="2" width="22.75" customWidth="1"/>
    <col min="3" max="3" width="39.25" customWidth="1"/>
    <col min="4" max="5" width="20.25" customWidth="1"/>
    <col min="7" max="7" width="16.5" customWidth="1"/>
    <col min="8" max="8" width="19.5" customWidth="1"/>
    <col min="9" max="9" width="15.5" customWidth="1"/>
    <col min="13" max="13" width="11" bestFit="1" customWidth="1"/>
    <col min="14" max="14" width="11.5" bestFit="1" customWidth="1"/>
    <col min="15" max="15" width="31.5" customWidth="1"/>
  </cols>
  <sheetData>
    <row r="1" spans="1:22" ht="16" x14ac:dyDescent="0.15">
      <c r="A1" s="52" t="s">
        <v>920</v>
      </c>
      <c r="B1" s="52" t="s">
        <v>921</v>
      </c>
      <c r="C1" s="52" t="s">
        <v>926</v>
      </c>
      <c r="D1" s="53" t="s">
        <v>2</v>
      </c>
      <c r="E1" s="53" t="s">
        <v>3</v>
      </c>
      <c r="F1" s="52" t="s">
        <v>5</v>
      </c>
      <c r="G1" s="52" t="s">
        <v>905</v>
      </c>
      <c r="H1" s="52" t="s">
        <v>835</v>
      </c>
      <c r="I1" s="52" t="s">
        <v>924</v>
      </c>
      <c r="J1" s="43"/>
    </row>
    <row r="2" spans="1:22" ht="16" x14ac:dyDescent="0.2">
      <c r="A2" s="54" t="s">
        <v>922</v>
      </c>
      <c r="B2" s="54">
        <v>3.9319100000000003E-3</v>
      </c>
      <c r="C2" s="54">
        <f>(B2/92)*10^6</f>
        <v>42.738152173913051</v>
      </c>
      <c r="D2" s="53" t="s">
        <v>909</v>
      </c>
      <c r="E2" s="53">
        <v>21</v>
      </c>
      <c r="F2" s="54">
        <v>1</v>
      </c>
      <c r="G2" s="54">
        <v>40.729999999999997</v>
      </c>
      <c r="H2" s="54">
        <v>40.326300000000003</v>
      </c>
      <c r="I2" s="54">
        <v>40.886299999999999</v>
      </c>
      <c r="J2" s="45"/>
      <c r="L2" s="47"/>
      <c r="M2" s="5"/>
      <c r="N2" s="6"/>
      <c r="O2" s="6"/>
      <c r="P2" s="6"/>
      <c r="Q2" s="6"/>
      <c r="R2" s="6"/>
      <c r="S2" s="8"/>
      <c r="T2" s="9"/>
      <c r="U2" s="6"/>
      <c r="V2" s="10"/>
    </row>
    <row r="3" spans="1:22" ht="16" x14ac:dyDescent="0.2">
      <c r="A3" s="54" t="s">
        <v>923</v>
      </c>
      <c r="B3" s="54">
        <v>2.5580599999999998E-2</v>
      </c>
      <c r="C3" s="54">
        <f t="shared" ref="C3" si="0">(B3/92)*10^6</f>
        <v>278.05</v>
      </c>
      <c r="D3" s="53" t="s">
        <v>909</v>
      </c>
      <c r="E3" s="53">
        <v>33</v>
      </c>
      <c r="F3" s="54">
        <v>1</v>
      </c>
      <c r="G3" s="54">
        <v>65.150000000000006</v>
      </c>
      <c r="H3" s="54">
        <v>64.4495</v>
      </c>
      <c r="I3" s="54">
        <v>63.439500000000002</v>
      </c>
      <c r="J3" s="45"/>
      <c r="L3" s="47"/>
      <c r="M3" s="5"/>
      <c r="N3" s="6"/>
      <c r="O3" s="6"/>
      <c r="P3" s="6"/>
      <c r="Q3" s="6"/>
      <c r="R3" s="6"/>
      <c r="S3" s="8"/>
      <c r="T3" s="9"/>
      <c r="U3" s="6"/>
      <c r="V3" s="10"/>
    </row>
    <row r="4" spans="1:22" ht="16" x14ac:dyDescent="0.15">
      <c r="C4" s="54"/>
      <c r="D4" s="44"/>
      <c r="E4" s="44"/>
      <c r="F4" s="44"/>
      <c r="G4" s="44"/>
      <c r="H4" s="44"/>
      <c r="I4" s="44"/>
      <c r="J4" s="45"/>
    </row>
    <row r="5" spans="1:22" ht="16" x14ac:dyDescent="0.15">
      <c r="F5" s="44"/>
      <c r="G5" s="44"/>
      <c r="H5" s="44"/>
      <c r="I5" s="44"/>
      <c r="J5" s="45"/>
      <c r="M5" s="53" t="s">
        <v>927</v>
      </c>
      <c r="N5" s="53" t="s">
        <v>928</v>
      </c>
      <c r="O5" s="53" t="s">
        <v>929</v>
      </c>
      <c r="P5" s="58" t="s">
        <v>930</v>
      </c>
    </row>
    <row r="6" spans="1:22" ht="16" x14ac:dyDescent="0.2">
      <c r="M6" s="46">
        <v>39.987699999999997</v>
      </c>
      <c r="N6" s="47">
        <v>40.407699999999998</v>
      </c>
      <c r="O6" s="56">
        <v>101.6838258894403</v>
      </c>
    </row>
    <row r="7" spans="1:22" ht="16" x14ac:dyDescent="0.15">
      <c r="M7" s="55">
        <v>40.326300000000003</v>
      </c>
      <c r="N7" s="55">
        <v>40.886299999999999</v>
      </c>
      <c r="O7" s="57">
        <v>42.738152173913051</v>
      </c>
      <c r="P7">
        <f>O8/O7*100</f>
        <v>82.506456200422917</v>
      </c>
      <c r="S7" s="58" t="s">
        <v>931</v>
      </c>
    </row>
    <row r="8" spans="1:22" ht="16" x14ac:dyDescent="0.2">
      <c r="M8" s="46">
        <v>40.563200000000002</v>
      </c>
      <c r="N8" s="47">
        <v>40.983199999999997</v>
      </c>
      <c r="O8" s="56">
        <v>35.261734804239666</v>
      </c>
      <c r="S8" s="58">
        <f>65/92*100</f>
        <v>70.652173913043484</v>
      </c>
    </row>
    <row r="9" spans="1:22" ht="16" x14ac:dyDescent="0.15">
      <c r="M9" s="53"/>
      <c r="N9" s="53"/>
      <c r="O9" s="53"/>
    </row>
    <row r="10" spans="1:22" ht="16" x14ac:dyDescent="0.15">
      <c r="M10" s="53"/>
      <c r="N10" s="53"/>
      <c r="O10" s="53"/>
    </row>
    <row r="11" spans="1:22" ht="16" x14ac:dyDescent="0.15">
      <c r="M11" s="53"/>
      <c r="N11" s="53"/>
      <c r="O11" s="53"/>
    </row>
    <row r="12" spans="1:22" ht="16" x14ac:dyDescent="0.15">
      <c r="M12" s="53"/>
      <c r="N12" s="53"/>
      <c r="O12" s="53"/>
    </row>
    <row r="13" spans="1:22" ht="16" x14ac:dyDescent="0.15">
      <c r="M13" s="53"/>
      <c r="N13" s="53"/>
      <c r="O13" s="53"/>
    </row>
    <row r="14" spans="1:22" ht="16" x14ac:dyDescent="0.15">
      <c r="M14" s="53"/>
      <c r="N14" s="53"/>
      <c r="O14" s="53"/>
    </row>
    <row r="15" spans="1:22" ht="16" x14ac:dyDescent="0.2">
      <c r="M15" s="46">
        <v>62.051900000000003</v>
      </c>
      <c r="N15" s="47">
        <v>62.771900000000002</v>
      </c>
      <c r="O15" s="53">
        <v>197.44698495438931</v>
      </c>
    </row>
    <row r="16" spans="1:22" ht="16" x14ac:dyDescent="0.15">
      <c r="M16" s="55">
        <v>64.4495</v>
      </c>
      <c r="N16" s="55">
        <v>63.439500000000002</v>
      </c>
      <c r="O16" s="57">
        <v>278.05</v>
      </c>
      <c r="P16">
        <f>O15/O16*100</f>
        <v>71.011323486563313</v>
      </c>
    </row>
    <row r="17" spans="13:15" ht="16" x14ac:dyDescent="0.2">
      <c r="M17" s="46">
        <v>65.155000000000001</v>
      </c>
      <c r="N17" s="47">
        <v>65.875</v>
      </c>
      <c r="O17" s="53">
        <v>136.07263659482015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F5CE-2C84-B944-A491-9350D75C15C7}">
  <dimension ref="A1:J48"/>
  <sheetViews>
    <sheetView workbookViewId="0">
      <selection activeCell="P28" sqref="P28"/>
    </sheetView>
  </sheetViews>
  <sheetFormatPr baseColWidth="10" defaultColWidth="13.25" defaultRowHeight="15" x14ac:dyDescent="0.2"/>
  <cols>
    <col min="1" max="1" width="26" style="18" customWidth="1"/>
    <col min="2" max="2" width="51.75" style="18" bestFit="1" customWidth="1"/>
    <col min="3" max="3" width="31.25" style="18" customWidth="1"/>
    <col min="4" max="4" width="30.25" style="18" customWidth="1"/>
    <col min="5" max="5" width="19" style="18" bestFit="1" customWidth="1"/>
    <col min="6" max="6" width="25.25" style="18" customWidth="1"/>
    <col min="7" max="7" width="12" style="18" customWidth="1"/>
    <col min="8" max="8" width="13.25" style="18"/>
    <col min="9" max="9" width="19.5" style="18" customWidth="1"/>
    <col min="10" max="10" width="19" style="18" customWidth="1"/>
    <col min="11" max="16384" width="13.25" style="18"/>
  </cols>
  <sheetData>
    <row r="1" spans="1:10" x14ac:dyDescent="0.2">
      <c r="A1" s="18" t="s">
        <v>827</v>
      </c>
      <c r="B1" s="18" t="s">
        <v>645</v>
      </c>
      <c r="C1" s="18" t="s">
        <v>924</v>
      </c>
      <c r="D1" s="18" t="s">
        <v>835</v>
      </c>
      <c r="E1" s="18" t="s">
        <v>111</v>
      </c>
      <c r="F1" s="18" t="s">
        <v>832</v>
      </c>
      <c r="G1" s="18" t="s">
        <v>918</v>
      </c>
      <c r="I1" s="18" t="s">
        <v>834</v>
      </c>
      <c r="J1" s="18" t="s">
        <v>833</v>
      </c>
    </row>
    <row r="2" spans="1:10" x14ac:dyDescent="0.2">
      <c r="A2" s="18" t="str">
        <f t="shared" ref="A2:A19" si="0">LEFT(B2,1)</f>
        <v>1</v>
      </c>
      <c r="B2" s="18" t="s">
        <v>544</v>
      </c>
      <c r="C2" s="18">
        <v>0.46439999999999998</v>
      </c>
      <c r="D2" s="18">
        <v>0.46439999999999998</v>
      </c>
      <c r="E2" s="18">
        <v>1.38</v>
      </c>
      <c r="F2" s="18">
        <v>0.02</v>
      </c>
      <c r="G2" s="18">
        <v>231.18</v>
      </c>
      <c r="I2" s="18">
        <v>0.4239</v>
      </c>
      <c r="J2" s="18">
        <v>0.50209999999999999</v>
      </c>
    </row>
    <row r="3" spans="1:10" x14ac:dyDescent="0.2">
      <c r="A3" s="18" t="str">
        <f t="shared" si="0"/>
        <v>1</v>
      </c>
      <c r="B3" s="18" t="s">
        <v>543</v>
      </c>
      <c r="C3" s="18">
        <v>1.0744</v>
      </c>
      <c r="D3" s="18">
        <v>1.0744</v>
      </c>
      <c r="E3" s="18">
        <v>2.57</v>
      </c>
      <c r="F3" s="18">
        <v>0.01</v>
      </c>
      <c r="G3" s="18">
        <v>172.01</v>
      </c>
      <c r="I3" s="18">
        <v>1.0503</v>
      </c>
      <c r="J3" s="18">
        <v>1.0972</v>
      </c>
    </row>
    <row r="4" spans="1:10" x14ac:dyDescent="0.2">
      <c r="A4" s="18" t="str">
        <f t="shared" si="0"/>
        <v>2</v>
      </c>
      <c r="B4" s="18" t="s">
        <v>542</v>
      </c>
      <c r="C4" s="18">
        <v>3.0154999999999998</v>
      </c>
      <c r="D4" s="18">
        <v>2.0255000000000001</v>
      </c>
      <c r="E4" s="18">
        <v>2.88</v>
      </c>
      <c r="F4" s="18">
        <v>0.04</v>
      </c>
      <c r="G4" s="18">
        <v>173.55</v>
      </c>
      <c r="I4" s="18">
        <v>1.9721</v>
      </c>
      <c r="J4" s="18">
        <v>2.0748000000000002</v>
      </c>
    </row>
    <row r="5" spans="1:10" x14ac:dyDescent="0.2">
      <c r="A5" s="18" t="str">
        <f t="shared" si="0"/>
        <v>2</v>
      </c>
      <c r="B5" s="18" t="s">
        <v>541</v>
      </c>
      <c r="C5" s="18">
        <v>3.9119000000000002</v>
      </c>
      <c r="D5" s="18">
        <v>2.9218999999999999</v>
      </c>
      <c r="E5" s="18">
        <v>4.38</v>
      </c>
      <c r="F5" s="18">
        <v>0.04</v>
      </c>
      <c r="G5" s="18">
        <v>146.88999999999999</v>
      </c>
      <c r="I5" s="18">
        <v>2.8893</v>
      </c>
      <c r="J5" s="18">
        <v>2.9527999999999999</v>
      </c>
    </row>
    <row r="6" spans="1:10" x14ac:dyDescent="0.2">
      <c r="A6" s="18" t="str">
        <f t="shared" si="0"/>
        <v>3</v>
      </c>
      <c r="B6" s="18" t="s">
        <v>540</v>
      </c>
      <c r="C6" s="18">
        <v>4.1327999999999996</v>
      </c>
      <c r="D6" s="18">
        <v>3.9327999999999999</v>
      </c>
      <c r="E6" s="18">
        <v>4.5</v>
      </c>
      <c r="F6" s="18">
        <v>0.42</v>
      </c>
      <c r="G6" s="18">
        <v>54.74</v>
      </c>
      <c r="I6" s="18">
        <v>3.8813</v>
      </c>
      <c r="J6" s="18">
        <v>3.98</v>
      </c>
    </row>
    <row r="7" spans="1:10" x14ac:dyDescent="0.2">
      <c r="A7" s="18" t="str">
        <f t="shared" si="0"/>
        <v>3</v>
      </c>
      <c r="B7" s="18" t="s">
        <v>539</v>
      </c>
      <c r="C7" s="18">
        <v>4.9962999999999997</v>
      </c>
      <c r="D7" s="18">
        <v>4.7962999999999996</v>
      </c>
      <c r="E7" s="18">
        <v>5.74</v>
      </c>
      <c r="F7" s="18">
        <v>0.15</v>
      </c>
      <c r="G7" s="18">
        <v>1.79</v>
      </c>
      <c r="I7" s="18">
        <v>4.7580999999999998</v>
      </c>
      <c r="J7" s="18">
        <v>4.8324999999999996</v>
      </c>
    </row>
    <row r="8" spans="1:10" x14ac:dyDescent="0.2">
      <c r="A8" s="18" t="str">
        <f t="shared" si="0"/>
        <v>4</v>
      </c>
      <c r="B8" s="18" t="s">
        <v>538</v>
      </c>
      <c r="C8" s="18">
        <v>8.0593000000000004</v>
      </c>
      <c r="D8" s="18">
        <v>6.5392999999999999</v>
      </c>
      <c r="E8" s="18">
        <v>6.88</v>
      </c>
      <c r="F8" s="18">
        <v>0.13</v>
      </c>
      <c r="G8" s="18">
        <v>0</v>
      </c>
      <c r="I8" s="18">
        <v>6.4916999999999998</v>
      </c>
      <c r="J8" s="18">
        <v>6.5841000000000003</v>
      </c>
    </row>
    <row r="9" spans="1:10" x14ac:dyDescent="0.2">
      <c r="A9" s="18" t="str">
        <f t="shared" si="0"/>
        <v>4</v>
      </c>
      <c r="B9" s="18" t="s">
        <v>537</v>
      </c>
      <c r="C9" s="18">
        <v>8.8247999999999998</v>
      </c>
      <c r="D9" s="18">
        <v>7.3048000000000002</v>
      </c>
      <c r="E9" s="18">
        <v>7.59</v>
      </c>
      <c r="F9" s="18">
        <v>0.1</v>
      </c>
      <c r="G9" s="18">
        <v>1.92</v>
      </c>
      <c r="I9" s="18">
        <v>7.2927</v>
      </c>
      <c r="J9" s="18">
        <v>7.3163</v>
      </c>
    </row>
    <row r="10" spans="1:10" x14ac:dyDescent="0.2">
      <c r="A10" s="18" t="str">
        <f t="shared" si="0"/>
        <v>5</v>
      </c>
      <c r="B10" s="18" t="s">
        <v>536</v>
      </c>
      <c r="C10" s="18">
        <v>10.510999999999999</v>
      </c>
      <c r="D10" s="18">
        <v>8.5709999999999997</v>
      </c>
      <c r="E10" s="18">
        <v>8.8800000000000008</v>
      </c>
      <c r="F10" s="18">
        <v>7.0000000000000007E-2</v>
      </c>
      <c r="G10" s="18">
        <v>30.84</v>
      </c>
      <c r="I10" s="18">
        <v>8.5244</v>
      </c>
      <c r="J10" s="18">
        <v>8.6149000000000004</v>
      </c>
    </row>
    <row r="11" spans="1:10" x14ac:dyDescent="0.2">
      <c r="A11" s="18" t="str">
        <f t="shared" si="0"/>
        <v>5</v>
      </c>
      <c r="B11" s="18" t="s">
        <v>535</v>
      </c>
      <c r="C11" s="18">
        <v>11.194100000000001</v>
      </c>
      <c r="D11" s="18">
        <v>9.2540999999999993</v>
      </c>
      <c r="E11" s="18">
        <v>9.5</v>
      </c>
      <c r="F11" s="18">
        <v>0.05</v>
      </c>
      <c r="G11" s="18">
        <v>44.59</v>
      </c>
      <c r="I11" s="18">
        <v>9.2390000000000008</v>
      </c>
      <c r="J11" s="18">
        <v>9.2684999999999995</v>
      </c>
    </row>
    <row r="12" spans="1:10" x14ac:dyDescent="0.2">
      <c r="A12" s="18" t="str">
        <f t="shared" si="0"/>
        <v>6</v>
      </c>
      <c r="B12" s="18" t="s">
        <v>534</v>
      </c>
      <c r="C12" s="18">
        <v>12.214399999999999</v>
      </c>
      <c r="D12" s="18">
        <v>10.2744</v>
      </c>
      <c r="E12" s="18">
        <v>10.61</v>
      </c>
      <c r="F12" s="18">
        <v>0.04</v>
      </c>
      <c r="G12" s="18">
        <v>55.98</v>
      </c>
      <c r="I12" s="18">
        <v>10.2211</v>
      </c>
      <c r="J12" s="18">
        <v>10.324199999999999</v>
      </c>
    </row>
    <row r="13" spans="1:10" x14ac:dyDescent="0.2">
      <c r="A13" s="18" t="str">
        <f t="shared" si="0"/>
        <v>6</v>
      </c>
      <c r="B13" s="18" t="s">
        <v>533</v>
      </c>
      <c r="C13" s="18">
        <v>13.1319</v>
      </c>
      <c r="D13" s="18">
        <v>11.1919</v>
      </c>
      <c r="E13" s="18">
        <v>11.49</v>
      </c>
      <c r="F13" s="18">
        <v>7.0000000000000007E-2</v>
      </c>
      <c r="G13" s="18">
        <v>47.2</v>
      </c>
      <c r="I13" s="18">
        <v>11.173299999999999</v>
      </c>
      <c r="J13" s="18">
        <v>11.2096</v>
      </c>
    </row>
    <row r="14" spans="1:10" x14ac:dyDescent="0.2">
      <c r="A14" s="18" t="str">
        <f t="shared" si="0"/>
        <v>7</v>
      </c>
      <c r="B14" s="18" t="s">
        <v>532</v>
      </c>
      <c r="C14" s="18">
        <v>14.188000000000001</v>
      </c>
      <c r="D14" s="18">
        <v>12.247999999999999</v>
      </c>
      <c r="E14" s="18">
        <v>12.74</v>
      </c>
      <c r="F14" s="18">
        <v>0.05</v>
      </c>
      <c r="G14" s="18">
        <v>54.87</v>
      </c>
      <c r="I14" s="18">
        <v>12.1944</v>
      </c>
      <c r="J14" s="18">
        <v>12.298</v>
      </c>
    </row>
    <row r="15" spans="1:10" x14ac:dyDescent="0.2">
      <c r="A15" s="18" t="str">
        <f t="shared" si="0"/>
        <v>7</v>
      </c>
      <c r="B15" s="18" t="s">
        <v>445</v>
      </c>
      <c r="C15" s="18">
        <v>15.1608</v>
      </c>
      <c r="D15" s="18">
        <v>13.220800000000001</v>
      </c>
      <c r="E15" s="18">
        <v>13.81</v>
      </c>
      <c r="F15" s="18">
        <v>0.02</v>
      </c>
      <c r="G15" s="18">
        <v>66.650000000000006</v>
      </c>
      <c r="I15" s="18">
        <v>13.203799999999999</v>
      </c>
      <c r="J15" s="18">
        <v>13.2369</v>
      </c>
    </row>
    <row r="16" spans="1:10" x14ac:dyDescent="0.2">
      <c r="A16" s="18" t="str">
        <f t="shared" si="0"/>
        <v>8</v>
      </c>
      <c r="B16" s="18" t="s">
        <v>531</v>
      </c>
      <c r="C16" s="18">
        <v>16.105599999999999</v>
      </c>
      <c r="D16" s="18">
        <v>14.1656</v>
      </c>
      <c r="E16" s="18">
        <v>14.88</v>
      </c>
      <c r="F16" s="18">
        <v>0.08</v>
      </c>
      <c r="G16" s="18">
        <v>67.010000000000005</v>
      </c>
      <c r="I16" s="18">
        <v>14.111499999999999</v>
      </c>
      <c r="J16" s="18">
        <v>14.2159</v>
      </c>
    </row>
    <row r="17" spans="1:10" x14ac:dyDescent="0.2">
      <c r="A17" s="18" t="str">
        <f t="shared" si="0"/>
        <v>8</v>
      </c>
      <c r="B17" s="18" t="s">
        <v>530</v>
      </c>
      <c r="C17" s="18">
        <v>17.307300000000001</v>
      </c>
      <c r="D17" s="18">
        <v>15.3673</v>
      </c>
      <c r="E17" s="18">
        <v>16.48</v>
      </c>
      <c r="F17" s="18">
        <v>0.02</v>
      </c>
      <c r="G17" s="18">
        <v>57.05</v>
      </c>
      <c r="I17" s="18">
        <v>15.359</v>
      </c>
      <c r="J17" s="18">
        <v>15.375299999999999</v>
      </c>
    </row>
    <row r="18" spans="1:10" x14ac:dyDescent="0.2">
      <c r="A18" s="18" t="str">
        <f t="shared" si="0"/>
        <v>9</v>
      </c>
      <c r="B18" s="18" t="s">
        <v>529</v>
      </c>
      <c r="C18" s="18">
        <v>18.8261</v>
      </c>
      <c r="D18" s="18">
        <v>16.4861</v>
      </c>
      <c r="E18" s="18">
        <v>16.88</v>
      </c>
      <c r="F18" s="18">
        <v>0.02</v>
      </c>
      <c r="G18" s="18">
        <v>50.89</v>
      </c>
      <c r="I18" s="18">
        <v>16.437100000000001</v>
      </c>
      <c r="J18" s="18">
        <v>16.532299999999999</v>
      </c>
    </row>
    <row r="19" spans="1:10" x14ac:dyDescent="0.2">
      <c r="A19" s="18" t="str">
        <f t="shared" si="0"/>
        <v>9</v>
      </c>
      <c r="B19" s="18" t="s">
        <v>528</v>
      </c>
      <c r="C19" s="18">
        <v>19.652200000000001</v>
      </c>
      <c r="D19" s="18">
        <v>17.312200000000001</v>
      </c>
      <c r="E19" s="18">
        <v>17.68</v>
      </c>
      <c r="F19" s="18">
        <v>0.04</v>
      </c>
      <c r="G19" s="18">
        <v>27.2</v>
      </c>
      <c r="I19" s="18">
        <v>17.3005</v>
      </c>
      <c r="J19" s="18">
        <v>17.3233</v>
      </c>
    </row>
    <row r="20" spans="1:10" x14ac:dyDescent="0.2">
      <c r="A20" s="18" t="str">
        <f t="shared" ref="A20:A48" si="1">LEFT(B20,2)</f>
        <v>10</v>
      </c>
      <c r="B20" s="18" t="s">
        <v>527</v>
      </c>
      <c r="C20" s="18">
        <v>20.001100000000001</v>
      </c>
      <c r="D20" s="18">
        <v>18.0611</v>
      </c>
      <c r="E20" s="18">
        <v>18.73</v>
      </c>
      <c r="F20" s="18">
        <v>0.2</v>
      </c>
      <c r="G20" s="18">
        <v>27.33</v>
      </c>
      <c r="I20" s="18">
        <v>18.007300000000001</v>
      </c>
      <c r="J20" s="18">
        <v>18.110800000000001</v>
      </c>
    </row>
    <row r="21" spans="1:10" x14ac:dyDescent="0.2">
      <c r="A21" s="18" t="str">
        <f t="shared" si="1"/>
        <v>10</v>
      </c>
      <c r="B21" s="18" t="s">
        <v>526</v>
      </c>
      <c r="C21" s="18">
        <v>21.083100000000002</v>
      </c>
      <c r="D21" s="18">
        <v>19.1431</v>
      </c>
      <c r="E21" s="18">
        <v>20.23</v>
      </c>
      <c r="F21" s="18">
        <v>0.04</v>
      </c>
      <c r="G21" s="18">
        <v>4.08</v>
      </c>
      <c r="I21" s="18">
        <v>19.121700000000001</v>
      </c>
      <c r="J21" s="18">
        <v>19.1633</v>
      </c>
    </row>
    <row r="22" spans="1:10" x14ac:dyDescent="0.2">
      <c r="A22" s="18" t="str">
        <f t="shared" si="1"/>
        <v>11</v>
      </c>
      <c r="B22" s="18" t="s">
        <v>525</v>
      </c>
      <c r="C22" s="18">
        <v>22.1783</v>
      </c>
      <c r="D22" s="18">
        <v>20.068300000000001</v>
      </c>
      <c r="E22" s="18">
        <v>20.440000000000001</v>
      </c>
      <c r="F22" s="18">
        <v>0.05</v>
      </c>
      <c r="G22" s="18">
        <v>29.99</v>
      </c>
      <c r="I22" s="18">
        <v>20.014500000000002</v>
      </c>
      <c r="J22" s="18">
        <v>20.118200000000002</v>
      </c>
    </row>
    <row r="23" spans="1:10" x14ac:dyDescent="0.2">
      <c r="A23" s="18" t="str">
        <f t="shared" si="1"/>
        <v>13</v>
      </c>
      <c r="B23" s="18" t="s">
        <v>523</v>
      </c>
      <c r="C23" s="18">
        <v>25.1494</v>
      </c>
      <c r="D23" s="18">
        <v>23.429400000000001</v>
      </c>
      <c r="E23" s="18">
        <v>23.94</v>
      </c>
      <c r="F23" s="18">
        <v>0.04</v>
      </c>
      <c r="G23" s="18">
        <v>21.63</v>
      </c>
      <c r="I23" s="18">
        <v>23.378</v>
      </c>
      <c r="J23" s="18">
        <v>23.476500000000001</v>
      </c>
    </row>
    <row r="24" spans="1:10" x14ac:dyDescent="0.2">
      <c r="A24" s="18" t="str">
        <f t="shared" si="1"/>
        <v>15</v>
      </c>
      <c r="B24" s="18" t="s">
        <v>522</v>
      </c>
      <c r="C24" s="18">
        <v>28.0001</v>
      </c>
      <c r="D24" s="18">
        <v>27.720099999999999</v>
      </c>
      <c r="E24" s="18">
        <v>28.15</v>
      </c>
      <c r="F24" s="18">
        <v>0.02</v>
      </c>
      <c r="G24" s="18">
        <v>171.04</v>
      </c>
      <c r="I24" s="18">
        <v>27.6663</v>
      </c>
      <c r="J24" s="18">
        <v>27.770299999999999</v>
      </c>
    </row>
    <row r="25" spans="1:10" x14ac:dyDescent="0.2">
      <c r="A25" s="18" t="str">
        <f t="shared" si="1"/>
        <v>16</v>
      </c>
      <c r="B25" s="18" t="s">
        <v>521</v>
      </c>
      <c r="C25" s="18">
        <v>30.2194</v>
      </c>
      <c r="D25" s="18">
        <v>29.869399999999999</v>
      </c>
      <c r="E25" s="18">
        <v>30.38</v>
      </c>
      <c r="F25" s="18">
        <v>0.02</v>
      </c>
      <c r="G25" s="18">
        <v>222.58</v>
      </c>
      <c r="I25" s="18">
        <v>29.817599999999999</v>
      </c>
      <c r="J25" s="18">
        <v>29.917899999999999</v>
      </c>
    </row>
    <row r="26" spans="1:10" x14ac:dyDescent="0.2">
      <c r="A26" s="18" t="str">
        <f t="shared" si="1"/>
        <v>17</v>
      </c>
      <c r="B26" s="18" t="s">
        <v>520</v>
      </c>
      <c r="C26" s="18">
        <v>31.019400000000001</v>
      </c>
      <c r="D26" s="18">
        <v>31.689399999999999</v>
      </c>
      <c r="E26" s="18">
        <v>32.380000000000003</v>
      </c>
      <c r="F26" s="18">
        <v>0.01</v>
      </c>
      <c r="G26" s="18">
        <v>373</v>
      </c>
      <c r="I26" s="18">
        <v>31.6355</v>
      </c>
      <c r="J26" s="18">
        <v>31.739699999999999</v>
      </c>
    </row>
    <row r="27" spans="1:10" x14ac:dyDescent="0.2">
      <c r="A27" s="18" t="str">
        <f t="shared" si="1"/>
        <v>18</v>
      </c>
      <c r="B27" s="18" t="s">
        <v>519</v>
      </c>
      <c r="C27" s="18">
        <v>33.334899999999998</v>
      </c>
      <c r="D27" s="18">
        <v>33.734900000000003</v>
      </c>
      <c r="E27" s="18">
        <v>34.380000000000003</v>
      </c>
      <c r="F27" s="18">
        <v>0.01</v>
      </c>
      <c r="G27" s="18">
        <v>278.99</v>
      </c>
      <c r="I27" s="18">
        <v>33.681199999999997</v>
      </c>
      <c r="J27" s="18">
        <v>33.784999999999997</v>
      </c>
    </row>
    <row r="28" spans="1:10" x14ac:dyDescent="0.2">
      <c r="A28" s="18" t="str">
        <f t="shared" si="1"/>
        <v>19</v>
      </c>
      <c r="B28" s="18" t="s">
        <v>518</v>
      </c>
      <c r="C28" s="18">
        <v>36.139299999999999</v>
      </c>
      <c r="D28" s="18">
        <v>35.8093</v>
      </c>
      <c r="E28" s="18">
        <v>36.380000000000003</v>
      </c>
      <c r="F28" s="18">
        <v>0.01</v>
      </c>
      <c r="G28" s="18">
        <v>173.39</v>
      </c>
      <c r="I28" s="18">
        <v>35.756500000000003</v>
      </c>
      <c r="J28" s="18">
        <v>35.858699999999999</v>
      </c>
    </row>
    <row r="29" spans="1:10" x14ac:dyDescent="0.2">
      <c r="A29" s="18" t="str">
        <f t="shared" si="1"/>
        <v>20</v>
      </c>
      <c r="B29" s="18" t="s">
        <v>517</v>
      </c>
      <c r="C29" s="18">
        <v>38.492699999999999</v>
      </c>
      <c r="D29" s="18">
        <v>37.842700000000001</v>
      </c>
      <c r="E29" s="18">
        <v>38.380000000000003</v>
      </c>
      <c r="F29" s="18">
        <v>0.03</v>
      </c>
      <c r="G29" s="18">
        <v>408.27</v>
      </c>
      <c r="I29" s="18">
        <v>37.790500000000002</v>
      </c>
      <c r="J29" s="18">
        <v>37.8917</v>
      </c>
    </row>
    <row r="30" spans="1:10" x14ac:dyDescent="0.2">
      <c r="A30" s="18" t="str">
        <f t="shared" si="1"/>
        <v>21</v>
      </c>
      <c r="B30" s="18" t="s">
        <v>516</v>
      </c>
      <c r="C30" s="18">
        <v>40.161799999999999</v>
      </c>
      <c r="D30" s="18">
        <v>39.741799999999998</v>
      </c>
      <c r="E30" s="18">
        <v>40.380000000000003</v>
      </c>
      <c r="F30" s="18">
        <v>0.02</v>
      </c>
      <c r="G30" s="18">
        <v>288.83999999999997</v>
      </c>
      <c r="I30" s="18">
        <v>39.688200000000002</v>
      </c>
      <c r="J30" s="18">
        <v>39.791899999999998</v>
      </c>
    </row>
    <row r="31" spans="1:10" x14ac:dyDescent="0.2">
      <c r="A31" s="18" t="str">
        <f t="shared" si="1"/>
        <v>22</v>
      </c>
      <c r="B31" s="18" t="s">
        <v>468</v>
      </c>
      <c r="C31" s="18">
        <v>42.134799999999998</v>
      </c>
      <c r="D31" s="18">
        <v>41.714799999999997</v>
      </c>
      <c r="E31" s="18">
        <v>42.38</v>
      </c>
      <c r="F31" s="18">
        <v>0.01</v>
      </c>
      <c r="G31" s="18">
        <v>306.56</v>
      </c>
      <c r="I31" s="18">
        <v>41.661000000000001</v>
      </c>
      <c r="J31" s="18">
        <v>41.765000000000001</v>
      </c>
    </row>
    <row r="32" spans="1:10" x14ac:dyDescent="0.2">
      <c r="A32" s="18" t="str">
        <f t="shared" si="1"/>
        <v>23</v>
      </c>
      <c r="B32" s="18" t="s">
        <v>515</v>
      </c>
      <c r="C32" s="18">
        <v>44.671599999999998</v>
      </c>
      <c r="D32" s="18">
        <v>43.821599999999997</v>
      </c>
      <c r="E32" s="18">
        <v>44.38</v>
      </c>
      <c r="F32" s="18">
        <v>0.01</v>
      </c>
      <c r="G32" s="18">
        <v>233.86</v>
      </c>
      <c r="I32" s="18">
        <v>43.768999999999998</v>
      </c>
      <c r="J32" s="18">
        <v>43.870800000000003</v>
      </c>
    </row>
    <row r="33" spans="1:10" x14ac:dyDescent="0.2">
      <c r="A33" s="18" t="str">
        <f t="shared" si="1"/>
        <v>24</v>
      </c>
      <c r="B33" s="18" t="s">
        <v>514</v>
      </c>
      <c r="C33" s="18">
        <v>46.523299999999999</v>
      </c>
      <c r="D33" s="18">
        <v>45.183300000000003</v>
      </c>
      <c r="E33" s="18">
        <v>45.88</v>
      </c>
      <c r="F33" s="18">
        <v>0.01</v>
      </c>
      <c r="G33" s="18">
        <v>78.63</v>
      </c>
      <c r="I33" s="18">
        <v>45.129300000000001</v>
      </c>
      <c r="J33" s="18">
        <v>45.233600000000003</v>
      </c>
    </row>
    <row r="34" spans="1:10" x14ac:dyDescent="0.2">
      <c r="A34" s="18" t="str">
        <f t="shared" si="1"/>
        <v>25</v>
      </c>
      <c r="B34" s="18" t="s">
        <v>513</v>
      </c>
      <c r="C34" s="18">
        <v>47.941299999999998</v>
      </c>
      <c r="D34" s="18">
        <v>47.151299999999999</v>
      </c>
      <c r="E34" s="18">
        <v>47.88</v>
      </c>
      <c r="F34" s="18">
        <v>0.01</v>
      </c>
      <c r="G34" s="18">
        <v>51.18</v>
      </c>
      <c r="I34" s="18">
        <v>47.097299999999997</v>
      </c>
      <c r="J34" s="18">
        <v>47.201700000000002</v>
      </c>
    </row>
    <row r="35" spans="1:10" x14ac:dyDescent="0.2">
      <c r="A35" s="18" t="str">
        <f t="shared" si="1"/>
        <v>26</v>
      </c>
      <c r="B35" s="18" t="s">
        <v>512</v>
      </c>
      <c r="C35" s="18">
        <v>49.222700000000003</v>
      </c>
      <c r="D35" s="18">
        <v>49.162700000000001</v>
      </c>
      <c r="E35" s="18">
        <v>49.88</v>
      </c>
      <c r="F35" s="18">
        <v>0.02</v>
      </c>
      <c r="G35" s="18">
        <v>32.270000000000003</v>
      </c>
      <c r="I35" s="18">
        <v>49.108600000000003</v>
      </c>
      <c r="J35" s="18">
        <v>49.213000000000001</v>
      </c>
    </row>
    <row r="36" spans="1:10" x14ac:dyDescent="0.2">
      <c r="A36" s="18" t="str">
        <f t="shared" si="1"/>
        <v>27</v>
      </c>
      <c r="B36" s="18" t="s">
        <v>511</v>
      </c>
      <c r="C36" s="18">
        <v>51.305300000000003</v>
      </c>
      <c r="D36" s="18">
        <v>51.2453</v>
      </c>
      <c r="E36" s="18">
        <v>51.88</v>
      </c>
      <c r="F36" s="18">
        <v>0.09</v>
      </c>
      <c r="G36" s="18">
        <v>15.83</v>
      </c>
      <c r="I36" s="18">
        <v>51.191699999999997</v>
      </c>
      <c r="J36" s="18">
        <v>51.295299999999997</v>
      </c>
    </row>
    <row r="37" spans="1:10" x14ac:dyDescent="0.2">
      <c r="A37" s="18" t="str">
        <f t="shared" si="1"/>
        <v>28</v>
      </c>
      <c r="B37" s="18" t="s">
        <v>510</v>
      </c>
      <c r="C37" s="18">
        <v>53.528300000000002</v>
      </c>
      <c r="D37" s="18">
        <v>53.328299999999999</v>
      </c>
      <c r="E37" s="18">
        <v>53.88</v>
      </c>
      <c r="F37" s="18">
        <v>0.01</v>
      </c>
      <c r="G37" s="18">
        <v>5.82</v>
      </c>
      <c r="I37" s="18">
        <v>53.294199999999996</v>
      </c>
      <c r="J37" s="18">
        <v>53.360500000000002</v>
      </c>
    </row>
    <row r="38" spans="1:10" x14ac:dyDescent="0.2">
      <c r="A38" s="18" t="str">
        <f t="shared" si="1"/>
        <v>30</v>
      </c>
      <c r="B38" s="18" t="s">
        <v>509</v>
      </c>
      <c r="C38" s="18">
        <v>55.101900000000001</v>
      </c>
      <c r="D38" s="18">
        <v>54.901899999999998</v>
      </c>
      <c r="E38" s="18">
        <v>55.58</v>
      </c>
      <c r="F38" s="18">
        <v>0.01</v>
      </c>
      <c r="G38" s="18">
        <v>4.78</v>
      </c>
      <c r="I38" s="18">
        <v>54.847999999999999</v>
      </c>
      <c r="J38" s="18">
        <v>54.952199999999998</v>
      </c>
    </row>
    <row r="39" spans="1:10" x14ac:dyDescent="0.2">
      <c r="A39" s="18" t="str">
        <f t="shared" si="1"/>
        <v>31</v>
      </c>
      <c r="B39" s="18" t="s">
        <v>508</v>
      </c>
      <c r="C39" s="18">
        <v>57.2072</v>
      </c>
      <c r="D39" s="18">
        <v>57.007199999999997</v>
      </c>
      <c r="E39" s="18">
        <v>57.58</v>
      </c>
      <c r="F39" s="18">
        <v>0.01</v>
      </c>
      <c r="G39" s="18">
        <v>1.38</v>
      </c>
      <c r="I39" s="18">
        <v>56.939599999999999</v>
      </c>
      <c r="J39" s="18">
        <v>57.070099999999996</v>
      </c>
    </row>
    <row r="40" spans="1:10" x14ac:dyDescent="0.2">
      <c r="A40" s="18" t="str">
        <f t="shared" si="1"/>
        <v>32</v>
      </c>
      <c r="B40" s="18" t="s">
        <v>507</v>
      </c>
      <c r="C40" s="18">
        <v>59.395499999999998</v>
      </c>
      <c r="D40" s="18">
        <v>59.4255</v>
      </c>
      <c r="E40" s="18">
        <v>60.08</v>
      </c>
      <c r="F40" s="18">
        <v>0.01</v>
      </c>
      <c r="G40" s="18">
        <v>0</v>
      </c>
      <c r="I40" s="18">
        <v>59.3581</v>
      </c>
      <c r="J40" s="18">
        <v>59.487900000000003</v>
      </c>
    </row>
    <row r="41" spans="1:10" x14ac:dyDescent="0.2">
      <c r="A41" s="18" t="str">
        <f t="shared" si="1"/>
        <v>33</v>
      </c>
      <c r="B41" s="18" t="s">
        <v>506</v>
      </c>
      <c r="C41" s="18">
        <v>62.793500000000002</v>
      </c>
      <c r="D41" s="18">
        <v>62.073500000000003</v>
      </c>
      <c r="E41" s="18">
        <v>62.58</v>
      </c>
      <c r="F41" s="18">
        <v>0.02</v>
      </c>
      <c r="G41" s="18">
        <v>0</v>
      </c>
      <c r="I41" s="18">
        <v>62.006100000000004</v>
      </c>
      <c r="J41" s="18">
        <v>62.136299999999999</v>
      </c>
    </row>
    <row r="42" spans="1:10" x14ac:dyDescent="0.2">
      <c r="A42" s="18" t="str">
        <f t="shared" si="1"/>
        <v>34</v>
      </c>
      <c r="B42" s="18" t="s">
        <v>505</v>
      </c>
      <c r="C42" s="18">
        <v>65.8</v>
      </c>
      <c r="D42" s="18">
        <v>65.08</v>
      </c>
      <c r="E42" s="18">
        <v>65.08</v>
      </c>
      <c r="F42" s="18">
        <v>0.03</v>
      </c>
      <c r="G42" s="18">
        <v>0</v>
      </c>
      <c r="I42" s="18" t="s">
        <v>829</v>
      </c>
      <c r="J42" s="18" t="s">
        <v>829</v>
      </c>
    </row>
    <row r="43" spans="1:10" x14ac:dyDescent="0.2">
      <c r="A43" s="18" t="str">
        <f t="shared" si="1"/>
        <v>36</v>
      </c>
      <c r="B43" s="18" t="s">
        <v>504</v>
      </c>
      <c r="C43" s="18">
        <v>69.64</v>
      </c>
      <c r="D43" s="18">
        <v>68.98</v>
      </c>
      <c r="E43" s="18">
        <v>68.98</v>
      </c>
      <c r="F43" s="18">
        <v>0.82</v>
      </c>
      <c r="G43" s="18">
        <v>0</v>
      </c>
      <c r="I43" s="18" t="s">
        <v>829</v>
      </c>
      <c r="J43" s="18" t="s">
        <v>829</v>
      </c>
    </row>
    <row r="44" spans="1:10" x14ac:dyDescent="0.2">
      <c r="A44" s="18" t="str">
        <f t="shared" si="1"/>
        <v>37</v>
      </c>
      <c r="B44" s="18" t="s">
        <v>503</v>
      </c>
      <c r="C44" s="18">
        <v>71.102999999999994</v>
      </c>
      <c r="D44" s="18">
        <v>71.272999999999996</v>
      </c>
      <c r="E44" s="18">
        <v>71.680000000000007</v>
      </c>
      <c r="F44" s="18">
        <v>0.02</v>
      </c>
      <c r="G44" s="18">
        <v>0</v>
      </c>
      <c r="I44" s="18">
        <v>71.183999999999997</v>
      </c>
      <c r="J44" s="18">
        <v>71.355599999999995</v>
      </c>
    </row>
    <row r="45" spans="1:10" x14ac:dyDescent="0.2">
      <c r="A45" s="18" t="str">
        <f t="shared" si="1"/>
        <v>38</v>
      </c>
      <c r="B45" s="18" t="s">
        <v>502</v>
      </c>
      <c r="C45" s="18">
        <v>74.316599999999994</v>
      </c>
      <c r="D45" s="18">
        <v>74.486599999999996</v>
      </c>
      <c r="E45" s="18">
        <v>74.98</v>
      </c>
      <c r="F45" s="18">
        <v>0.06</v>
      </c>
      <c r="G45" s="18">
        <v>0</v>
      </c>
      <c r="I45" s="18">
        <v>74.398300000000006</v>
      </c>
      <c r="J45" s="18">
        <v>74.568200000000004</v>
      </c>
    </row>
    <row r="46" spans="1:10" x14ac:dyDescent="0.2">
      <c r="A46" s="18" t="str">
        <f t="shared" si="1"/>
        <v>39</v>
      </c>
      <c r="B46" s="18" t="s">
        <v>501</v>
      </c>
      <c r="C46" s="18">
        <v>78.129000000000005</v>
      </c>
      <c r="D46" s="18">
        <v>77.838999999999999</v>
      </c>
      <c r="E46" s="18">
        <v>78.28</v>
      </c>
      <c r="F46" s="18">
        <v>0.28999999999999998</v>
      </c>
      <c r="G46" s="18">
        <v>0</v>
      </c>
      <c r="I46" s="18">
        <v>77.750200000000007</v>
      </c>
      <c r="J46" s="18">
        <v>77.921300000000002</v>
      </c>
    </row>
    <row r="47" spans="1:10" x14ac:dyDescent="0.2">
      <c r="A47" s="18" t="str">
        <f t="shared" si="1"/>
        <v>40</v>
      </c>
      <c r="B47" s="18" t="s">
        <v>500</v>
      </c>
      <c r="C47" s="18">
        <v>81.87</v>
      </c>
      <c r="D47" s="18">
        <v>81.58</v>
      </c>
      <c r="E47" s="18">
        <v>81.58</v>
      </c>
      <c r="F47" s="18">
        <v>0.28999999999999998</v>
      </c>
      <c r="G47" s="18">
        <v>0</v>
      </c>
      <c r="I47" s="18" t="s">
        <v>829</v>
      </c>
      <c r="J47" s="18" t="s">
        <v>829</v>
      </c>
    </row>
    <row r="48" spans="1:10" x14ac:dyDescent="0.2">
      <c r="A48" s="18" t="str">
        <f t="shared" si="1"/>
        <v>41</v>
      </c>
      <c r="B48" s="18" t="s">
        <v>499</v>
      </c>
      <c r="C48" s="18">
        <v>84.784499999999994</v>
      </c>
      <c r="D48" s="18">
        <v>84.424499999999995</v>
      </c>
      <c r="E48" s="18">
        <v>84.88</v>
      </c>
      <c r="F48" s="18">
        <v>0.56000000000000005</v>
      </c>
      <c r="G48" s="18">
        <v>0</v>
      </c>
      <c r="I48" s="18">
        <v>84.335899999999995</v>
      </c>
      <c r="J48" s="18">
        <v>84.506600000000006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AD4F-4F7B-0047-8310-1E27A62D1EE4}">
  <dimension ref="A1:M42"/>
  <sheetViews>
    <sheetView workbookViewId="0">
      <selection activeCell="P20" sqref="P20"/>
    </sheetView>
  </sheetViews>
  <sheetFormatPr baseColWidth="10" defaultRowHeight="14" x14ac:dyDescent="0.15"/>
  <cols>
    <col min="1" max="1" width="16.25" style="29" customWidth="1"/>
    <col min="2" max="2" width="34.75" style="29" customWidth="1"/>
    <col min="3" max="5" width="34" style="29" customWidth="1"/>
    <col min="6" max="6" width="20" style="29" customWidth="1"/>
    <col min="7" max="8" width="10.75" style="29"/>
    <col min="9" max="9" width="22.75" style="29" customWidth="1"/>
    <col min="10" max="10" width="23" style="29" customWidth="1"/>
    <col min="11" max="16384" width="10.75" style="29"/>
  </cols>
  <sheetData>
    <row r="1" spans="1:13" ht="15" x14ac:dyDescent="0.15">
      <c r="A1" s="28" t="s">
        <v>838</v>
      </c>
      <c r="B1" s="26" t="s">
        <v>837</v>
      </c>
      <c r="C1" s="26" t="s">
        <v>111</v>
      </c>
      <c r="D1" s="26" t="s">
        <v>835</v>
      </c>
      <c r="E1" s="26" t="s">
        <v>924</v>
      </c>
      <c r="F1" s="26" t="s">
        <v>836</v>
      </c>
      <c r="I1" s="29" t="s">
        <v>834</v>
      </c>
      <c r="J1" s="29" t="s">
        <v>833</v>
      </c>
    </row>
    <row r="2" spans="1:13" ht="15" x14ac:dyDescent="0.15">
      <c r="A2" s="25" t="str">
        <f>LEFT(B2,1)</f>
        <v>1</v>
      </c>
      <c r="B2" s="27" t="s">
        <v>757</v>
      </c>
      <c r="C2" s="27">
        <v>3.01</v>
      </c>
      <c r="D2" s="25">
        <v>1.3240000000000001</v>
      </c>
      <c r="E2" s="29">
        <v>1.3240000000000001</v>
      </c>
      <c r="F2" s="27">
        <v>2.0299999999999998</v>
      </c>
      <c r="I2" s="25">
        <v>1.3131999999999999</v>
      </c>
      <c r="J2" s="25">
        <v>1.3343</v>
      </c>
    </row>
    <row r="3" spans="1:13" ht="15" x14ac:dyDescent="0.15">
      <c r="A3" s="25" t="str">
        <f t="shared" ref="A3:A11" si="0">LEFT(B3,1)</f>
        <v>2</v>
      </c>
      <c r="B3" s="27" t="s">
        <v>758</v>
      </c>
      <c r="C3" s="27">
        <v>3.65</v>
      </c>
      <c r="D3" s="27">
        <v>2.4617</v>
      </c>
      <c r="E3" s="30">
        <v>3.4517000000000002</v>
      </c>
      <c r="F3" s="27">
        <v>2.44</v>
      </c>
      <c r="I3" s="27">
        <v>2.4119999999999999</v>
      </c>
      <c r="J3" s="27">
        <v>2.5084</v>
      </c>
      <c r="K3" s="30"/>
      <c r="L3" s="30"/>
      <c r="M3" s="30"/>
    </row>
    <row r="4" spans="1:13" ht="15" x14ac:dyDescent="0.15">
      <c r="A4" s="25" t="str">
        <f t="shared" si="0"/>
        <v>3</v>
      </c>
      <c r="B4" s="27" t="s">
        <v>759</v>
      </c>
      <c r="C4" s="27">
        <v>3.92</v>
      </c>
      <c r="D4" s="27">
        <v>3.6269999999999998</v>
      </c>
      <c r="E4" s="31">
        <v>3.827</v>
      </c>
      <c r="F4" s="27">
        <v>2.52</v>
      </c>
      <c r="I4" s="27">
        <v>3.5956000000000001</v>
      </c>
      <c r="J4" s="27">
        <v>3.6535000000000002</v>
      </c>
      <c r="K4" s="31"/>
      <c r="L4" s="31"/>
      <c r="M4" s="31"/>
    </row>
    <row r="5" spans="1:13" ht="15" x14ac:dyDescent="0.15">
      <c r="A5" s="25" t="str">
        <f t="shared" si="0"/>
        <v>3</v>
      </c>
      <c r="B5" s="27" t="s">
        <v>760</v>
      </c>
      <c r="C5" s="27">
        <v>5.16</v>
      </c>
      <c r="D5" s="27">
        <v>4.3669000000000002</v>
      </c>
      <c r="E5" s="31">
        <v>4.5669000000000004</v>
      </c>
      <c r="F5" s="27">
        <v>6.7</v>
      </c>
      <c r="I5" s="27">
        <v>4.3151000000000002</v>
      </c>
      <c r="J5" s="27">
        <v>4.4154999999999998</v>
      </c>
      <c r="K5" s="31"/>
      <c r="L5" s="31"/>
      <c r="M5" s="31"/>
    </row>
    <row r="6" spans="1:13" ht="15" x14ac:dyDescent="0.15">
      <c r="A6" s="25" t="str">
        <f t="shared" si="0"/>
        <v>4</v>
      </c>
      <c r="B6" s="27" t="s">
        <v>761</v>
      </c>
      <c r="C6" s="27">
        <v>6.24</v>
      </c>
      <c r="D6" s="27">
        <v>5.9438000000000004</v>
      </c>
      <c r="E6" s="31">
        <v>7.4638</v>
      </c>
      <c r="F6" s="27">
        <v>3.26</v>
      </c>
      <c r="I6" s="27">
        <v>5.8920000000000003</v>
      </c>
      <c r="J6" s="27">
        <v>5.9913999999999996</v>
      </c>
      <c r="K6" s="31"/>
      <c r="L6" s="31"/>
      <c r="M6" s="31"/>
    </row>
    <row r="7" spans="1:13" ht="15" x14ac:dyDescent="0.15">
      <c r="A7" s="25" t="str">
        <f t="shared" si="0"/>
        <v>5</v>
      </c>
      <c r="B7" s="27" t="s">
        <v>762</v>
      </c>
      <c r="C7" s="27">
        <v>8.9</v>
      </c>
      <c r="D7" s="27">
        <v>8.5919000000000008</v>
      </c>
      <c r="E7" s="31">
        <v>10.5319</v>
      </c>
      <c r="F7" s="27">
        <v>1.93</v>
      </c>
      <c r="I7" s="27">
        <v>8.5459999999999994</v>
      </c>
      <c r="J7" s="27">
        <v>8.6351999999999993</v>
      </c>
      <c r="K7" s="31"/>
      <c r="L7" s="31"/>
      <c r="M7" s="31"/>
    </row>
    <row r="8" spans="1:13" ht="15" x14ac:dyDescent="0.15">
      <c r="A8" s="25" t="str">
        <f t="shared" si="0"/>
        <v>6</v>
      </c>
      <c r="B8" s="27" t="s">
        <v>763</v>
      </c>
      <c r="C8" s="27">
        <v>10.36</v>
      </c>
      <c r="D8" s="27">
        <v>10.046200000000001</v>
      </c>
      <c r="E8" s="31">
        <v>11.9862</v>
      </c>
      <c r="F8" s="27">
        <v>1.67</v>
      </c>
      <c r="I8" s="27">
        <v>9.9925999999999995</v>
      </c>
      <c r="J8" s="27">
        <v>10.095800000000001</v>
      </c>
      <c r="K8" s="31"/>
      <c r="L8" s="31"/>
      <c r="M8" s="31"/>
    </row>
    <row r="9" spans="1:13" ht="15" x14ac:dyDescent="0.15">
      <c r="A9" s="25" t="str">
        <f t="shared" si="0"/>
        <v>7</v>
      </c>
      <c r="B9" s="27" t="s">
        <v>764</v>
      </c>
      <c r="C9" s="27">
        <v>12.57</v>
      </c>
      <c r="D9" s="27">
        <v>12.111499999999999</v>
      </c>
      <c r="E9" s="31">
        <v>14.051500000000001</v>
      </c>
      <c r="F9" s="27">
        <v>1.76</v>
      </c>
      <c r="I9" s="27">
        <v>12.057499999999999</v>
      </c>
      <c r="J9" s="27">
        <v>12.1617</v>
      </c>
      <c r="K9" s="31"/>
      <c r="L9" s="31"/>
      <c r="M9" s="31"/>
    </row>
    <row r="10" spans="1:13" ht="15" x14ac:dyDescent="0.15">
      <c r="A10" s="25" t="str">
        <f t="shared" si="0"/>
        <v>8</v>
      </c>
      <c r="B10" s="27" t="s">
        <v>765</v>
      </c>
      <c r="C10" s="27">
        <v>14.58</v>
      </c>
      <c r="D10" s="27">
        <v>13.975099999999999</v>
      </c>
      <c r="E10" s="31">
        <v>15.915100000000001</v>
      </c>
      <c r="F10" s="27">
        <v>1.72</v>
      </c>
      <c r="I10" s="27">
        <v>13.922599999999999</v>
      </c>
      <c r="J10" s="27">
        <v>14.023400000000001</v>
      </c>
      <c r="K10" s="31"/>
      <c r="L10" s="31"/>
      <c r="M10" s="31"/>
    </row>
    <row r="11" spans="1:13" ht="15" x14ac:dyDescent="0.15">
      <c r="A11" s="25" t="str">
        <f t="shared" si="0"/>
        <v>9</v>
      </c>
      <c r="B11" s="27" t="s">
        <v>766</v>
      </c>
      <c r="C11" s="27">
        <v>16.32</v>
      </c>
      <c r="D11" s="27">
        <v>15.9847</v>
      </c>
      <c r="E11" s="31">
        <v>18.3247</v>
      </c>
      <c r="F11" s="27">
        <v>1.73</v>
      </c>
      <c r="I11" s="27">
        <v>15.932</v>
      </c>
      <c r="J11" s="27">
        <v>16.033200000000001</v>
      </c>
      <c r="K11" s="31"/>
      <c r="L11" s="31"/>
      <c r="M11" s="31"/>
    </row>
    <row r="12" spans="1:13" ht="15" x14ac:dyDescent="0.15">
      <c r="A12" s="25" t="str">
        <f>LEFT(B12,2)</f>
        <v>10</v>
      </c>
      <c r="B12" s="27" t="s">
        <v>767</v>
      </c>
      <c r="C12" s="27">
        <v>18.77</v>
      </c>
      <c r="D12" s="27">
        <v>18.086300000000001</v>
      </c>
      <c r="E12" s="31">
        <v>20.026299999999999</v>
      </c>
      <c r="F12" s="27">
        <v>1.87</v>
      </c>
      <c r="I12" s="27">
        <v>18.032399999999999</v>
      </c>
      <c r="J12" s="27">
        <v>18.136299999999999</v>
      </c>
      <c r="K12" s="31"/>
      <c r="L12" s="31"/>
      <c r="M12" s="31"/>
    </row>
    <row r="13" spans="1:13" ht="15" x14ac:dyDescent="0.15">
      <c r="A13" s="25" t="str">
        <f t="shared" ref="A13:A42" si="1">LEFT(B13,2)</f>
        <v>11</v>
      </c>
      <c r="B13" s="27" t="s">
        <v>768</v>
      </c>
      <c r="C13" s="27">
        <v>20.14</v>
      </c>
      <c r="D13" s="27">
        <v>19.833400000000001</v>
      </c>
      <c r="E13" s="31">
        <v>21.9434</v>
      </c>
      <c r="F13" s="27">
        <v>8.65</v>
      </c>
      <c r="I13" s="27">
        <v>19.785499999999999</v>
      </c>
      <c r="J13" s="27">
        <v>19.876799999999999</v>
      </c>
      <c r="K13" s="31"/>
      <c r="L13" s="31"/>
      <c r="M13" s="31"/>
    </row>
    <row r="14" spans="1:13" ht="15" x14ac:dyDescent="0.15">
      <c r="A14" s="25" t="str">
        <f t="shared" si="1"/>
        <v>12</v>
      </c>
      <c r="B14" s="27" t="s">
        <v>769</v>
      </c>
      <c r="C14" s="27">
        <v>22.88</v>
      </c>
      <c r="D14" s="27">
        <v>22.012499999999999</v>
      </c>
      <c r="E14" s="31">
        <v>24.462499999999999</v>
      </c>
      <c r="F14" s="27">
        <v>6.11</v>
      </c>
      <c r="I14" s="27">
        <v>21.972000000000001</v>
      </c>
      <c r="J14" s="27">
        <v>22.0502</v>
      </c>
      <c r="K14" s="31"/>
      <c r="L14" s="31"/>
      <c r="M14" s="31"/>
    </row>
    <row r="15" spans="1:13" ht="15" x14ac:dyDescent="0.15">
      <c r="A15" s="25" t="str">
        <f t="shared" si="1"/>
        <v>13</v>
      </c>
      <c r="B15" s="27" t="s">
        <v>770</v>
      </c>
      <c r="C15" s="27">
        <v>25.48</v>
      </c>
      <c r="D15" s="27">
        <v>24.598700000000001</v>
      </c>
      <c r="E15" s="31">
        <v>26.3187</v>
      </c>
      <c r="F15" s="27">
        <v>3.1</v>
      </c>
      <c r="I15" s="27">
        <v>24.574999999999999</v>
      </c>
      <c r="J15" s="27">
        <v>24.621200000000002</v>
      </c>
      <c r="K15" s="31"/>
      <c r="L15" s="31"/>
      <c r="M15" s="31"/>
    </row>
    <row r="16" spans="1:13" ht="15" x14ac:dyDescent="0.15">
      <c r="A16" s="25" t="str">
        <f t="shared" si="1"/>
        <v>14</v>
      </c>
      <c r="B16" s="27" t="s">
        <v>771</v>
      </c>
      <c r="C16" s="27">
        <v>25.48</v>
      </c>
      <c r="D16" s="27">
        <v>25.200600000000001</v>
      </c>
      <c r="E16" s="31">
        <v>26.9206</v>
      </c>
      <c r="F16" s="27">
        <v>2.2799999999999998</v>
      </c>
      <c r="I16" s="27">
        <v>25.1614</v>
      </c>
      <c r="J16" s="27">
        <v>25.235199999999999</v>
      </c>
      <c r="K16" s="31"/>
      <c r="L16" s="31"/>
      <c r="M16" s="31"/>
    </row>
    <row r="17" spans="1:13" ht="15" x14ac:dyDescent="0.15">
      <c r="A17" s="25" t="str">
        <f t="shared" si="1"/>
        <v>15</v>
      </c>
      <c r="B17" s="27" t="s">
        <v>772</v>
      </c>
      <c r="C17" s="27">
        <v>28.69</v>
      </c>
      <c r="D17" s="27">
        <v>28.2105</v>
      </c>
      <c r="E17" s="31">
        <v>28.490500000000001</v>
      </c>
      <c r="F17" s="27">
        <v>0.37</v>
      </c>
      <c r="I17" s="27">
        <v>28.168800000000001</v>
      </c>
      <c r="J17" s="27">
        <v>28.2499</v>
      </c>
      <c r="K17" s="31"/>
      <c r="L17" s="31"/>
      <c r="M17" s="31"/>
    </row>
    <row r="18" spans="1:13" ht="15" x14ac:dyDescent="0.15">
      <c r="A18" s="25" t="str">
        <f t="shared" si="1"/>
        <v>16</v>
      </c>
      <c r="B18" s="27" t="s">
        <v>773</v>
      </c>
      <c r="C18" s="27">
        <v>30.77</v>
      </c>
      <c r="D18" s="27">
        <v>30.2148</v>
      </c>
      <c r="E18" s="31">
        <v>30.564800000000002</v>
      </c>
      <c r="F18" s="27">
        <v>0.37</v>
      </c>
      <c r="I18" s="27">
        <v>30.173300000000001</v>
      </c>
      <c r="J18" s="27">
        <v>30.254100000000001</v>
      </c>
      <c r="K18" s="31"/>
      <c r="L18" s="31"/>
      <c r="M18" s="31"/>
    </row>
    <row r="19" spans="1:13" ht="15" x14ac:dyDescent="0.15">
      <c r="A19" s="25" t="str">
        <f t="shared" si="1"/>
        <v>17</v>
      </c>
      <c r="B19" s="27" t="s">
        <v>734</v>
      </c>
      <c r="C19" s="27">
        <v>31.7</v>
      </c>
      <c r="D19" s="27">
        <v>31.268799999999999</v>
      </c>
      <c r="E19" s="31">
        <v>30.598800000000001</v>
      </c>
      <c r="F19" s="27">
        <v>0.35</v>
      </c>
      <c r="I19" s="27">
        <v>31.224399999999999</v>
      </c>
      <c r="J19" s="27">
        <v>31.308499999999999</v>
      </c>
      <c r="K19" s="31"/>
      <c r="L19" s="31"/>
      <c r="M19" s="31"/>
    </row>
    <row r="20" spans="1:13" ht="15" x14ac:dyDescent="0.15">
      <c r="A20" s="25" t="str">
        <f t="shared" si="1"/>
        <v>18</v>
      </c>
      <c r="B20" s="27" t="s">
        <v>774</v>
      </c>
      <c r="C20" s="27">
        <v>34.72</v>
      </c>
      <c r="D20" s="27">
        <v>33.990200000000002</v>
      </c>
      <c r="E20" s="31">
        <v>33.590200000000003</v>
      </c>
      <c r="F20" s="27">
        <v>0.45</v>
      </c>
      <c r="I20" s="27">
        <v>33.941200000000002</v>
      </c>
      <c r="J20" s="27">
        <v>34.036299999999997</v>
      </c>
      <c r="K20" s="31"/>
      <c r="L20" s="31"/>
      <c r="M20" s="31"/>
    </row>
    <row r="21" spans="1:13" ht="15" x14ac:dyDescent="0.15">
      <c r="A21" s="25" t="str">
        <f t="shared" si="1"/>
        <v>19</v>
      </c>
      <c r="B21" s="27" t="s">
        <v>775</v>
      </c>
      <c r="C21" s="27">
        <v>36.28</v>
      </c>
      <c r="D21" s="27">
        <v>35.730600000000003</v>
      </c>
      <c r="E21" s="31">
        <v>36.060600000000001</v>
      </c>
      <c r="F21" s="27">
        <v>0.62</v>
      </c>
      <c r="I21" s="27">
        <v>35.676900000000003</v>
      </c>
      <c r="J21" s="27">
        <v>35.780799999999999</v>
      </c>
      <c r="K21" s="31"/>
      <c r="L21" s="31"/>
      <c r="M21" s="31"/>
    </row>
    <row r="22" spans="1:13" ht="15" x14ac:dyDescent="0.15">
      <c r="A22" s="25" t="str">
        <f t="shared" si="1"/>
        <v>19</v>
      </c>
      <c r="B22" s="27" t="s">
        <v>776</v>
      </c>
      <c r="C22" s="27">
        <v>37.299999999999997</v>
      </c>
      <c r="D22" s="27">
        <v>36.603900000000003</v>
      </c>
      <c r="E22" s="31">
        <v>36.933900000000001</v>
      </c>
      <c r="F22" s="27">
        <v>0.27</v>
      </c>
      <c r="I22" s="27">
        <v>36.580399999999997</v>
      </c>
      <c r="J22" s="27">
        <v>36.626100000000001</v>
      </c>
      <c r="K22" s="31"/>
      <c r="L22" s="31"/>
      <c r="M22" s="31"/>
    </row>
    <row r="23" spans="1:13" ht="15" x14ac:dyDescent="0.15">
      <c r="A23" s="25" t="str">
        <f t="shared" si="1"/>
        <v>20</v>
      </c>
      <c r="B23" s="27" t="s">
        <v>777</v>
      </c>
      <c r="C23" s="27">
        <v>38.130000000000003</v>
      </c>
      <c r="D23" s="27">
        <v>37.6419</v>
      </c>
      <c r="E23" s="31">
        <v>38.291899999999998</v>
      </c>
      <c r="F23" s="27">
        <v>0.45</v>
      </c>
      <c r="I23" s="27">
        <v>37.587800000000001</v>
      </c>
      <c r="J23" s="27">
        <v>37.6922</v>
      </c>
      <c r="K23" s="31"/>
      <c r="L23" s="31"/>
      <c r="M23" s="31"/>
    </row>
    <row r="24" spans="1:13" ht="15" x14ac:dyDescent="0.15">
      <c r="A24" s="25" t="str">
        <f t="shared" si="1"/>
        <v>21</v>
      </c>
      <c r="B24" s="27" t="s">
        <v>778</v>
      </c>
      <c r="C24" s="27">
        <v>39.659999999999997</v>
      </c>
      <c r="D24" s="27">
        <v>39.266800000000003</v>
      </c>
      <c r="E24" s="31">
        <v>39.686799999999998</v>
      </c>
      <c r="F24" s="27">
        <v>0.45</v>
      </c>
      <c r="I24" s="27">
        <v>39.2226</v>
      </c>
      <c r="J24" s="27">
        <v>39.3065</v>
      </c>
      <c r="K24" s="31"/>
      <c r="L24" s="31"/>
      <c r="M24" s="31"/>
    </row>
    <row r="25" spans="1:13" ht="15" x14ac:dyDescent="0.15">
      <c r="A25" s="25" t="str">
        <f t="shared" si="1"/>
        <v>22</v>
      </c>
      <c r="B25" s="27" t="s">
        <v>779</v>
      </c>
      <c r="C25" s="27">
        <v>41.93</v>
      </c>
      <c r="D25" s="27">
        <v>41.415199999999999</v>
      </c>
      <c r="E25" s="31">
        <v>41.8352</v>
      </c>
      <c r="F25" s="27">
        <v>0.53</v>
      </c>
      <c r="I25" s="27">
        <v>41.364199999999997</v>
      </c>
      <c r="J25" s="27">
        <v>41.4619</v>
      </c>
      <c r="K25" s="31"/>
      <c r="L25" s="31"/>
      <c r="M25" s="31"/>
    </row>
    <row r="26" spans="1:13" ht="15" x14ac:dyDescent="0.15">
      <c r="A26" s="25" t="str">
        <f t="shared" si="1"/>
        <v>23</v>
      </c>
      <c r="B26" s="27" t="s">
        <v>780</v>
      </c>
      <c r="C26" s="27">
        <v>43.8</v>
      </c>
      <c r="D26" s="27">
        <v>43.388199999999998</v>
      </c>
      <c r="E26" s="31">
        <v>44.238199999999999</v>
      </c>
      <c r="F26" s="27">
        <v>0.48</v>
      </c>
      <c r="I26" s="27">
        <v>43.338099999999997</v>
      </c>
      <c r="J26" s="27">
        <v>43.433999999999997</v>
      </c>
      <c r="K26" s="31"/>
      <c r="L26" s="31"/>
      <c r="M26" s="31"/>
    </row>
    <row r="27" spans="1:13" ht="15" x14ac:dyDescent="0.15">
      <c r="A27" s="25" t="str">
        <f t="shared" si="1"/>
        <v>24</v>
      </c>
      <c r="B27" s="27" t="s">
        <v>781</v>
      </c>
      <c r="C27" s="27">
        <v>45.73</v>
      </c>
      <c r="D27" s="27">
        <v>45.0837</v>
      </c>
      <c r="E27" s="31">
        <v>46.423699999999997</v>
      </c>
      <c r="F27" s="27">
        <v>0.53</v>
      </c>
      <c r="I27" s="27">
        <v>45.029800000000002</v>
      </c>
      <c r="J27" s="27">
        <v>45.133699999999997</v>
      </c>
      <c r="K27" s="31"/>
      <c r="L27" s="31"/>
      <c r="M27" s="31"/>
    </row>
    <row r="28" spans="1:13" ht="15" x14ac:dyDescent="0.15">
      <c r="A28" s="25" t="str">
        <f t="shared" si="1"/>
        <v>25</v>
      </c>
      <c r="B28" s="27" t="s">
        <v>782</v>
      </c>
      <c r="C28" s="27">
        <v>47.62</v>
      </c>
      <c r="D28" s="27">
        <v>46.988799999999998</v>
      </c>
      <c r="E28" s="31">
        <v>47.778799999999997</v>
      </c>
      <c r="F28" s="27">
        <v>0.5</v>
      </c>
      <c r="I28" s="27">
        <v>46.936100000000003</v>
      </c>
      <c r="J28" s="27">
        <v>47.037399999999998</v>
      </c>
      <c r="K28" s="31"/>
      <c r="L28" s="31"/>
      <c r="M28" s="31"/>
    </row>
    <row r="29" spans="1:13" ht="15" x14ac:dyDescent="0.15">
      <c r="A29" s="25" t="str">
        <f t="shared" si="1"/>
        <v>26</v>
      </c>
      <c r="B29" s="27" t="s">
        <v>783</v>
      </c>
      <c r="C29" s="27">
        <v>49.76</v>
      </c>
      <c r="D29" s="27">
        <v>49.085000000000001</v>
      </c>
      <c r="E29" s="31">
        <v>49.145000000000003</v>
      </c>
      <c r="F29" s="27">
        <v>0.4</v>
      </c>
      <c r="I29" s="27">
        <v>49.031100000000002</v>
      </c>
      <c r="J29" s="27">
        <v>49.134999999999998</v>
      </c>
      <c r="K29" s="31"/>
      <c r="L29" s="31"/>
      <c r="M29" s="31"/>
    </row>
    <row r="30" spans="1:13" ht="15" x14ac:dyDescent="0.15">
      <c r="A30" s="25" t="str">
        <f t="shared" si="1"/>
        <v>27</v>
      </c>
      <c r="B30" s="27" t="s">
        <v>784</v>
      </c>
      <c r="C30" s="27">
        <v>51.4</v>
      </c>
      <c r="D30" s="27">
        <v>50.914000000000001</v>
      </c>
      <c r="E30" s="31">
        <v>50.973999999999997</v>
      </c>
      <c r="F30" s="27">
        <v>0.48</v>
      </c>
      <c r="I30" s="27">
        <v>50.863</v>
      </c>
      <c r="J30" s="27">
        <v>50.960599999999999</v>
      </c>
      <c r="K30" s="31"/>
      <c r="L30" s="31"/>
      <c r="M30" s="31"/>
    </row>
    <row r="31" spans="1:13" ht="15" x14ac:dyDescent="0.15">
      <c r="A31" s="25" t="str">
        <f t="shared" si="1"/>
        <v>28</v>
      </c>
      <c r="B31" s="27" t="s">
        <v>785</v>
      </c>
      <c r="C31" s="27">
        <v>53.75</v>
      </c>
      <c r="D31" s="27">
        <v>53.225200000000001</v>
      </c>
      <c r="E31" s="31">
        <v>53.425199999999997</v>
      </c>
      <c r="F31" s="27">
        <v>0.47</v>
      </c>
      <c r="I31" s="27">
        <v>53.188000000000002</v>
      </c>
      <c r="J31" s="27">
        <v>53.260100000000001</v>
      </c>
      <c r="K31" s="31"/>
      <c r="L31" s="31"/>
      <c r="M31" s="31"/>
    </row>
    <row r="32" spans="1:13" ht="15" x14ac:dyDescent="0.15">
      <c r="A32" s="25" t="str">
        <f t="shared" si="1"/>
        <v>30</v>
      </c>
      <c r="B32" s="27" t="s">
        <v>786</v>
      </c>
      <c r="C32" s="27">
        <v>55.4</v>
      </c>
      <c r="D32" s="27">
        <v>54.779699999999998</v>
      </c>
      <c r="E32" s="31">
        <v>54.979700000000001</v>
      </c>
      <c r="F32" s="27">
        <v>0.34</v>
      </c>
      <c r="I32" s="27">
        <v>54.7258</v>
      </c>
      <c r="J32" s="27">
        <v>54.829700000000003</v>
      </c>
      <c r="K32" s="31"/>
      <c r="L32" s="31"/>
      <c r="M32" s="31"/>
    </row>
    <row r="33" spans="1:13" ht="15" x14ac:dyDescent="0.15">
      <c r="A33" s="25" t="str">
        <f t="shared" si="1"/>
        <v>31</v>
      </c>
      <c r="B33" s="27" t="s">
        <v>787</v>
      </c>
      <c r="C33" s="27">
        <v>57.35</v>
      </c>
      <c r="D33" s="27">
        <v>56.828299999999999</v>
      </c>
      <c r="E33" s="31">
        <v>57.028300000000002</v>
      </c>
      <c r="F33" s="27">
        <v>0.26</v>
      </c>
      <c r="I33" s="27">
        <v>56.762</v>
      </c>
      <c r="J33" s="27">
        <v>56.889400000000002</v>
      </c>
      <c r="K33" s="31"/>
      <c r="L33" s="31"/>
      <c r="M33" s="31"/>
    </row>
    <row r="34" spans="1:13" ht="15" x14ac:dyDescent="0.15">
      <c r="A34" s="25" t="str">
        <f t="shared" si="1"/>
        <v>32</v>
      </c>
      <c r="B34" s="27" t="s">
        <v>788</v>
      </c>
      <c r="C34" s="27">
        <v>59.85</v>
      </c>
      <c r="D34" s="25">
        <v>59.264099999999999</v>
      </c>
      <c r="E34" s="29">
        <v>59.234099999999998</v>
      </c>
      <c r="F34" s="27">
        <v>0.24</v>
      </c>
      <c r="I34" s="25">
        <v>59.199199999999998</v>
      </c>
      <c r="J34" s="25">
        <v>59.323799999999999</v>
      </c>
    </row>
    <row r="35" spans="1:13" ht="15" x14ac:dyDescent="0.15">
      <c r="A35" s="25" t="str">
        <f t="shared" si="1"/>
        <v>33</v>
      </c>
      <c r="B35" s="27" t="s">
        <v>789</v>
      </c>
      <c r="C35" s="27">
        <v>62.32</v>
      </c>
      <c r="D35" s="25">
        <v>61.856000000000002</v>
      </c>
      <c r="E35" s="29">
        <v>62.576000000000001</v>
      </c>
      <c r="F35" s="27">
        <v>0.24</v>
      </c>
      <c r="I35" s="25">
        <v>61.789299999999997</v>
      </c>
      <c r="J35" s="25">
        <v>61.9176</v>
      </c>
    </row>
    <row r="36" spans="1:13" ht="15" x14ac:dyDescent="0.15">
      <c r="A36" s="25" t="str">
        <f t="shared" si="1"/>
        <v>34</v>
      </c>
      <c r="B36" s="27" t="s">
        <v>790</v>
      </c>
      <c r="C36" s="27">
        <v>64.59</v>
      </c>
      <c r="D36" s="25">
        <v>64.59</v>
      </c>
      <c r="E36" s="29">
        <v>65.31</v>
      </c>
      <c r="F36" s="27">
        <v>0.23</v>
      </c>
      <c r="I36" s="25" t="s">
        <v>829</v>
      </c>
      <c r="J36" s="25" t="s">
        <v>829</v>
      </c>
    </row>
    <row r="37" spans="1:13" ht="15" x14ac:dyDescent="0.15">
      <c r="A37" s="25" t="str">
        <f t="shared" si="1"/>
        <v>36</v>
      </c>
      <c r="B37" s="27" t="s">
        <v>791</v>
      </c>
      <c r="C37" s="27">
        <v>68.77</v>
      </c>
      <c r="D37" s="25">
        <v>68.77</v>
      </c>
      <c r="E37" s="29">
        <v>69.430000000000007</v>
      </c>
      <c r="F37" s="27">
        <v>0.17</v>
      </c>
      <c r="I37" s="25" t="s">
        <v>829</v>
      </c>
      <c r="J37" s="25" t="s">
        <v>829</v>
      </c>
    </row>
    <row r="38" spans="1:13" ht="15" x14ac:dyDescent="0.15">
      <c r="A38" s="25" t="str">
        <f t="shared" si="1"/>
        <v>37</v>
      </c>
      <c r="B38" s="27" t="s">
        <v>792</v>
      </c>
      <c r="C38" s="27">
        <v>71.47</v>
      </c>
      <c r="D38" s="25">
        <v>71.075000000000003</v>
      </c>
      <c r="E38" s="29">
        <v>70.905000000000001</v>
      </c>
      <c r="F38" s="27">
        <v>0.12</v>
      </c>
      <c r="I38" s="25">
        <v>70.988500000000002</v>
      </c>
      <c r="J38" s="25">
        <v>71.154499999999999</v>
      </c>
    </row>
    <row r="39" spans="1:13" ht="15" x14ac:dyDescent="0.15">
      <c r="A39" s="25" t="str">
        <f t="shared" si="1"/>
        <v>38</v>
      </c>
      <c r="B39" s="27" t="s">
        <v>793</v>
      </c>
      <c r="C39" s="27">
        <v>74.599999999999994</v>
      </c>
      <c r="D39" s="25">
        <v>74.166899999999998</v>
      </c>
      <c r="E39" s="29">
        <v>73.996899999999997</v>
      </c>
      <c r="F39" s="27">
        <v>0.14000000000000001</v>
      </c>
      <c r="I39" s="25">
        <v>74.087199999999996</v>
      </c>
      <c r="J39" s="25">
        <v>74.239400000000003</v>
      </c>
    </row>
    <row r="40" spans="1:13" ht="15" x14ac:dyDescent="0.15">
      <c r="A40" s="25" t="str">
        <f t="shared" si="1"/>
        <v>39</v>
      </c>
      <c r="B40" s="27" t="s">
        <v>794</v>
      </c>
      <c r="C40" s="27">
        <v>77.849999999999994</v>
      </c>
      <c r="D40" s="25">
        <v>77.459400000000002</v>
      </c>
      <c r="E40" s="29">
        <v>77.749399999999994</v>
      </c>
      <c r="F40" s="27">
        <v>0.14000000000000001</v>
      </c>
      <c r="I40" s="25">
        <v>77.38</v>
      </c>
      <c r="J40" s="25">
        <v>77.531499999999994</v>
      </c>
    </row>
    <row r="41" spans="1:13" ht="15" x14ac:dyDescent="0.15">
      <c r="A41" s="25" t="str">
        <f t="shared" si="1"/>
        <v>40</v>
      </c>
      <c r="B41" s="27" t="s">
        <v>795</v>
      </c>
      <c r="C41" s="27">
        <v>80.78</v>
      </c>
      <c r="D41" s="25">
        <v>80.78</v>
      </c>
      <c r="E41" s="29">
        <v>81.069999999999993</v>
      </c>
      <c r="F41" s="27">
        <v>0.13</v>
      </c>
      <c r="I41" s="25" t="s">
        <v>829</v>
      </c>
      <c r="J41" s="25" t="s">
        <v>829</v>
      </c>
    </row>
    <row r="42" spans="1:13" ht="15" x14ac:dyDescent="0.15">
      <c r="A42" s="25" t="str">
        <f t="shared" si="1"/>
        <v>41</v>
      </c>
      <c r="B42" s="27" t="s">
        <v>796</v>
      </c>
      <c r="C42" s="27">
        <v>84.33</v>
      </c>
      <c r="D42" s="25">
        <v>83.955500000000001</v>
      </c>
      <c r="E42" s="29">
        <v>84.3155</v>
      </c>
      <c r="F42" s="27">
        <v>0.1</v>
      </c>
      <c r="I42" s="25">
        <v>83.881600000000006</v>
      </c>
      <c r="J42" s="25">
        <v>84.021900000000002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B99B-8C08-9A48-B8A8-7C71BB18CE3E}">
  <dimension ref="A1:G11"/>
  <sheetViews>
    <sheetView workbookViewId="0">
      <selection activeCell="N12" sqref="N12"/>
    </sheetView>
  </sheetViews>
  <sheetFormatPr baseColWidth="10" defaultRowHeight="16" x14ac:dyDescent="0.2"/>
  <cols>
    <col min="1" max="1" width="19.75" style="32" customWidth="1"/>
    <col min="2" max="2" width="30.25" style="32" customWidth="1"/>
    <col min="3" max="4" width="26" style="32" customWidth="1"/>
    <col min="5" max="5" width="25.75" style="32" customWidth="1"/>
    <col min="6" max="6" width="28.5" style="32" customWidth="1"/>
    <col min="7" max="7" width="26" style="32" customWidth="1"/>
    <col min="8" max="16384" width="10.75" style="32"/>
  </cols>
  <sheetData>
    <row r="1" spans="1:7" x14ac:dyDescent="0.2">
      <c r="A1" s="48" t="s">
        <v>925</v>
      </c>
      <c r="B1" s="48" t="s">
        <v>905</v>
      </c>
      <c r="C1" s="42" t="s">
        <v>835</v>
      </c>
      <c r="D1" s="48" t="s">
        <v>924</v>
      </c>
      <c r="E1" s="32" t="s">
        <v>910</v>
      </c>
      <c r="F1" s="32" t="s">
        <v>840</v>
      </c>
      <c r="G1" s="32" t="s">
        <v>839</v>
      </c>
    </row>
    <row r="2" spans="1:7" x14ac:dyDescent="0.2">
      <c r="A2" s="32">
        <v>1</v>
      </c>
      <c r="B2" s="49">
        <v>2.4550000000000001</v>
      </c>
      <c r="C2" s="32">
        <v>1.0109999999999999</v>
      </c>
      <c r="D2" s="32">
        <v>1.0109999999999999</v>
      </c>
      <c r="E2" s="32">
        <v>0.85299999999999998</v>
      </c>
      <c r="F2" s="32">
        <v>0.57599999999999996</v>
      </c>
      <c r="G2" s="32">
        <v>1.101</v>
      </c>
    </row>
    <row r="3" spans="1:7" x14ac:dyDescent="0.2">
      <c r="A3" s="32">
        <v>5</v>
      </c>
      <c r="B3" s="49">
        <v>8.3049999999999997</v>
      </c>
      <c r="C3" s="32">
        <v>8.0139999999999993</v>
      </c>
      <c r="D3" s="32">
        <v>9.9542999999999999</v>
      </c>
      <c r="E3" s="32">
        <v>2.8879999999999999</v>
      </c>
      <c r="F3" s="32">
        <v>2.5139999999999998</v>
      </c>
      <c r="G3" s="32">
        <v>3.2639999999999998</v>
      </c>
    </row>
    <row r="4" spans="1:7" x14ac:dyDescent="0.2">
      <c r="A4" s="32">
        <v>6</v>
      </c>
      <c r="B4" s="49">
        <v>10.234999999999999</v>
      </c>
      <c r="C4" s="32">
        <v>9.94</v>
      </c>
      <c r="D4" s="32">
        <v>11.8797</v>
      </c>
      <c r="E4" s="32">
        <v>3.7109999999999999</v>
      </c>
      <c r="F4" s="32">
        <v>3.339</v>
      </c>
      <c r="G4" s="32">
        <v>4.0579999999999998</v>
      </c>
    </row>
    <row r="5" spans="1:7" x14ac:dyDescent="0.2">
      <c r="A5" s="32">
        <v>7</v>
      </c>
      <c r="B5" s="49">
        <v>13.7125</v>
      </c>
      <c r="C5" s="32">
        <v>13.125999999999999</v>
      </c>
      <c r="D5" s="32">
        <v>15.0656</v>
      </c>
      <c r="E5" s="32">
        <v>4.1829999999999998</v>
      </c>
      <c r="F5" s="32">
        <v>3.8420000000000001</v>
      </c>
      <c r="G5" s="32">
        <v>4.5410000000000004</v>
      </c>
    </row>
    <row r="6" spans="1:7" x14ac:dyDescent="0.2">
      <c r="A6" s="32">
        <v>8</v>
      </c>
      <c r="B6" s="49">
        <v>15.355</v>
      </c>
      <c r="C6" s="32">
        <v>14.494</v>
      </c>
      <c r="D6" s="32">
        <v>16.434100000000001</v>
      </c>
      <c r="E6" s="32">
        <v>4.8319999999999999</v>
      </c>
      <c r="F6" s="32">
        <v>4.4420000000000002</v>
      </c>
      <c r="G6" s="32">
        <v>5.1959999999999997</v>
      </c>
    </row>
    <row r="7" spans="1:7" x14ac:dyDescent="0.2">
      <c r="A7" s="32">
        <v>9</v>
      </c>
      <c r="B7" s="49">
        <v>17.795000000000002</v>
      </c>
      <c r="C7" s="32">
        <v>17.439</v>
      </c>
      <c r="D7" s="32">
        <v>19.7788</v>
      </c>
      <c r="E7" s="32">
        <v>5.3460000000000001</v>
      </c>
      <c r="F7" s="32">
        <v>5.0339999999999998</v>
      </c>
      <c r="G7" s="32">
        <v>5.6580000000000004</v>
      </c>
    </row>
    <row r="8" spans="1:7" x14ac:dyDescent="0.2">
      <c r="A8" s="32">
        <v>15</v>
      </c>
      <c r="B8" s="49">
        <v>27.175000000000001</v>
      </c>
      <c r="C8" s="32">
        <v>27.05</v>
      </c>
      <c r="D8" s="32">
        <v>27.330200000000001</v>
      </c>
      <c r="E8" s="32">
        <v>7.367</v>
      </c>
      <c r="F8" s="32">
        <v>7.1050000000000004</v>
      </c>
      <c r="G8" s="32">
        <v>7.6319999999999997</v>
      </c>
    </row>
    <row r="9" spans="1:7" x14ac:dyDescent="0.2">
      <c r="A9" s="32">
        <v>22</v>
      </c>
      <c r="B9" s="51">
        <v>41.25</v>
      </c>
      <c r="C9" s="32">
        <v>41.064</v>
      </c>
      <c r="D9" s="32">
        <v>41.484000000000002</v>
      </c>
      <c r="E9" s="32">
        <v>11.1</v>
      </c>
      <c r="F9" s="32">
        <v>11.045</v>
      </c>
      <c r="G9" s="32">
        <v>11.154</v>
      </c>
    </row>
    <row r="10" spans="1:7" x14ac:dyDescent="0.2">
      <c r="A10" s="32">
        <v>22</v>
      </c>
      <c r="B10" s="51">
        <v>43</v>
      </c>
      <c r="C10" s="32">
        <v>42.18</v>
      </c>
      <c r="D10" s="32">
        <v>42.599699999999999</v>
      </c>
      <c r="E10" s="32">
        <v>11.3</v>
      </c>
      <c r="F10" s="32">
        <v>11.243</v>
      </c>
      <c r="G10" s="32">
        <v>11.353999999999999</v>
      </c>
    </row>
    <row r="11" spans="1:7" x14ac:dyDescent="0.2">
      <c r="B11" s="50"/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4188-2221-5743-AD20-A5BE79C1BC3D}">
  <dimension ref="A1:E67"/>
  <sheetViews>
    <sheetView workbookViewId="0">
      <selection activeCell="E56" sqref="E56"/>
    </sheetView>
  </sheetViews>
  <sheetFormatPr baseColWidth="10" defaultRowHeight="11" x14ac:dyDescent="0.15"/>
  <cols>
    <col min="1" max="1" width="14" customWidth="1"/>
    <col min="2" max="2" width="20" customWidth="1"/>
    <col min="3" max="3" width="21" customWidth="1"/>
    <col min="4" max="4" width="19.25" customWidth="1"/>
    <col min="5" max="5" width="30.5" customWidth="1"/>
  </cols>
  <sheetData>
    <row r="1" spans="1:5" ht="16" x14ac:dyDescent="0.2">
      <c r="A1" s="25" t="s">
        <v>2</v>
      </c>
      <c r="B1" s="35" t="s">
        <v>911</v>
      </c>
      <c r="C1" s="34" t="s">
        <v>916</v>
      </c>
      <c r="D1" s="34" t="s">
        <v>917</v>
      </c>
      <c r="E1" s="34" t="s">
        <v>932</v>
      </c>
    </row>
    <row r="2" spans="1:5" ht="16" x14ac:dyDescent="0.2">
      <c r="A2" s="25" t="s">
        <v>909</v>
      </c>
      <c r="B2" s="41">
        <v>0.3</v>
      </c>
      <c r="C2" s="41">
        <v>196.99546000000001</v>
      </c>
      <c r="D2" s="41">
        <v>112.89449999999999</v>
      </c>
      <c r="E2" s="60">
        <f>C2+D2</f>
        <v>309.88995999999997</v>
      </c>
    </row>
    <row r="3" spans="1:5" ht="16" x14ac:dyDescent="0.2">
      <c r="B3" s="41">
        <v>1.54</v>
      </c>
      <c r="C3" s="41">
        <v>101.82915</v>
      </c>
      <c r="D3" s="41">
        <v>88.697829999999996</v>
      </c>
      <c r="E3" s="60">
        <f t="shared" ref="E3:E66" si="0">C3+D3</f>
        <v>190.52697999999998</v>
      </c>
    </row>
    <row r="4" spans="1:5" ht="16" x14ac:dyDescent="0.2">
      <c r="B4" s="41">
        <v>2.39</v>
      </c>
      <c r="C4" s="41">
        <v>39.964475999999998</v>
      </c>
      <c r="D4" s="41">
        <v>70.851370000000003</v>
      </c>
      <c r="E4" s="60">
        <f t="shared" si="0"/>
        <v>110.81584599999999</v>
      </c>
    </row>
    <row r="5" spans="1:5" ht="16" x14ac:dyDescent="0.2">
      <c r="B5" s="41">
        <v>3.36</v>
      </c>
      <c r="C5" s="41">
        <v>312.11781000000002</v>
      </c>
      <c r="D5" s="41">
        <v>74.727800000000002</v>
      </c>
      <c r="E5" s="60">
        <f t="shared" si="0"/>
        <v>386.84561000000002</v>
      </c>
    </row>
    <row r="6" spans="1:5" ht="16" x14ac:dyDescent="0.2">
      <c r="B6" s="41">
        <v>4.3499999999999996</v>
      </c>
      <c r="C6" s="41">
        <v>34.113059999999997</v>
      </c>
      <c r="D6" s="41">
        <v>437.73349999999999</v>
      </c>
      <c r="E6" s="60">
        <f t="shared" si="0"/>
        <v>471.84656000000001</v>
      </c>
    </row>
    <row r="7" spans="1:5" ht="16" x14ac:dyDescent="0.2">
      <c r="B7" s="41">
        <v>7.01</v>
      </c>
      <c r="C7" s="41">
        <v>628.76085999999998</v>
      </c>
      <c r="D7" s="41">
        <v>101.2067</v>
      </c>
      <c r="E7" s="60">
        <f t="shared" si="0"/>
        <v>729.96755999999993</v>
      </c>
    </row>
    <row r="8" spans="1:5" ht="16" x14ac:dyDescent="0.2">
      <c r="B8" s="41">
        <v>8.19</v>
      </c>
      <c r="C8" s="41">
        <v>67.342073999999997</v>
      </c>
      <c r="D8" s="41">
        <v>80.539829999999995</v>
      </c>
      <c r="E8" s="60">
        <f t="shared" si="0"/>
        <v>147.88190399999999</v>
      </c>
    </row>
    <row r="9" spans="1:5" ht="16" x14ac:dyDescent="0.2">
      <c r="B9" s="41">
        <v>9.23</v>
      </c>
      <c r="C9" s="41">
        <v>521.76589000000001</v>
      </c>
      <c r="D9" s="41">
        <v>48.201560000000001</v>
      </c>
      <c r="E9" s="60">
        <f t="shared" si="0"/>
        <v>569.96744999999999</v>
      </c>
    </row>
    <row r="10" spans="1:5" ht="16" x14ac:dyDescent="0.2">
      <c r="B10" s="41">
        <v>10.44</v>
      </c>
      <c r="C10" s="41">
        <v>94.640180000000001</v>
      </c>
      <c r="D10" s="41">
        <v>37.549579999999999</v>
      </c>
      <c r="E10" s="60">
        <f t="shared" si="0"/>
        <v>132.18976000000001</v>
      </c>
    </row>
    <row r="11" spans="1:5" ht="16" x14ac:dyDescent="0.2">
      <c r="B11" s="41">
        <v>11.35</v>
      </c>
      <c r="C11" s="41">
        <v>160.23307</v>
      </c>
      <c r="D11" s="41">
        <v>51.071759999999998</v>
      </c>
      <c r="E11" s="60">
        <f t="shared" si="0"/>
        <v>211.30482999999998</v>
      </c>
    </row>
    <row r="12" spans="1:5" ht="16" x14ac:dyDescent="0.2">
      <c r="B12" s="41">
        <v>12.22</v>
      </c>
      <c r="C12" s="41">
        <v>46.502842000000001</v>
      </c>
      <c r="D12" s="41">
        <v>66.236260000000001</v>
      </c>
      <c r="E12" s="60">
        <f t="shared" si="0"/>
        <v>112.739102</v>
      </c>
    </row>
    <row r="13" spans="1:5" ht="16" x14ac:dyDescent="0.2">
      <c r="B13" s="41">
        <v>13.46</v>
      </c>
      <c r="C13" s="41">
        <v>30.626353000000002</v>
      </c>
      <c r="D13" s="41">
        <v>55.756770000000003</v>
      </c>
      <c r="E13" s="60">
        <f t="shared" si="0"/>
        <v>86.383123000000012</v>
      </c>
    </row>
    <row r="14" spans="1:5" ht="16" x14ac:dyDescent="0.2">
      <c r="B14" s="41">
        <v>14.52</v>
      </c>
      <c r="C14" s="41">
        <v>50.946210000000001</v>
      </c>
      <c r="D14" s="41">
        <v>44.122390000000003</v>
      </c>
      <c r="E14" s="60">
        <f t="shared" si="0"/>
        <v>95.068600000000004</v>
      </c>
    </row>
    <row r="15" spans="1:5" ht="16" x14ac:dyDescent="0.2">
      <c r="B15" s="41">
        <v>15.52</v>
      </c>
      <c r="C15" s="41">
        <v>75.822716999999997</v>
      </c>
      <c r="D15" s="41">
        <v>63.228450000000002</v>
      </c>
      <c r="E15" s="60">
        <f t="shared" si="0"/>
        <v>139.05116699999999</v>
      </c>
    </row>
    <row r="16" spans="1:5" ht="16" x14ac:dyDescent="0.2">
      <c r="B16" s="41">
        <v>16.34</v>
      </c>
      <c r="C16" s="41">
        <v>37.613258000000002</v>
      </c>
      <c r="D16" s="41">
        <v>59.565759999999997</v>
      </c>
      <c r="E16" s="60">
        <f t="shared" si="0"/>
        <v>97.179017999999999</v>
      </c>
    </row>
    <row r="17" spans="2:5" ht="16" x14ac:dyDescent="0.2">
      <c r="B17" s="41">
        <v>16.34</v>
      </c>
      <c r="C17" s="41">
        <v>45.625675000000001</v>
      </c>
      <c r="D17" s="41">
        <v>61.582569999999997</v>
      </c>
      <c r="E17" s="60">
        <f t="shared" si="0"/>
        <v>107.20824500000001</v>
      </c>
    </row>
    <row r="18" spans="2:5" ht="16" x14ac:dyDescent="0.2">
      <c r="B18" s="41">
        <v>16.34</v>
      </c>
      <c r="C18" s="41">
        <v>43.868602000000003</v>
      </c>
      <c r="D18" s="41">
        <v>55.121270000000003</v>
      </c>
      <c r="E18" s="60">
        <f t="shared" si="0"/>
        <v>98.989872000000005</v>
      </c>
    </row>
    <row r="19" spans="2:5" ht="16" x14ac:dyDescent="0.2">
      <c r="B19" s="41">
        <v>17.45</v>
      </c>
      <c r="C19" s="41">
        <v>78.144372000000004</v>
      </c>
      <c r="D19" s="41">
        <v>47.196770000000001</v>
      </c>
      <c r="E19" s="60">
        <f t="shared" si="0"/>
        <v>125.341142</v>
      </c>
    </row>
    <row r="20" spans="2:5" ht="16" x14ac:dyDescent="0.2">
      <c r="B20" s="41">
        <v>18.170000000000002</v>
      </c>
      <c r="C20" s="41">
        <v>58.271214999999998</v>
      </c>
      <c r="D20" s="41">
        <v>179.20529999999999</v>
      </c>
      <c r="E20" s="60">
        <f t="shared" si="0"/>
        <v>237.47651500000001</v>
      </c>
    </row>
    <row r="21" spans="2:5" ht="16" x14ac:dyDescent="0.2">
      <c r="B21" s="41">
        <v>19.48</v>
      </c>
      <c r="C21" s="41">
        <v>3.7253565000000002</v>
      </c>
      <c r="D21" s="41">
        <v>576.00019999999995</v>
      </c>
      <c r="E21" s="60">
        <f t="shared" si="0"/>
        <v>579.72555649999993</v>
      </c>
    </row>
    <row r="22" spans="2:5" ht="16" x14ac:dyDescent="0.2">
      <c r="B22" s="41">
        <v>20.420000000000002</v>
      </c>
      <c r="C22" s="41">
        <v>8.2985576000000005</v>
      </c>
      <c r="D22" s="41">
        <v>691.25869999999998</v>
      </c>
      <c r="E22" s="60">
        <f t="shared" si="0"/>
        <v>699.55725759999996</v>
      </c>
    </row>
    <row r="23" spans="2:5" ht="16" x14ac:dyDescent="0.2">
      <c r="B23" s="41">
        <v>21.63</v>
      </c>
      <c r="C23" s="41">
        <v>11.592059000000001</v>
      </c>
      <c r="D23" s="41">
        <v>762.80610000000001</v>
      </c>
      <c r="E23" s="60">
        <f t="shared" si="0"/>
        <v>774.39815899999996</v>
      </c>
    </row>
    <row r="24" spans="2:5" ht="16" x14ac:dyDescent="0.2">
      <c r="B24" s="41">
        <v>22.6</v>
      </c>
      <c r="C24" s="41">
        <v>9.1580116</v>
      </c>
      <c r="D24" s="41">
        <v>513.53150000000005</v>
      </c>
      <c r="E24" s="60">
        <f t="shared" si="0"/>
        <v>522.68951160000006</v>
      </c>
    </row>
    <row r="25" spans="2:5" ht="16" x14ac:dyDescent="0.2">
      <c r="B25" s="41">
        <v>24.58</v>
      </c>
      <c r="C25" s="41">
        <v>13.071869</v>
      </c>
      <c r="D25" s="41">
        <v>386.2518</v>
      </c>
      <c r="E25" s="60">
        <f t="shared" si="0"/>
        <v>399.323669</v>
      </c>
    </row>
    <row r="26" spans="2:5" ht="16" x14ac:dyDescent="0.2">
      <c r="B26" s="41">
        <v>26.39</v>
      </c>
      <c r="C26" s="41">
        <v>30.440923999999999</v>
      </c>
      <c r="D26" s="41">
        <v>76.781739999999999</v>
      </c>
      <c r="E26" s="60">
        <f t="shared" si="0"/>
        <v>107.22266399999999</v>
      </c>
    </row>
    <row r="27" spans="2:5" ht="16" x14ac:dyDescent="0.2">
      <c r="B27" s="41">
        <v>28.19</v>
      </c>
      <c r="C27" s="41">
        <v>16.587741999999999</v>
      </c>
      <c r="D27" s="41">
        <v>308.64150000000001</v>
      </c>
      <c r="E27" s="60">
        <f t="shared" si="0"/>
        <v>325.229242</v>
      </c>
    </row>
    <row r="28" spans="2:5" ht="16" x14ac:dyDescent="0.2">
      <c r="B28" s="41">
        <v>30.4</v>
      </c>
      <c r="C28" s="41">
        <v>1.5026854000000001</v>
      </c>
      <c r="D28" s="41">
        <v>13.960279999999999</v>
      </c>
      <c r="E28" s="60">
        <f t="shared" si="0"/>
        <v>15.4629654</v>
      </c>
    </row>
    <row r="29" spans="2:5" ht="16" x14ac:dyDescent="0.2">
      <c r="B29" s="41">
        <v>32.340000000000003</v>
      </c>
      <c r="C29" s="41">
        <v>0.26934360000000002</v>
      </c>
      <c r="D29" s="41">
        <v>3.3313549999999998</v>
      </c>
      <c r="E29" s="60">
        <f t="shared" si="0"/>
        <v>3.6006985999999999</v>
      </c>
    </row>
    <row r="30" spans="2:5" ht="16" x14ac:dyDescent="0.2">
      <c r="B30" s="41">
        <v>34.369999999999997</v>
      </c>
      <c r="C30" s="41">
        <v>2.2915326</v>
      </c>
      <c r="D30" s="41">
        <v>8.9595559999999992</v>
      </c>
      <c r="E30" s="60">
        <f t="shared" si="0"/>
        <v>11.251088599999999</v>
      </c>
    </row>
    <row r="31" spans="2:5" ht="16" x14ac:dyDescent="0.2">
      <c r="B31" s="41">
        <v>36.619999999999997</v>
      </c>
      <c r="C31" s="41">
        <v>3.0941567999999999</v>
      </c>
      <c r="D31" s="41">
        <v>7.8932570000000002</v>
      </c>
      <c r="E31" s="60">
        <f t="shared" si="0"/>
        <v>10.987413800000001</v>
      </c>
    </row>
    <row r="32" spans="2:5" ht="16" x14ac:dyDescent="0.2">
      <c r="B32" s="41">
        <v>38.590000000000003</v>
      </c>
      <c r="C32" s="41">
        <v>0.4490634</v>
      </c>
      <c r="D32" s="41">
        <v>12.50962</v>
      </c>
      <c r="E32" s="60">
        <f t="shared" si="0"/>
        <v>12.9586834</v>
      </c>
    </row>
    <row r="33" spans="2:5" ht="16" x14ac:dyDescent="0.2">
      <c r="B33" s="41">
        <v>40.33</v>
      </c>
      <c r="C33" s="41">
        <v>2.1775514</v>
      </c>
      <c r="D33" s="41">
        <v>12.81115</v>
      </c>
      <c r="E33" s="60">
        <f t="shared" si="0"/>
        <v>14.9887014</v>
      </c>
    </row>
    <row r="34" spans="2:5" ht="16" x14ac:dyDescent="0.2">
      <c r="B34" s="41">
        <v>42.05</v>
      </c>
      <c r="C34" s="41">
        <v>2.8682593000000001</v>
      </c>
      <c r="D34" s="41">
        <v>9.094481</v>
      </c>
      <c r="E34" s="60">
        <f t="shared" si="0"/>
        <v>11.9627403</v>
      </c>
    </row>
    <row r="35" spans="2:5" ht="16" x14ac:dyDescent="0.2">
      <c r="B35" s="41">
        <v>42.57</v>
      </c>
      <c r="C35" s="41">
        <v>5.0611496000000002</v>
      </c>
      <c r="D35" s="41">
        <v>12.609590000000001</v>
      </c>
      <c r="E35" s="60">
        <f t="shared" si="0"/>
        <v>17.670739600000001</v>
      </c>
    </row>
    <row r="36" spans="2:5" ht="16" x14ac:dyDescent="0.2">
      <c r="B36" s="41">
        <v>43.68</v>
      </c>
      <c r="C36" s="41">
        <v>2.5077113999999998</v>
      </c>
      <c r="D36" s="41">
        <v>2.8268749999999998</v>
      </c>
      <c r="E36" s="60">
        <f t="shared" si="0"/>
        <v>5.3345863999999992</v>
      </c>
    </row>
    <row r="37" spans="2:5" ht="16" x14ac:dyDescent="0.2">
      <c r="B37" s="41">
        <v>44.71</v>
      </c>
      <c r="C37" s="41">
        <v>1.5487823999999999</v>
      </c>
      <c r="D37" s="41">
        <v>5.3451240000000002</v>
      </c>
      <c r="E37" s="60">
        <f t="shared" si="0"/>
        <v>6.8939064000000005</v>
      </c>
    </row>
    <row r="38" spans="2:5" ht="16" x14ac:dyDescent="0.2">
      <c r="B38" s="41">
        <v>46.42</v>
      </c>
      <c r="C38" s="41">
        <v>1.4195347</v>
      </c>
      <c r="D38" s="41">
        <v>0.94853699999999996</v>
      </c>
      <c r="E38" s="60">
        <f t="shared" si="0"/>
        <v>2.3680716999999998</v>
      </c>
    </row>
    <row r="39" spans="2:5" ht="16" x14ac:dyDescent="0.2">
      <c r="B39" s="41">
        <v>48.09</v>
      </c>
      <c r="C39" s="41">
        <v>0</v>
      </c>
      <c r="D39" s="41">
        <v>9.1890479999999997</v>
      </c>
      <c r="E39" s="60">
        <f t="shared" si="0"/>
        <v>9.1890479999999997</v>
      </c>
    </row>
    <row r="40" spans="2:5" ht="16" x14ac:dyDescent="0.2">
      <c r="B40" s="41">
        <v>48.52</v>
      </c>
      <c r="C40" s="41">
        <v>0.96072190000000002</v>
      </c>
      <c r="D40" s="41">
        <v>6.8661760000000003</v>
      </c>
      <c r="E40" s="60">
        <f t="shared" si="0"/>
        <v>7.8268979000000005</v>
      </c>
    </row>
    <row r="41" spans="2:5" ht="16" x14ac:dyDescent="0.2">
      <c r="B41" s="41">
        <v>50.52</v>
      </c>
      <c r="C41" s="41">
        <v>0</v>
      </c>
      <c r="D41" s="41">
        <v>9.3707770000000004</v>
      </c>
      <c r="E41" s="60">
        <f t="shared" si="0"/>
        <v>9.3707770000000004</v>
      </c>
    </row>
    <row r="42" spans="2:5" ht="16" x14ac:dyDescent="0.2">
      <c r="B42" s="41">
        <v>50.52</v>
      </c>
      <c r="C42" s="41">
        <v>1.5064390999999999</v>
      </c>
      <c r="D42" s="41">
        <v>8.8217540000000003</v>
      </c>
      <c r="E42" s="60">
        <f t="shared" si="0"/>
        <v>10.3281931</v>
      </c>
    </row>
    <row r="43" spans="2:5" ht="16" x14ac:dyDescent="0.2">
      <c r="B43" s="41">
        <v>51.41</v>
      </c>
      <c r="C43" s="41">
        <v>0</v>
      </c>
      <c r="D43" s="41">
        <v>15.75367</v>
      </c>
      <c r="E43" s="60">
        <f t="shared" si="0"/>
        <v>15.75367</v>
      </c>
    </row>
    <row r="44" spans="2:5" ht="16" x14ac:dyDescent="0.2">
      <c r="B44" s="41">
        <v>52.46</v>
      </c>
      <c r="C44" s="41">
        <v>2.7405211999999999</v>
      </c>
      <c r="D44" s="41">
        <v>2.676911</v>
      </c>
      <c r="E44" s="60">
        <f t="shared" si="0"/>
        <v>5.4174322000000004</v>
      </c>
    </row>
    <row r="45" spans="2:5" ht="16" x14ac:dyDescent="0.2">
      <c r="B45" s="41">
        <v>53.36</v>
      </c>
      <c r="C45" s="41">
        <v>0</v>
      </c>
      <c r="D45" s="41">
        <v>4.1921090000000003</v>
      </c>
      <c r="E45" s="60">
        <f t="shared" si="0"/>
        <v>4.1921090000000003</v>
      </c>
    </row>
    <row r="46" spans="2:5" ht="16" x14ac:dyDescent="0.2">
      <c r="B46" s="41">
        <v>54.53</v>
      </c>
      <c r="C46" s="41">
        <v>3.6015372000000001</v>
      </c>
      <c r="D46" s="41">
        <v>4.8391989999999998</v>
      </c>
      <c r="E46" s="60">
        <f t="shared" si="0"/>
        <v>8.4407361999999999</v>
      </c>
    </row>
    <row r="47" spans="2:5" ht="16" x14ac:dyDescent="0.2">
      <c r="B47" s="41">
        <v>55</v>
      </c>
      <c r="C47" s="41">
        <v>0</v>
      </c>
      <c r="D47" s="41">
        <v>13.76451</v>
      </c>
      <c r="E47" s="60">
        <f t="shared" si="0"/>
        <v>13.76451</v>
      </c>
    </row>
    <row r="48" spans="2:5" ht="16" x14ac:dyDescent="0.2">
      <c r="B48" s="41">
        <v>56.59</v>
      </c>
      <c r="C48" s="41">
        <v>1.2372178</v>
      </c>
      <c r="D48" s="41">
        <v>7.0526229999999996</v>
      </c>
      <c r="E48" s="60">
        <f t="shared" si="0"/>
        <v>8.2898408000000003</v>
      </c>
    </row>
    <row r="49" spans="2:5" ht="16" x14ac:dyDescent="0.2">
      <c r="B49" s="41">
        <v>58.44</v>
      </c>
      <c r="C49" s="41">
        <v>4.5916667000000002</v>
      </c>
      <c r="D49" s="41">
        <v>27.287379999999999</v>
      </c>
      <c r="E49" s="60">
        <f t="shared" si="0"/>
        <v>31.8790467</v>
      </c>
    </row>
    <row r="50" spans="2:5" ht="16" x14ac:dyDescent="0.2">
      <c r="B50" s="41">
        <v>59.16</v>
      </c>
      <c r="C50" s="41">
        <v>0</v>
      </c>
      <c r="D50" s="41">
        <v>3.7986529999999998</v>
      </c>
      <c r="E50" s="60">
        <f t="shared" si="0"/>
        <v>3.7986529999999998</v>
      </c>
    </row>
    <row r="51" spans="2:5" ht="16" x14ac:dyDescent="0.2">
      <c r="B51" s="41">
        <v>60.53</v>
      </c>
      <c r="C51" s="41">
        <v>3.7685149</v>
      </c>
      <c r="D51" s="41">
        <v>31.312660000000001</v>
      </c>
      <c r="E51" s="60">
        <f t="shared" si="0"/>
        <v>35.081174900000001</v>
      </c>
    </row>
    <row r="52" spans="2:5" ht="16" x14ac:dyDescent="0.2">
      <c r="B52" s="41">
        <v>60.94</v>
      </c>
      <c r="C52" s="41">
        <v>0</v>
      </c>
      <c r="D52" s="41">
        <v>10.69692</v>
      </c>
      <c r="E52" s="60">
        <f t="shared" si="0"/>
        <v>10.69692</v>
      </c>
    </row>
    <row r="53" spans="2:5" ht="16" x14ac:dyDescent="0.2">
      <c r="B53" s="41">
        <v>62.52</v>
      </c>
      <c r="C53" s="41">
        <v>1.9228622</v>
      </c>
      <c r="D53" s="41">
        <v>6.901961</v>
      </c>
      <c r="E53" s="60">
        <f t="shared" si="0"/>
        <v>8.8248232000000009</v>
      </c>
    </row>
    <row r="54" spans="2:5" ht="16" x14ac:dyDescent="0.2">
      <c r="B54" s="41">
        <v>64.45</v>
      </c>
      <c r="C54" s="41">
        <v>2.8533482000000001</v>
      </c>
      <c r="D54" s="41">
        <v>16.1418</v>
      </c>
      <c r="E54" s="60">
        <f t="shared" si="0"/>
        <v>18.995148199999999</v>
      </c>
    </row>
    <row r="55" spans="2:5" ht="16" x14ac:dyDescent="0.2">
      <c r="B55" s="41">
        <v>65.06</v>
      </c>
      <c r="C55" s="41">
        <v>0</v>
      </c>
      <c r="D55" s="41">
        <v>10.45248</v>
      </c>
      <c r="E55" s="60">
        <f t="shared" si="0"/>
        <v>10.45248</v>
      </c>
    </row>
    <row r="56" spans="2:5" ht="16" x14ac:dyDescent="0.2">
      <c r="B56" s="41">
        <v>66.52</v>
      </c>
      <c r="C56" s="41">
        <v>1.3519999999999999E-3</v>
      </c>
      <c r="D56" s="41">
        <v>2.9060000000000002E-3</v>
      </c>
      <c r="E56" s="60">
        <f t="shared" si="0"/>
        <v>4.2579999999999996E-3</v>
      </c>
    </row>
    <row r="57" spans="2:5" ht="16" x14ac:dyDescent="0.2">
      <c r="B57" s="41">
        <v>66.95</v>
      </c>
      <c r="C57" s="41">
        <v>0</v>
      </c>
      <c r="D57" s="41">
        <v>10.134230000000001</v>
      </c>
      <c r="E57" s="60">
        <f t="shared" si="0"/>
        <v>10.134230000000001</v>
      </c>
    </row>
    <row r="58" spans="2:5" ht="16" x14ac:dyDescent="0.2">
      <c r="B58" s="41">
        <v>68.48</v>
      </c>
      <c r="C58" s="41">
        <v>5.7486161999999998</v>
      </c>
      <c r="D58" s="41">
        <v>3.1566709999999998</v>
      </c>
      <c r="E58" s="60">
        <f t="shared" si="0"/>
        <v>8.9052872000000001</v>
      </c>
    </row>
    <row r="59" spans="2:5" ht="16" x14ac:dyDescent="0.2">
      <c r="B59" s="41">
        <v>70.63</v>
      </c>
      <c r="C59" s="41">
        <v>2.7635469000000001</v>
      </c>
      <c r="D59" s="41">
        <v>6.9709060000000003</v>
      </c>
      <c r="E59" s="60">
        <f t="shared" si="0"/>
        <v>9.7344529000000009</v>
      </c>
    </row>
    <row r="60" spans="2:5" ht="16" x14ac:dyDescent="0.2">
      <c r="B60" s="41">
        <v>72.62</v>
      </c>
      <c r="C60" s="41">
        <v>0.47331869999999998</v>
      </c>
      <c r="D60" s="41">
        <v>7.7010230000000002</v>
      </c>
      <c r="E60" s="60">
        <f t="shared" si="0"/>
        <v>8.1743416999999994</v>
      </c>
    </row>
    <row r="61" spans="2:5" ht="16" x14ac:dyDescent="0.2">
      <c r="B61" s="41">
        <v>72.62</v>
      </c>
      <c r="C61" s="41">
        <v>1.1953708000000001</v>
      </c>
      <c r="D61" s="41">
        <v>6.5567859999999998</v>
      </c>
      <c r="E61" s="60">
        <f t="shared" si="0"/>
        <v>7.7521567999999998</v>
      </c>
    </row>
    <row r="62" spans="2:5" ht="16" x14ac:dyDescent="0.2">
      <c r="B62" s="41">
        <v>72.62</v>
      </c>
      <c r="C62" s="41">
        <v>1.1668525999999999</v>
      </c>
      <c r="D62" s="41">
        <v>7.6942950000000003</v>
      </c>
      <c r="E62" s="60">
        <f t="shared" si="0"/>
        <v>8.8611476000000007</v>
      </c>
    </row>
    <row r="63" spans="2:5" ht="16" x14ac:dyDescent="0.2">
      <c r="B63" s="41">
        <v>76.55</v>
      </c>
      <c r="C63" s="41">
        <v>0</v>
      </c>
      <c r="D63" s="41">
        <v>8.4027650000000005</v>
      </c>
      <c r="E63" s="60">
        <f t="shared" si="0"/>
        <v>8.4027650000000005</v>
      </c>
    </row>
    <row r="64" spans="2:5" ht="16" x14ac:dyDescent="0.2">
      <c r="B64" s="41">
        <v>79.38</v>
      </c>
      <c r="C64" s="41">
        <v>1.9585477</v>
      </c>
      <c r="D64" s="41">
        <v>3.250356</v>
      </c>
      <c r="E64" s="60">
        <f t="shared" si="0"/>
        <v>5.2089037000000005</v>
      </c>
    </row>
    <row r="65" spans="2:5" ht="16" x14ac:dyDescent="0.2">
      <c r="B65" s="41">
        <v>82.64</v>
      </c>
      <c r="C65" s="41">
        <v>1.2585888999999999</v>
      </c>
      <c r="D65" s="41">
        <v>7.5053470000000004</v>
      </c>
      <c r="E65" s="60">
        <f t="shared" si="0"/>
        <v>8.7639358999999999</v>
      </c>
    </row>
    <row r="66" spans="2:5" ht="16" x14ac:dyDescent="0.2">
      <c r="B66" s="41">
        <v>85.96</v>
      </c>
      <c r="C66" s="41">
        <v>0</v>
      </c>
      <c r="D66" s="41">
        <v>10.086180000000001</v>
      </c>
      <c r="E66" s="60">
        <f t="shared" si="0"/>
        <v>10.086180000000001</v>
      </c>
    </row>
    <row r="67" spans="2:5" ht="16" x14ac:dyDescent="0.2">
      <c r="B67" s="41">
        <v>89.65</v>
      </c>
      <c r="C67" s="41">
        <v>1.5941342999999999</v>
      </c>
      <c r="D67" s="41">
        <v>9.5195819999999998</v>
      </c>
      <c r="E67" s="60">
        <f t="shared" ref="E67" si="1">C67+D67</f>
        <v>11.1137163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0746-6EF4-0B41-AE4F-3ED250446DEA}">
  <dimension ref="A1:G67"/>
  <sheetViews>
    <sheetView workbookViewId="0">
      <selection activeCell="I24" sqref="I24"/>
    </sheetView>
  </sheetViews>
  <sheetFormatPr baseColWidth="10" defaultRowHeight="11" x14ac:dyDescent="0.15"/>
  <cols>
    <col min="2" max="2" width="20.5" customWidth="1"/>
    <col min="3" max="3" width="24.75" customWidth="1"/>
  </cols>
  <sheetData>
    <row r="1" spans="1:7" ht="15" x14ac:dyDescent="0.15">
      <c r="A1" s="25" t="s">
        <v>2</v>
      </c>
      <c r="B1" s="25" t="s">
        <v>835</v>
      </c>
      <c r="C1" s="25" t="s">
        <v>836</v>
      </c>
    </row>
    <row r="2" spans="1:7" ht="15" x14ac:dyDescent="0.2">
      <c r="A2" s="25" t="s">
        <v>909</v>
      </c>
      <c r="B2" s="33">
        <v>0.3</v>
      </c>
      <c r="C2" s="33">
        <v>3.4343002115066024</v>
      </c>
      <c r="E2" s="20"/>
      <c r="F2" s="20"/>
      <c r="G2" s="20"/>
    </row>
    <row r="3" spans="1:7" ht="15" x14ac:dyDescent="0.2">
      <c r="A3" s="29"/>
      <c r="B3" s="33">
        <v>2.06</v>
      </c>
      <c r="C3" s="33">
        <v>2.6851503075389087</v>
      </c>
      <c r="E3" s="20"/>
      <c r="F3" s="20"/>
      <c r="G3" s="20"/>
    </row>
    <row r="4" spans="1:7" ht="15" x14ac:dyDescent="0.2">
      <c r="A4" s="29"/>
      <c r="B4" s="33">
        <v>2.39</v>
      </c>
      <c r="C4" s="33">
        <v>2.7261093823091325</v>
      </c>
      <c r="E4" s="20"/>
      <c r="F4" s="20"/>
      <c r="G4" s="20"/>
    </row>
    <row r="5" spans="1:7" ht="15" x14ac:dyDescent="0.2">
      <c r="A5" s="29"/>
      <c r="B5" s="33">
        <v>3.36</v>
      </c>
      <c r="C5" s="33">
        <v>3.0097109294860336</v>
      </c>
      <c r="E5" s="20"/>
      <c r="F5" s="20"/>
      <c r="G5" s="20"/>
    </row>
    <row r="6" spans="1:7" ht="15" x14ac:dyDescent="0.2">
      <c r="A6" s="29"/>
      <c r="B6" s="33">
        <v>3.37</v>
      </c>
      <c r="C6" s="33">
        <v>9.6356793475268283</v>
      </c>
      <c r="E6" s="20"/>
      <c r="F6" s="20"/>
      <c r="G6" s="20"/>
    </row>
    <row r="7" spans="1:7" ht="15" x14ac:dyDescent="0.2">
      <c r="A7" s="29"/>
      <c r="B7" s="33">
        <v>7.01</v>
      </c>
      <c r="C7" s="33">
        <v>3.9104898528206382</v>
      </c>
      <c r="E7" s="20"/>
      <c r="F7" s="20"/>
      <c r="G7" s="20"/>
    </row>
    <row r="8" spans="1:7" ht="15" x14ac:dyDescent="0.2">
      <c r="A8" s="29"/>
      <c r="B8" s="33">
        <v>8.19</v>
      </c>
      <c r="C8" s="33">
        <v>2.2841740333070359</v>
      </c>
      <c r="E8" s="20"/>
      <c r="F8" s="20"/>
      <c r="G8" s="20"/>
    </row>
    <row r="9" spans="1:7" ht="15" x14ac:dyDescent="0.2">
      <c r="A9" s="29"/>
      <c r="B9" s="33">
        <v>9.23</v>
      </c>
      <c r="C9" s="33">
        <v>3.2881286571132384</v>
      </c>
      <c r="E9" s="20"/>
      <c r="F9" s="20"/>
      <c r="G9" s="20"/>
    </row>
    <row r="10" spans="1:7" ht="15" x14ac:dyDescent="0.2">
      <c r="A10" s="29"/>
      <c r="B10" s="33">
        <v>10.44</v>
      </c>
      <c r="C10" s="33">
        <v>1.9713835126989518</v>
      </c>
      <c r="E10" s="20"/>
      <c r="F10" s="20"/>
      <c r="G10" s="20"/>
    </row>
    <row r="11" spans="1:7" ht="15" x14ac:dyDescent="0.2">
      <c r="A11" s="29"/>
      <c r="B11" s="33">
        <v>11.35</v>
      </c>
      <c r="C11" s="33">
        <v>2.0806703748501811</v>
      </c>
      <c r="E11" s="20"/>
      <c r="F11" s="20"/>
      <c r="G11" s="20"/>
    </row>
    <row r="12" spans="1:7" ht="15" x14ac:dyDescent="0.2">
      <c r="A12" s="29"/>
      <c r="B12" s="33">
        <v>11.86</v>
      </c>
      <c r="C12" s="33">
        <v>2.0404438698044496</v>
      </c>
      <c r="E12" s="20"/>
      <c r="F12" s="20"/>
      <c r="G12" s="20"/>
    </row>
    <row r="13" spans="1:7" ht="15" x14ac:dyDescent="0.2">
      <c r="A13" s="29"/>
      <c r="B13" s="33">
        <v>13.46</v>
      </c>
      <c r="C13" s="33">
        <v>2.2240455360119782</v>
      </c>
      <c r="E13" s="20"/>
      <c r="F13" s="20"/>
      <c r="G13" s="20"/>
    </row>
    <row r="14" spans="1:7" ht="15" x14ac:dyDescent="0.2">
      <c r="A14" s="29"/>
      <c r="B14" s="33">
        <v>14.52</v>
      </c>
      <c r="C14" s="33">
        <v>2.1126968923825014</v>
      </c>
      <c r="E14" s="20"/>
      <c r="F14" s="20"/>
      <c r="G14" s="20"/>
    </row>
    <row r="15" spans="1:7" ht="15" x14ac:dyDescent="0.2">
      <c r="A15" s="29"/>
      <c r="B15" s="33">
        <v>15.52</v>
      </c>
      <c r="C15" s="33">
        <v>2.2706422582101817</v>
      </c>
      <c r="E15" s="20"/>
      <c r="F15" s="20"/>
      <c r="G15" s="20"/>
    </row>
    <row r="16" spans="1:7" ht="15" x14ac:dyDescent="0.2">
      <c r="A16" s="29"/>
      <c r="B16" s="33">
        <v>16.34</v>
      </c>
      <c r="C16" s="33">
        <v>2.0185370569163807</v>
      </c>
      <c r="E16" s="20"/>
      <c r="F16" s="20"/>
      <c r="G16" s="20"/>
    </row>
    <row r="17" spans="1:7" ht="15" x14ac:dyDescent="0.2">
      <c r="A17" s="29"/>
      <c r="B17" s="33">
        <v>17.45</v>
      </c>
      <c r="C17" s="33">
        <v>2.0259962817970969</v>
      </c>
      <c r="E17" s="20"/>
      <c r="F17" s="20"/>
      <c r="G17" s="20"/>
    </row>
    <row r="18" spans="1:7" ht="15" x14ac:dyDescent="0.2">
      <c r="A18" s="29"/>
      <c r="B18" s="33">
        <v>18.170000000000002</v>
      </c>
      <c r="C18" s="33">
        <v>2.5786903640511265</v>
      </c>
      <c r="E18" s="20"/>
      <c r="F18" s="20"/>
      <c r="G18" s="20"/>
    </row>
    <row r="19" spans="1:7" ht="15" x14ac:dyDescent="0.2">
      <c r="A19" s="29"/>
      <c r="B19" s="33">
        <v>19.41</v>
      </c>
      <c r="C19" s="33">
        <v>2.6385152002317596</v>
      </c>
      <c r="E19" s="20"/>
      <c r="F19" s="20"/>
      <c r="G19" s="20"/>
    </row>
    <row r="20" spans="1:7" ht="15" x14ac:dyDescent="0.2">
      <c r="A20" s="29"/>
      <c r="B20" s="33">
        <v>19.41</v>
      </c>
      <c r="C20" s="33">
        <v>2.6507516557434259</v>
      </c>
      <c r="E20" s="20"/>
      <c r="F20" s="20"/>
      <c r="G20" s="20"/>
    </row>
    <row r="21" spans="1:7" ht="15" x14ac:dyDescent="0.2">
      <c r="A21" s="29"/>
      <c r="B21" s="33">
        <v>19.41</v>
      </c>
      <c r="C21" s="33">
        <v>2.5618651918022981</v>
      </c>
      <c r="E21" s="20"/>
      <c r="F21" s="20"/>
      <c r="G21" s="20"/>
    </row>
    <row r="22" spans="1:7" ht="15" x14ac:dyDescent="0.2">
      <c r="A22" s="29"/>
      <c r="B22" s="33">
        <v>20.420000000000002</v>
      </c>
      <c r="C22" s="33">
        <v>7.1843462406078853</v>
      </c>
      <c r="E22" s="20"/>
      <c r="F22" s="20"/>
      <c r="G22" s="20"/>
    </row>
    <row r="23" spans="1:7" ht="15" x14ac:dyDescent="0.2">
      <c r="A23" s="29"/>
      <c r="B23" s="33">
        <v>21.63</v>
      </c>
      <c r="C23" s="33">
        <v>6.3507628025440344</v>
      </c>
      <c r="E23" s="20"/>
      <c r="F23" s="20"/>
      <c r="G23" s="20"/>
    </row>
    <row r="24" spans="1:7" ht="15" x14ac:dyDescent="0.2">
      <c r="A24" s="29"/>
      <c r="B24" s="33">
        <v>22.6</v>
      </c>
      <c r="C24" s="33">
        <v>5.9685499909014714</v>
      </c>
      <c r="E24" s="20"/>
      <c r="F24" s="20"/>
      <c r="G24" s="20"/>
    </row>
    <row r="25" spans="1:7" ht="15" x14ac:dyDescent="0.2">
      <c r="A25" s="29"/>
      <c r="B25" s="33">
        <v>23.95</v>
      </c>
      <c r="C25" s="33">
        <v>7.4145973394508564</v>
      </c>
      <c r="E25" s="20"/>
      <c r="F25" s="20"/>
      <c r="G25" s="20"/>
    </row>
    <row r="26" spans="1:7" ht="15" x14ac:dyDescent="0.2">
      <c r="A26" s="29"/>
      <c r="B26" s="33">
        <v>26.39</v>
      </c>
      <c r="C26" s="33">
        <v>2.9013577663292436</v>
      </c>
      <c r="E26" s="20"/>
      <c r="F26" s="20"/>
      <c r="G26" s="20"/>
    </row>
    <row r="27" spans="1:7" ht="15" x14ac:dyDescent="0.2">
      <c r="A27" s="29"/>
      <c r="B27" s="33">
        <v>27.95</v>
      </c>
      <c r="C27" s="33">
        <v>3.8166252889442434</v>
      </c>
      <c r="E27" s="20"/>
      <c r="F27" s="20"/>
      <c r="G27" s="20"/>
    </row>
    <row r="28" spans="1:7" ht="15" x14ac:dyDescent="0.2">
      <c r="A28" s="29"/>
      <c r="B28" s="33">
        <v>30.4</v>
      </c>
      <c r="C28" s="33">
        <v>0.47909070878886661</v>
      </c>
      <c r="E28" s="20"/>
      <c r="F28" s="20"/>
      <c r="G28" s="20"/>
    </row>
    <row r="29" spans="1:7" ht="15" x14ac:dyDescent="0.2">
      <c r="A29" s="29"/>
      <c r="B29" s="33">
        <v>31.67</v>
      </c>
      <c r="C29" s="33">
        <v>0.45847976964912263</v>
      </c>
      <c r="E29" s="20"/>
      <c r="F29" s="20"/>
      <c r="G29" s="20"/>
    </row>
    <row r="30" spans="1:7" ht="15" x14ac:dyDescent="0.2">
      <c r="A30" s="29"/>
      <c r="B30" s="33">
        <v>33.49</v>
      </c>
      <c r="C30" s="33">
        <v>0.679230194312195</v>
      </c>
      <c r="E30" s="20"/>
      <c r="F30" s="20"/>
      <c r="G30" s="20"/>
    </row>
    <row r="31" spans="1:7" ht="15" x14ac:dyDescent="0.2">
      <c r="A31" s="29"/>
      <c r="B31" s="33">
        <v>35.86</v>
      </c>
      <c r="C31" s="33">
        <v>0.63076617543628744</v>
      </c>
      <c r="E31" s="20"/>
      <c r="F31" s="20"/>
      <c r="G31" s="20"/>
    </row>
    <row r="32" spans="1:7" ht="15" x14ac:dyDescent="0.2">
      <c r="A32" s="29"/>
      <c r="B32" s="33">
        <v>38.590000000000003</v>
      </c>
      <c r="C32" s="33">
        <v>0.55672954658227181</v>
      </c>
    </row>
    <row r="33" spans="1:3" ht="15" x14ac:dyDescent="0.2">
      <c r="A33" s="29"/>
      <c r="B33" s="33">
        <v>40.33</v>
      </c>
      <c r="C33" s="33">
        <v>0.68998011995444819</v>
      </c>
    </row>
    <row r="34" spans="1:3" ht="15" x14ac:dyDescent="0.2">
      <c r="A34" s="29"/>
      <c r="B34" s="33">
        <v>42.05</v>
      </c>
      <c r="C34" s="33">
        <v>0.78006240521422765</v>
      </c>
    </row>
    <row r="35" spans="1:3" ht="15" x14ac:dyDescent="0.2">
      <c r="A35" s="29"/>
      <c r="B35" s="33">
        <v>42.57</v>
      </c>
      <c r="C35" s="33">
        <v>1.2924957426648793</v>
      </c>
    </row>
    <row r="36" spans="1:3" ht="15" x14ac:dyDescent="0.2">
      <c r="A36" s="29"/>
      <c r="B36" s="33">
        <v>43.48</v>
      </c>
      <c r="C36" s="33">
        <v>0.60958369059319573</v>
      </c>
    </row>
    <row r="37" spans="1:3" ht="15" x14ac:dyDescent="0.2">
      <c r="A37" s="29"/>
      <c r="B37" s="33">
        <v>44.38</v>
      </c>
      <c r="C37" s="33">
        <v>0.72381574582638752</v>
      </c>
    </row>
    <row r="38" spans="1:3" ht="15" x14ac:dyDescent="0.2">
      <c r="A38" s="29"/>
      <c r="B38" s="33">
        <v>44.71</v>
      </c>
      <c r="C38" s="33">
        <v>0.60650256046855278</v>
      </c>
    </row>
    <row r="39" spans="1:3" ht="15" x14ac:dyDescent="0.2">
      <c r="A39" s="29"/>
      <c r="B39" s="33">
        <v>46.42</v>
      </c>
      <c r="C39" s="33">
        <v>0.70133397487270699</v>
      </c>
    </row>
    <row r="40" spans="1:3" ht="15" x14ac:dyDescent="0.2">
      <c r="A40" s="29"/>
      <c r="B40" s="33">
        <v>47.27</v>
      </c>
      <c r="C40" s="33">
        <v>0.74742402597319013</v>
      </c>
    </row>
    <row r="41" spans="1:3" ht="15" x14ac:dyDescent="0.2">
      <c r="A41" s="29"/>
      <c r="B41" s="33">
        <v>47.95</v>
      </c>
      <c r="C41" s="33">
        <v>0.50003665797282826</v>
      </c>
    </row>
    <row r="42" spans="1:3" ht="15" x14ac:dyDescent="0.2">
      <c r="A42" s="29"/>
      <c r="B42" s="33">
        <v>48.73</v>
      </c>
      <c r="C42" s="33">
        <v>0.71028472974537571</v>
      </c>
    </row>
    <row r="43" spans="1:3" ht="15" x14ac:dyDescent="0.2">
      <c r="A43" s="29"/>
      <c r="B43" s="33">
        <v>49.89</v>
      </c>
      <c r="C43" s="33">
        <v>0.61448477126271439</v>
      </c>
    </row>
    <row r="44" spans="1:3" ht="15" x14ac:dyDescent="0.2">
      <c r="A44" s="29"/>
      <c r="B44" s="33">
        <v>51.41</v>
      </c>
      <c r="C44" s="33">
        <v>0.44113105348825804</v>
      </c>
    </row>
    <row r="45" spans="1:3" ht="15" x14ac:dyDescent="0.2">
      <c r="A45" s="29"/>
      <c r="B45" s="33">
        <v>52.43</v>
      </c>
      <c r="C45" s="33">
        <v>0.37366314523035854</v>
      </c>
    </row>
    <row r="46" spans="1:3" ht="15" x14ac:dyDescent="0.2">
      <c r="A46" s="29"/>
      <c r="B46" s="33">
        <v>53.36</v>
      </c>
      <c r="C46" s="33">
        <v>0.7090893524136479</v>
      </c>
    </row>
    <row r="47" spans="1:3" ht="15" x14ac:dyDescent="0.2">
      <c r="A47" s="29"/>
      <c r="B47" s="33">
        <v>53.88</v>
      </c>
      <c r="C47" s="33">
        <v>0.36861706761293167</v>
      </c>
    </row>
    <row r="48" spans="1:3" ht="15" x14ac:dyDescent="0.2">
      <c r="A48" s="29"/>
      <c r="B48" s="33">
        <v>54.97</v>
      </c>
      <c r="C48" s="33">
        <v>0.38114936143155609</v>
      </c>
    </row>
    <row r="49" spans="1:3" ht="15" x14ac:dyDescent="0.2">
      <c r="A49" s="29"/>
      <c r="B49" s="33">
        <v>55.91</v>
      </c>
      <c r="C49" s="33">
        <v>0.3679204638680465</v>
      </c>
    </row>
    <row r="50" spans="1:3" ht="15" x14ac:dyDescent="0.2">
      <c r="A50" s="29"/>
      <c r="B50" s="33">
        <v>58.44</v>
      </c>
      <c r="C50" s="33">
        <v>0.29348489163403774</v>
      </c>
    </row>
    <row r="51" spans="1:3" ht="15" x14ac:dyDescent="0.2">
      <c r="A51" s="29"/>
      <c r="B51" s="33">
        <v>60.05</v>
      </c>
      <c r="C51" s="33">
        <v>0.39830242961456069</v>
      </c>
    </row>
    <row r="52" spans="1:3" ht="15" x14ac:dyDescent="0.2">
      <c r="A52" s="29"/>
      <c r="B52" s="33">
        <v>60.53</v>
      </c>
      <c r="C52" s="33">
        <v>0.30752972626177505</v>
      </c>
    </row>
    <row r="53" spans="1:3" ht="15" x14ac:dyDescent="0.2">
      <c r="A53" s="29"/>
      <c r="B53" s="33">
        <v>60.94</v>
      </c>
      <c r="C53" s="33">
        <v>0.31361879168183354</v>
      </c>
    </row>
    <row r="54" spans="1:3" ht="15" x14ac:dyDescent="0.2">
      <c r="A54" s="29"/>
      <c r="B54" s="33">
        <v>62.52</v>
      </c>
      <c r="C54" s="33">
        <v>0.35648122120664055</v>
      </c>
    </row>
    <row r="55" spans="1:3" ht="15" x14ac:dyDescent="0.2">
      <c r="A55" s="29"/>
      <c r="B55" s="33">
        <v>63.8</v>
      </c>
      <c r="C55" s="33">
        <v>0.30846827944333616</v>
      </c>
    </row>
    <row r="56" spans="1:3" ht="15" x14ac:dyDescent="0.2">
      <c r="A56" s="29"/>
      <c r="B56" s="33">
        <v>65.06</v>
      </c>
      <c r="C56" s="33">
        <v>0.32315968503910225</v>
      </c>
    </row>
    <row r="57" spans="1:3" ht="15" x14ac:dyDescent="0.2">
      <c r="A57" s="29"/>
      <c r="B57" s="33">
        <v>65.83</v>
      </c>
      <c r="C57" s="33">
        <v>0.32640996821642826</v>
      </c>
    </row>
    <row r="58" spans="1:3" ht="15" x14ac:dyDescent="0.2">
      <c r="A58" s="29"/>
      <c r="B58" s="33">
        <v>66.95</v>
      </c>
      <c r="C58" s="33">
        <v>0.3238123358570501</v>
      </c>
    </row>
    <row r="59" spans="1:3" ht="15" x14ac:dyDescent="0.2">
      <c r="A59" s="29"/>
      <c r="B59" s="33">
        <v>68.48</v>
      </c>
      <c r="C59" s="33">
        <v>0.44235296771434068</v>
      </c>
    </row>
    <row r="60" spans="1:3" ht="15" x14ac:dyDescent="0.2">
      <c r="A60" s="29"/>
      <c r="B60" s="33">
        <v>69.680000000000007</v>
      </c>
      <c r="C60" s="33">
        <v>0.18662685605109233</v>
      </c>
    </row>
    <row r="61" spans="1:3" ht="15" x14ac:dyDescent="0.2">
      <c r="A61" s="29"/>
      <c r="B61" s="33">
        <v>71.47</v>
      </c>
      <c r="C61" s="33">
        <v>0.24757120139610589</v>
      </c>
    </row>
    <row r="62" spans="1:3" ht="15" x14ac:dyDescent="0.2">
      <c r="A62" s="29"/>
      <c r="B62" s="33">
        <v>72.55</v>
      </c>
      <c r="C62" s="33">
        <v>0.21391966566619314</v>
      </c>
    </row>
    <row r="63" spans="1:3" ht="15" x14ac:dyDescent="0.2">
      <c r="A63" s="29"/>
      <c r="B63" s="33">
        <v>76.55</v>
      </c>
      <c r="C63" s="33">
        <v>0.29774271062962177</v>
      </c>
    </row>
    <row r="64" spans="1:3" ht="15" x14ac:dyDescent="0.2">
      <c r="A64" s="29"/>
      <c r="B64" s="33">
        <v>79.38</v>
      </c>
      <c r="C64" s="33">
        <v>0.25803185864872535</v>
      </c>
    </row>
    <row r="65" spans="1:3" ht="15" x14ac:dyDescent="0.2">
      <c r="A65" s="29"/>
      <c r="B65" s="33">
        <v>82.64</v>
      </c>
      <c r="C65" s="33">
        <v>0.19923838941279765</v>
      </c>
    </row>
    <row r="66" spans="1:3" ht="15" x14ac:dyDescent="0.2">
      <c r="A66" s="29"/>
      <c r="B66" s="33">
        <v>85.96</v>
      </c>
      <c r="C66" s="33">
        <v>0.17067324073233253</v>
      </c>
    </row>
    <row r="67" spans="1:3" ht="15" x14ac:dyDescent="0.2">
      <c r="A67" s="29"/>
      <c r="B67" s="33">
        <v>89.65</v>
      </c>
      <c r="C67" s="33">
        <v>0.17991649476063037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SECTION_HALF</vt:lpstr>
      <vt:lpstr>VSM results</vt:lpstr>
      <vt:lpstr>VSM results for thesis</vt:lpstr>
      <vt:lpstr>sarah-Ms</vt:lpstr>
      <vt:lpstr>geochem</vt:lpstr>
      <vt:lpstr>TOC</vt:lpstr>
      <vt:lpstr>age_model</vt:lpstr>
      <vt:lpstr>egger-sulf</vt:lpstr>
      <vt:lpstr>egger-TOC</vt:lpstr>
      <vt:lpstr>age_points</vt:lpstr>
      <vt:lpstr>egger-iron</vt:lpstr>
      <vt:lpstr>347-M0063D_core_section</vt:lpstr>
      <vt:lpstr>geochem_others</vt:lpstr>
      <vt:lpstr>TOC_others</vt:lpstr>
      <vt:lpstr>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Rumford</dc:creator>
  <cp:lastModifiedBy>Jack Kreisler</cp:lastModifiedBy>
  <dcterms:created xsi:type="dcterms:W3CDTF">2011-07-07T19:31:41Z</dcterms:created>
  <dcterms:modified xsi:type="dcterms:W3CDTF">2022-11-21T09:34:49Z</dcterms:modified>
</cp:coreProperties>
</file>