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8117\Desktop\railway\"/>
    </mc:Choice>
  </mc:AlternateContent>
  <xr:revisionPtr revIDLastSave="0" documentId="13_ncr:1_{A8281403-5728-4F65-B966-A23EAE9D2565}" xr6:coauthVersionLast="47" xr6:coauthVersionMax="47" xr10:uidLastSave="{00000000-0000-0000-0000-000000000000}"/>
  <bookViews>
    <workbookView xWindow="-21720" yWindow="-120" windowWidth="21840" windowHeight="13020" activeTab="1" xr2:uid="{00000000-000D-0000-FFFF-FFFF00000000}"/>
  </bookViews>
  <sheets>
    <sheet name="Trains" sheetId="1" r:id="rId1"/>
    <sheet name="Acceleration" sheetId="2" r:id="rId2"/>
    <sheet name="Br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0" i="2" l="1"/>
  <c r="C461" i="2"/>
  <c r="C462" i="2"/>
  <c r="C463" i="2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59" i="2"/>
  <c r="F302" i="2"/>
  <c r="J302" i="2" s="1"/>
  <c r="F312" i="2"/>
  <c r="J312" i="2" s="1"/>
  <c r="F322" i="2"/>
  <c r="J322" i="2" s="1"/>
  <c r="F332" i="2"/>
  <c r="J332" i="2" s="1"/>
  <c r="F342" i="2"/>
  <c r="J342" i="2" s="1"/>
  <c r="F352" i="2"/>
  <c r="J352" i="2" s="1"/>
  <c r="F362" i="2"/>
  <c r="J362" i="2" s="1"/>
  <c r="F372" i="2"/>
  <c r="J372" i="2" s="1"/>
  <c r="F382" i="2"/>
  <c r="J382" i="2" s="1"/>
  <c r="F392" i="2"/>
  <c r="J392" i="2" s="1"/>
  <c r="F402" i="2"/>
  <c r="J402" i="2" s="1"/>
  <c r="F412" i="2"/>
  <c r="J412" i="2" s="1"/>
  <c r="F422" i="2"/>
  <c r="J422" i="2" s="1"/>
  <c r="F292" i="2"/>
  <c r="J292" i="2" s="1"/>
  <c r="F282" i="2"/>
  <c r="J282" i="2" s="1"/>
  <c r="F272" i="2"/>
  <c r="J272" i="2" s="1"/>
  <c r="F262" i="2"/>
  <c r="J262" i="2" s="1"/>
  <c r="F252" i="2"/>
  <c r="J252" i="2" s="1"/>
  <c r="F242" i="2"/>
  <c r="J242" i="2" s="1"/>
  <c r="F232" i="2"/>
  <c r="J232" i="2" s="1"/>
  <c r="G232" i="2"/>
  <c r="K232" i="2" s="1"/>
  <c r="G242" i="2"/>
  <c r="K242" i="2" s="1"/>
  <c r="G252" i="2"/>
  <c r="K252" i="2" s="1"/>
  <c r="G262" i="2"/>
  <c r="K262" i="2" s="1"/>
  <c r="G272" i="2"/>
  <c r="K272" i="2" s="1"/>
  <c r="G282" i="2"/>
  <c r="K282" i="2" s="1"/>
  <c r="G292" i="2"/>
  <c r="K292" i="2" s="1"/>
  <c r="G302" i="2"/>
  <c r="K302" i="2" s="1"/>
  <c r="G312" i="2"/>
  <c r="K312" i="2" s="1"/>
  <c r="G322" i="2"/>
  <c r="K322" i="2" s="1"/>
  <c r="G332" i="2"/>
  <c r="K332" i="2" s="1"/>
  <c r="G342" i="2"/>
  <c r="K342" i="2" s="1"/>
  <c r="G352" i="2"/>
  <c r="K352" i="2" s="1"/>
  <c r="G362" i="2"/>
  <c r="K362" i="2" s="1"/>
  <c r="G372" i="2"/>
  <c r="K372" i="2" s="1"/>
  <c r="G382" i="2"/>
  <c r="K382" i="2" s="1"/>
  <c r="G392" i="2"/>
  <c r="K392" i="2" s="1"/>
  <c r="G402" i="2"/>
  <c r="K402" i="2" s="1"/>
  <c r="G412" i="2"/>
  <c r="K412" i="2" s="1"/>
  <c r="G422" i="2"/>
  <c r="K422" i="2" s="1"/>
  <c r="B11" i="2"/>
  <c r="B13" i="2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G73" i="3" s="1"/>
  <c r="E74" i="3"/>
  <c r="F74" i="3"/>
  <c r="E75" i="3"/>
  <c r="F75" i="3"/>
  <c r="G75" i="3" s="1"/>
  <c r="E76" i="3"/>
  <c r="F76" i="3"/>
  <c r="E77" i="3"/>
  <c r="F77" i="3"/>
  <c r="G77" i="3" s="1"/>
  <c r="E78" i="3"/>
  <c r="F78" i="3"/>
  <c r="E79" i="3"/>
  <c r="F79" i="3"/>
  <c r="G79" i="3" s="1"/>
  <c r="E80" i="3"/>
  <c r="F80" i="3"/>
  <c r="E81" i="3"/>
  <c r="F81" i="3"/>
  <c r="G81" i="3" s="1"/>
  <c r="E82" i="3"/>
  <c r="F82" i="3"/>
  <c r="E83" i="3"/>
  <c r="F83" i="3"/>
  <c r="G83" i="3" s="1"/>
  <c r="E84" i="3"/>
  <c r="F84" i="3"/>
  <c r="G84" i="3" s="1"/>
  <c r="E85" i="3"/>
  <c r="F85" i="3"/>
  <c r="G85" i="3" s="1"/>
  <c r="E86" i="3"/>
  <c r="F86" i="3"/>
  <c r="G86" i="3" s="1"/>
  <c r="E87" i="3"/>
  <c r="F87" i="3"/>
  <c r="G87" i="3" s="1"/>
  <c r="E88" i="3"/>
  <c r="F88" i="3"/>
  <c r="G88" i="3" s="1"/>
  <c r="E89" i="3"/>
  <c r="F89" i="3"/>
  <c r="G89" i="3" s="1"/>
  <c r="E90" i="3"/>
  <c r="F90" i="3"/>
  <c r="G90" i="3" s="1"/>
  <c r="E91" i="3"/>
  <c r="F91" i="3"/>
  <c r="G91" i="3" s="1"/>
  <c r="E92" i="3"/>
  <c r="F92" i="3"/>
  <c r="G92" i="3" s="1"/>
  <c r="E93" i="3"/>
  <c r="F93" i="3"/>
  <c r="G93" i="3" s="1"/>
  <c r="E94" i="3"/>
  <c r="F94" i="3"/>
  <c r="G94" i="3" s="1"/>
  <c r="E95" i="3"/>
  <c r="F95" i="3"/>
  <c r="G95" i="3" s="1"/>
  <c r="E96" i="3"/>
  <c r="F96" i="3"/>
  <c r="G96" i="3" s="1"/>
  <c r="E97" i="3"/>
  <c r="F97" i="3"/>
  <c r="G97" i="3" s="1"/>
  <c r="E98" i="3"/>
  <c r="F98" i="3"/>
  <c r="G98" i="3" s="1"/>
  <c r="E99" i="3"/>
  <c r="F99" i="3"/>
  <c r="G99" i="3" s="1"/>
  <c r="E100" i="3"/>
  <c r="F100" i="3"/>
  <c r="G100" i="3" s="1"/>
  <c r="E101" i="3"/>
  <c r="F101" i="3"/>
  <c r="G101" i="3" s="1"/>
  <c r="E102" i="3"/>
  <c r="F102" i="3"/>
  <c r="G102" i="3" s="1"/>
  <c r="E103" i="3"/>
  <c r="F103" i="3"/>
  <c r="G103" i="3" s="1"/>
  <c r="E104" i="3"/>
  <c r="F104" i="3"/>
  <c r="G104" i="3" s="1"/>
  <c r="E105" i="3"/>
  <c r="F105" i="3"/>
  <c r="G105" i="3" s="1"/>
  <c r="E106" i="3"/>
  <c r="F106" i="3"/>
  <c r="G106" i="3" s="1"/>
  <c r="E107" i="3"/>
  <c r="F107" i="3"/>
  <c r="G107" i="3" s="1"/>
  <c r="E108" i="3"/>
  <c r="F108" i="3"/>
  <c r="G108" i="3" s="1"/>
  <c r="E109" i="3"/>
  <c r="F109" i="3"/>
  <c r="G109" i="3" s="1"/>
  <c r="E110" i="3"/>
  <c r="F110" i="3"/>
  <c r="G110" i="3" s="1"/>
  <c r="E111" i="3"/>
  <c r="F111" i="3"/>
  <c r="G111" i="3" s="1"/>
  <c r="E112" i="3"/>
  <c r="F112" i="3"/>
  <c r="G112" i="3" s="1"/>
  <c r="G71" i="3" l="1"/>
  <c r="G82" i="3"/>
  <c r="G80" i="3"/>
  <c r="G78" i="3"/>
  <c r="G76" i="3"/>
  <c r="G74" i="3"/>
  <c r="G72" i="3"/>
  <c r="G70" i="3"/>
  <c r="G69" i="3"/>
  <c r="G67" i="3"/>
  <c r="G65" i="3"/>
  <c r="G63" i="3"/>
  <c r="G68" i="3"/>
  <c r="G66" i="3"/>
  <c r="G64" i="3"/>
  <c r="B16" i="2"/>
  <c r="B15" i="2"/>
  <c r="B14" i="2"/>
  <c r="E13" i="3" l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12" i="3"/>
  <c r="F62" i="3" l="1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B8" i="3"/>
  <c r="K11" i="1" l="1"/>
  <c r="L46" i="2" l="1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0" i="2"/>
  <c r="K20" i="2"/>
  <c r="B12" i="2"/>
  <c r="G47" i="2" s="1"/>
  <c r="G38" i="2" l="1"/>
  <c r="G30" i="2"/>
  <c r="G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42" i="2"/>
  <c r="G34" i="2"/>
  <c r="G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1" i="2"/>
  <c r="G33" i="2"/>
  <c r="G29" i="2"/>
  <c r="G21" i="2"/>
  <c r="G213" i="2"/>
  <c r="G205" i="2"/>
  <c r="G197" i="2"/>
  <c r="G189" i="2"/>
  <c r="G181" i="2"/>
  <c r="G177" i="2"/>
  <c r="G169" i="2"/>
  <c r="G161" i="2"/>
  <c r="G153" i="2"/>
  <c r="G145" i="2"/>
  <c r="G137" i="2"/>
  <c r="G133" i="2"/>
  <c r="G125" i="2"/>
  <c r="G117" i="2"/>
  <c r="G109" i="2"/>
  <c r="G101" i="2"/>
  <c r="G93" i="2"/>
  <c r="G85" i="2"/>
  <c r="G77" i="2"/>
  <c r="G69" i="2"/>
  <c r="G61" i="2"/>
  <c r="G53" i="2"/>
  <c r="G20" i="2"/>
  <c r="I20" i="2" s="1"/>
  <c r="M20" i="2" s="1"/>
  <c r="E21" i="2" s="1"/>
  <c r="H21" i="2" s="1"/>
  <c r="G44" i="2"/>
  <c r="G40" i="2"/>
  <c r="G36" i="2"/>
  <c r="G32" i="2"/>
  <c r="G28" i="2"/>
  <c r="G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5" i="2"/>
  <c r="G37" i="2"/>
  <c r="G25" i="2"/>
  <c r="G217" i="2"/>
  <c r="G209" i="2"/>
  <c r="G201" i="2"/>
  <c r="G193" i="2"/>
  <c r="G185" i="2"/>
  <c r="G173" i="2"/>
  <c r="G165" i="2"/>
  <c r="G157" i="2"/>
  <c r="G149" i="2"/>
  <c r="G141" i="2"/>
  <c r="G129" i="2"/>
  <c r="G121" i="2"/>
  <c r="G113" i="2"/>
  <c r="G105" i="2"/>
  <c r="G97" i="2"/>
  <c r="G89" i="2"/>
  <c r="G81" i="2"/>
  <c r="G73" i="2"/>
  <c r="G65" i="2"/>
  <c r="G57" i="2"/>
  <c r="G49" i="2"/>
  <c r="G43" i="2"/>
  <c r="G39" i="2"/>
  <c r="G35" i="2"/>
  <c r="G31" i="2"/>
  <c r="G27" i="2"/>
  <c r="G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K21" i="2" l="1"/>
  <c r="I21" i="2"/>
  <c r="M21" i="2" l="1"/>
  <c r="E22" i="2" l="1"/>
  <c r="H22" i="2" s="1"/>
  <c r="I22" i="2" s="1"/>
  <c r="K22" i="2" l="1"/>
  <c r="M22" i="2" s="1"/>
  <c r="E23" i="2" s="1"/>
  <c r="K23" i="2" s="1"/>
  <c r="H23" i="2" l="1"/>
  <c r="I23" i="2" s="1"/>
  <c r="M23" i="2" s="1"/>
  <c r="E24" i="2" s="1"/>
  <c r="K24" i="2" s="1"/>
  <c r="H24" i="2" l="1"/>
  <c r="I24" i="2" s="1"/>
  <c r="M24" i="2" s="1"/>
  <c r="E25" i="2" s="1"/>
  <c r="H25" i="2" s="1"/>
  <c r="I25" i="2" s="1"/>
  <c r="K25" i="2" l="1"/>
  <c r="M25" i="2" s="1"/>
  <c r="E26" i="2" s="1"/>
  <c r="H26" i="2" s="1"/>
  <c r="I26" i="2" l="1"/>
  <c r="K26" i="2"/>
  <c r="M26" i="2" l="1"/>
  <c r="E27" i="2" s="1"/>
  <c r="H27" i="2" s="1"/>
  <c r="I27" i="2" l="1"/>
  <c r="K27" i="2"/>
  <c r="M27" i="2" l="1"/>
  <c r="E28" i="2" s="1"/>
  <c r="H28" i="2" s="1"/>
  <c r="I28" i="2" l="1"/>
  <c r="K28" i="2"/>
  <c r="M28" i="2" l="1"/>
  <c r="E29" i="2" s="1"/>
  <c r="H29" i="2" s="1"/>
  <c r="I29" i="2" l="1"/>
  <c r="K29" i="2"/>
  <c r="M29" i="2" l="1"/>
  <c r="E30" i="2" s="1"/>
  <c r="H30" i="2" s="1"/>
  <c r="I30" i="2" l="1"/>
  <c r="K30" i="2"/>
  <c r="M30" i="2" l="1"/>
  <c r="E31" i="2" s="1"/>
  <c r="H31" i="2" s="1"/>
  <c r="I31" i="2" l="1"/>
  <c r="K31" i="2"/>
  <c r="M31" i="2" l="1"/>
  <c r="E32" i="2" s="1"/>
  <c r="H32" i="2" s="1"/>
  <c r="I32" i="2" l="1"/>
  <c r="K32" i="2"/>
  <c r="M32" i="2" l="1"/>
  <c r="E33" i="2" s="1"/>
  <c r="H33" i="2" s="1"/>
  <c r="I33" i="2" l="1"/>
  <c r="K33" i="2"/>
  <c r="M33" i="2" l="1"/>
  <c r="E34" i="2" s="1"/>
  <c r="H34" i="2" s="1"/>
  <c r="I34" i="2" l="1"/>
  <c r="K34" i="2"/>
  <c r="M34" i="2" l="1"/>
  <c r="E35" i="2" s="1"/>
  <c r="H35" i="2" s="1"/>
  <c r="I35" i="2" l="1"/>
  <c r="K35" i="2"/>
  <c r="M35" i="2" l="1"/>
  <c r="E36" i="2" s="1"/>
  <c r="H36" i="2" s="1"/>
  <c r="I36" i="2" l="1"/>
  <c r="K36" i="2"/>
  <c r="M36" i="2" l="1"/>
  <c r="E37" i="2" s="1"/>
  <c r="H37" i="2" s="1"/>
  <c r="I37" i="2" l="1"/>
  <c r="K37" i="2"/>
  <c r="M37" i="2" l="1"/>
  <c r="E38" i="2" s="1"/>
  <c r="H38" i="2" s="1"/>
  <c r="I38" i="2" l="1"/>
  <c r="K38" i="2"/>
  <c r="M38" i="2" l="1"/>
  <c r="E39" i="2" s="1"/>
  <c r="H39" i="2" s="1"/>
  <c r="I39" i="2" l="1"/>
  <c r="K39" i="2"/>
  <c r="M39" i="2" l="1"/>
  <c r="E40" i="2" s="1"/>
  <c r="H40" i="2" s="1"/>
  <c r="I40" i="2" l="1"/>
  <c r="K40" i="2"/>
  <c r="M40" i="2" l="1"/>
  <c r="E41" i="2" s="1"/>
  <c r="H41" i="2" s="1"/>
  <c r="I41" i="2" l="1"/>
  <c r="K41" i="2"/>
  <c r="M41" i="2" l="1"/>
  <c r="E42" i="2" s="1"/>
  <c r="H42" i="2" s="1"/>
  <c r="I42" i="2" l="1"/>
  <c r="K42" i="2"/>
  <c r="M42" i="2" l="1"/>
  <c r="E43" i="2" s="1"/>
  <c r="H43" i="2" s="1"/>
  <c r="I43" i="2" l="1"/>
  <c r="K43" i="2"/>
  <c r="M43" i="2" l="1"/>
  <c r="E44" i="2" s="1"/>
  <c r="H44" i="2" s="1"/>
  <c r="I44" i="2" l="1"/>
  <c r="K44" i="2"/>
  <c r="M44" i="2" l="1"/>
  <c r="E45" i="2" s="1"/>
  <c r="H45" i="2" s="1"/>
  <c r="I45" i="2" l="1"/>
  <c r="K45" i="2"/>
  <c r="M45" i="2" l="1"/>
  <c r="E46" i="2" s="1"/>
  <c r="H46" i="2" s="1"/>
  <c r="I46" i="2" l="1"/>
  <c r="K46" i="2"/>
  <c r="M46" i="2" l="1"/>
  <c r="E47" i="2" s="1"/>
  <c r="H47" i="2" s="1"/>
  <c r="I47" i="2" s="1"/>
  <c r="K47" i="2" l="1"/>
  <c r="M47" i="2" s="1"/>
  <c r="E48" i="2" s="1"/>
  <c r="H48" i="2" s="1"/>
  <c r="K48" i="2" l="1"/>
  <c r="I48" i="2"/>
  <c r="M48" i="2" l="1"/>
  <c r="E49" i="2" s="1"/>
  <c r="H49" i="2" s="1"/>
  <c r="I49" i="2" l="1"/>
  <c r="K49" i="2"/>
  <c r="M49" i="2" l="1"/>
  <c r="E50" i="2" s="1"/>
  <c r="H50" i="2" s="1"/>
  <c r="I50" i="2" s="1"/>
  <c r="K50" i="2" l="1"/>
  <c r="M50" i="2" s="1"/>
  <c r="E51" i="2" s="1"/>
  <c r="H51" i="2" s="1"/>
  <c r="I51" i="2" s="1"/>
  <c r="K51" i="2" l="1"/>
  <c r="M51" i="2" s="1"/>
  <c r="E52" i="2" s="1"/>
  <c r="H52" i="2" s="1"/>
  <c r="I52" i="2" s="1"/>
  <c r="K52" i="2" l="1"/>
  <c r="M52" i="2" s="1"/>
  <c r="E53" i="2" s="1"/>
  <c r="H53" i="2" s="1"/>
  <c r="I53" i="2" s="1"/>
  <c r="K53" i="2" l="1"/>
  <c r="M53" i="2" s="1"/>
  <c r="E54" i="2" s="1"/>
  <c r="H54" i="2" s="1"/>
  <c r="I54" i="2" s="1"/>
  <c r="K54" i="2" l="1"/>
  <c r="M54" i="2" s="1"/>
  <c r="E55" i="2" s="1"/>
  <c r="H55" i="2" l="1"/>
  <c r="I55" i="2" s="1"/>
  <c r="K55" i="2"/>
  <c r="M55" i="2" l="1"/>
  <c r="E56" i="2" s="1"/>
  <c r="H56" i="2" s="1"/>
  <c r="I56" i="2" s="1"/>
  <c r="K56" i="2" l="1"/>
  <c r="M56" i="2" s="1"/>
  <c r="E57" i="2" s="1"/>
  <c r="H57" i="2" s="1"/>
  <c r="I57" i="2" s="1"/>
  <c r="K57" i="2" l="1"/>
  <c r="M57" i="2" s="1"/>
  <c r="E58" i="2" s="1"/>
  <c r="H58" i="2" s="1"/>
  <c r="I58" i="2" s="1"/>
  <c r="K58" i="2" l="1"/>
  <c r="M58" i="2" s="1"/>
  <c r="E59" i="2" s="1"/>
  <c r="H59" i="2" s="1"/>
  <c r="I59" i="2" s="1"/>
  <c r="K59" i="2" l="1"/>
  <c r="M59" i="2" s="1"/>
  <c r="E60" i="2" s="1"/>
  <c r="H60" i="2" s="1"/>
  <c r="I60" i="2" s="1"/>
  <c r="K60" i="2" l="1"/>
  <c r="M60" i="2" s="1"/>
  <c r="E61" i="2" s="1"/>
  <c r="H61" i="2" s="1"/>
  <c r="I61" i="2" s="1"/>
  <c r="K61" i="2" l="1"/>
  <c r="M61" i="2" s="1"/>
  <c r="E62" i="2" s="1"/>
  <c r="H62" i="2" l="1"/>
  <c r="I62" i="2" s="1"/>
  <c r="K62" i="2"/>
  <c r="M62" i="2" l="1"/>
  <c r="E63" i="2" s="1"/>
  <c r="H63" i="2" s="1"/>
  <c r="I63" i="2" s="1"/>
  <c r="K63" i="2" l="1"/>
  <c r="M63" i="2" s="1"/>
  <c r="E64" i="2" s="1"/>
  <c r="K64" i="2" l="1"/>
  <c r="H64" i="2"/>
  <c r="I64" i="2" s="1"/>
  <c r="M64" i="2" l="1"/>
  <c r="E65" i="2" s="1"/>
  <c r="H65" i="2" s="1"/>
  <c r="I65" i="2" s="1"/>
  <c r="K65" i="2" l="1"/>
  <c r="M65" i="2" s="1"/>
  <c r="E66" i="2" s="1"/>
  <c r="H66" i="2" s="1"/>
  <c r="I66" i="2" s="1"/>
  <c r="K66" i="2" l="1"/>
  <c r="M66" i="2" s="1"/>
  <c r="E67" i="2" s="1"/>
  <c r="K67" i="2" l="1"/>
  <c r="H67" i="2"/>
  <c r="I67" i="2" s="1"/>
  <c r="M67" i="2" l="1"/>
  <c r="E68" i="2" s="1"/>
  <c r="H68" i="2" s="1"/>
  <c r="I68" i="2" s="1"/>
  <c r="K68" i="2" l="1"/>
  <c r="M68" i="2" s="1"/>
  <c r="E69" i="2" s="1"/>
  <c r="H69" i="2" l="1"/>
  <c r="I69" i="2" s="1"/>
  <c r="K69" i="2"/>
  <c r="M69" i="2" l="1"/>
  <c r="E70" i="2" s="1"/>
  <c r="H70" i="2" s="1"/>
  <c r="I70" i="2" s="1"/>
  <c r="K70" i="2" l="1"/>
  <c r="M70" i="2" s="1"/>
  <c r="E71" i="2" s="1"/>
  <c r="H71" i="2" s="1"/>
  <c r="I71" i="2" s="1"/>
  <c r="K71" i="2" l="1"/>
  <c r="M71" i="2" s="1"/>
  <c r="E72" i="2" s="1"/>
  <c r="H72" i="2" s="1"/>
  <c r="I72" i="2" s="1"/>
  <c r="K72" i="2" l="1"/>
  <c r="M72" i="2" s="1"/>
  <c r="E73" i="2" s="1"/>
  <c r="H73" i="2" s="1"/>
  <c r="I73" i="2" s="1"/>
  <c r="K73" i="2" l="1"/>
  <c r="M73" i="2" s="1"/>
  <c r="E74" i="2" s="1"/>
  <c r="H74" i="2" l="1"/>
  <c r="I74" i="2" s="1"/>
  <c r="K74" i="2"/>
  <c r="M74" i="2" l="1"/>
  <c r="E75" i="2" s="1"/>
  <c r="H75" i="2" l="1"/>
  <c r="I75" i="2" s="1"/>
  <c r="K75" i="2"/>
  <c r="M75" i="2" l="1"/>
  <c r="E76" i="2" s="1"/>
  <c r="H76" i="2" l="1"/>
  <c r="I76" i="2" s="1"/>
  <c r="K76" i="2"/>
  <c r="M76" i="2" l="1"/>
  <c r="E77" i="2" s="1"/>
  <c r="H77" i="2" s="1"/>
  <c r="I77" i="2" s="1"/>
  <c r="K77" i="2" l="1"/>
  <c r="M77" i="2" s="1"/>
  <c r="E78" i="2" s="1"/>
  <c r="K78" i="2" l="1"/>
  <c r="H78" i="2"/>
  <c r="I78" i="2" s="1"/>
  <c r="M78" i="2" l="1"/>
  <c r="E79" i="2" s="1"/>
  <c r="H79" i="2" s="1"/>
  <c r="I79" i="2" s="1"/>
  <c r="K79" i="2" l="1"/>
  <c r="M79" i="2" s="1"/>
  <c r="E80" i="2" s="1"/>
  <c r="H80" i="2" s="1"/>
  <c r="I80" i="2" s="1"/>
  <c r="K80" i="2" l="1"/>
  <c r="M80" i="2" s="1"/>
  <c r="E81" i="2" s="1"/>
  <c r="H81" i="2" s="1"/>
  <c r="I81" i="2" s="1"/>
  <c r="K81" i="2" l="1"/>
  <c r="M81" i="2" s="1"/>
  <c r="E82" i="2" s="1"/>
  <c r="H82" i="2" s="1"/>
  <c r="I82" i="2" s="1"/>
  <c r="K82" i="2" l="1"/>
  <c r="M82" i="2" s="1"/>
  <c r="E83" i="2" s="1"/>
  <c r="H83" i="2" l="1"/>
  <c r="I83" i="2" s="1"/>
  <c r="K83" i="2"/>
  <c r="M83" i="2" l="1"/>
  <c r="E84" i="2" s="1"/>
  <c r="H84" i="2" s="1"/>
  <c r="I84" i="2" s="1"/>
  <c r="K84" i="2" l="1"/>
  <c r="M84" i="2" s="1"/>
  <c r="E85" i="2" s="1"/>
  <c r="K85" i="2" l="1"/>
  <c r="H85" i="2"/>
  <c r="I85" i="2" s="1"/>
  <c r="M85" i="2" l="1"/>
  <c r="E86" i="2" s="1"/>
  <c r="H86" i="2" s="1"/>
  <c r="I86" i="2" s="1"/>
  <c r="K86" i="2" l="1"/>
  <c r="M86" i="2" s="1"/>
  <c r="E87" i="2" s="1"/>
  <c r="H87" i="2" s="1"/>
  <c r="I87" i="2" s="1"/>
  <c r="K87" i="2" l="1"/>
  <c r="M87" i="2" s="1"/>
  <c r="E88" i="2" s="1"/>
  <c r="K88" i="2" s="1"/>
  <c r="H88" i="2" l="1"/>
  <c r="I88" i="2" s="1"/>
  <c r="M88" i="2" s="1"/>
  <c r="E89" i="2" s="1"/>
  <c r="H89" i="2" s="1"/>
  <c r="I89" i="2" s="1"/>
  <c r="K89" i="2" l="1"/>
  <c r="M89" i="2" s="1"/>
  <c r="E90" i="2" s="1"/>
  <c r="H90" i="2" s="1"/>
  <c r="I90" i="2" s="1"/>
  <c r="K90" i="2" l="1"/>
  <c r="M90" i="2" s="1"/>
  <c r="E91" i="2" s="1"/>
  <c r="H91" i="2" l="1"/>
  <c r="I91" i="2" s="1"/>
  <c r="K91" i="2"/>
  <c r="M91" i="2" l="1"/>
  <c r="E92" i="2" s="1"/>
  <c r="H92" i="2" s="1"/>
  <c r="I92" i="2" s="1"/>
  <c r="K92" i="2" l="1"/>
  <c r="M92" i="2" s="1"/>
  <c r="E93" i="2" s="1"/>
  <c r="H93" i="2" s="1"/>
  <c r="I93" i="2" s="1"/>
  <c r="K93" i="2" l="1"/>
  <c r="M93" i="2" s="1"/>
  <c r="E94" i="2" s="1"/>
  <c r="K94" i="2" l="1"/>
  <c r="H94" i="2"/>
  <c r="I94" i="2" s="1"/>
  <c r="M94" i="2" l="1"/>
  <c r="E95" i="2" s="1"/>
  <c r="H95" i="2" s="1"/>
  <c r="I95" i="2" s="1"/>
  <c r="K95" i="2" l="1"/>
  <c r="M95" i="2" s="1"/>
  <c r="E96" i="2" s="1"/>
  <c r="H96" i="2" s="1"/>
  <c r="I96" i="2" s="1"/>
  <c r="K96" i="2" l="1"/>
  <c r="M96" i="2" s="1"/>
  <c r="E97" i="2" s="1"/>
  <c r="K97" i="2" l="1"/>
  <c r="H97" i="2"/>
  <c r="I97" i="2" s="1"/>
  <c r="M97" i="2" l="1"/>
  <c r="E98" i="2" s="1"/>
  <c r="H98" i="2" s="1"/>
  <c r="I98" i="2" s="1"/>
  <c r="K98" i="2" l="1"/>
  <c r="M98" i="2" s="1"/>
  <c r="E99" i="2" s="1"/>
  <c r="K99" i="2" l="1"/>
  <c r="H99" i="2"/>
  <c r="I99" i="2" s="1"/>
  <c r="M99" i="2" l="1"/>
  <c r="E100" i="2" s="1"/>
  <c r="H100" i="2" s="1"/>
  <c r="I100" i="2" s="1"/>
  <c r="K100" i="2" l="1"/>
  <c r="M100" i="2" s="1"/>
  <c r="E101" i="2" s="1"/>
  <c r="H101" i="2" l="1"/>
  <c r="I101" i="2" s="1"/>
  <c r="K101" i="2"/>
  <c r="M101" i="2" l="1"/>
  <c r="E102" i="2" s="1"/>
  <c r="K102" i="2" l="1"/>
  <c r="H102" i="2"/>
  <c r="I102" i="2" s="1"/>
  <c r="M102" i="2" l="1"/>
  <c r="E103" i="2" s="1"/>
  <c r="K103" i="2" s="1"/>
  <c r="H103" i="2" l="1"/>
  <c r="I103" i="2" s="1"/>
  <c r="M103" i="2" s="1"/>
  <c r="E104" i="2" s="1"/>
  <c r="H104" i="2" l="1"/>
  <c r="I104" i="2" s="1"/>
  <c r="K104" i="2"/>
  <c r="M104" i="2" l="1"/>
  <c r="E105" i="2" s="1"/>
  <c r="H105" i="2" s="1"/>
  <c r="I105" i="2" s="1"/>
  <c r="K105" i="2" l="1"/>
  <c r="M105" i="2" s="1"/>
  <c r="E106" i="2" s="1"/>
  <c r="K106" i="2" l="1"/>
  <c r="H106" i="2"/>
  <c r="I106" i="2" s="1"/>
  <c r="M106" i="2" l="1"/>
  <c r="E107" i="2" s="1"/>
  <c r="H107" i="2" s="1"/>
  <c r="I107" i="2" s="1"/>
  <c r="K107" i="2" l="1"/>
  <c r="M107" i="2" s="1"/>
  <c r="E108" i="2" s="1"/>
  <c r="H108" i="2" s="1"/>
  <c r="I108" i="2" s="1"/>
  <c r="K108" i="2" l="1"/>
  <c r="M108" i="2" s="1"/>
  <c r="E109" i="2" s="1"/>
  <c r="H109" i="2" s="1"/>
  <c r="I109" i="2" s="1"/>
  <c r="K109" i="2" l="1"/>
  <c r="M109" i="2" s="1"/>
  <c r="E110" i="2" s="1"/>
  <c r="K110" i="2" s="1"/>
  <c r="H110" i="2" l="1"/>
  <c r="I110" i="2" s="1"/>
  <c r="M110" i="2" s="1"/>
  <c r="E111" i="2" s="1"/>
  <c r="H111" i="2" s="1"/>
  <c r="I111" i="2" s="1"/>
  <c r="K111" i="2" l="1"/>
  <c r="M111" i="2" s="1"/>
  <c r="E112" i="2" s="1"/>
  <c r="H112" i="2" s="1"/>
  <c r="I112" i="2" s="1"/>
  <c r="K112" i="2" l="1"/>
  <c r="M112" i="2" s="1"/>
  <c r="E113" i="2" s="1"/>
  <c r="H113" i="2" s="1"/>
  <c r="I113" i="2" s="1"/>
  <c r="K113" i="2" l="1"/>
  <c r="M113" i="2" s="1"/>
  <c r="E114" i="2" s="1"/>
  <c r="H114" i="2" s="1"/>
  <c r="I114" i="2" s="1"/>
  <c r="K114" i="2" l="1"/>
  <c r="M114" i="2" s="1"/>
  <c r="E115" i="2" s="1"/>
  <c r="K115" i="2" s="1"/>
  <c r="H115" i="2" l="1"/>
  <c r="I115" i="2" s="1"/>
  <c r="M115" i="2" s="1"/>
  <c r="E116" i="2" s="1"/>
  <c r="H116" i="2" l="1"/>
  <c r="I116" i="2" s="1"/>
  <c r="K116" i="2"/>
  <c r="M116" i="2" l="1"/>
  <c r="E117" i="2" s="1"/>
  <c r="H117" i="2" s="1"/>
  <c r="I117" i="2" s="1"/>
  <c r="K117" i="2" l="1"/>
  <c r="M117" i="2" s="1"/>
  <c r="E118" i="2" s="1"/>
  <c r="K118" i="2" l="1"/>
  <c r="H118" i="2"/>
  <c r="I118" i="2" s="1"/>
  <c r="M118" i="2" l="1"/>
  <c r="E119" i="2" s="1"/>
  <c r="K119" i="2" s="1"/>
  <c r="H119" i="2" l="1"/>
  <c r="I119" i="2" s="1"/>
  <c r="M119" i="2" s="1"/>
  <c r="E120" i="2" s="1"/>
  <c r="H120" i="2" s="1"/>
  <c r="I120" i="2" s="1"/>
  <c r="K120" i="2" l="1"/>
  <c r="M120" i="2" s="1"/>
  <c r="E121" i="2" s="1"/>
  <c r="K121" i="2" s="1"/>
  <c r="H121" i="2" l="1"/>
  <c r="I121" i="2" s="1"/>
  <c r="M121" i="2" s="1"/>
  <c r="E122" i="2" s="1"/>
  <c r="H122" i="2" s="1"/>
  <c r="I122" i="2" s="1"/>
  <c r="K122" i="2" l="1"/>
  <c r="M122" i="2" s="1"/>
  <c r="E123" i="2" s="1"/>
  <c r="H123" i="2" s="1"/>
  <c r="I123" i="2" s="1"/>
  <c r="K123" i="2" l="1"/>
  <c r="M123" i="2" s="1"/>
  <c r="E124" i="2" s="1"/>
  <c r="H124" i="2" s="1"/>
  <c r="I124" i="2" s="1"/>
  <c r="K124" i="2" l="1"/>
  <c r="M124" i="2" s="1"/>
  <c r="E125" i="2" s="1"/>
  <c r="H125" i="2" s="1"/>
  <c r="I125" i="2" s="1"/>
  <c r="K125" i="2" l="1"/>
  <c r="M125" i="2" s="1"/>
  <c r="E126" i="2" s="1"/>
  <c r="H126" i="2" s="1"/>
  <c r="K126" i="2" l="1"/>
  <c r="I126" i="2"/>
  <c r="M126" i="2" l="1"/>
  <c r="E127" i="2" s="1"/>
  <c r="H127" i="2" s="1"/>
  <c r="K127" i="2" l="1"/>
  <c r="I127" i="2"/>
  <c r="M127" i="2" l="1"/>
  <c r="E128" i="2" s="1"/>
  <c r="H128" i="2" s="1"/>
  <c r="K128" i="2" l="1"/>
  <c r="I128" i="2"/>
  <c r="M128" i="2" l="1"/>
  <c r="E129" i="2" s="1"/>
  <c r="H129" i="2" s="1"/>
  <c r="K129" i="2" l="1"/>
  <c r="I129" i="2"/>
  <c r="M129" i="2" l="1"/>
  <c r="E130" i="2" s="1"/>
  <c r="H130" i="2" s="1"/>
  <c r="K130" i="2" l="1"/>
  <c r="I130" i="2"/>
  <c r="M130" i="2" l="1"/>
  <c r="E131" i="2" s="1"/>
  <c r="H131" i="2" s="1"/>
  <c r="K131" i="2" l="1"/>
  <c r="I131" i="2"/>
  <c r="M131" i="2" l="1"/>
  <c r="E132" i="2" s="1"/>
  <c r="H132" i="2" s="1"/>
  <c r="K132" i="2" l="1"/>
  <c r="I132" i="2"/>
  <c r="M132" i="2" l="1"/>
  <c r="E133" i="2" s="1"/>
  <c r="H133" i="2" s="1"/>
  <c r="K133" i="2" l="1"/>
  <c r="I133" i="2"/>
  <c r="M133" i="2" l="1"/>
  <c r="E134" i="2" s="1"/>
  <c r="H134" i="2" s="1"/>
  <c r="K134" i="2" l="1"/>
  <c r="I134" i="2"/>
  <c r="M134" i="2" l="1"/>
  <c r="E135" i="2" s="1"/>
  <c r="H135" i="2" s="1"/>
  <c r="K135" i="2" l="1"/>
  <c r="I135" i="2"/>
  <c r="M135" i="2" l="1"/>
  <c r="E136" i="2" s="1"/>
  <c r="H136" i="2" s="1"/>
  <c r="K136" i="2" l="1"/>
  <c r="I136" i="2"/>
  <c r="M136" i="2" l="1"/>
  <c r="E137" i="2" s="1"/>
  <c r="H137" i="2" s="1"/>
  <c r="K137" i="2" l="1"/>
  <c r="I137" i="2"/>
  <c r="M137" i="2" l="1"/>
  <c r="E138" i="2" s="1"/>
  <c r="H138" i="2" s="1"/>
  <c r="K138" i="2" l="1"/>
  <c r="I138" i="2"/>
  <c r="M138" i="2" l="1"/>
  <c r="E139" i="2" s="1"/>
  <c r="H139" i="2" s="1"/>
  <c r="K139" i="2" l="1"/>
  <c r="I139" i="2"/>
  <c r="M139" i="2" l="1"/>
  <c r="E140" i="2" s="1"/>
  <c r="H140" i="2" s="1"/>
  <c r="K140" i="2" l="1"/>
  <c r="I140" i="2"/>
  <c r="M140" i="2" l="1"/>
  <c r="E141" i="2" s="1"/>
  <c r="H141" i="2" s="1"/>
  <c r="K141" i="2" l="1"/>
  <c r="I141" i="2"/>
  <c r="M141" i="2" l="1"/>
  <c r="E142" i="2" s="1"/>
  <c r="H142" i="2" s="1"/>
  <c r="K142" i="2" l="1"/>
  <c r="I142" i="2"/>
  <c r="M142" i="2" l="1"/>
  <c r="E143" i="2" s="1"/>
  <c r="H143" i="2" s="1"/>
  <c r="K143" i="2" l="1"/>
  <c r="I143" i="2"/>
  <c r="M143" i="2" l="1"/>
  <c r="E144" i="2" s="1"/>
  <c r="H144" i="2" s="1"/>
  <c r="K144" i="2" l="1"/>
  <c r="I144" i="2"/>
  <c r="M144" i="2" l="1"/>
  <c r="E145" i="2" s="1"/>
  <c r="H145" i="2" s="1"/>
  <c r="K145" i="2" l="1"/>
  <c r="I145" i="2"/>
  <c r="M145" i="2" l="1"/>
  <c r="E146" i="2" s="1"/>
  <c r="H146" i="2" s="1"/>
  <c r="K146" i="2" l="1"/>
  <c r="I146" i="2"/>
  <c r="M146" i="2" l="1"/>
  <c r="E147" i="2" s="1"/>
  <c r="H147" i="2" s="1"/>
  <c r="K147" i="2" l="1"/>
  <c r="I147" i="2"/>
  <c r="M147" i="2" l="1"/>
  <c r="E148" i="2" s="1"/>
  <c r="H148" i="2" s="1"/>
  <c r="K148" i="2" l="1"/>
  <c r="I148" i="2"/>
  <c r="M148" i="2" l="1"/>
  <c r="E149" i="2" s="1"/>
  <c r="H149" i="2" s="1"/>
  <c r="K149" i="2" l="1"/>
  <c r="I149" i="2"/>
  <c r="M149" i="2" l="1"/>
  <c r="E150" i="2" s="1"/>
  <c r="H150" i="2" s="1"/>
  <c r="K150" i="2" l="1"/>
  <c r="I150" i="2"/>
  <c r="M150" i="2" l="1"/>
  <c r="E151" i="2" s="1"/>
  <c r="H151" i="2" s="1"/>
  <c r="K151" i="2" l="1"/>
  <c r="I151" i="2"/>
  <c r="M151" i="2" l="1"/>
  <c r="E152" i="2" s="1"/>
  <c r="H152" i="2" s="1"/>
  <c r="K152" i="2" l="1"/>
  <c r="I152" i="2"/>
  <c r="M152" i="2" l="1"/>
  <c r="E153" i="2" s="1"/>
  <c r="H153" i="2" s="1"/>
  <c r="K153" i="2" l="1"/>
  <c r="I153" i="2"/>
  <c r="M153" i="2" l="1"/>
  <c r="E154" i="2" s="1"/>
  <c r="H154" i="2" s="1"/>
  <c r="K154" i="2" l="1"/>
  <c r="I154" i="2"/>
  <c r="M154" i="2" l="1"/>
  <c r="E155" i="2" s="1"/>
  <c r="H155" i="2" s="1"/>
  <c r="K155" i="2" l="1"/>
  <c r="I155" i="2"/>
  <c r="M155" i="2" l="1"/>
  <c r="E156" i="2" s="1"/>
  <c r="H156" i="2" s="1"/>
  <c r="K156" i="2" l="1"/>
  <c r="I156" i="2"/>
  <c r="M156" i="2" l="1"/>
  <c r="E157" i="2" s="1"/>
  <c r="H157" i="2" s="1"/>
  <c r="K157" i="2" l="1"/>
  <c r="I157" i="2"/>
  <c r="M157" i="2" l="1"/>
  <c r="E158" i="2" s="1"/>
  <c r="H158" i="2" s="1"/>
  <c r="K158" i="2" l="1"/>
  <c r="I158" i="2"/>
  <c r="M158" i="2" l="1"/>
  <c r="E159" i="2" s="1"/>
  <c r="H159" i="2" s="1"/>
  <c r="K159" i="2" l="1"/>
  <c r="I159" i="2"/>
  <c r="M159" i="2" l="1"/>
  <c r="E160" i="2" s="1"/>
  <c r="H160" i="2" s="1"/>
  <c r="K160" i="2" l="1"/>
  <c r="I160" i="2"/>
  <c r="M160" i="2" l="1"/>
  <c r="E161" i="2" s="1"/>
  <c r="H161" i="2" s="1"/>
  <c r="K161" i="2" l="1"/>
  <c r="I161" i="2"/>
  <c r="M161" i="2" l="1"/>
  <c r="E162" i="2" s="1"/>
  <c r="H162" i="2" s="1"/>
  <c r="K162" i="2" l="1"/>
  <c r="I162" i="2"/>
  <c r="M162" i="2" l="1"/>
  <c r="E163" i="2" s="1"/>
  <c r="H163" i="2" s="1"/>
  <c r="K163" i="2" l="1"/>
  <c r="I163" i="2"/>
  <c r="M163" i="2" l="1"/>
  <c r="E164" i="2" s="1"/>
  <c r="H164" i="2" s="1"/>
  <c r="K164" i="2" l="1"/>
  <c r="I164" i="2"/>
  <c r="M164" i="2" l="1"/>
  <c r="E165" i="2" s="1"/>
  <c r="H165" i="2" s="1"/>
  <c r="K165" i="2" l="1"/>
  <c r="I165" i="2"/>
  <c r="M165" i="2" l="1"/>
  <c r="E166" i="2" s="1"/>
  <c r="H166" i="2" s="1"/>
  <c r="K166" i="2" l="1"/>
  <c r="I166" i="2"/>
  <c r="M166" i="2" l="1"/>
  <c r="E167" i="2" s="1"/>
  <c r="H167" i="2" s="1"/>
  <c r="K167" i="2" l="1"/>
  <c r="I167" i="2"/>
  <c r="M167" i="2" l="1"/>
  <c r="E168" i="2" s="1"/>
  <c r="H168" i="2" s="1"/>
  <c r="K168" i="2" l="1"/>
  <c r="I168" i="2"/>
  <c r="M168" i="2" l="1"/>
  <c r="E169" i="2" s="1"/>
  <c r="H169" i="2" s="1"/>
  <c r="K169" i="2" l="1"/>
  <c r="I169" i="2"/>
  <c r="M169" i="2" l="1"/>
  <c r="E170" i="2" s="1"/>
  <c r="H170" i="2" s="1"/>
  <c r="K170" i="2" l="1"/>
  <c r="I170" i="2"/>
  <c r="M170" i="2" l="1"/>
  <c r="E171" i="2" s="1"/>
  <c r="H171" i="2" s="1"/>
  <c r="K171" i="2" l="1"/>
  <c r="I171" i="2"/>
  <c r="M171" i="2" l="1"/>
  <c r="E172" i="2" s="1"/>
  <c r="H172" i="2" s="1"/>
  <c r="K172" i="2" l="1"/>
  <c r="I172" i="2"/>
  <c r="M172" i="2" l="1"/>
  <c r="E173" i="2" s="1"/>
  <c r="H173" i="2" s="1"/>
  <c r="K173" i="2" l="1"/>
  <c r="I173" i="2"/>
  <c r="M173" i="2" l="1"/>
  <c r="E174" i="2" s="1"/>
  <c r="H174" i="2" s="1"/>
  <c r="K174" i="2" l="1"/>
  <c r="I174" i="2"/>
  <c r="M174" i="2" l="1"/>
  <c r="E175" i="2" s="1"/>
  <c r="H175" i="2" s="1"/>
  <c r="K175" i="2" l="1"/>
  <c r="I175" i="2"/>
  <c r="M175" i="2" l="1"/>
  <c r="E176" i="2" s="1"/>
  <c r="H176" i="2" s="1"/>
  <c r="K176" i="2" l="1"/>
  <c r="I176" i="2"/>
  <c r="M176" i="2" l="1"/>
  <c r="E177" i="2" s="1"/>
  <c r="H177" i="2" s="1"/>
  <c r="K177" i="2" l="1"/>
  <c r="I177" i="2"/>
  <c r="M177" i="2" l="1"/>
  <c r="E178" i="2" s="1"/>
  <c r="H178" i="2" s="1"/>
  <c r="K178" i="2" l="1"/>
  <c r="I178" i="2"/>
  <c r="M178" i="2" l="1"/>
  <c r="E179" i="2" s="1"/>
  <c r="H179" i="2" s="1"/>
  <c r="K179" i="2" l="1"/>
  <c r="I179" i="2"/>
  <c r="M179" i="2" l="1"/>
  <c r="E180" i="2" s="1"/>
  <c r="H180" i="2" s="1"/>
  <c r="K180" i="2" l="1"/>
  <c r="I180" i="2"/>
  <c r="M180" i="2" l="1"/>
  <c r="E181" i="2" s="1"/>
  <c r="H181" i="2" s="1"/>
  <c r="K181" i="2" l="1"/>
  <c r="I181" i="2"/>
  <c r="M181" i="2" l="1"/>
  <c r="E182" i="2" s="1"/>
  <c r="H182" i="2" s="1"/>
  <c r="K182" i="2" l="1"/>
  <c r="I182" i="2"/>
  <c r="M182" i="2" l="1"/>
  <c r="E183" i="2" s="1"/>
  <c r="H183" i="2" s="1"/>
  <c r="K183" i="2" l="1"/>
  <c r="I183" i="2"/>
  <c r="M183" i="2" l="1"/>
  <c r="E184" i="2" s="1"/>
  <c r="H184" i="2" s="1"/>
  <c r="K184" i="2" l="1"/>
  <c r="I184" i="2"/>
  <c r="M184" i="2" l="1"/>
  <c r="E185" i="2" s="1"/>
  <c r="H185" i="2" s="1"/>
  <c r="K185" i="2" l="1"/>
  <c r="I185" i="2"/>
  <c r="M185" i="2" l="1"/>
  <c r="E186" i="2" s="1"/>
  <c r="H186" i="2" s="1"/>
  <c r="K186" i="2" l="1"/>
  <c r="I186" i="2"/>
  <c r="M186" i="2" l="1"/>
  <c r="E187" i="2" s="1"/>
  <c r="H187" i="2" s="1"/>
  <c r="K187" i="2" l="1"/>
  <c r="I187" i="2"/>
  <c r="M187" i="2" l="1"/>
  <c r="E188" i="2" s="1"/>
  <c r="H188" i="2" s="1"/>
  <c r="K188" i="2" l="1"/>
  <c r="I188" i="2"/>
  <c r="M188" i="2" l="1"/>
  <c r="E189" i="2" s="1"/>
  <c r="H189" i="2" s="1"/>
  <c r="K189" i="2" l="1"/>
  <c r="I189" i="2"/>
  <c r="M189" i="2" l="1"/>
  <c r="E190" i="2" s="1"/>
  <c r="H190" i="2" s="1"/>
  <c r="K190" i="2" l="1"/>
  <c r="I190" i="2"/>
  <c r="M190" i="2" l="1"/>
  <c r="E191" i="2" s="1"/>
  <c r="H191" i="2" s="1"/>
  <c r="K191" i="2" l="1"/>
  <c r="I191" i="2"/>
  <c r="M191" i="2" l="1"/>
  <c r="E192" i="2" s="1"/>
  <c r="H192" i="2" s="1"/>
  <c r="K192" i="2" l="1"/>
  <c r="I192" i="2"/>
  <c r="M192" i="2" l="1"/>
  <c r="E193" i="2" s="1"/>
  <c r="H193" i="2" s="1"/>
  <c r="K193" i="2" l="1"/>
  <c r="I193" i="2"/>
  <c r="M193" i="2" l="1"/>
  <c r="E194" i="2" s="1"/>
  <c r="H194" i="2" s="1"/>
  <c r="K194" i="2" l="1"/>
  <c r="I194" i="2"/>
  <c r="M194" i="2" l="1"/>
  <c r="E195" i="2" s="1"/>
  <c r="H195" i="2" s="1"/>
  <c r="K195" i="2" l="1"/>
  <c r="I195" i="2"/>
  <c r="M195" i="2" l="1"/>
  <c r="E196" i="2" s="1"/>
  <c r="H196" i="2" s="1"/>
  <c r="K196" i="2" l="1"/>
  <c r="I196" i="2"/>
  <c r="M196" i="2" l="1"/>
  <c r="E197" i="2" s="1"/>
  <c r="H197" i="2" s="1"/>
  <c r="K197" i="2" l="1"/>
  <c r="I197" i="2"/>
  <c r="M197" i="2" l="1"/>
  <c r="E198" i="2" s="1"/>
  <c r="H198" i="2" s="1"/>
  <c r="K198" i="2" l="1"/>
  <c r="I198" i="2"/>
  <c r="M198" i="2" l="1"/>
  <c r="E199" i="2" s="1"/>
  <c r="H199" i="2" s="1"/>
  <c r="K199" i="2" l="1"/>
  <c r="I199" i="2"/>
  <c r="M199" i="2" l="1"/>
  <c r="E200" i="2" s="1"/>
  <c r="H200" i="2" s="1"/>
  <c r="K200" i="2" l="1"/>
  <c r="I200" i="2"/>
  <c r="M200" i="2" l="1"/>
  <c r="E201" i="2" s="1"/>
  <c r="H201" i="2" s="1"/>
  <c r="K201" i="2" l="1"/>
  <c r="I201" i="2"/>
  <c r="M201" i="2" l="1"/>
  <c r="E202" i="2" s="1"/>
  <c r="H202" i="2" s="1"/>
  <c r="K202" i="2" l="1"/>
  <c r="I202" i="2"/>
  <c r="M202" i="2" l="1"/>
  <c r="E203" i="2" s="1"/>
  <c r="H203" i="2" s="1"/>
  <c r="K203" i="2" l="1"/>
  <c r="I203" i="2"/>
  <c r="M203" i="2" l="1"/>
  <c r="E204" i="2" s="1"/>
  <c r="H204" i="2" s="1"/>
  <c r="K204" i="2" l="1"/>
  <c r="I204" i="2"/>
  <c r="M204" i="2" l="1"/>
  <c r="E205" i="2" s="1"/>
  <c r="H205" i="2" s="1"/>
  <c r="K205" i="2" l="1"/>
  <c r="I205" i="2"/>
  <c r="M205" i="2" l="1"/>
  <c r="E206" i="2" s="1"/>
  <c r="H206" i="2" s="1"/>
  <c r="K206" i="2" l="1"/>
  <c r="I206" i="2"/>
  <c r="M206" i="2" l="1"/>
  <c r="E207" i="2" s="1"/>
  <c r="H207" i="2" s="1"/>
  <c r="K207" i="2" l="1"/>
  <c r="I207" i="2"/>
  <c r="M207" i="2" l="1"/>
  <c r="E208" i="2" s="1"/>
  <c r="H208" i="2" s="1"/>
  <c r="K208" i="2" l="1"/>
  <c r="I208" i="2"/>
  <c r="M208" i="2" l="1"/>
  <c r="E209" i="2" s="1"/>
  <c r="H209" i="2" s="1"/>
  <c r="K209" i="2" l="1"/>
  <c r="I209" i="2"/>
  <c r="M209" i="2" l="1"/>
  <c r="E210" i="2" s="1"/>
  <c r="H210" i="2" s="1"/>
  <c r="K210" i="2" l="1"/>
  <c r="I210" i="2"/>
  <c r="M210" i="2" l="1"/>
  <c r="E211" i="2" s="1"/>
  <c r="H211" i="2" s="1"/>
  <c r="K211" i="2" l="1"/>
  <c r="I211" i="2"/>
  <c r="M211" i="2" l="1"/>
  <c r="E212" i="2" s="1"/>
  <c r="H212" i="2" s="1"/>
  <c r="K212" i="2" l="1"/>
  <c r="I212" i="2"/>
  <c r="M212" i="2" l="1"/>
  <c r="E213" i="2" s="1"/>
  <c r="H213" i="2" s="1"/>
  <c r="K213" i="2" l="1"/>
  <c r="I213" i="2"/>
  <c r="M213" i="2" l="1"/>
  <c r="E214" i="2" s="1"/>
  <c r="H214" i="2" s="1"/>
  <c r="K214" i="2" l="1"/>
  <c r="I214" i="2"/>
  <c r="M214" i="2" l="1"/>
  <c r="E215" i="2" s="1"/>
  <c r="H215" i="2" s="1"/>
  <c r="K215" i="2" l="1"/>
  <c r="I215" i="2"/>
  <c r="M215" i="2" l="1"/>
  <c r="E216" i="2" s="1"/>
  <c r="H216" i="2" s="1"/>
  <c r="K216" i="2" l="1"/>
  <c r="I216" i="2"/>
  <c r="M216" i="2" l="1"/>
  <c r="E217" i="2" s="1"/>
  <c r="H217" i="2" s="1"/>
  <c r="K217" i="2" l="1"/>
  <c r="I217" i="2"/>
  <c r="M217" i="2" l="1"/>
  <c r="E218" i="2" s="1"/>
  <c r="H218" i="2" s="1"/>
  <c r="K218" i="2" l="1"/>
  <c r="I218" i="2"/>
  <c r="M218" i="2" l="1"/>
  <c r="E219" i="2" s="1"/>
  <c r="H219" i="2" s="1"/>
  <c r="K219" i="2" l="1"/>
  <c r="I219" i="2"/>
  <c r="M219" i="2" l="1"/>
  <c r="E220" i="2" s="1"/>
  <c r="H220" i="2" s="1"/>
  <c r="K220" i="2" l="1"/>
  <c r="I220" i="2"/>
  <c r="M220" i="2" l="1"/>
  <c r="D13" i="3"/>
  <c r="D14" i="3" s="1"/>
  <c r="D15" i="3" l="1"/>
  <c r="D16" i="3" l="1"/>
  <c r="D17" i="3" l="1"/>
  <c r="D18" i="3" l="1"/>
  <c r="D19" i="3" l="1"/>
  <c r="D20" i="3" l="1"/>
  <c r="D21" i="3" l="1"/>
  <c r="D22" i="3" l="1"/>
  <c r="D23" i="3" l="1"/>
  <c r="D24" i="3" l="1"/>
  <c r="D25" i="3" l="1"/>
  <c r="D26" i="3" l="1"/>
  <c r="D27" i="3" l="1"/>
  <c r="D28" i="3" l="1"/>
  <c r="D29" i="3" l="1"/>
  <c r="D30" i="3" l="1"/>
  <c r="D31" i="3" l="1"/>
  <c r="D32" i="3" l="1"/>
  <c r="D33" i="3" l="1"/>
  <c r="D34" i="3" l="1"/>
  <c r="D35" i="3" l="1"/>
  <c r="D36" i="3" l="1"/>
  <c r="D37" i="3" l="1"/>
  <c r="D38" i="3" l="1"/>
  <c r="D39" i="3" l="1"/>
  <c r="D40" i="3" l="1"/>
  <c r="D41" i="3" l="1"/>
  <c r="D42" i="3" l="1"/>
  <c r="D43" i="3" l="1"/>
  <c r="D44" i="3" l="1"/>
  <c r="D45" i="3" l="1"/>
  <c r="D46" i="3" l="1"/>
  <c r="D47" i="3" l="1"/>
  <c r="D48" i="3" l="1"/>
  <c r="D49" i="3" l="1"/>
  <c r="D50" i="3" l="1"/>
  <c r="D51" i="3" l="1"/>
  <c r="D52" i="3" l="1"/>
  <c r="D53" i="3" l="1"/>
  <c r="D54" i="3" l="1"/>
  <c r="D55" i="3" l="1"/>
  <c r="D56" i="3" l="1"/>
  <c r="D57" i="3" l="1"/>
  <c r="D58" i="3" l="1"/>
  <c r="D59" i="3" l="1"/>
  <c r="D60" i="3" l="1"/>
  <c r="D61" i="3" l="1"/>
  <c r="D62" i="3" l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</calcChain>
</file>

<file path=xl/sharedStrings.xml><?xml version="1.0" encoding="utf-8"?>
<sst xmlns="http://schemas.openxmlformats.org/spreadsheetml/2006/main" count="90" uniqueCount="54">
  <si>
    <t>Class</t>
  </si>
  <si>
    <t>Inputs</t>
  </si>
  <si>
    <t>Power</t>
  </si>
  <si>
    <t>Proportion of power usable</t>
  </si>
  <si>
    <t>Drag</t>
  </si>
  <si>
    <t>Velocity</t>
  </si>
  <si>
    <t>Acceleration</t>
  </si>
  <si>
    <t>Ncars</t>
  </si>
  <si>
    <t>Traction coefficient</t>
  </si>
  <si>
    <t>Proportion powered axles (by mass)</t>
  </si>
  <si>
    <t>kW</t>
  </si>
  <si>
    <t>tonne</t>
  </si>
  <si>
    <t>Usable power</t>
  </si>
  <si>
    <t>Distance</t>
  </si>
  <si>
    <t>Initial acceleration</t>
  </si>
  <si>
    <t>Drag A / m</t>
  </si>
  <si>
    <t>Drag B / m</t>
  </si>
  <si>
    <t>Drag C / m</t>
  </si>
  <si>
    <t>Traction</t>
  </si>
  <si>
    <t>Gradient</t>
  </si>
  <si>
    <t>Total</t>
  </si>
  <si>
    <t>Traction 1</t>
  </si>
  <si>
    <t>Traction 2</t>
  </si>
  <si>
    <t>(m)</t>
  </si>
  <si>
    <t>(m/s)</t>
  </si>
  <si>
    <t>(m/s2)</t>
  </si>
  <si>
    <t>DMU</t>
  </si>
  <si>
    <t>EMU</t>
  </si>
  <si>
    <t>Mass per car</t>
  </si>
  <si>
    <t>Total mass</t>
  </si>
  <si>
    <t>Power per car</t>
  </si>
  <si>
    <t>HST</t>
  </si>
  <si>
    <t>15x</t>
  </si>
  <si>
    <t>Only edit the yellow cells</t>
  </si>
  <si>
    <t>Braking</t>
  </si>
  <si>
    <t>Braking acceleration</t>
  </si>
  <si>
    <t>m/s2</t>
  </si>
  <si>
    <t>Some example vehicle parameters</t>
  </si>
  <si>
    <t>Mass per car (laden)</t>
  </si>
  <si>
    <t>Mass per car (tare)</t>
  </si>
  <si>
    <t>Class 170</t>
  </si>
  <si>
    <t>Cl 43</t>
  </si>
  <si>
    <t>Mk 3</t>
  </si>
  <si>
    <t>Cl 68</t>
  </si>
  <si>
    <t>Loco hauled</t>
  </si>
  <si>
    <t>Calculation works backwards from the intended stopping point</t>
  </si>
  <si>
    <t>Velocity Gradient From Loughborough</t>
  </si>
  <si>
    <t>Velocity Gradient From Loughborough</t>
    <phoneticPr fontId="3" type="noConversion"/>
  </si>
  <si>
    <t>Velocity Gradient From Shepshed</t>
    <phoneticPr fontId="3" type="noConversion"/>
  </si>
  <si>
    <t>Atrack</t>
    <phoneticPr fontId="3" type="noConversion"/>
  </si>
  <si>
    <t>Atrain</t>
    <phoneticPr fontId="3" type="noConversion"/>
  </si>
  <si>
    <t>average speed</t>
    <phoneticPr fontId="3" type="noConversion"/>
  </si>
  <si>
    <t>Lw</t>
  </si>
  <si>
    <t>Lw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</si>
</sst>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[$€-2]* #,##0.00_-;\-[$€-2]* #,##0.00_-;_-[$€-2]* &quot;-&quot;??_-"/>
    <numFmt numFmtId="177" formatCode="0.000"/>
    <numFmt numFmtId="178" formatCode="0.0000"/>
  </numFmts>
  <fonts count="4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1" fillId="0" borderId="0"/>
    <xf numFmtId="176" fontId="1" fillId="0" borderId="0"/>
  </cellStyleXfs>
  <cellXfs count="15">
    <xf numFmtId="0" fontId="0" fillId="0" borderId="0" xfId="0"/>
    <xf numFmtId="177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NumberFormat="1" applyFill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</cellXfs>
  <cellStyles count="3">
    <cellStyle name="Normal 2 2" xfId="1" xr:uid="{00000000-0005-0000-0000-000001000000}"/>
    <cellStyle name="Normal 7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profile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Acceleration!$E$18:$E$19</c:f>
              <c:strCache>
                <c:ptCount val="2"/>
                <c:pt idx="0">
                  <c:v>Velocity Gradient From Loughborough</c:v>
                </c:pt>
                <c:pt idx="1">
                  <c:v>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Acceleration!$B$20:$B$220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Acceleration!$E$20:$E$220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4.13313798931775</c:v>
                </c:pt>
                <c:pt idx="2">
                  <c:v>5.305685830657966</c:v>
                </c:pt>
                <c:pt idx="3">
                  <c:v>6.1104080495339073</c:v>
                </c:pt>
                <c:pt idx="4">
                  <c:v>6.7563383763334102</c:v>
                </c:pt>
                <c:pt idx="5">
                  <c:v>7.3079078209329147</c:v>
                </c:pt>
                <c:pt idx="6">
                  <c:v>7.7952895839820906</c:v>
                </c:pt>
                <c:pt idx="7">
                  <c:v>8.2354807877400855</c:v>
                </c:pt>
                <c:pt idx="8">
                  <c:v>8.6391606807658192</c:v>
                </c:pt>
                <c:pt idx="9">
                  <c:v>9.0135481274447056</c:v>
                </c:pt>
                <c:pt idx="10">
                  <c:v>9.3637871860244672</c:v>
                </c:pt>
                <c:pt idx="11">
                  <c:v>9.6936929449235905</c:v>
                </c:pt>
                <c:pt idx="12">
                  <c:v>10.00618512779063</c:v>
                </c:pt>
                <c:pt idx="13">
                  <c:v>10.303555600917276</c:v>
                </c:pt>
                <c:pt idx="14">
                  <c:v>10.587641408016438</c:v>
                </c:pt>
                <c:pt idx="15">
                  <c:v>10.859941110520682</c:v>
                </c:pt>
                <c:pt idx="16">
                  <c:v>11.121695572511692</c:v>
                </c:pt>
                <c:pt idx="17">
                  <c:v>11.373945609862615</c:v>
                </c:pt>
                <c:pt idx="18">
                  <c:v>11.617574105476569</c:v>
                </c:pt>
                <c:pt idx="19">
                  <c:v>11.853337409173397</c:v>
                </c:pt>
                <c:pt idx="20">
                  <c:v>12.081889170173472</c:v>
                </c:pt>
                <c:pt idx="21">
                  <c:v>12.303798713679571</c:v>
                </c:pt>
                <c:pt idx="22">
                  <c:v>12.519565411151907</c:v>
                </c:pt>
                <c:pt idx="23">
                  <c:v>12.729630060210793</c:v>
                </c:pt>
                <c:pt idx="24">
                  <c:v>12.934383999440165</c:v>
                </c:pt>
                <c:pt idx="25">
                  <c:v>13.13417648453609</c:v>
                </c:pt>
                <c:pt idx="26">
                  <c:v>13.329320713710507</c:v>
                </c:pt>
                <c:pt idx="27">
                  <c:v>13.520098792115814</c:v>
                </c:pt>
                <c:pt idx="28">
                  <c:v>13.706765854462226</c:v>
                </c:pt>
                <c:pt idx="29">
                  <c:v>13.889553513513642</c:v>
                </c:pt>
                <c:pt idx="30">
                  <c:v>14.068672764115764</c:v>
                </c:pt>
                <c:pt idx="31">
                  <c:v>14.244316443984802</c:v>
                </c:pt>
                <c:pt idx="32">
                  <c:v>14.416661331007814</c:v>
                </c:pt>
                <c:pt idx="33">
                  <c:v>14.585869940414016</c:v>
                </c:pt>
                <c:pt idx="34">
                  <c:v>14.752092072548383</c:v>
                </c:pt>
                <c:pt idx="35">
                  <c:v>14.915466152164937</c:v>
                </c:pt>
                <c:pt idx="36">
                  <c:v>15.076120392467812</c:v>
                </c:pt>
                <c:pt idx="37">
                  <c:v>15.2341738110572</c:v>
                </c:pt>
                <c:pt idx="38">
                  <c:v>15.389737120109501</c:v>
                </c:pt>
                <c:pt idx="39">
                  <c:v>15.542913509255898</c:v>
                </c:pt>
                <c:pt idx="40">
                  <c:v>15.693799336509318</c:v>
                </c:pt>
                <c:pt idx="41">
                  <c:v>15.842484740065466</c:v>
                </c:pt>
                <c:pt idx="42">
                  <c:v>15.989054181745825</c:v>
                </c:pt>
                <c:pt idx="43">
                  <c:v>16.133586931163979</c:v>
                </c:pt>
                <c:pt idx="44">
                  <c:v>16.27615749830726</c:v>
                </c:pt>
                <c:pt idx="45">
                  <c:v>16.416836021075671</c:v>
                </c:pt>
                <c:pt idx="46">
                  <c:v>16.555688613363618</c:v>
                </c:pt>
                <c:pt idx="47">
                  <c:v>16.692777678471128</c:v>
                </c:pt>
                <c:pt idx="48">
                  <c:v>16.82816219196118</c:v>
                </c:pt>
                <c:pt idx="49">
                  <c:v>16.961897957515511</c:v>
                </c:pt>
                <c:pt idx="50">
                  <c:v>17.094037838864256</c:v>
                </c:pt>
                <c:pt idx="51">
                  <c:v>17.224631970460106</c:v>
                </c:pt>
                <c:pt idx="52">
                  <c:v>17.353727949223064</c:v>
                </c:pt>
                <c:pt idx="53">
                  <c:v>17.481371009387587</c:v>
                </c:pt>
                <c:pt idx="54">
                  <c:v>17.607604182231597</c:v>
                </c:pt>
                <c:pt idx="55">
                  <c:v>17.732468442250042</c:v>
                </c:pt>
                <c:pt idx="56">
                  <c:v>17.856002841148708</c:v>
                </c:pt>
                <c:pt idx="57">
                  <c:v>17.978244630872304</c:v>
                </c:pt>
                <c:pt idx="58">
                  <c:v>18.099229376740691</c:v>
                </c:pt>
                <c:pt idx="59">
                  <c:v>18.218991061645312</c:v>
                </c:pt>
                <c:pt idx="60">
                  <c:v>18.337562182151611</c:v>
                </c:pt>
                <c:pt idx="61">
                  <c:v>18.45497383726056</c:v>
                </c:pt>
                <c:pt idx="62">
                  <c:v>18.571255810501036</c:v>
                </c:pt>
                <c:pt idx="63">
                  <c:v>18.686436645953599</c:v>
                </c:pt>
                <c:pt idx="64">
                  <c:v>18.800543718743402</c:v>
                </c:pt>
                <c:pt idx="65">
                  <c:v>18.913603300484709</c:v>
                </c:pt>
                <c:pt idx="66">
                  <c:v>19.025640620110607</c:v>
                </c:pt>
                <c:pt idx="67">
                  <c:v>19.136679920478311</c:v>
                </c:pt>
                <c:pt idx="68">
                  <c:v>19.246744511102023</c:v>
                </c:pt>
                <c:pt idx="69">
                  <c:v>19.355856817331343</c:v>
                </c:pt>
                <c:pt idx="70">
                  <c:v>19.464038426262814</c:v>
                </c:pt>
                <c:pt idx="71">
                  <c:v>19.571310129645155</c:v>
                </c:pt>
                <c:pt idx="72">
                  <c:v>19.677691964014631</c:v>
                </c:pt>
                <c:pt idx="73">
                  <c:v>19.783203248275296</c:v>
                </c:pt>
                <c:pt idx="74">
                  <c:v>19.887862618919609</c:v>
                </c:pt>
                <c:pt idx="75">
                  <c:v>19.991688063067397</c:v>
                </c:pt>
                <c:pt idx="76">
                  <c:v>20.09469694948562</c:v>
                </c:pt>
                <c:pt idx="77">
                  <c:v>20.196906057737273</c:v>
                </c:pt>
                <c:pt idx="78">
                  <c:v>20.298331605595095</c:v>
                </c:pt>
                <c:pt idx="79">
                  <c:v>20.398989274844286</c:v>
                </c:pt>
                <c:pt idx="80">
                  <c:v>20.498894235588121</c:v>
                </c:pt>
                <c:pt idx="81">
                  <c:v>20.598061169160921</c:v>
                </c:pt>
                <c:pt idx="82">
                  <c:v>20.696504289744418</c:v>
                </c:pt>
                <c:pt idx="83">
                  <c:v>20.794237364775785</c:v>
                </c:pt>
                <c:pt idx="84">
                  <c:v>20.891273734228626</c:v>
                </c:pt>
                <c:pt idx="85">
                  <c:v>20.987626328841845</c:v>
                </c:pt>
                <c:pt idx="86">
                  <c:v>21.083307687365519</c:v>
                </c:pt>
                <c:pt idx="87">
                  <c:v>21.178329972887603</c:v>
                </c:pt>
                <c:pt idx="88">
                  <c:v>21.272704988300436</c:v>
                </c:pt>
                <c:pt idx="89">
                  <c:v>21.366444190961658</c:v>
                </c:pt>
                <c:pt idx="90">
                  <c:v>21.459558706600077</c:v>
                </c:pt>
                <c:pt idx="91">
                  <c:v>21.552059342513324</c:v>
                </c:pt>
                <c:pt idx="92">
                  <c:v>21.643956600100761</c:v>
                </c:pt>
                <c:pt idx="93">
                  <c:v>21.735260686771994</c:v>
                </c:pt>
                <c:pt idx="94">
                  <c:v>21.825981527268457</c:v>
                </c:pt>
                <c:pt idx="95">
                  <c:v>21.916128774432973</c:v>
                </c:pt>
                <c:pt idx="96">
                  <c:v>22.005711819459709</c:v>
                </c:pt>
                <c:pt idx="97">
                  <c:v>22.09473980165475</c:v>
                </c:pt>
                <c:pt idx="98">
                  <c:v>22.183221617735494</c:v>
                </c:pt>
                <c:pt idx="99">
                  <c:v>22.271165930695108</c:v>
                </c:pt>
                <c:pt idx="100">
                  <c:v>22.3585811782566</c:v>
                </c:pt>
                <c:pt idx="101">
                  <c:v>22.445475580939416</c:v>
                </c:pt>
                <c:pt idx="102">
                  <c:v>22.488279011319523</c:v>
                </c:pt>
                <c:pt idx="103">
                  <c:v>22.530913905216348</c:v>
                </c:pt>
                <c:pt idx="104">
                  <c:v>22.573381775490382</c:v>
                </c:pt>
                <c:pt idx="105">
                  <c:v>22.615684112928754</c:v>
                </c:pt>
                <c:pt idx="106">
                  <c:v>22.657822386688839</c:v>
                </c:pt>
                <c:pt idx="107">
                  <c:v>22.699798044730525</c:v>
                </c:pt>
                <c:pt idx="108">
                  <c:v>22.741612514237541</c:v>
                </c:pt>
                <c:pt idx="109">
                  <c:v>22.783267202028146</c:v>
                </c:pt>
                <c:pt idx="110">
                  <c:v>22.824763494955487</c:v>
                </c:pt>
                <c:pt idx="111">
                  <c:v>22.866102760297988</c:v>
                </c:pt>
                <c:pt idx="112">
                  <c:v>22.907286346140033</c:v>
                </c:pt>
                <c:pt idx="113">
                  <c:v>22.948315581743248</c:v>
                </c:pt>
                <c:pt idx="114">
                  <c:v>22.989191777908673</c:v>
                </c:pt>
                <c:pt idx="115">
                  <c:v>23.029916227330062</c:v>
                </c:pt>
                <c:pt idx="116">
                  <c:v>23.070490204938615</c:v>
                </c:pt>
                <c:pt idx="117">
                  <c:v>23.110914968239367</c:v>
                </c:pt>
                <c:pt idx="118">
                  <c:v>23.151191757639481</c:v>
                </c:pt>
                <c:pt idx="119">
                  <c:v>23.191321796768694</c:v>
                </c:pt>
                <c:pt idx="120">
                  <c:v>23.231306292792123</c:v>
                </c:pt>
                <c:pt idx="121">
                  <c:v>23.271146436715679</c:v>
                </c:pt>
                <c:pt idx="122">
                  <c:v>23.31084340368426</c:v>
                </c:pt>
                <c:pt idx="123">
                  <c:v>23.350398353272979</c:v>
                </c:pt>
                <c:pt idx="124">
                  <c:v>23.389812429771577</c:v>
                </c:pt>
                <c:pt idx="125">
                  <c:v>23.429086762462248</c:v>
                </c:pt>
                <c:pt idx="126">
                  <c:v>23.468222465891049</c:v>
                </c:pt>
                <c:pt idx="127">
                  <c:v>23.50722064013306</c:v>
                </c:pt>
                <c:pt idx="128">
                  <c:v>23.546082371051501</c:v>
                </c:pt>
                <c:pt idx="129">
                  <c:v>23.584808730550936</c:v>
                </c:pt>
                <c:pt idx="130">
                  <c:v>23.623400776824752</c:v>
                </c:pt>
                <c:pt idx="131">
                  <c:v>23.661859554597068</c:v>
                </c:pt>
                <c:pt idx="132">
                  <c:v>23.700186095359211</c:v>
                </c:pt>
                <c:pt idx="133">
                  <c:v>23.738381417600912</c:v>
                </c:pt>
                <c:pt idx="134">
                  <c:v>23.776446527036388</c:v>
                </c:pt>
                <c:pt idx="135">
                  <c:v>23.814382416825406</c:v>
                </c:pt>
                <c:pt idx="136">
                  <c:v>23.852190067789497</c:v>
                </c:pt>
                <c:pt idx="137">
                  <c:v>23.889870448623437</c:v>
                </c:pt>
                <c:pt idx="138">
                  <c:v>23.927424516102118</c:v>
                </c:pt>
                <c:pt idx="139">
                  <c:v>23.964853215282929</c:v>
                </c:pt>
                <c:pt idx="140">
                  <c:v>24.002157479703776</c:v>
                </c:pt>
                <c:pt idx="141">
                  <c:v>24.039338231576849</c:v>
                </c:pt>
                <c:pt idx="142">
                  <c:v>24.076396381978245</c:v>
                </c:pt>
                <c:pt idx="143">
                  <c:v>24.113332831033546</c:v>
                </c:pt>
                <c:pt idx="144">
                  <c:v>24.15014846809947</c:v>
                </c:pt>
                <c:pt idx="145">
                  <c:v>24.186844171941708</c:v>
                </c:pt>
                <c:pt idx="146">
                  <c:v>24.223420810908994</c:v>
                </c:pt>
                <c:pt idx="147">
                  <c:v>24.259879243103569</c:v>
                </c:pt>
                <c:pt idx="148">
                  <c:v>24.29622031654808</c:v>
                </c:pt>
                <c:pt idx="149">
                  <c:v>24.332444869349036</c:v>
                </c:pt>
                <c:pt idx="150">
                  <c:v>24.368553729856874</c:v>
                </c:pt>
                <c:pt idx="151">
                  <c:v>24.404547716822762</c:v>
                </c:pt>
                <c:pt idx="152">
                  <c:v>24.44042763955218</c:v>
                </c:pt>
                <c:pt idx="153">
                  <c:v>24.476194298055383</c:v>
                </c:pt>
                <c:pt idx="154">
                  <c:v>24.511848483194822</c:v>
                </c:pt>
                <c:pt idx="155">
                  <c:v>24.547390976829575</c:v>
                </c:pt>
                <c:pt idx="156">
                  <c:v>24.582822551956902</c:v>
                </c:pt>
                <c:pt idx="157">
                  <c:v>24.618143972850952</c:v>
                </c:pt>
                <c:pt idx="158">
                  <c:v>24.653355995198712</c:v>
                </c:pt>
                <c:pt idx="159">
                  <c:v>24.68845936623325</c:v>
                </c:pt>
                <c:pt idx="160">
                  <c:v>24.723454824864369</c:v>
                </c:pt>
                <c:pt idx="161">
                  <c:v>24.758343101806638</c:v>
                </c:pt>
                <c:pt idx="162">
                  <c:v>24.793124919704962</c:v>
                </c:pt>
                <c:pt idx="163">
                  <c:v>24.827800993257675</c:v>
                </c:pt>
                <c:pt idx="164">
                  <c:v>24.862372029337266</c:v>
                </c:pt>
                <c:pt idx="165">
                  <c:v>24.896838727108761</c:v>
                </c:pt>
                <c:pt idx="166">
                  <c:v>24.931201778145823</c:v>
                </c:pt>
                <c:pt idx="167">
                  <c:v>24.96546186654464</c:v>
                </c:pt>
                <c:pt idx="168">
                  <c:v>24.999619669035631</c:v>
                </c:pt>
                <c:pt idx="169">
                  <c:v>25.033675855093026</c:v>
                </c:pt>
                <c:pt idx="170">
                  <c:v>25.067631087042383</c:v>
                </c:pt>
                <c:pt idx="171">
                  <c:v>25.101486020166067</c:v>
                </c:pt>
                <c:pt idx="172">
                  <c:v>25.135241302806758</c:v>
                </c:pt>
                <c:pt idx="173">
                  <c:v>25.168897576469014</c:v>
                </c:pt>
                <c:pt idx="174">
                  <c:v>25.202455475918949</c:v>
                </c:pt>
                <c:pt idx="175">
                  <c:v>25.235915629282065</c:v>
                </c:pt>
                <c:pt idx="176">
                  <c:v>25.269278658139271</c:v>
                </c:pt>
                <c:pt idx="177">
                  <c:v>25.302545177621134</c:v>
                </c:pt>
                <c:pt idx="178">
                  <c:v>25.335715796500409</c:v>
                </c:pt>
                <c:pt idx="179">
                  <c:v>25.368791117282878</c:v>
                </c:pt>
                <c:pt idx="180">
                  <c:v>25.401771736296539</c:v>
                </c:pt>
                <c:pt idx="181">
                  <c:v>25.434658243779158</c:v>
                </c:pt>
                <c:pt idx="182">
                  <c:v>25.467451223964289</c:v>
                </c:pt>
                <c:pt idx="183">
                  <c:v>25.500151255165701</c:v>
                </c:pt>
                <c:pt idx="184">
                  <c:v>25.53275890986032</c:v>
                </c:pt>
                <c:pt idx="185">
                  <c:v>25.565274754769682</c:v>
                </c:pt>
                <c:pt idx="186">
                  <c:v>25.597699350939944</c:v>
                </c:pt>
                <c:pt idx="187">
                  <c:v>25.630033253820471</c:v>
                </c:pt>
                <c:pt idx="188">
                  <c:v>25.662277013341061</c:v>
                </c:pt>
                <c:pt idx="189">
                  <c:v>25.694431173987777</c:v>
                </c:pt>
                <c:pt idx="190">
                  <c:v>25.726496274877483</c:v>
                </c:pt>
                <c:pt idx="191">
                  <c:v>25.758472849831072</c:v>
                </c:pt>
                <c:pt idx="192">
                  <c:v>25.790361427445418</c:v>
                </c:pt>
                <c:pt idx="193">
                  <c:v>25.822162531164086</c:v>
                </c:pt>
                <c:pt idx="194">
                  <c:v>25.853876679346836</c:v>
                </c:pt>
                <c:pt idx="195">
                  <c:v>25.885504385337903</c:v>
                </c:pt>
                <c:pt idx="196">
                  <c:v>25.917046157533147</c:v>
                </c:pt>
                <c:pt idx="197">
                  <c:v>25.948502499446029</c:v>
                </c:pt>
                <c:pt idx="198">
                  <c:v>25.979873909772486</c:v>
                </c:pt>
                <c:pt idx="199">
                  <c:v>26.011160882454696</c:v>
                </c:pt>
                <c:pt idx="200">
                  <c:v>26.042363906743777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D-4747-8384-FED7338370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375360"/>
        <c:axId val="78086736"/>
      </c:scatterChart>
      <c:valAx>
        <c:axId val="803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86736"/>
        <c:crosses val="autoZero"/>
        <c:crossBetween val="midCat"/>
      </c:valAx>
      <c:valAx>
        <c:axId val="780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Profile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Acceleration!$B$230:$B$231</c:f>
              <c:strCache>
                <c:ptCount val="2"/>
                <c:pt idx="0">
                  <c:v>Distance</c:v>
                </c:pt>
                <c:pt idx="1">
                  <c:v>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Acceleration!$A$232:$A$432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Acceleration!$B$232:$B$432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4293-96E6-88FB30592214}"/>
            </c:ext>
          </c:extLst>
        </c:ser>
        <c:ser>
          <c:idx val="1"/>
          <c:order val="1"/>
          <c:tx>
            <c:strRef>
              <c:f>Acceleration!$D$230:$D$231</c:f>
              <c:strCache>
                <c:ptCount val="2"/>
                <c:pt idx="0">
                  <c:v>Velocity Gradient From Loughborough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Acceleration!$A$232:$A$432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Acceleration!$D$232:$D$432</c:f>
              <c:numCache>
                <c:formatCode>General</c:formatCode>
                <c:ptCount val="201"/>
                <c:pt idx="0">
                  <c:v>0</c:v>
                </c:pt>
                <c:pt idx="1">
                  <c:v>3.7603111573379135</c:v>
                </c:pt>
                <c:pt idx="2">
                  <c:v>4.8069556796978468</c:v>
                </c:pt>
                <c:pt idx="3">
                  <c:v>5.4808034155474967</c:v>
                </c:pt>
                <c:pt idx="4">
                  <c:v>6.0059014162148223</c:v>
                </c:pt>
                <c:pt idx="5">
                  <c:v>6.4451216090101529</c:v>
                </c:pt>
                <c:pt idx="6">
                  <c:v>6.826945826203457</c:v>
                </c:pt>
                <c:pt idx="7">
                  <c:v>7.1671091745322117</c:v>
                </c:pt>
                <c:pt idx="8">
                  <c:v>7.4753645890375715</c:v>
                </c:pt>
                <c:pt idx="9">
                  <c:v>7.7582365531601711</c:v>
                </c:pt>
                <c:pt idx="10">
                  <c:v>8.0203352604663856</c:v>
                </c:pt>
                <c:pt idx="11">
                  <c:v>8.2650556176956798</c:v>
                </c:pt>
                <c:pt idx="12">
                  <c:v>8.4949797961355706</c:v>
                </c:pt>
                <c:pt idx="13">
                  <c:v>8.7121236508183628</c:v>
                </c:pt>
                <c:pt idx="14">
                  <c:v>8.9180950623153077</c:v>
                </c:pt>
                <c:pt idx="15">
                  <c:v>9.114199787807781</c:v>
                </c:pt>
                <c:pt idx="16">
                  <c:v>9.3015145900482086</c:v>
                </c:pt>
                <c:pt idx="17">
                  <c:v>9.4809391861253207</c:v>
                </c:pt>
                <c:pt idx="18">
                  <c:v>9.6532340420681724</c:v>
                </c:pt>
                <c:pt idx="19">
                  <c:v>9.8190484451812949</c:v>
                </c:pt>
                <c:pt idx="20">
                  <c:v>9.9789417367981788</c:v>
                </c:pt>
                <c:pt idx="21">
                  <c:v>10.133399631351637</c:v>
                </c:pt>
                <c:pt idx="22">
                  <c:v>10.282846939128111</c:v>
                </c:pt>
                <c:pt idx="23">
                  <c:v>10.427657612872848</c:v>
                </c:pt>
                <c:pt idx="24">
                  <c:v>10.568162773105534</c:v>
                </c:pt>
                <c:pt idx="25">
                  <c:v>10.704657186098917</c:v>
                </c:pt>
                <c:pt idx="26">
                  <c:v>10.837404542800192</c:v>
                </c:pt>
                <c:pt idx="27">
                  <c:v>10.966641798189208</c:v>
                </c:pt>
                <c:pt idx="28">
                  <c:v>11.092582766872095</c:v>
                </c:pt>
                <c:pt idx="29">
                  <c:v>11.215421124368321</c:v>
                </c:pt>
                <c:pt idx="30">
                  <c:v>11.335332929397968</c:v>
                </c:pt>
                <c:pt idx="31">
                  <c:v>11.452478757007601</c:v>
                </c:pt>
                <c:pt idx="32">
                  <c:v>11.567005513170724</c:v>
                </c:pt>
                <c:pt idx="33">
                  <c:v>11.679047986872767</c:v>
                </c:pt>
                <c:pt idx="34">
                  <c:v>11.788730184444557</c:v>
                </c:pt>
                <c:pt idx="35">
                  <c:v>11.896166482184567</c:v>
                </c:pt>
                <c:pt idx="36">
                  <c:v>12.001462626487221</c:v>
                </c:pt>
                <c:pt idx="37">
                  <c:v>12.104716605316836</c:v>
                </c:pt>
                <c:pt idx="38">
                  <c:v>12.206019410597364</c:v>
                </c:pt>
                <c:pt idx="39">
                  <c:v>12.305455707675407</c:v>
                </c:pt>
                <c:pt idx="40">
                  <c:v>12.403104425268625</c:v>
                </c:pt>
                <c:pt idx="41">
                  <c:v>12.499039277089608</c:v>
                </c:pt>
                <c:pt idx="42">
                  <c:v>12.593329224526549</c:v>
                </c:pt>
                <c:pt idx="43">
                  <c:v>12.686038888281745</c:v>
                </c:pt>
                <c:pt idx="44">
                  <c:v>12.77722891565115</c:v>
                </c:pt>
                <c:pt idx="45">
                  <c:v>12.866956309121464</c:v>
                </c:pt>
                <c:pt idx="46">
                  <c:v>12.955274721125157</c:v>
                </c:pt>
                <c:pt idx="47">
                  <c:v>13.042234719096315</c:v>
                </c:pt>
                <c:pt idx="48">
                  <c:v>13.127884024385917</c:v>
                </c:pt>
                <c:pt idx="49">
                  <c:v>13.212267728103651</c:v>
                </c:pt>
                <c:pt idx="50">
                  <c:v>13.295428486538459</c:v>
                </c:pt>
                <c:pt idx="51">
                  <c:v>13.377406698458296</c:v>
                </c:pt>
                <c:pt idx="52">
                  <c:v>13.458240666290573</c:v>
                </c:pt>
                <c:pt idx="53">
                  <c:v>13.537966742929495</c:v>
                </c:pt>
                <c:pt idx="54">
                  <c:v>13.616619465698117</c:v>
                </c:pt>
                <c:pt idx="55">
                  <c:v>13.694231678805263</c:v>
                </c:pt>
                <c:pt idx="56">
                  <c:v>13.770834645475935</c:v>
                </c:pt>
                <c:pt idx="57">
                  <c:v>13.846458150794211</c:v>
                </c:pt>
                <c:pt idx="58">
                  <c:v>13.921130596176813</c:v>
                </c:pt>
                <c:pt idx="59">
                  <c:v>13.994879086290455</c:v>
                </c:pt>
                <c:pt idx="60">
                  <c:v>14.067729509134752</c:v>
                </c:pt>
                <c:pt idx="61">
                  <c:v>14.139706609932645</c:v>
                </c:pt>
                <c:pt idx="62">
                  <c:v>14.210834059400478</c:v>
                </c:pt>
                <c:pt idx="63">
                  <c:v>14.281134516908693</c:v>
                </c:pt>
                <c:pt idx="64">
                  <c:v>14.350629688990285</c:v>
                </c:pt>
                <c:pt idx="65">
                  <c:v>14.419340383606748</c:v>
                </c:pt>
                <c:pt idx="66">
                  <c:v>14.487286560539498</c:v>
                </c:pt>
                <c:pt idx="67">
                  <c:v>14.554487378237672</c:v>
                </c:pt>
                <c:pt idx="68">
                  <c:v>14.620961237420532</c:v>
                </c:pt>
                <c:pt idx="69">
                  <c:v>14.686725821703526</c:v>
                </c:pt>
                <c:pt idx="70">
                  <c:v>14.751798135491226</c:v>
                </c:pt>
                <c:pt idx="71">
                  <c:v>14.816194539357321</c:v>
                </c:pt>
                <c:pt idx="72">
                  <c:v>14.879930783111199</c:v>
                </c:pt>
                <c:pt idx="73">
                  <c:v>14.943022036732355</c:v>
                </c:pt>
                <c:pt idx="74">
                  <c:v>15.0054829193373</c:v>
                </c:pt>
                <c:pt idx="75">
                  <c:v>15.067327526328945</c:v>
                </c:pt>
                <c:pt idx="76">
                  <c:v>15.128569454865103</c:v>
                </c:pt>
                <c:pt idx="77">
                  <c:v>15.189221827770876</c:v>
                </c:pt>
                <c:pt idx="78">
                  <c:v>15.249297316008905</c:v>
                </c:pt>
                <c:pt idx="79">
                  <c:v>15.308808159811756</c:v>
                </c:pt>
                <c:pt idx="80">
                  <c:v>15.367766188571993</c:v>
                </c:pt>
                <c:pt idx="81">
                  <c:v>15.426182839577512</c:v>
                </c:pt>
                <c:pt idx="82">
                  <c:v>15.484069175672584</c:v>
                </c:pt>
                <c:pt idx="83">
                  <c:v>15.541435901918472</c:v>
                </c:pt>
                <c:pt idx="84">
                  <c:v>15.598293381321685</c:v>
                </c:pt>
                <c:pt idx="85">
                  <c:v>15.65465164969242</c:v>
                </c:pt>
                <c:pt idx="86">
                  <c:v>15.710520429690991</c:v>
                </c:pt>
                <c:pt idx="87">
                  <c:v>15.765909144115474</c:v>
                </c:pt>
                <c:pt idx="88">
                  <c:v>15.820826928479804</c:v>
                </c:pt>
                <c:pt idx="89">
                  <c:v>15.875282642927804</c:v>
                </c:pt>
                <c:pt idx="90">
                  <c:v>15.929284883525272</c:v>
                </c:pt>
                <c:pt idx="91">
                  <c:v>15.982841992969092</c:v>
                </c:pt>
                <c:pt idx="92">
                  <c:v>16.035962070749552</c:v>
                </c:pt>
                <c:pt idx="93">
                  <c:v>16.088652982799385</c:v>
                </c:pt>
                <c:pt idx="94">
                  <c:v>16.140922370660686</c:v>
                </c:pt>
                <c:pt idx="95">
                  <c:v>16.192777660198679</c:v>
                </c:pt>
                <c:pt idx="96">
                  <c:v>16.244226069889205</c:v>
                </c:pt>
                <c:pt idx="97">
                  <c:v>16.295274618705037</c:v>
                </c:pt>
                <c:pt idx="98">
                  <c:v>16.345930133624339</c:v>
                </c:pt>
                <c:pt idx="99">
                  <c:v>16.396199256783063</c:v>
                </c:pt>
                <c:pt idx="100">
                  <c:v>16.446088452291534</c:v>
                </c:pt>
                <c:pt idx="101">
                  <c:v>16.495604012734226</c:v>
                </c:pt>
                <c:pt idx="102">
                  <c:v>16.544752065370428</c:v>
                </c:pt>
                <c:pt idx="103">
                  <c:v>16.593538578052332</c:v>
                </c:pt>
                <c:pt idx="104">
                  <c:v>16.641969364876033</c:v>
                </c:pt>
                <c:pt idx="105">
                  <c:v>16.690050091579977</c:v>
                </c:pt>
                <c:pt idx="106">
                  <c:v>16.737786280704391</c:v>
                </c:pt>
                <c:pt idx="107">
                  <c:v>16.785183316524442</c:v>
                </c:pt>
                <c:pt idx="108">
                  <c:v>16.832246449769073</c:v>
                </c:pt>
                <c:pt idx="109">
                  <c:v>16.878980802136713</c:v>
                </c:pt>
                <c:pt idx="110">
                  <c:v>16.925391370618371</c:v>
                </c:pt>
                <c:pt idx="111">
                  <c:v>16.971483031638027</c:v>
                </c:pt>
                <c:pt idx="112">
                  <c:v>17.017260545019582</c:v>
                </c:pt>
                <c:pt idx="113">
                  <c:v>17.06272855778915</c:v>
                </c:pt>
                <c:pt idx="114">
                  <c:v>17.107891607820886</c:v>
                </c:pt>
                <c:pt idx="115">
                  <c:v>17.152754127334106</c:v>
                </c:pt>
                <c:pt idx="116">
                  <c:v>17.197320446249019</c:v>
                </c:pt>
                <c:pt idx="117">
                  <c:v>17.241594795407948</c:v>
                </c:pt>
                <c:pt idx="118">
                  <c:v>17.285581309668508</c:v>
                </c:pt>
                <c:pt idx="119">
                  <c:v>17.329284030874906</c:v>
                </c:pt>
                <c:pt idx="120">
                  <c:v>17.372706910713113</c:v>
                </c:pt>
                <c:pt idx="121">
                  <c:v>17.415853813455421</c:v>
                </c:pt>
                <c:pt idx="122">
                  <c:v>17.458728518599472</c:v>
                </c:pt>
                <c:pt idx="123">
                  <c:v>17.501334723406725</c:v>
                </c:pt>
                <c:pt idx="124">
                  <c:v>17.543676045344931</c:v>
                </c:pt>
                <c:pt idx="125">
                  <c:v>17.585756024439</c:v>
                </c:pt>
                <c:pt idx="126">
                  <c:v>17.627578125534392</c:v>
                </c:pt>
                <c:pt idx="127">
                  <c:v>17.669145740476978</c:v>
                </c:pt>
                <c:pt idx="128">
                  <c:v>17.71046219021305</c:v>
                </c:pt>
                <c:pt idx="129">
                  <c:v>17.751530726813041</c:v>
                </c:pt>
                <c:pt idx="130">
                  <c:v>17.792354535422263</c:v>
                </c:pt>
                <c:pt idx="131">
                  <c:v>17.832936736141857</c:v>
                </c:pt>
                <c:pt idx="132">
                  <c:v>17.873280385842946</c:v>
                </c:pt>
                <c:pt idx="133">
                  <c:v>17.913388479916879</c:v>
                </c:pt>
                <c:pt idx="134">
                  <c:v>17.953263953964232</c:v>
                </c:pt>
                <c:pt idx="135">
                  <c:v>17.992909685425211</c:v>
                </c:pt>
                <c:pt idx="136">
                  <c:v>18.032328495153845</c:v>
                </c:pt>
                <c:pt idx="137">
                  <c:v>18.071523148938351</c:v>
                </c:pt>
                <c:pt idx="138">
                  <c:v>18.110496358969872</c:v>
                </c:pt>
                <c:pt idx="139">
                  <c:v>18.149250785261696</c:v>
                </c:pt>
                <c:pt idx="140">
                  <c:v>18.187789037020977</c:v>
                </c:pt>
                <c:pt idx="141">
                  <c:v>18.22611367397489</c:v>
                </c:pt>
                <c:pt idx="142">
                  <c:v>18.264227207653004</c:v>
                </c:pt>
                <c:pt idx="143">
                  <c:v>18.302132102627663</c:v>
                </c:pt>
                <c:pt idx="144">
                  <c:v>18.339830777713992</c:v>
                </c:pt>
                <c:pt idx="145">
                  <c:v>18.377325607131159</c:v>
                </c:pt>
                <c:pt idx="146">
                  <c:v>18.414618921626342</c:v>
                </c:pt>
                <c:pt idx="147">
                  <c:v>18.451713009562908</c:v>
                </c:pt>
                <c:pt idx="148">
                  <c:v>18.488610117974126</c:v>
                </c:pt>
                <c:pt idx="149">
                  <c:v>18.52531245358378</c:v>
                </c:pt>
                <c:pt idx="150">
                  <c:v>18.561822183794881</c:v>
                </c:pt>
                <c:pt idx="151">
                  <c:v>18.598141437647733</c:v>
                </c:pt>
                <c:pt idx="152">
                  <c:v>18.634272306748468</c:v>
                </c:pt>
                <c:pt idx="153">
                  <c:v>18.670216846169154</c:v>
                </c:pt>
                <c:pt idx="154">
                  <c:v>18.705977075320533</c:v>
                </c:pt>
                <c:pt idx="155">
                  <c:v>18.741554978798384</c:v>
                </c:pt>
                <c:pt idx="156">
                  <c:v>18.776952507204477</c:v>
                </c:pt>
                <c:pt idx="157">
                  <c:v>18.812171577943058</c:v>
                </c:pt>
                <c:pt idx="158">
                  <c:v>18.847214075993691</c:v>
                </c:pt>
                <c:pt idx="159">
                  <c:v>18.882081854661365</c:v>
                </c:pt>
                <c:pt idx="160">
                  <c:v>18.916776736304644</c:v>
                </c:pt>
                <c:pt idx="161">
                  <c:v>18.951300513042625</c:v>
                </c:pt>
                <c:pt idx="162">
                  <c:v>18.985654947441482</c:v>
                </c:pt>
                <c:pt idx="163">
                  <c:v>19.019841773181263</c:v>
                </c:pt>
                <c:pt idx="164">
                  <c:v>19.053862695703682</c:v>
                </c:pt>
                <c:pt idx="165">
                  <c:v>19.087719392841496</c:v>
                </c:pt>
                <c:pt idx="166">
                  <c:v>19.121413515430149</c:v>
                </c:pt>
                <c:pt idx="167">
                  <c:v>19.154946687902267</c:v>
                </c:pt>
                <c:pt idx="168">
                  <c:v>19.188320508865576</c:v>
                </c:pt>
                <c:pt idx="169">
                  <c:v>19.221536551664826</c:v>
                </c:pt>
                <c:pt idx="170">
                  <c:v>19.254596364928222</c:v>
                </c:pt>
                <c:pt idx="171">
                  <c:v>19.287501473098903</c:v>
                </c:pt>
                <c:pt idx="172">
                  <c:v>19.320253376951964</c:v>
                </c:pt>
                <c:pt idx="173">
                  <c:v>19.352853554097475</c:v>
                </c:pt>
                <c:pt idx="174">
                  <c:v>19.385303459469977</c:v>
                </c:pt>
                <c:pt idx="175">
                  <c:v>19.417604525804872</c:v>
                </c:pt>
                <c:pt idx="176">
                  <c:v>19.449758164102153</c:v>
                </c:pt>
                <c:pt idx="177">
                  <c:v>19.481765764077871</c:v>
                </c:pt>
                <c:pt idx="178">
                  <c:v>19.513628694603721</c:v>
                </c:pt>
                <c:pt idx="179">
                  <c:v>19.54534830413515</c:v>
                </c:pt>
                <c:pt idx="180">
                  <c:v>19.576925921128304</c:v>
                </c:pt>
                <c:pt idx="181">
                  <c:v>19.60836285444622</c:v>
                </c:pt>
                <c:pt idx="182">
                  <c:v>19.639660393754571</c:v>
                </c:pt>
                <c:pt idx="183">
                  <c:v>19.670819809907268</c:v>
                </c:pt>
                <c:pt idx="184">
                  <c:v>19.70184235532227</c:v>
                </c:pt>
                <c:pt idx="185">
                  <c:v>19.732729264347892</c:v>
                </c:pt>
                <c:pt idx="186">
                  <c:v>19.763481753619878</c:v>
                </c:pt>
                <c:pt idx="187">
                  <c:v>19.79410102240956</c:v>
                </c:pt>
                <c:pt idx="188">
                  <c:v>19.824588252963331</c:v>
                </c:pt>
                <c:pt idx="189">
                  <c:v>19.854944610833716</c:v>
                </c:pt>
                <c:pt idx="190">
                  <c:v>19.885171245202304</c:v>
                </c:pt>
                <c:pt idx="191">
                  <c:v>19.91526928919475</c:v>
                </c:pt>
                <c:pt idx="192">
                  <c:v>19.945239860188103</c:v>
                </c:pt>
                <c:pt idx="193">
                  <c:v>19.975084060110696</c:v>
                </c:pt>
                <c:pt idx="194">
                  <c:v>20.00480297573479</c:v>
                </c:pt>
                <c:pt idx="195">
                  <c:v>20.03439767896219</c:v>
                </c:pt>
                <c:pt idx="196">
                  <c:v>20.063869227103066</c:v>
                </c:pt>
                <c:pt idx="197">
                  <c:v>20.093218663148122</c:v>
                </c:pt>
                <c:pt idx="198">
                  <c:v>20.122447016034357</c:v>
                </c:pt>
                <c:pt idx="199">
                  <c:v>20.151555300904572</c:v>
                </c:pt>
                <c:pt idx="200">
                  <c:v>20.180544519360794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2-4293-96E6-88FB30592214}"/>
            </c:ext>
          </c:extLst>
        </c:ser>
        <c:ser>
          <c:idx val="2"/>
          <c:order val="2"/>
          <c:tx>
            <c:strRef>
              <c:f>Acceleration!$E$230:$E$231</c:f>
              <c:strCache>
                <c:ptCount val="2"/>
                <c:pt idx="0">
                  <c:v>Velocity Gradient From Shepshed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Acceleration!$A$232:$A$432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Acceleration!$E$232:$E$432</c:f>
              <c:numCache>
                <c:formatCode>General</c:formatCode>
                <c:ptCount val="201"/>
                <c:pt idx="0">
                  <c:v>0</c:v>
                </c:pt>
                <c:pt idx="1">
                  <c:v>4.13313798931775</c:v>
                </c:pt>
                <c:pt idx="2">
                  <c:v>5.305685830657966</c:v>
                </c:pt>
                <c:pt idx="3">
                  <c:v>6.1104080495339073</c:v>
                </c:pt>
                <c:pt idx="4">
                  <c:v>6.7563383763334102</c:v>
                </c:pt>
                <c:pt idx="5">
                  <c:v>7.3079078209329147</c:v>
                </c:pt>
                <c:pt idx="6">
                  <c:v>7.7952895839820906</c:v>
                </c:pt>
                <c:pt idx="7">
                  <c:v>8.2354807877400855</c:v>
                </c:pt>
                <c:pt idx="8">
                  <c:v>8.6391606807658192</c:v>
                </c:pt>
                <c:pt idx="9">
                  <c:v>9.0135481274447056</c:v>
                </c:pt>
                <c:pt idx="10">
                  <c:v>9.3637871860244672</c:v>
                </c:pt>
                <c:pt idx="11">
                  <c:v>9.6936929449235905</c:v>
                </c:pt>
                <c:pt idx="12">
                  <c:v>10.00618512779063</c:v>
                </c:pt>
                <c:pt idx="13">
                  <c:v>10.303555600917276</c:v>
                </c:pt>
                <c:pt idx="14">
                  <c:v>10.587641408016438</c:v>
                </c:pt>
                <c:pt idx="15">
                  <c:v>10.859941110520682</c:v>
                </c:pt>
                <c:pt idx="16">
                  <c:v>11.121695572511692</c:v>
                </c:pt>
                <c:pt idx="17">
                  <c:v>11.373945609862615</c:v>
                </c:pt>
                <c:pt idx="18">
                  <c:v>11.617574105476569</c:v>
                </c:pt>
                <c:pt idx="19">
                  <c:v>11.853337409173397</c:v>
                </c:pt>
                <c:pt idx="20">
                  <c:v>12.081889170173472</c:v>
                </c:pt>
                <c:pt idx="21">
                  <c:v>12.303798713679571</c:v>
                </c:pt>
                <c:pt idx="22">
                  <c:v>12.519565411151907</c:v>
                </c:pt>
                <c:pt idx="23">
                  <c:v>12.729630060210793</c:v>
                </c:pt>
                <c:pt idx="24">
                  <c:v>12.934383999440165</c:v>
                </c:pt>
                <c:pt idx="25">
                  <c:v>13.13417648453609</c:v>
                </c:pt>
                <c:pt idx="26">
                  <c:v>13.329320713710507</c:v>
                </c:pt>
                <c:pt idx="27">
                  <c:v>13.520098792115814</c:v>
                </c:pt>
                <c:pt idx="28">
                  <c:v>13.706765854462226</c:v>
                </c:pt>
                <c:pt idx="29">
                  <c:v>13.889553513513642</c:v>
                </c:pt>
                <c:pt idx="30">
                  <c:v>14.068672764115764</c:v>
                </c:pt>
                <c:pt idx="31">
                  <c:v>14.244316443984802</c:v>
                </c:pt>
                <c:pt idx="32">
                  <c:v>14.416661331007814</c:v>
                </c:pt>
                <c:pt idx="33">
                  <c:v>14.585869940414016</c:v>
                </c:pt>
                <c:pt idx="34">
                  <c:v>14.752092072548383</c:v>
                </c:pt>
                <c:pt idx="35">
                  <c:v>14.915466152164937</c:v>
                </c:pt>
                <c:pt idx="36">
                  <c:v>15.076120392467812</c:v>
                </c:pt>
                <c:pt idx="37">
                  <c:v>15.2341738110572</c:v>
                </c:pt>
                <c:pt idx="38">
                  <c:v>15.389737120109501</c:v>
                </c:pt>
                <c:pt idx="39">
                  <c:v>15.542913509255898</c:v>
                </c:pt>
                <c:pt idx="40">
                  <c:v>15.693799336509318</c:v>
                </c:pt>
                <c:pt idx="41">
                  <c:v>15.842484740065466</c:v>
                </c:pt>
                <c:pt idx="42">
                  <c:v>15.989054181745825</c:v>
                </c:pt>
                <c:pt idx="43">
                  <c:v>16.133586931163979</c:v>
                </c:pt>
                <c:pt idx="44">
                  <c:v>16.27615749830726</c:v>
                </c:pt>
                <c:pt idx="45">
                  <c:v>16.416836021075671</c:v>
                </c:pt>
                <c:pt idx="46">
                  <c:v>16.555688613363618</c:v>
                </c:pt>
                <c:pt idx="47">
                  <c:v>16.692777678471128</c:v>
                </c:pt>
                <c:pt idx="48">
                  <c:v>16.82816219196118</c:v>
                </c:pt>
                <c:pt idx="49">
                  <c:v>16.961897957515511</c:v>
                </c:pt>
                <c:pt idx="50">
                  <c:v>17.094037838864256</c:v>
                </c:pt>
                <c:pt idx="51">
                  <c:v>17.224631970460106</c:v>
                </c:pt>
                <c:pt idx="52">
                  <c:v>17.353727949223064</c:v>
                </c:pt>
                <c:pt idx="53">
                  <c:v>17.481371009387587</c:v>
                </c:pt>
                <c:pt idx="54">
                  <c:v>17.607604182231597</c:v>
                </c:pt>
                <c:pt idx="55">
                  <c:v>17.732468442250042</c:v>
                </c:pt>
                <c:pt idx="56">
                  <c:v>17.856002841148708</c:v>
                </c:pt>
                <c:pt idx="57">
                  <c:v>17.978244630872304</c:v>
                </c:pt>
                <c:pt idx="58">
                  <c:v>18.099229376740691</c:v>
                </c:pt>
                <c:pt idx="59">
                  <c:v>18.218991061645312</c:v>
                </c:pt>
                <c:pt idx="60">
                  <c:v>18.337562182151611</c:v>
                </c:pt>
                <c:pt idx="61">
                  <c:v>18.45497383726056</c:v>
                </c:pt>
                <c:pt idx="62">
                  <c:v>18.571255810501036</c:v>
                </c:pt>
                <c:pt idx="63">
                  <c:v>18.686436645953599</c:v>
                </c:pt>
                <c:pt idx="64">
                  <c:v>18.800543718743402</c:v>
                </c:pt>
                <c:pt idx="65">
                  <c:v>18.913603300484709</c:v>
                </c:pt>
                <c:pt idx="66">
                  <c:v>19.025640620110607</c:v>
                </c:pt>
                <c:pt idx="67">
                  <c:v>19.136679920478311</c:v>
                </c:pt>
                <c:pt idx="68">
                  <c:v>19.246744511102023</c:v>
                </c:pt>
                <c:pt idx="69">
                  <c:v>19.355856817331343</c:v>
                </c:pt>
                <c:pt idx="70">
                  <c:v>19.464038426262814</c:v>
                </c:pt>
                <c:pt idx="71">
                  <c:v>19.571310129645155</c:v>
                </c:pt>
                <c:pt idx="72">
                  <c:v>19.677691964014631</c:v>
                </c:pt>
                <c:pt idx="73">
                  <c:v>19.783203248275296</c:v>
                </c:pt>
                <c:pt idx="74">
                  <c:v>19.887862618919609</c:v>
                </c:pt>
                <c:pt idx="75">
                  <c:v>19.991688063067397</c:v>
                </c:pt>
                <c:pt idx="76">
                  <c:v>20.09469694948562</c:v>
                </c:pt>
                <c:pt idx="77">
                  <c:v>20.196906057737273</c:v>
                </c:pt>
                <c:pt idx="78">
                  <c:v>20.298331605595095</c:v>
                </c:pt>
                <c:pt idx="79">
                  <c:v>20.398989274844286</c:v>
                </c:pt>
                <c:pt idx="80">
                  <c:v>20.498894235588121</c:v>
                </c:pt>
                <c:pt idx="81">
                  <c:v>20.598061169160921</c:v>
                </c:pt>
                <c:pt idx="82">
                  <c:v>20.696504289744418</c:v>
                </c:pt>
                <c:pt idx="83">
                  <c:v>20.794237364775785</c:v>
                </c:pt>
                <c:pt idx="84">
                  <c:v>20.891273734228626</c:v>
                </c:pt>
                <c:pt idx="85">
                  <c:v>20.987626328841845</c:v>
                </c:pt>
                <c:pt idx="86">
                  <c:v>21.083307687365519</c:v>
                </c:pt>
                <c:pt idx="87">
                  <c:v>21.178329972887603</c:v>
                </c:pt>
                <c:pt idx="88">
                  <c:v>21.272704988300436</c:v>
                </c:pt>
                <c:pt idx="89">
                  <c:v>21.366444190961658</c:v>
                </c:pt>
                <c:pt idx="90">
                  <c:v>21.459558706600077</c:v>
                </c:pt>
                <c:pt idx="91">
                  <c:v>21.552059342513324</c:v>
                </c:pt>
                <c:pt idx="92">
                  <c:v>21.643956600100761</c:v>
                </c:pt>
                <c:pt idx="93">
                  <c:v>21.735260686771994</c:v>
                </c:pt>
                <c:pt idx="94">
                  <c:v>21.825981527268457</c:v>
                </c:pt>
                <c:pt idx="95">
                  <c:v>21.916128774432973</c:v>
                </c:pt>
                <c:pt idx="96">
                  <c:v>22.005711819459709</c:v>
                </c:pt>
                <c:pt idx="97">
                  <c:v>22.09473980165475</c:v>
                </c:pt>
                <c:pt idx="98">
                  <c:v>22.183221617735494</c:v>
                </c:pt>
                <c:pt idx="99">
                  <c:v>22.271165930695108</c:v>
                </c:pt>
                <c:pt idx="100">
                  <c:v>22.3585811782566</c:v>
                </c:pt>
                <c:pt idx="101">
                  <c:v>22.445475580939416</c:v>
                </c:pt>
                <c:pt idx="102">
                  <c:v>22.488279011319523</c:v>
                </c:pt>
                <c:pt idx="103">
                  <c:v>22.530913905216348</c:v>
                </c:pt>
                <c:pt idx="104">
                  <c:v>22.573381775490382</c:v>
                </c:pt>
                <c:pt idx="105">
                  <c:v>22.615684112928754</c:v>
                </c:pt>
                <c:pt idx="106">
                  <c:v>22.657822386688839</c:v>
                </c:pt>
                <c:pt idx="107">
                  <c:v>22.699798044730525</c:v>
                </c:pt>
                <c:pt idx="108">
                  <c:v>22.741612514237541</c:v>
                </c:pt>
                <c:pt idx="109">
                  <c:v>22.783267202028146</c:v>
                </c:pt>
                <c:pt idx="110">
                  <c:v>22.824763494955487</c:v>
                </c:pt>
                <c:pt idx="111">
                  <c:v>22.866102760297988</c:v>
                </c:pt>
                <c:pt idx="112">
                  <c:v>22.907286346140033</c:v>
                </c:pt>
                <c:pt idx="113">
                  <c:v>22.948315581743248</c:v>
                </c:pt>
                <c:pt idx="114">
                  <c:v>22.989191777908673</c:v>
                </c:pt>
                <c:pt idx="115">
                  <c:v>23.029916227330062</c:v>
                </c:pt>
                <c:pt idx="116">
                  <c:v>23.070490204938615</c:v>
                </c:pt>
                <c:pt idx="117">
                  <c:v>23.110914968239367</c:v>
                </c:pt>
                <c:pt idx="118">
                  <c:v>23.151191757639481</c:v>
                </c:pt>
                <c:pt idx="119">
                  <c:v>23.191321796768694</c:v>
                </c:pt>
                <c:pt idx="120">
                  <c:v>23.231306292792123</c:v>
                </c:pt>
                <c:pt idx="121">
                  <c:v>23.271146436715679</c:v>
                </c:pt>
                <c:pt idx="122">
                  <c:v>23.31084340368426</c:v>
                </c:pt>
                <c:pt idx="123">
                  <c:v>23.350398353272979</c:v>
                </c:pt>
                <c:pt idx="124">
                  <c:v>23.389812429771577</c:v>
                </c:pt>
                <c:pt idx="125">
                  <c:v>23.429086762462248</c:v>
                </c:pt>
                <c:pt idx="126">
                  <c:v>23.468222465891049</c:v>
                </c:pt>
                <c:pt idx="127">
                  <c:v>23.50722064013306</c:v>
                </c:pt>
                <c:pt idx="128">
                  <c:v>23.546082371051501</c:v>
                </c:pt>
                <c:pt idx="129">
                  <c:v>23.584808730550936</c:v>
                </c:pt>
                <c:pt idx="130">
                  <c:v>23.623400776824752</c:v>
                </c:pt>
                <c:pt idx="131">
                  <c:v>23.661859554597068</c:v>
                </c:pt>
                <c:pt idx="132">
                  <c:v>23.700186095359211</c:v>
                </c:pt>
                <c:pt idx="133">
                  <c:v>23.738381417600912</c:v>
                </c:pt>
                <c:pt idx="134">
                  <c:v>23.776446527036388</c:v>
                </c:pt>
                <c:pt idx="135">
                  <c:v>23.814382416825406</c:v>
                </c:pt>
                <c:pt idx="136">
                  <c:v>23.852190067789497</c:v>
                </c:pt>
                <c:pt idx="137">
                  <c:v>23.889870448623437</c:v>
                </c:pt>
                <c:pt idx="138">
                  <c:v>23.927424516102118</c:v>
                </c:pt>
                <c:pt idx="139">
                  <c:v>23.964853215282929</c:v>
                </c:pt>
                <c:pt idx="140">
                  <c:v>24.002157479703776</c:v>
                </c:pt>
                <c:pt idx="141">
                  <c:v>24.039338231576849</c:v>
                </c:pt>
                <c:pt idx="142">
                  <c:v>24.076396381978245</c:v>
                </c:pt>
                <c:pt idx="143">
                  <c:v>24.113332831033546</c:v>
                </c:pt>
                <c:pt idx="144">
                  <c:v>24.15014846809947</c:v>
                </c:pt>
                <c:pt idx="145">
                  <c:v>24.186844171941708</c:v>
                </c:pt>
                <c:pt idx="146">
                  <c:v>24.223420810908994</c:v>
                </c:pt>
                <c:pt idx="147">
                  <c:v>24.259879243103569</c:v>
                </c:pt>
                <c:pt idx="148">
                  <c:v>24.29622031654808</c:v>
                </c:pt>
                <c:pt idx="149">
                  <c:v>24.332444869349036</c:v>
                </c:pt>
                <c:pt idx="150">
                  <c:v>24.368553729856874</c:v>
                </c:pt>
                <c:pt idx="151">
                  <c:v>24.404547716822762</c:v>
                </c:pt>
                <c:pt idx="152">
                  <c:v>24.44042763955218</c:v>
                </c:pt>
                <c:pt idx="153">
                  <c:v>24.476194298055383</c:v>
                </c:pt>
                <c:pt idx="154">
                  <c:v>24.511848483194822</c:v>
                </c:pt>
                <c:pt idx="155">
                  <c:v>24.547390976829575</c:v>
                </c:pt>
                <c:pt idx="156">
                  <c:v>24.582822551956902</c:v>
                </c:pt>
                <c:pt idx="157">
                  <c:v>24.618143972850952</c:v>
                </c:pt>
                <c:pt idx="158">
                  <c:v>24.653355995198712</c:v>
                </c:pt>
                <c:pt idx="159">
                  <c:v>24.68845936623325</c:v>
                </c:pt>
                <c:pt idx="160">
                  <c:v>24.723454824864369</c:v>
                </c:pt>
                <c:pt idx="161">
                  <c:v>24.758343101806638</c:v>
                </c:pt>
                <c:pt idx="162">
                  <c:v>24.793124919704962</c:v>
                </c:pt>
                <c:pt idx="163">
                  <c:v>24.827800993257675</c:v>
                </c:pt>
                <c:pt idx="164">
                  <c:v>24.862372029337266</c:v>
                </c:pt>
                <c:pt idx="165">
                  <c:v>24.896838727108761</c:v>
                </c:pt>
                <c:pt idx="166">
                  <c:v>24.931201778145823</c:v>
                </c:pt>
                <c:pt idx="167">
                  <c:v>24.96546186654464</c:v>
                </c:pt>
                <c:pt idx="168">
                  <c:v>24.999619669035631</c:v>
                </c:pt>
                <c:pt idx="169">
                  <c:v>25.033675855093026</c:v>
                </c:pt>
                <c:pt idx="170">
                  <c:v>25.067631087042383</c:v>
                </c:pt>
                <c:pt idx="171">
                  <c:v>25.101486020166067</c:v>
                </c:pt>
                <c:pt idx="172">
                  <c:v>25.135241302806758</c:v>
                </c:pt>
                <c:pt idx="173">
                  <c:v>25.168897576469014</c:v>
                </c:pt>
                <c:pt idx="174">
                  <c:v>25.202455475918949</c:v>
                </c:pt>
                <c:pt idx="175">
                  <c:v>25.235915629282065</c:v>
                </c:pt>
                <c:pt idx="176">
                  <c:v>25.269278658139271</c:v>
                </c:pt>
                <c:pt idx="177">
                  <c:v>25.302545177621134</c:v>
                </c:pt>
                <c:pt idx="178">
                  <c:v>25.335715796500409</c:v>
                </c:pt>
                <c:pt idx="179">
                  <c:v>25.368791117282878</c:v>
                </c:pt>
                <c:pt idx="180">
                  <c:v>25.401771736296539</c:v>
                </c:pt>
                <c:pt idx="181">
                  <c:v>25.434658243779158</c:v>
                </c:pt>
                <c:pt idx="182">
                  <c:v>25.467451223964289</c:v>
                </c:pt>
                <c:pt idx="183">
                  <c:v>25.500151255165701</c:v>
                </c:pt>
                <c:pt idx="184">
                  <c:v>25.53275890986032</c:v>
                </c:pt>
                <c:pt idx="185">
                  <c:v>25.565274754769682</c:v>
                </c:pt>
                <c:pt idx="186">
                  <c:v>25.597699350939944</c:v>
                </c:pt>
                <c:pt idx="187">
                  <c:v>25.630033253820471</c:v>
                </c:pt>
                <c:pt idx="188">
                  <c:v>25.662277013341061</c:v>
                </c:pt>
                <c:pt idx="189">
                  <c:v>25.694431173987777</c:v>
                </c:pt>
                <c:pt idx="190">
                  <c:v>25.726496274877483</c:v>
                </c:pt>
                <c:pt idx="191">
                  <c:v>25.758472849831072</c:v>
                </c:pt>
                <c:pt idx="192">
                  <c:v>25.790361427445418</c:v>
                </c:pt>
                <c:pt idx="193">
                  <c:v>25.822162531164086</c:v>
                </c:pt>
                <c:pt idx="194">
                  <c:v>25.853876679346836</c:v>
                </c:pt>
                <c:pt idx="195">
                  <c:v>25.885504385337903</c:v>
                </c:pt>
                <c:pt idx="196">
                  <c:v>25.917046157533147</c:v>
                </c:pt>
                <c:pt idx="197">
                  <c:v>25.948502499446029</c:v>
                </c:pt>
                <c:pt idx="198">
                  <c:v>25.979873909772486</c:v>
                </c:pt>
                <c:pt idx="199">
                  <c:v>26.011160882454696</c:v>
                </c:pt>
                <c:pt idx="200">
                  <c:v>26.042363906743777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E2-4293-96E6-88FB305922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6311168"/>
        <c:axId val="1876931856"/>
      </c:scatterChart>
      <c:valAx>
        <c:axId val="763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931856"/>
        <c:crosses val="autoZero"/>
        <c:crossBetween val="midCat"/>
      </c:valAx>
      <c:valAx>
        <c:axId val="18769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226695</xdr:colOff>
      <xdr:row>210</xdr:row>
      <xdr:rowOff>129540</xdr:rowOff>
    </xdr:from>
    <xdr:to>
      <xdr:col>8</xdr:col>
      <xdr:colOff>942975</xdr:colOff>
      <xdr:row>226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3009EE-75B5-D683-EEB4-F9E6487C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674594</xdr:colOff>
      <xdr:row>436</xdr:row>
      <xdr:rowOff>112508</xdr:rowOff>
    </xdr:from>
    <xdr:to>
      <xdr:col>5</xdr:col>
      <xdr:colOff>2503058</xdr:colOff>
      <xdr:row>451</xdr:row>
      <xdr:rowOff>164391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2D0941-80A8-F1C1-6C00-83D9FA9E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K7" sqref="K7"/>
    </sheetView>
  </sheetViews>
  <sheetFormatPr defaultRowHeight="14.4"/>
  <cols>
    <col min="1" max="1" width="33.5546875" bestFit="1" customWidth="1"/>
  </cols>
  <sheetData>
    <row r="1" spans="1:16">
      <c r="A1" s="3" t="s">
        <v>37</v>
      </c>
    </row>
    <row r="3" spans="1:16">
      <c r="C3" t="s">
        <v>26</v>
      </c>
      <c r="H3" t="s">
        <v>27</v>
      </c>
      <c r="M3" t="s">
        <v>31</v>
      </c>
      <c r="O3" t="s">
        <v>44</v>
      </c>
    </row>
    <row r="4" spans="1:16">
      <c r="A4" t="s">
        <v>0</v>
      </c>
      <c r="C4" s="6" t="s">
        <v>32</v>
      </c>
      <c r="D4">
        <v>170</v>
      </c>
      <c r="E4">
        <v>185</v>
      </c>
      <c r="F4">
        <v>220</v>
      </c>
      <c r="H4">
        <v>321</v>
      </c>
      <c r="I4">
        <v>332</v>
      </c>
      <c r="J4">
        <v>390</v>
      </c>
      <c r="K4">
        <v>395</v>
      </c>
      <c r="M4" s="6" t="s">
        <v>41</v>
      </c>
      <c r="N4" t="s">
        <v>42</v>
      </c>
      <c r="O4" t="s">
        <v>43</v>
      </c>
      <c r="P4" t="s">
        <v>42</v>
      </c>
    </row>
    <row r="5" spans="1:16">
      <c r="C5" s="6"/>
    </row>
    <row r="6" spans="1:16">
      <c r="A6" t="s">
        <v>39</v>
      </c>
      <c r="C6">
        <v>38</v>
      </c>
      <c r="D6">
        <v>45</v>
      </c>
      <c r="E6">
        <v>56</v>
      </c>
      <c r="F6">
        <v>47</v>
      </c>
      <c r="H6">
        <v>35</v>
      </c>
      <c r="I6">
        <v>47</v>
      </c>
      <c r="J6">
        <v>52</v>
      </c>
      <c r="K6">
        <v>44</v>
      </c>
      <c r="M6">
        <v>70</v>
      </c>
      <c r="N6">
        <v>35.5</v>
      </c>
      <c r="O6">
        <v>85</v>
      </c>
      <c r="P6">
        <v>35.5</v>
      </c>
    </row>
    <row r="7" spans="1:16">
      <c r="A7" t="s">
        <v>38</v>
      </c>
      <c r="C7" s="4">
        <v>44</v>
      </c>
      <c r="D7">
        <v>49</v>
      </c>
      <c r="E7">
        <v>60</v>
      </c>
      <c r="F7">
        <v>51</v>
      </c>
      <c r="H7">
        <v>40</v>
      </c>
      <c r="I7">
        <v>50</v>
      </c>
      <c r="J7">
        <v>56</v>
      </c>
      <c r="K7">
        <v>48</v>
      </c>
      <c r="M7">
        <v>70</v>
      </c>
      <c r="N7">
        <v>40</v>
      </c>
      <c r="O7">
        <v>85</v>
      </c>
      <c r="P7">
        <v>40</v>
      </c>
    </row>
    <row r="8" spans="1:16">
      <c r="A8" t="s">
        <v>9</v>
      </c>
      <c r="C8">
        <v>0.5</v>
      </c>
      <c r="D8">
        <v>0.5</v>
      </c>
      <c r="E8">
        <v>0.5</v>
      </c>
      <c r="F8">
        <v>0.5</v>
      </c>
      <c r="H8">
        <v>0.5</v>
      </c>
      <c r="I8">
        <v>0.5</v>
      </c>
      <c r="J8">
        <v>0.33</v>
      </c>
      <c r="K8">
        <v>0.67</v>
      </c>
      <c r="M8">
        <v>0.28000000000000003</v>
      </c>
      <c r="O8">
        <v>0.21</v>
      </c>
    </row>
    <row r="9" spans="1:16">
      <c r="A9" t="s">
        <v>7</v>
      </c>
      <c r="C9">
        <v>2</v>
      </c>
      <c r="D9">
        <v>3</v>
      </c>
      <c r="E9">
        <v>3</v>
      </c>
      <c r="F9">
        <v>4</v>
      </c>
      <c r="H9">
        <v>4</v>
      </c>
      <c r="I9">
        <v>4</v>
      </c>
      <c r="J9">
        <v>9</v>
      </c>
      <c r="K9">
        <v>6</v>
      </c>
      <c r="M9">
        <v>2</v>
      </c>
      <c r="N9">
        <v>9</v>
      </c>
      <c r="O9">
        <v>1</v>
      </c>
      <c r="P9">
        <v>9</v>
      </c>
    </row>
    <row r="10" spans="1:16">
      <c r="A10" t="s">
        <v>8</v>
      </c>
      <c r="C10">
        <v>0.13</v>
      </c>
      <c r="D10">
        <v>0.11</v>
      </c>
      <c r="E10">
        <v>0.11</v>
      </c>
      <c r="F10">
        <v>0.11</v>
      </c>
      <c r="H10">
        <v>0.14000000000000001</v>
      </c>
      <c r="I10">
        <v>0.14000000000000001</v>
      </c>
      <c r="J10">
        <v>0.11</v>
      </c>
      <c r="K10">
        <v>0.11</v>
      </c>
      <c r="M10">
        <v>0.11</v>
      </c>
      <c r="O10">
        <v>0.35</v>
      </c>
    </row>
    <row r="11" spans="1:16">
      <c r="A11" t="s">
        <v>30</v>
      </c>
      <c r="C11">
        <v>315</v>
      </c>
      <c r="D11">
        <v>315</v>
      </c>
      <c r="E11">
        <v>560</v>
      </c>
      <c r="F11">
        <v>560</v>
      </c>
      <c r="H11">
        <v>260</v>
      </c>
      <c r="I11">
        <v>350</v>
      </c>
      <c r="J11">
        <v>560</v>
      </c>
      <c r="K11">
        <f>210*16/6</f>
        <v>560</v>
      </c>
      <c r="M11">
        <v>1678</v>
      </c>
      <c r="O11">
        <v>2800</v>
      </c>
    </row>
    <row r="12" spans="1:16">
      <c r="A12" t="s">
        <v>3</v>
      </c>
      <c r="C12">
        <v>0.63</v>
      </c>
      <c r="D12">
        <v>0.63</v>
      </c>
      <c r="E12">
        <v>0.63</v>
      </c>
      <c r="F12">
        <v>0.63</v>
      </c>
      <c r="H12">
        <v>0.9</v>
      </c>
      <c r="I12">
        <v>0.9</v>
      </c>
      <c r="J12">
        <v>0.9</v>
      </c>
      <c r="K12">
        <v>0.9</v>
      </c>
      <c r="M12">
        <v>0.78</v>
      </c>
      <c r="O12">
        <v>0.78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tabSelected="1" topLeftCell="C450" zoomScaleNormal="100" workbookViewId="0">
      <selection activeCell="F456" sqref="F456"/>
    </sheetView>
  </sheetViews>
  <sheetFormatPr defaultRowHeight="14.4"/>
  <cols>
    <col min="1" max="1" width="33.5546875" bestFit="1" customWidth="1"/>
    <col min="2" max="3" width="12.109375" customWidth="1"/>
    <col min="4" max="5" width="40" bestFit="1" customWidth="1"/>
    <col min="6" max="6" width="40" customWidth="1"/>
    <col min="7" max="7" width="15.33203125" style="10" customWidth="1"/>
    <col min="8" max="8" width="14.6640625" customWidth="1"/>
    <col min="9" max="10" width="13.88671875" customWidth="1"/>
    <col min="11" max="11" width="8.88671875" style="13"/>
  </cols>
  <sheetData>
    <row r="1" spans="1:7">
      <c r="A1" s="3" t="s">
        <v>1</v>
      </c>
    </row>
    <row r="2" spans="1:7">
      <c r="A2" s="9" t="s">
        <v>33</v>
      </c>
    </row>
    <row r="3" spans="1:7">
      <c r="A3" s="3"/>
      <c r="B3" s="8" t="s">
        <v>40</v>
      </c>
      <c r="C3" s="8"/>
    </row>
    <row r="4" spans="1:7">
      <c r="A4" t="s">
        <v>28</v>
      </c>
      <c r="B4">
        <v>48</v>
      </c>
      <c r="D4" t="s">
        <v>11</v>
      </c>
      <c r="E4" t="s">
        <v>39</v>
      </c>
      <c r="G4" s="10">
        <v>44</v>
      </c>
    </row>
    <row r="5" spans="1:7">
      <c r="A5" t="s">
        <v>9</v>
      </c>
      <c r="B5">
        <v>0.67</v>
      </c>
      <c r="E5" t="s">
        <v>38</v>
      </c>
      <c r="G5" s="10">
        <v>48</v>
      </c>
    </row>
    <row r="6" spans="1:7">
      <c r="A6" t="s">
        <v>7</v>
      </c>
      <c r="B6">
        <v>6</v>
      </c>
      <c r="E6" t="s">
        <v>9</v>
      </c>
      <c r="G6" s="10">
        <v>0.67</v>
      </c>
    </row>
    <row r="7" spans="1:7">
      <c r="A7" t="s">
        <v>8</v>
      </c>
      <c r="B7">
        <v>0.11</v>
      </c>
      <c r="E7" t="s">
        <v>7</v>
      </c>
      <c r="G7" s="10">
        <v>6</v>
      </c>
    </row>
    <row r="8" spans="1:7">
      <c r="A8" t="s">
        <v>2</v>
      </c>
      <c r="B8">
        <v>560</v>
      </c>
      <c r="D8" t="s">
        <v>10</v>
      </c>
      <c r="E8" t="s">
        <v>8</v>
      </c>
      <c r="G8" s="10">
        <v>0.11</v>
      </c>
    </row>
    <row r="9" spans="1:7">
      <c r="A9" t="s">
        <v>3</v>
      </c>
      <c r="B9">
        <v>0.9</v>
      </c>
      <c r="E9" t="s">
        <v>30</v>
      </c>
      <c r="G9" s="10">
        <v>560</v>
      </c>
    </row>
    <row r="10" spans="1:7">
      <c r="E10" t="s">
        <v>3</v>
      </c>
      <c r="G10" s="10">
        <v>0.9</v>
      </c>
    </row>
    <row r="11" spans="1:7">
      <c r="A11" t="s">
        <v>29</v>
      </c>
      <c r="B11">
        <f>B4*B6</f>
        <v>288</v>
      </c>
    </row>
    <row r="12" spans="1:7">
      <c r="A12" t="s">
        <v>14</v>
      </c>
      <c r="B12" s="2">
        <f>B7*B5*9.81</f>
        <v>0.722997</v>
      </c>
      <c r="C12" s="2"/>
    </row>
    <row r="13" spans="1:7">
      <c r="A13" t="s">
        <v>12</v>
      </c>
      <c r="B13">
        <f>B9*B8</f>
        <v>504</v>
      </c>
    </row>
    <row r="14" spans="1:7">
      <c r="A14" t="s">
        <v>15</v>
      </c>
      <c r="B14">
        <f>0.016</f>
        <v>1.6E-2</v>
      </c>
    </row>
    <row r="15" spans="1:7">
      <c r="A15" t="s">
        <v>16</v>
      </c>
      <c r="B15">
        <f>0.0002</f>
        <v>2.0000000000000001E-4</v>
      </c>
    </row>
    <row r="16" spans="1:7">
      <c r="A16" t="s">
        <v>17</v>
      </c>
      <c r="B16">
        <f>(0.0000089+0.00007/B6)</f>
        <v>2.0566666666666667E-5</v>
      </c>
    </row>
    <row r="17" spans="2:13">
      <c r="G17" s="10" t="s">
        <v>6</v>
      </c>
    </row>
    <row r="18" spans="2:13">
      <c r="B18" t="s">
        <v>13</v>
      </c>
      <c r="D18" t="s">
        <v>19</v>
      </c>
      <c r="E18" t="s">
        <v>47</v>
      </c>
      <c r="G18" s="10" t="s">
        <v>21</v>
      </c>
      <c r="H18" t="s">
        <v>22</v>
      </c>
      <c r="I18" t="s">
        <v>18</v>
      </c>
      <c r="K18" s="13" t="s">
        <v>4</v>
      </c>
      <c r="L18" t="s">
        <v>19</v>
      </c>
      <c r="M18" t="s">
        <v>20</v>
      </c>
    </row>
    <row r="19" spans="2:13">
      <c r="B19" t="s">
        <v>23</v>
      </c>
      <c r="E19" t="s">
        <v>24</v>
      </c>
      <c r="G19" s="10" t="s">
        <v>25</v>
      </c>
      <c r="H19" t="s">
        <v>25</v>
      </c>
      <c r="I19" t="s">
        <v>25</v>
      </c>
      <c r="K19" s="13" t="s">
        <v>25</v>
      </c>
      <c r="L19" t="s">
        <v>25</v>
      </c>
      <c r="M19" t="s">
        <v>25</v>
      </c>
    </row>
    <row r="20" spans="2:13">
      <c r="B20">
        <v>0</v>
      </c>
      <c r="D20" s="8">
        <v>-1.4999999999999999E-2</v>
      </c>
      <c r="E20">
        <v>0</v>
      </c>
      <c r="G20" s="11">
        <f>B$12</f>
        <v>0.722997</v>
      </c>
      <c r="H20" s="5">
        <v>10000</v>
      </c>
      <c r="I20" s="1">
        <f>MIN(G20,H20)</f>
        <v>0.722997</v>
      </c>
      <c r="J20" s="1"/>
      <c r="K20" s="14">
        <f>B$14+B$15*E20+B$16*E20^2</f>
        <v>1.6E-2</v>
      </c>
      <c r="L20">
        <f>9.81*SIN(D20)</f>
        <v>-0.14714448193707858</v>
      </c>
      <c r="M20" s="1">
        <f>I20-K20-L20</f>
        <v>0.85414148193707851</v>
      </c>
    </row>
    <row r="21" spans="2:13">
      <c r="B21">
        <v>10</v>
      </c>
      <c r="D21" s="8">
        <v>-1.4999999999999999E-2</v>
      </c>
      <c r="E21" s="2">
        <f>SQRT(E20^2+2*(B21-B20)*M20)</f>
        <v>4.13313798931775</v>
      </c>
      <c r="F21" s="2"/>
      <c r="G21" s="11">
        <f>B$12</f>
        <v>0.722997</v>
      </c>
      <c r="H21" s="1">
        <f>B$13/B$11/E21</f>
        <v>0.42340710726884528</v>
      </c>
      <c r="I21" s="1">
        <f t="shared" ref="I21:I84" si="0">MIN(G21,H21)</f>
        <v>0.42340710726884528</v>
      </c>
      <c r="J21" s="1"/>
      <c r="K21" s="14">
        <f>B$14+B$15*E21+B$16*E21^2</f>
        <v>1.7177964460767001E-2</v>
      </c>
      <c r="L21">
        <f>9.81*SIN(D21)</f>
        <v>-0.14714448193707858</v>
      </c>
      <c r="M21" s="1">
        <f t="shared" ref="M21:M84" si="1">I21-K21-L21</f>
        <v>0.55337362474515683</v>
      </c>
    </row>
    <row r="22" spans="2:13">
      <c r="B22">
        <v>20</v>
      </c>
      <c r="D22" s="8">
        <v>-1.4999999999999999E-2</v>
      </c>
      <c r="E22" s="2">
        <f>SQRT(E21^2+2*(B22-B21)*M21)</f>
        <v>5.305685830657966</v>
      </c>
      <c r="F22" s="2"/>
      <c r="G22" s="11">
        <f>B$12</f>
        <v>0.722997</v>
      </c>
      <c r="H22" s="1">
        <f>B$13/B$11/E22</f>
        <v>0.3298348330178042</v>
      </c>
      <c r="I22" s="1">
        <f t="shared" si="0"/>
        <v>0.3298348330178042</v>
      </c>
      <c r="J22" s="1"/>
      <c r="K22" s="14">
        <f>B$14+B$15*E22+B$16*E22^2</f>
        <v>1.764009504668022E-2</v>
      </c>
      <c r="L22">
        <f>9.81*SIN(D22)</f>
        <v>-0.14714448193707858</v>
      </c>
      <c r="M22" s="1">
        <f t="shared" si="1"/>
        <v>0.45933921990820253</v>
      </c>
    </row>
    <row r="23" spans="2:13">
      <c r="B23">
        <v>30</v>
      </c>
      <c r="D23" s="8">
        <v>-1.4999999999999999E-2</v>
      </c>
      <c r="E23" s="2">
        <f>SQRT(E22^2+2*(B23-B22)*M22)</f>
        <v>6.1104080495339073</v>
      </c>
      <c r="F23" s="2"/>
      <c r="G23" s="11">
        <f>B$12</f>
        <v>0.722997</v>
      </c>
      <c r="H23" s="1">
        <f>B$13/B$11/E23</f>
        <v>0.28639658527117307</v>
      </c>
      <c r="I23" s="1">
        <f t="shared" si="0"/>
        <v>0.28639658527117307</v>
      </c>
      <c r="J23" s="1"/>
      <c r="K23" s="14">
        <f>B$14+B$15*E23+B$16*E23^2</f>
        <v>1.7989981022910981E-2</v>
      </c>
      <c r="L23">
        <f>9.81*SIN(D23)</f>
        <v>-0.14714448193707858</v>
      </c>
      <c r="M23" s="1">
        <f t="shared" si="1"/>
        <v>0.41555108618534065</v>
      </c>
    </row>
    <row r="24" spans="2:13">
      <c r="B24">
        <v>40</v>
      </c>
      <c r="D24" s="8">
        <v>-1.4999999999999999E-2</v>
      </c>
      <c r="E24" s="2">
        <f>SQRT(E23^2+2*(B24-B23)*M23)</f>
        <v>6.7563383763334102</v>
      </c>
      <c r="F24" s="2"/>
      <c r="G24" s="11">
        <f>B$12</f>
        <v>0.722997</v>
      </c>
      <c r="H24" s="1">
        <f>B$13/B$11/E24</f>
        <v>0.25901603835148729</v>
      </c>
      <c r="I24" s="1">
        <f t="shared" si="0"/>
        <v>0.25901603835148729</v>
      </c>
      <c r="J24" s="1"/>
      <c r="K24" s="14">
        <f>B$14+B$15*E24+B$16*E24^2</f>
        <v>1.8290097101721785E-2</v>
      </c>
      <c r="L24">
        <f>9.81*SIN(D24)</f>
        <v>-0.14714448193707858</v>
      </c>
      <c r="M24" s="1">
        <f t="shared" si="1"/>
        <v>0.38787042318684406</v>
      </c>
    </row>
    <row r="25" spans="2:13">
      <c r="B25">
        <v>50</v>
      </c>
      <c r="D25" s="8">
        <v>-1.4999999999999999E-2</v>
      </c>
      <c r="E25" s="2">
        <f>SQRT(E24^2+2*(B25-B24)*M24)</f>
        <v>7.3079078209329147</v>
      </c>
      <c r="F25" s="2"/>
      <c r="G25" s="11">
        <f>B$12</f>
        <v>0.722997</v>
      </c>
      <c r="H25" s="1">
        <f>B$13/B$11/E25</f>
        <v>0.23946662203199465</v>
      </c>
      <c r="I25" s="1">
        <f t="shared" si="0"/>
        <v>0.23946662203199465</v>
      </c>
      <c r="J25" s="1"/>
      <c r="K25" s="14">
        <f>B$14+B$15*E25+B$16*E25^2</f>
        <v>1.8559955024712541E-2</v>
      </c>
      <c r="L25">
        <f>9.81*SIN(D25)</f>
        <v>-0.14714448193707858</v>
      </c>
      <c r="M25" s="1">
        <f t="shared" si="1"/>
        <v>0.3680511489443607</v>
      </c>
    </row>
    <row r="26" spans="2:13">
      <c r="B26">
        <v>60</v>
      </c>
      <c r="D26" s="8">
        <v>-1.4999999999999999E-2</v>
      </c>
      <c r="E26" s="2">
        <f>SQRT(E25^2+2*(B26-B25)*M25)</f>
        <v>7.7952895839820906</v>
      </c>
      <c r="F26" s="2"/>
      <c r="G26" s="11">
        <f>B$12</f>
        <v>0.722997</v>
      </c>
      <c r="H26" s="1">
        <f>B$13/B$11/E26</f>
        <v>0.22449454650099637</v>
      </c>
      <c r="I26" s="1">
        <f t="shared" si="0"/>
        <v>0.22449454650099637</v>
      </c>
      <c r="J26" s="1"/>
      <c r="K26" s="14">
        <f>B$14+B$15*E26+B$16*E26^2</f>
        <v>1.8808823083254825E-2</v>
      </c>
      <c r="L26">
        <f>9.81*SIN(D26)</f>
        <v>-0.14714448193707858</v>
      </c>
      <c r="M26" s="1">
        <f t="shared" si="1"/>
        <v>0.35283020535482013</v>
      </c>
    </row>
    <row r="27" spans="2:13">
      <c r="B27">
        <v>70</v>
      </c>
      <c r="D27" s="8">
        <v>-1.4999999999999999E-2</v>
      </c>
      <c r="E27" s="2">
        <f>SQRT(E26^2+2*(B27-B26)*M26)</f>
        <v>8.2354807877400855</v>
      </c>
      <c r="F27" s="2"/>
      <c r="G27" s="11">
        <f>B$12</f>
        <v>0.722997</v>
      </c>
      <c r="H27" s="1">
        <f>B$13/B$11/E27</f>
        <v>0.21249518335410031</v>
      </c>
      <c r="I27" s="1">
        <f t="shared" si="0"/>
        <v>0.21249518335410031</v>
      </c>
      <c r="J27" s="1"/>
      <c r="K27" s="14">
        <f>B$14+B$15*E27+B$16*E27^2</f>
        <v>1.9041992148475705E-2</v>
      </c>
      <c r="L27">
        <f>9.81*SIN(D27)</f>
        <v>-0.14714448193707858</v>
      </c>
      <c r="M27" s="1">
        <f t="shared" si="1"/>
        <v>0.34059767314270317</v>
      </c>
    </row>
    <row r="28" spans="2:13">
      <c r="B28">
        <v>80</v>
      </c>
      <c r="D28" s="8">
        <v>-1.4999999999999999E-2</v>
      </c>
      <c r="E28" s="2">
        <f>SQRT(E27^2+2*(B28-B27)*M27)</f>
        <v>8.6391606807658192</v>
      </c>
      <c r="F28" s="2"/>
      <c r="G28" s="11">
        <f>B$12</f>
        <v>0.722997</v>
      </c>
      <c r="H28" s="1">
        <f>B$13/B$11/E28</f>
        <v>0.20256597424981232</v>
      </c>
      <c r="I28" s="1">
        <f t="shared" si="0"/>
        <v>0.20256597424981232</v>
      </c>
      <c r="J28" s="1"/>
      <c r="K28" s="14">
        <f>B$14+B$15*E28+B$16*E28^2</f>
        <v>1.9262827303300218E-2</v>
      </c>
      <c r="L28">
        <f>9.81*SIN(D28)</f>
        <v>-0.14714448193707858</v>
      </c>
      <c r="M28" s="1">
        <f t="shared" si="1"/>
        <v>0.33044762888359069</v>
      </c>
    </row>
    <row r="29" spans="2:13">
      <c r="B29">
        <v>90</v>
      </c>
      <c r="D29" s="8">
        <v>-1.4999999999999999E-2</v>
      </c>
      <c r="E29" s="2">
        <f>SQRT(E28^2+2*(B29-B28)*M28)</f>
        <v>9.0135481274447056</v>
      </c>
      <c r="F29" s="2"/>
      <c r="G29" s="11">
        <f>B$12</f>
        <v>0.722997</v>
      </c>
      <c r="H29" s="1">
        <f>B$13/B$11/E29</f>
        <v>0.19415217794994077</v>
      </c>
      <c r="I29" s="1">
        <f t="shared" si="0"/>
        <v>0.19415217794994077</v>
      </c>
      <c r="J29" s="1"/>
      <c r="K29" s="14">
        <f>B$14+B$15*E29+B$16*E29^2</f>
        <v>1.9473628917316778E-2</v>
      </c>
      <c r="L29">
        <f>9.81*SIN(D29)</f>
        <v>-0.14714448193707858</v>
      </c>
      <c r="M29" s="1">
        <f t="shared" si="1"/>
        <v>0.32182303096970255</v>
      </c>
    </row>
    <row r="30" spans="2:13">
      <c r="B30">
        <v>100</v>
      </c>
      <c r="D30" s="8">
        <v>-1.4999999999999999E-2</v>
      </c>
      <c r="E30" s="2">
        <f>SQRT(E29^2+2*(B30-B29)*M29)</f>
        <v>9.3637871860244672</v>
      </c>
      <c r="F30" s="2"/>
      <c r="G30" s="11">
        <f>B$12</f>
        <v>0.722997</v>
      </c>
      <c r="H30" s="1">
        <f>B$13/B$11/E30</f>
        <v>0.18689019359729683</v>
      </c>
      <c r="I30" s="1">
        <f t="shared" si="0"/>
        <v>0.18689019359729683</v>
      </c>
      <c r="J30" s="1"/>
      <c r="K30" s="14">
        <f>B$14+B$15*E30+B$16*E30^2</f>
        <v>1.9676053269104935E-2</v>
      </c>
      <c r="L30">
        <f>9.81*SIN(D30)</f>
        <v>-0.14714448193707858</v>
      </c>
      <c r="M30" s="1">
        <f t="shared" si="1"/>
        <v>0.31435862226527045</v>
      </c>
    </row>
    <row r="31" spans="2:13">
      <c r="B31">
        <v>110</v>
      </c>
      <c r="D31" s="8">
        <v>-1.4999999999999999E-2</v>
      </c>
      <c r="E31" s="2">
        <f>SQRT(E30^2+2*(B31-B30)*M30)</f>
        <v>9.6936929449235905</v>
      </c>
      <c r="F31" s="2"/>
      <c r="G31" s="11">
        <f>B$12</f>
        <v>0.722997</v>
      </c>
      <c r="H31" s="1">
        <f>B$13/B$11/E31</f>
        <v>0.1805297537216137</v>
      </c>
      <c r="I31" s="1">
        <f t="shared" si="0"/>
        <v>0.1805297537216137</v>
      </c>
      <c r="J31" s="1"/>
      <c r="K31" s="14">
        <f>B$14+B$15*E31+B$16*E31^2</f>
        <v>1.9871340600843206E-2</v>
      </c>
      <c r="L31">
        <f>9.81*SIN(D31)</f>
        <v>-0.14714448193707858</v>
      </c>
      <c r="M31" s="1">
        <f t="shared" si="1"/>
        <v>0.30780289505784908</v>
      </c>
    </row>
    <row r="32" spans="2:13">
      <c r="B32">
        <v>120</v>
      </c>
      <c r="D32" s="8">
        <v>-1.4999999999999999E-2</v>
      </c>
      <c r="E32" s="2">
        <f>SQRT(E31^2+2*(B32-B31)*M31)</f>
        <v>10.00618512779063</v>
      </c>
      <c r="F32" s="2"/>
      <c r="G32" s="11">
        <f>B$12</f>
        <v>0.722997</v>
      </c>
      <c r="H32" s="1">
        <f>B$13/B$11/E32</f>
        <v>0.17489182716994173</v>
      </c>
      <c r="I32" s="1">
        <f t="shared" si="0"/>
        <v>0.17489182716994173</v>
      </c>
      <c r="J32" s="1"/>
      <c r="K32" s="14">
        <f>B$14+B$15*E32+B$16*E32^2</f>
        <v>2.0060448628250412E-2</v>
      </c>
      <c r="L32">
        <f>9.81*SIN(D32)</f>
        <v>-0.14714448193707858</v>
      </c>
      <c r="M32" s="1">
        <f t="shared" si="1"/>
        <v>0.3019758604787699</v>
      </c>
    </row>
    <row r="33" spans="2:13">
      <c r="B33">
        <v>130</v>
      </c>
      <c r="D33" s="8">
        <v>-1.4999999999999999E-2</v>
      </c>
      <c r="E33" s="2">
        <f>SQRT(E32^2+2*(B33-B32)*M32)</f>
        <v>10.303555600917276</v>
      </c>
      <c r="F33" s="2"/>
      <c r="G33" s="11">
        <f>B$12</f>
        <v>0.722997</v>
      </c>
      <c r="H33" s="1">
        <f>B$13/B$11/E33</f>
        <v>0.16984428170060109</v>
      </c>
      <c r="I33" s="1">
        <f t="shared" si="0"/>
        <v>0.16984428170060109</v>
      </c>
      <c r="J33" s="1"/>
      <c r="K33" s="14">
        <f>B$14+B$15*E33+B$16*E33^2</f>
        <v>2.0244135460152676E-2</v>
      </c>
      <c r="L33">
        <f>9.81*SIN(D33)</f>
        <v>-0.14714448193707858</v>
      </c>
      <c r="M33" s="1">
        <f t="shared" si="1"/>
        <v>0.296744628177527</v>
      </c>
    </row>
    <row r="34" spans="2:13">
      <c r="B34">
        <v>140</v>
      </c>
      <c r="D34" s="8">
        <v>-1.4999999999999999E-2</v>
      </c>
      <c r="E34" s="2">
        <f>SQRT(E33^2+2*(B34-B33)*M33)</f>
        <v>10.587641408016438</v>
      </c>
      <c r="F34" s="2"/>
      <c r="G34" s="11">
        <f>B$12</f>
        <v>0.722997</v>
      </c>
      <c r="H34" s="1">
        <f>B$13/B$11/E34</f>
        <v>0.16528704860319376</v>
      </c>
      <c r="I34" s="1">
        <f t="shared" si="0"/>
        <v>0.16528704860319376</v>
      </c>
      <c r="J34" s="1"/>
      <c r="K34" s="14">
        <f>B$14+B$15*E34+B$16*E34^2</f>
        <v>2.0423013578629527E-2</v>
      </c>
      <c r="L34">
        <f>9.81*SIN(D34)</f>
        <v>-0.14714448193707858</v>
      </c>
      <c r="M34" s="1">
        <f t="shared" si="1"/>
        <v>0.29200851696164282</v>
      </c>
    </row>
    <row r="35" spans="2:13">
      <c r="B35">
        <v>150</v>
      </c>
      <c r="D35" s="8">
        <v>-1.4999999999999999E-2</v>
      </c>
      <c r="E35" s="2">
        <f>SQRT(E34^2+2*(B35-B34)*M34)</f>
        <v>10.859941110520682</v>
      </c>
      <c r="F35" s="2"/>
      <c r="G35" s="11">
        <f>B$12</f>
        <v>0.722997</v>
      </c>
      <c r="H35" s="1">
        <f>B$13/B$11/E35</f>
        <v>0.16114267860114537</v>
      </c>
      <c r="I35" s="1">
        <f t="shared" si="0"/>
        <v>0.16114267860114537</v>
      </c>
      <c r="J35" s="1"/>
      <c r="K35" s="14">
        <f>B$14+B$15*E35+B$16*E35^2</f>
        <v>2.0597586355773936E-2</v>
      </c>
      <c r="L35">
        <f>9.81*SIN(D35)</f>
        <v>-0.14714448193707858</v>
      </c>
      <c r="M35" s="1">
        <f t="shared" si="1"/>
        <v>0.28768957418245</v>
      </c>
    </row>
    <row r="36" spans="2:13">
      <c r="B36">
        <v>160</v>
      </c>
      <c r="D36" s="8">
        <v>-1.4999999999999999E-2</v>
      </c>
      <c r="E36" s="2">
        <f>SQRT(E35^2+2*(B36-B35)*M35)</f>
        <v>11.121695572511692</v>
      </c>
      <c r="F36" s="2"/>
      <c r="G36" s="11">
        <f>B$12</f>
        <v>0.722997</v>
      </c>
      <c r="H36" s="1">
        <f>B$13/B$11/E36</f>
        <v>0.15735010804694999</v>
      </c>
      <c r="I36" s="1">
        <f t="shared" si="0"/>
        <v>0.15735010804694999</v>
      </c>
      <c r="J36" s="1"/>
      <c r="K36" s="14">
        <f>B$14+B$15*E36+B$16*E36^2</f>
        <v>2.076827355968585E-2</v>
      </c>
      <c r="L36">
        <f>9.81*SIN(D36)</f>
        <v>-0.14714448193707858</v>
      </c>
      <c r="M36" s="1">
        <f t="shared" si="1"/>
        <v>0.28372631642434271</v>
      </c>
    </row>
    <row r="37" spans="2:13">
      <c r="B37">
        <v>170</v>
      </c>
      <c r="D37" s="8">
        <v>-1.4999999999999999E-2</v>
      </c>
      <c r="E37" s="2">
        <f>SQRT(E36^2+2*(B37-B36)*M36)</f>
        <v>11.373945609862615</v>
      </c>
      <c r="F37" s="2"/>
      <c r="G37" s="11">
        <f>B$12</f>
        <v>0.722997</v>
      </c>
      <c r="H37" s="1">
        <f>B$13/B$11/E37</f>
        <v>0.15386041572790132</v>
      </c>
      <c r="I37" s="1">
        <f t="shared" si="0"/>
        <v>0.15386041572790132</v>
      </c>
      <c r="J37" s="1"/>
      <c r="K37" s="14">
        <f>B$14+B$15*E37+B$16*E37^2</f>
        <v>2.0935429658645248E-2</v>
      </c>
      <c r="L37">
        <f>9.81*SIN(D37)</f>
        <v>-0.14714448193707858</v>
      </c>
      <c r="M37" s="1">
        <f t="shared" si="1"/>
        <v>0.28006946800633464</v>
      </c>
    </row>
    <row r="38" spans="2:13">
      <c r="B38">
        <v>180</v>
      </c>
      <c r="D38" s="8">
        <v>-1.4999999999999999E-2</v>
      </c>
      <c r="E38" s="2">
        <f>SQRT(E37^2+2*(B38-B37)*M37)</f>
        <v>11.617574105476569</v>
      </c>
      <c r="F38" s="2"/>
      <c r="G38" s="11">
        <f>B$12</f>
        <v>0.722997</v>
      </c>
      <c r="H38" s="1">
        <f>B$13/B$11/E38</f>
        <v>0.15063385730201997</v>
      </c>
      <c r="I38" s="1">
        <f t="shared" si="0"/>
        <v>0.15063385730201997</v>
      </c>
      <c r="J38" s="1"/>
      <c r="K38" s="14">
        <f>B$14+B$15*E38+B$16*E38^2</f>
        <v>2.1099357265607979E-2</v>
      </c>
      <c r="L38">
        <f>9.81*SIN(D38)</f>
        <v>-0.14714448193707858</v>
      </c>
      <c r="M38" s="1">
        <f t="shared" si="1"/>
        <v>0.27667898197349056</v>
      </c>
    </row>
    <row r="39" spans="2:13">
      <c r="B39">
        <v>190</v>
      </c>
      <c r="D39" s="8">
        <v>-1.4999999999999999E-2</v>
      </c>
      <c r="E39" s="2">
        <f>SQRT(E38^2+2*(B39-B38)*M38)</f>
        <v>11.853337409173397</v>
      </c>
      <c r="F39" s="2"/>
      <c r="G39" s="11">
        <f>B$12</f>
        <v>0.722997</v>
      </c>
      <c r="H39" s="1">
        <f>B$13/B$11/E39</f>
        <v>0.14763774450946282</v>
      </c>
      <c r="I39" s="1">
        <f t="shared" si="0"/>
        <v>0.14763774450946282</v>
      </c>
      <c r="J39" s="1"/>
      <c r="K39" s="14">
        <f>B$14+B$15*E39+B$16*E39^2</f>
        <v>2.1260317214265773E-2</v>
      </c>
      <c r="L39">
        <f>9.81*SIN(D39)</f>
        <v>-0.14714448193707858</v>
      </c>
      <c r="M39" s="1">
        <f t="shared" si="1"/>
        <v>0.2735219092322756</v>
      </c>
    </row>
    <row r="40" spans="2:13">
      <c r="B40">
        <v>200</v>
      </c>
      <c r="D40" s="8">
        <v>-1.4999999999999999E-2</v>
      </c>
      <c r="E40" s="2">
        <f>SQRT(E39^2+2*(B40-B39)*M39)</f>
        <v>12.081889170173472</v>
      </c>
      <c r="F40" s="2"/>
      <c r="G40" s="11">
        <f>B$12</f>
        <v>0.722997</v>
      </c>
      <c r="H40" s="1">
        <f>B$13/B$11/E40</f>
        <v>0.1448448976274522</v>
      </c>
      <c r="I40" s="1">
        <f t="shared" si="0"/>
        <v>0.1448448976274522</v>
      </c>
      <c r="J40" s="1"/>
      <c r="K40" s="14">
        <f>B$14+B$15*E40+B$16*E40^2</f>
        <v>2.1418536245129995E-2</v>
      </c>
      <c r="L40">
        <f>9.81*SIN(D40)</f>
        <v>-0.14714448193707858</v>
      </c>
      <c r="M40" s="1">
        <f t="shared" si="1"/>
        <v>0.27057084331940079</v>
      </c>
    </row>
    <row r="41" spans="2:13">
      <c r="B41">
        <v>210</v>
      </c>
      <c r="D41" s="8">
        <v>-1.4999999999999999E-2</v>
      </c>
      <c r="E41" s="2">
        <f>SQRT(E40^2+2*(B41-B40)*M40)</f>
        <v>12.303798713679571</v>
      </c>
      <c r="F41" s="2"/>
      <c r="G41" s="11">
        <f>B$12</f>
        <v>0.722997</v>
      </c>
      <c r="H41" s="1">
        <f>B$13/B$11/E41</f>
        <v>0.14223249589204678</v>
      </c>
      <c r="I41" s="1">
        <f t="shared" si="0"/>
        <v>0.14223249589204678</v>
      </c>
      <c r="J41" s="1"/>
      <c r="K41" s="14">
        <f>B$14+B$15*E41+B$16*E41^2</f>
        <v>2.1574212960716595E-2</v>
      </c>
      <c r="L41">
        <f>9.81*SIN(D41)</f>
        <v>-0.14714448193707858</v>
      </c>
      <c r="M41" s="1">
        <f t="shared" si="1"/>
        <v>0.26780276486840876</v>
      </c>
    </row>
    <row r="42" spans="2:13">
      <c r="B42">
        <v>220</v>
      </c>
      <c r="D42" s="8">
        <v>-1.4999999999999999E-2</v>
      </c>
      <c r="E42" s="2">
        <f>SQRT(E41^2+2*(B42-B41)*M41)</f>
        <v>12.519565411151907</v>
      </c>
      <c r="F42" s="2"/>
      <c r="G42" s="11">
        <f>B$12</f>
        <v>0.722997</v>
      </c>
      <c r="H42" s="1">
        <f>B$13/B$11/E42</f>
        <v>0.13978120985263379</v>
      </c>
      <c r="I42" s="1">
        <f t="shared" si="0"/>
        <v>0.13978120985263379</v>
      </c>
      <c r="J42" s="1"/>
      <c r="K42" s="14">
        <f>B$14+B$15*E42+B$16*E42^2</f>
        <v>2.1727522504160268E-2</v>
      </c>
      <c r="L42">
        <f>9.81*SIN(D42)</f>
        <v>-0.14714448193707858</v>
      </c>
      <c r="M42" s="1">
        <f t="shared" si="1"/>
        <v>0.26519816928555207</v>
      </c>
    </row>
    <row r="43" spans="2:13">
      <c r="B43">
        <v>230</v>
      </c>
      <c r="D43" s="8">
        <v>-1.4999999999999999E-2</v>
      </c>
      <c r="E43" s="2">
        <f>SQRT(E42^2+2*(B43-B42)*M42)</f>
        <v>12.729630060210793</v>
      </c>
      <c r="F43" s="2"/>
      <c r="G43" s="11">
        <f>B$12</f>
        <v>0.722997</v>
      </c>
      <c r="H43" s="1">
        <f>B$13/B$11/E43</f>
        <v>0.1374745371014357</v>
      </c>
      <c r="I43" s="1">
        <f t="shared" si="0"/>
        <v>0.1374745371014357</v>
      </c>
      <c r="J43" s="1"/>
      <c r="K43" s="14">
        <f>B$14+B$15*E43+B$16*E43^2</f>
        <v>2.187862028093817E-2</v>
      </c>
      <c r="L43">
        <f>9.81*SIN(D43)</f>
        <v>-0.14714448193707858</v>
      </c>
      <c r="M43" s="1">
        <f t="shared" si="1"/>
        <v>0.2627403987575761</v>
      </c>
    </row>
    <row r="44" spans="2:13">
      <c r="B44">
        <v>240</v>
      </c>
      <c r="D44" s="8">
        <v>-1.4999999999999999E-2</v>
      </c>
      <c r="E44" s="2">
        <f>SQRT(E43^2+2*(B44-B43)*M43)</f>
        <v>12.934383999440165</v>
      </c>
      <c r="F44" s="2"/>
      <c r="G44" s="11">
        <f>B$12</f>
        <v>0.722997</v>
      </c>
      <c r="H44" s="1">
        <f>B$13/B$11/E44</f>
        <v>0.13529828711407862</v>
      </c>
      <c r="I44" s="1">
        <f t="shared" si="0"/>
        <v>0.13529828711407862</v>
      </c>
      <c r="J44" s="1"/>
      <c r="K44" s="14">
        <f>B$14+B$15*E44+B$16*E44^2</f>
        <v>2.2027644952806326E-2</v>
      </c>
      <c r="L44">
        <f>9.81*SIN(D44)</f>
        <v>-0.14714448193707858</v>
      </c>
      <c r="M44" s="1">
        <f t="shared" si="1"/>
        <v>0.26041512409835088</v>
      </c>
    </row>
    <row r="45" spans="2:13">
      <c r="B45">
        <v>250</v>
      </c>
      <c r="D45" s="8">
        <v>-1.4999999999999999E-2</v>
      </c>
      <c r="E45" s="2">
        <f>SQRT(E44^2+2*(B45-B44)*M44)</f>
        <v>13.13417648453609</v>
      </c>
      <c r="F45" s="2"/>
      <c r="G45" s="11">
        <f>B$12</f>
        <v>0.722997</v>
      </c>
      <c r="H45" s="1">
        <f>B$13/B$11/E45</f>
        <v>0.13324017703435112</v>
      </c>
      <c r="I45" s="1">
        <f t="shared" si="0"/>
        <v>0.13324017703435112</v>
      </c>
      <c r="J45" s="1"/>
      <c r="K45" s="14">
        <f>B$14+B$15*E45+B$16*E45^2</f>
        <v>2.2174720870871301E-2</v>
      </c>
      <c r="L45">
        <f>9.81*SIN(D45)</f>
        <v>-0.14714448193707858</v>
      </c>
      <c r="M45" s="1">
        <f t="shared" si="1"/>
        <v>0.25820993810055837</v>
      </c>
    </row>
    <row r="46" spans="2:13">
      <c r="B46">
        <v>260</v>
      </c>
      <c r="D46" s="8">
        <v>-1.4999999999999999E-2</v>
      </c>
      <c r="E46" s="2">
        <f>SQRT(E45^2+2*(B46-B45)*M45)</f>
        <v>13.329320713710507</v>
      </c>
      <c r="F46" s="2"/>
      <c r="G46" s="11">
        <f>B$12</f>
        <v>0.722997</v>
      </c>
      <c r="H46" s="1">
        <f>B$13/B$11/E46</f>
        <v>0.13128951111514289</v>
      </c>
      <c r="I46" s="1">
        <f t="shared" si="0"/>
        <v>0.13128951111514289</v>
      </c>
      <c r="J46" s="1"/>
      <c r="K46" s="14">
        <f>B$14+B$15*E46+B$16*E46^2</f>
        <v>2.2319960071244878E-2</v>
      </c>
      <c r="L46">
        <f>9.81*SIN(D46)</f>
        <v>-0.14714448193707858</v>
      </c>
      <c r="M46" s="1">
        <f t="shared" si="1"/>
        <v>0.25611403298097657</v>
      </c>
    </row>
    <row r="47" spans="2:13">
      <c r="B47">
        <v>270</v>
      </c>
      <c r="D47" s="8">
        <v>-1.4999999999999999E-2</v>
      </c>
      <c r="E47" s="2">
        <f>SQRT(E46^2+2*(B47-B46)*M46)</f>
        <v>13.520098792115814</v>
      </c>
      <c r="F47" s="2"/>
      <c r="G47" s="11">
        <f>B$12</f>
        <v>0.722997</v>
      </c>
      <c r="H47" s="1">
        <f>B$13/B$11/E47</f>
        <v>0.12943692401275239</v>
      </c>
      <c r="I47" s="1">
        <f t="shared" si="0"/>
        <v>0.12943692401275239</v>
      </c>
      <c r="J47" s="1"/>
      <c r="K47" s="14">
        <f>B$14+B$15*E47+B$16*E47^2</f>
        <v>2.2463463925825451E-2</v>
      </c>
      <c r="L47">
        <f>9.81*SIN(D47)</f>
        <v>-0.14714448193707858</v>
      </c>
      <c r="M47" s="1">
        <f t="shared" si="1"/>
        <v>0.25411794202400551</v>
      </c>
    </row>
    <row r="48" spans="2:13">
      <c r="B48">
        <v>280</v>
      </c>
      <c r="D48" s="8">
        <v>-1.4999999999999999E-2</v>
      </c>
      <c r="E48" s="2">
        <f>SQRT(E47^2+2*(B48-B47)*M47)</f>
        <v>13.706765854462226</v>
      </c>
      <c r="F48" s="2"/>
      <c r="G48" s="11">
        <f>B$12</f>
        <v>0.722997</v>
      </c>
      <c r="H48" s="1">
        <f>B$13/B$11/E48</f>
        <v>0.12767417336674566</v>
      </c>
      <c r="I48" s="1">
        <f t="shared" si="0"/>
        <v>0.12767417336674566</v>
      </c>
      <c r="J48" s="1"/>
      <c r="K48" s="14">
        <f>B$14+B$15*E48+B$16*E48^2</f>
        <v>2.2605324518447274E-2</v>
      </c>
      <c r="L48">
        <f>9.81*SIN(D48)</f>
        <v>-0.14714448193707858</v>
      </c>
      <c r="M48" s="1">
        <f t="shared" si="1"/>
        <v>0.252213330785377</v>
      </c>
    </row>
    <row r="49" spans="2:13">
      <c r="B49">
        <v>290</v>
      </c>
      <c r="D49" s="8">
        <v>-1.4999999999999999E-2</v>
      </c>
      <c r="E49" s="2">
        <f>SQRT(E48^2+2*(B49-B48)*M48)</f>
        <v>13.889553513513642</v>
      </c>
      <c r="F49" s="2"/>
      <c r="G49" s="11">
        <f>B$12</f>
        <v>0.722997</v>
      </c>
      <c r="H49" s="1">
        <f>B$13/B$11/E49</f>
        <v>0.12599397081391872</v>
      </c>
      <c r="I49" s="1">
        <f t="shared" si="0"/>
        <v>0.12599397081391872</v>
      </c>
      <c r="J49" s="1"/>
      <c r="K49" s="14">
        <f>B$14+B$15*E49+B$16*E49^2</f>
        <v>2.2745625800320607E-2</v>
      </c>
      <c r="L49">
        <f>9.81*SIN(D49)</f>
        <v>-0.14714448193707858</v>
      </c>
      <c r="M49" s="1">
        <f t="shared" si="1"/>
        <v>0.25039282695067666</v>
      </c>
    </row>
    <row r="50" spans="2:13">
      <c r="B50">
        <v>300</v>
      </c>
      <c r="D50" s="8">
        <v>-1.4999999999999999E-2</v>
      </c>
      <c r="E50" s="2">
        <f>SQRT(E49^2+2*(B50-B49)*M49)</f>
        <v>14.068672764115764</v>
      </c>
      <c r="F50" s="2"/>
      <c r="G50" s="11">
        <f>B$12</f>
        <v>0.722997</v>
      </c>
      <c r="H50" s="1">
        <f>B$13/B$11/E50</f>
        <v>0.12438984325967369</v>
      </c>
      <c r="I50" s="1">
        <f t="shared" si="0"/>
        <v>0.12438984325967369</v>
      </c>
      <c r="J50" s="1"/>
      <c r="K50" s="14">
        <f>B$14+B$15*E50+B$16*E50^2</f>
        <v>2.2884444566593411E-2</v>
      </c>
      <c r="L50">
        <f>9.81*SIN(D50)</f>
        <v>-0.14714448193707858</v>
      </c>
      <c r="M50" s="1">
        <f t="shared" si="1"/>
        <v>0.24864988063015886</v>
      </c>
    </row>
    <row r="51" spans="2:13">
      <c r="B51">
        <v>310</v>
      </c>
      <c r="D51" s="8">
        <v>-1.4999999999999999E-2</v>
      </c>
      <c r="E51" s="2">
        <f>SQRT(E50^2+2*(B51-B50)*M50)</f>
        <v>14.244316443984802</v>
      </c>
      <c r="F51" s="2"/>
      <c r="G51" s="11">
        <f>B$12</f>
        <v>0.722997</v>
      </c>
      <c r="H51" s="1">
        <f>B$13/B$11/E51</f>
        <v>0.12285601817972833</v>
      </c>
      <c r="I51" s="1">
        <f t="shared" si="0"/>
        <v>0.12285601817972833</v>
      </c>
      <c r="J51" s="1"/>
      <c r="K51" s="14">
        <f>B$14+B$15*E51+B$16*E51^2</f>
        <v>2.3021851286799754E-2</v>
      </c>
      <c r="L51">
        <f>9.81*SIN(D51)</f>
        <v>-0.14714448193707858</v>
      </c>
      <c r="M51" s="1">
        <f t="shared" si="1"/>
        <v>0.24697864883000714</v>
      </c>
    </row>
    <row r="52" spans="2:13">
      <c r="B52">
        <v>320</v>
      </c>
      <c r="D52" s="8">
        <v>-1.4999999999999999E-2</v>
      </c>
      <c r="E52" s="2">
        <f>SQRT(E51^2+2*(B52-B51)*M51)</f>
        <v>14.416661331007814</v>
      </c>
      <c r="F52" s="2"/>
      <c r="G52" s="11">
        <f>B$12</f>
        <v>0.722997</v>
      </c>
      <c r="H52" s="1">
        <f>B$13/B$11/E52</f>
        <v>0.12138732816286973</v>
      </c>
      <c r="I52" s="1">
        <f t="shared" si="0"/>
        <v>0.12138732816286973</v>
      </c>
      <c r="J52" s="1"/>
      <c r="K52" s="14">
        <f>B$14+B$15*E52+B$16*E52^2</f>
        <v>2.315791081508977E-2</v>
      </c>
      <c r="L52">
        <f>9.81*SIN(D52)</f>
        <v>-0.14714448193707858</v>
      </c>
      <c r="M52" s="1">
        <f t="shared" si="1"/>
        <v>0.24537389928485853</v>
      </c>
    </row>
    <row r="53" spans="2:13">
      <c r="B53">
        <v>330</v>
      </c>
      <c r="D53" s="8">
        <v>-1.4999999999999999E-2</v>
      </c>
      <c r="E53" s="2">
        <f>SQRT(E52^2+2*(B53-B52)*M52)</f>
        <v>14.585869940414016</v>
      </c>
      <c r="F53" s="2"/>
      <c r="G53" s="11">
        <f>B$12</f>
        <v>0.722997</v>
      </c>
      <c r="H53" s="1">
        <f>B$13/B$11/E53</f>
        <v>0.11997913097738254</v>
      </c>
      <c r="I53" s="1">
        <f t="shared" si="0"/>
        <v>0.11997913097738254</v>
      </c>
      <c r="J53" s="1"/>
      <c r="K53" s="14">
        <f>B$14+B$15*E53+B$16*E53^2</f>
        <v>2.3292683000876849E-2</v>
      </c>
      <c r="L53">
        <f>9.81*SIN(D53)</f>
        <v>-0.14714448193707858</v>
      </c>
      <c r="M53" s="1">
        <f t="shared" si="1"/>
        <v>0.24383092991358427</v>
      </c>
    </row>
    <row r="54" spans="2:13">
      <c r="B54">
        <v>340</v>
      </c>
      <c r="D54" s="8">
        <v>-1.4999999999999999E-2</v>
      </c>
      <c r="E54" s="2">
        <f>SQRT(E53^2+2*(B54-B53)*M53)</f>
        <v>14.752092072548383</v>
      </c>
      <c r="F54" s="2"/>
      <c r="G54" s="11">
        <f>B$12</f>
        <v>0.722997</v>
      </c>
      <c r="H54" s="1">
        <f>B$13/B$11/E54</f>
        <v>0.11862724225105059</v>
      </c>
      <c r="I54" s="1">
        <f t="shared" si="0"/>
        <v>0.11862724225105059</v>
      </c>
      <c r="J54" s="1"/>
      <c r="K54" s="14">
        <f>B$14+B$15*E54+B$16*E54^2</f>
        <v>2.3426223216474841E-2</v>
      </c>
      <c r="L54">
        <f>9.81*SIN(D54)</f>
        <v>-0.14714448193707858</v>
      </c>
      <c r="M54" s="1">
        <f t="shared" si="1"/>
        <v>0.24234550097165433</v>
      </c>
    </row>
    <row r="55" spans="2:13">
      <c r="B55">
        <v>350</v>
      </c>
      <c r="D55" s="8">
        <v>-1.4999999999999999E-2</v>
      </c>
      <c r="E55" s="2">
        <f>SQRT(E54^2+2*(B55-B54)*M54)</f>
        <v>14.915466152164937</v>
      </c>
      <c r="F55" s="2"/>
      <c r="G55" s="11">
        <f>B$12</f>
        <v>0.722997</v>
      </c>
      <c r="H55" s="1">
        <f>B$13/B$11/E55</f>
        <v>0.11732787846835029</v>
      </c>
      <c r="I55" s="1">
        <f t="shared" si="0"/>
        <v>0.11732787846835029</v>
      </c>
      <c r="J55" s="1"/>
      <c r="K55" s="14">
        <f>B$14+B$15*E55+B$16*E55^2</f>
        <v>2.3558582815131159E-2</v>
      </c>
      <c r="L55">
        <f>9.81*SIN(D55)</f>
        <v>-0.14714448193707858</v>
      </c>
      <c r="M55" s="1">
        <f t="shared" si="1"/>
        <v>0.2409137775902977</v>
      </c>
    </row>
    <row r="56" spans="2:13">
      <c r="B56">
        <v>360</v>
      </c>
      <c r="D56" s="8">
        <v>-1.4999999999999999E-2</v>
      </c>
      <c r="E56" s="2">
        <f>SQRT(E55^2+2*(B56-B55)*M55)</f>
        <v>15.076120392467812</v>
      </c>
      <c r="F56" s="2"/>
      <c r="G56" s="11">
        <f>B$12</f>
        <v>0.722997</v>
      </c>
      <c r="H56" s="1">
        <f>B$13/B$11/E56</f>
        <v>0.11607760845915759</v>
      </c>
      <c r="I56" s="1">
        <f t="shared" si="0"/>
        <v>0.11607760845915759</v>
      </c>
      <c r="J56" s="1"/>
      <c r="K56" s="14">
        <f>B$14+B$15*E56+B$16*E56^2</f>
        <v>2.3689809530373876E-2</v>
      </c>
      <c r="L56">
        <f>9.81*SIN(D56)</f>
        <v>-0.14714448193707858</v>
      </c>
      <c r="M56" s="1">
        <f t="shared" si="1"/>
        <v>0.23953228086586228</v>
      </c>
    </row>
    <row r="57" spans="2:13">
      <c r="B57">
        <v>370</v>
      </c>
      <c r="D57" s="8">
        <v>-1.4999999999999999E-2</v>
      </c>
      <c r="E57" s="2">
        <f>SQRT(E56^2+2*(B57-B56)*M56)</f>
        <v>15.2341738110572</v>
      </c>
      <c r="F57" s="2"/>
      <c r="G57" s="11">
        <f>B$12</f>
        <v>0.722997</v>
      </c>
      <c r="H57" s="1">
        <f>B$13/B$11/E57</f>
        <v>0.11487331191730416</v>
      </c>
      <c r="I57" s="1">
        <f t="shared" si="0"/>
        <v>0.11487331191730416</v>
      </c>
      <c r="J57" s="1"/>
      <c r="K57" s="14">
        <f>B$14+B$15*E57+B$16*E57^2</f>
        <v>2.3819947825621246E-2</v>
      </c>
      <c r="L57">
        <f>9.81*SIN(D57)</f>
        <v>-0.14714448193707858</v>
      </c>
      <c r="M57" s="1">
        <f t="shared" si="1"/>
        <v>0.23819784602876148</v>
      </c>
    </row>
    <row r="58" spans="2:13">
      <c r="B58">
        <v>380</v>
      </c>
      <c r="D58" s="8">
        <v>-1.4999999999999999E-2</v>
      </c>
      <c r="E58" s="2">
        <f>SQRT(E57^2+2*(B58-B57)*M57)</f>
        <v>15.389737120109501</v>
      </c>
      <c r="F58" s="2"/>
      <c r="G58" s="11">
        <f>B$12</f>
        <v>0.722997</v>
      </c>
      <c r="H58" s="1">
        <f>B$13/B$11/E58</f>
        <v>0.11371214377101384</v>
      </c>
      <c r="I58" s="1">
        <f t="shared" si="0"/>
        <v>0.11371214377101384</v>
      </c>
      <c r="J58" s="1"/>
      <c r="K58" s="14">
        <f>B$14+B$15*E58+B$16*E58^2</f>
        <v>2.3949039201431536E-2</v>
      </c>
      <c r="L58">
        <f>9.81*SIN(D58)</f>
        <v>-0.14714448193707858</v>
      </c>
      <c r="M58" s="1">
        <f t="shared" si="1"/>
        <v>0.23690758650666088</v>
      </c>
    </row>
    <row r="59" spans="2:13">
      <c r="B59">
        <v>390</v>
      </c>
      <c r="D59" s="8">
        <v>-1.4999999999999999E-2</v>
      </c>
      <c r="E59" s="2">
        <f>SQRT(E58^2+2*(B59-B58)*M58)</f>
        <v>15.542913509255898</v>
      </c>
      <c r="F59" s="2"/>
      <c r="G59" s="11">
        <f>B$12</f>
        <v>0.722997</v>
      </c>
      <c r="H59" s="1">
        <f>B$13/B$11/E59</f>
        <v>0.11259150344997187</v>
      </c>
      <c r="I59" s="1">
        <f t="shared" si="0"/>
        <v>0.11259150344997187</v>
      </c>
      <c r="J59" s="1"/>
      <c r="K59" s="14">
        <f>B$14+B$15*E59+B$16*E59^2</f>
        <v>2.4077122466510555E-2</v>
      </c>
      <c r="L59">
        <f>9.81*SIN(D59)</f>
        <v>-0.14714448193707858</v>
      </c>
      <c r="M59" s="1">
        <f t="shared" si="1"/>
        <v>0.23565886292053989</v>
      </c>
    </row>
    <row r="60" spans="2:13">
      <c r="B60">
        <v>400</v>
      </c>
      <c r="D60" s="8">
        <v>-1.4999999999999999E-2</v>
      </c>
      <c r="E60" s="2">
        <f>SQRT(E59^2+2*(B60-B59)*M59)</f>
        <v>15.693799336509318</v>
      </c>
      <c r="F60" s="2"/>
      <c r="G60" s="11">
        <f>B$12</f>
        <v>0.722997</v>
      </c>
      <c r="H60" s="1">
        <f>B$13/B$11/E60</f>
        <v>0.11150900826983827</v>
      </c>
      <c r="I60" s="1">
        <f t="shared" si="0"/>
        <v>0.11150900826983827</v>
      </c>
      <c r="J60" s="1"/>
      <c r="K60" s="14">
        <f>B$14+B$15*E60+B$16*E60^2</f>
        <v>2.420423397757589E-2</v>
      </c>
      <c r="L60">
        <f>9.81*SIN(D60)</f>
        <v>-0.14714448193707858</v>
      </c>
      <c r="M60" s="1">
        <f t="shared" si="1"/>
        <v>0.23444925622934096</v>
      </c>
    </row>
    <row r="61" spans="2:13">
      <c r="B61">
        <v>410</v>
      </c>
      <c r="D61" s="8">
        <v>-1.4999999999999999E-2</v>
      </c>
      <c r="E61" s="2">
        <f>SQRT(E60^2+2*(B61-B60)*M60)</f>
        <v>15.842484740065466</v>
      </c>
      <c r="F61" s="2"/>
      <c r="G61" s="11">
        <f>B$12</f>
        <v>0.722997</v>
      </c>
      <c r="H61" s="1">
        <f>B$13/B$11/E61</f>
        <v>0.11046247029509643</v>
      </c>
      <c r="I61" s="1">
        <f t="shared" si="0"/>
        <v>0.11046247029509643</v>
      </c>
      <c r="J61" s="1"/>
      <c r="K61" s="14">
        <f>B$14+B$15*E61+B$16*E61^2</f>
        <v>2.4330407852349453E-2</v>
      </c>
      <c r="L61">
        <f>9.81*SIN(D61)</f>
        <v>-0.14714448193707858</v>
      </c>
      <c r="M61" s="1">
        <f t="shared" si="1"/>
        <v>0.23327654437982553</v>
      </c>
    </row>
    <row r="62" spans="2:13">
      <c r="B62">
        <v>420</v>
      </c>
      <c r="D62" s="8">
        <v>-1.4999999999999999E-2</v>
      </c>
      <c r="E62" s="2">
        <f>SQRT(E61^2+2*(B62-B61)*M61)</f>
        <v>15.989054181745825</v>
      </c>
      <c r="F62" s="2"/>
      <c r="G62" s="11">
        <f>B$12</f>
        <v>0.722997</v>
      </c>
      <c r="H62" s="1">
        <f>B$13/B$11/E62</f>
        <v>0.10944987615326973</v>
      </c>
      <c r="I62" s="1">
        <f t="shared" si="0"/>
        <v>0.10944987615326973</v>
      </c>
      <c r="J62" s="1"/>
      <c r="K62" s="14">
        <f>B$14+B$15*E62+B$16*E62^2</f>
        <v>2.4455676159273763E-2</v>
      </c>
      <c r="L62">
        <f>9.81*SIN(D62)</f>
        <v>-0.14714448193707858</v>
      </c>
      <c r="M62" s="1">
        <f t="shared" si="1"/>
        <v>0.23213868193107454</v>
      </c>
    </row>
    <row r="63" spans="2:13">
      <c r="B63">
        <v>430</v>
      </c>
      <c r="D63" s="8">
        <v>-1.4999999999999999E-2</v>
      </c>
      <c r="E63" s="2">
        <f>SQRT(E62^2+2*(B63-B62)*M62)</f>
        <v>16.133586931163979</v>
      </c>
      <c r="F63" s="2"/>
      <c r="G63" s="11">
        <f>B$12</f>
        <v>0.722997</v>
      </c>
      <c r="H63" s="1">
        <f>B$13/B$11/E63</f>
        <v>0.10846936936383705</v>
      </c>
      <c r="I63" s="1">
        <f t="shared" si="0"/>
        <v>0.10846936936383705</v>
      </c>
      <c r="J63" s="1"/>
      <c r="K63" s="14">
        <f>B$14+B$15*E63+B$16*E63^2</f>
        <v>2.4580069086991709E-2</v>
      </c>
      <c r="L63">
        <f>9.81*SIN(D63)</f>
        <v>-0.14714448193707858</v>
      </c>
      <c r="M63" s="1">
        <f t="shared" si="1"/>
        <v>0.23103378221392393</v>
      </c>
    </row>
    <row r="64" spans="2:13">
      <c r="B64">
        <v>440</v>
      </c>
      <c r="D64" s="8">
        <v>-1.4999999999999999E-2</v>
      </c>
      <c r="E64" s="2">
        <f>SQRT(E63^2+2*(B64-B63)*M63)</f>
        <v>16.27615749830726</v>
      </c>
      <c r="F64" s="2"/>
      <c r="G64" s="11">
        <f>B$12</f>
        <v>0.722997</v>
      </c>
      <c r="H64" s="1">
        <f>B$13/B$11/E64</f>
        <v>0.10751923481829186</v>
      </c>
      <c r="I64" s="1">
        <f t="shared" si="0"/>
        <v>0.10751923481829186</v>
      </c>
      <c r="J64" s="1"/>
      <c r="K64" s="14">
        <f>B$14+B$15*E64+B$16*E64^2</f>
        <v>2.4703615096171024E-2</v>
      </c>
      <c r="L64">
        <f>9.81*SIN(D64)</f>
        <v>-0.14714448193707858</v>
      </c>
      <c r="M64" s="1">
        <f t="shared" si="1"/>
        <v>0.22996010165919939</v>
      </c>
    </row>
    <row r="65" spans="2:13">
      <c r="B65">
        <v>450</v>
      </c>
      <c r="D65" s="8">
        <v>-1.4999999999999999E-2</v>
      </c>
      <c r="E65" s="2">
        <f>SQRT(E64^2+2*(B65-B64)*M64)</f>
        <v>16.416836021075671</v>
      </c>
      <c r="F65" s="2"/>
      <c r="G65" s="11">
        <f>B$12</f>
        <v>0.722997</v>
      </c>
      <c r="H65" s="1">
        <f>B$13/B$11/E65</f>
        <v>0.10659788510729948</v>
      </c>
      <c r="I65" s="1">
        <f t="shared" si="0"/>
        <v>0.10659788510729948</v>
      </c>
      <c r="J65" s="1"/>
      <c r="K65" s="14">
        <f>B$14+B$15*E65+B$16*E65^2</f>
        <v>2.4826341055873856E-2</v>
      </c>
      <c r="L65">
        <f>9.81*SIN(D65)</f>
        <v>-0.14714448193707858</v>
      </c>
      <c r="M65" s="1">
        <f t="shared" si="1"/>
        <v>0.22891602598850419</v>
      </c>
    </row>
    <row r="66" spans="2:13">
      <c r="B66">
        <v>460</v>
      </c>
      <c r="D66" s="8">
        <v>-1.4999999999999999E-2</v>
      </c>
      <c r="E66" s="2">
        <f>SQRT(E65^2+2*(B66-B65)*M65)</f>
        <v>16.555688613363618</v>
      </c>
      <c r="F66" s="2"/>
      <c r="G66" s="11">
        <f>B$12</f>
        <v>0.722997</v>
      </c>
      <c r="H66" s="1">
        <f>B$13/B$11/E66</f>
        <v>0.10570384843958797</v>
      </c>
      <c r="I66" s="1">
        <f t="shared" si="0"/>
        <v>0.10570384843958797</v>
      </c>
      <c r="J66" s="1"/>
      <c r="K66" s="14">
        <f>B$14+B$15*E66+B$16*E66^2</f>
        <v>2.4948272366354718E-2</v>
      </c>
      <c r="L66">
        <f>9.81*SIN(D66)</f>
        <v>-0.14714448193707858</v>
      </c>
      <c r="M66" s="1">
        <f t="shared" si="1"/>
        <v>0.22790005801031182</v>
      </c>
    </row>
    <row r="67" spans="2:13">
      <c r="B67">
        <v>470</v>
      </c>
      <c r="D67" s="8">
        <v>-1.4999999999999999E-2</v>
      </c>
      <c r="E67" s="2">
        <f>SQRT(E66^2+2*(B67-B66)*M66)</f>
        <v>16.692777678471128</v>
      </c>
      <c r="F67" s="2"/>
      <c r="G67" s="11">
        <f>B$12</f>
        <v>0.722997</v>
      </c>
      <c r="H67" s="1">
        <f>B$13/B$11/E67</f>
        <v>0.1048357579372183</v>
      </c>
      <c r="I67" s="1">
        <f t="shared" si="0"/>
        <v>0.1048357579372183</v>
      </c>
      <c r="J67" s="1"/>
      <c r="K67" s="14">
        <f>B$14+B$15*E67+B$16*E67^2</f>
        <v>2.5069433069904459E-2</v>
      </c>
      <c r="L67">
        <f>9.81*SIN(D67)</f>
        <v>-0.14714448193707858</v>
      </c>
      <c r="M67" s="1">
        <f t="shared" si="1"/>
        <v>0.22691080680439241</v>
      </c>
    </row>
    <row r="68" spans="2:13">
      <c r="B68">
        <v>480</v>
      </c>
      <c r="D68" s="8">
        <v>-1.4999999999999999E-2</v>
      </c>
      <c r="E68" s="2">
        <f>SQRT(E67^2+2*(B68-B67)*M67)</f>
        <v>16.82816219196118</v>
      </c>
      <c r="F68" s="2"/>
      <c r="G68" s="11">
        <f>B$12</f>
        <v>0.722997</v>
      </c>
      <c r="H68" s="1">
        <f>B$13/B$11/E68</f>
        <v>0.1039923421249158</v>
      </c>
      <c r="I68" s="1">
        <f t="shared" si="0"/>
        <v>0.1039923421249158</v>
      </c>
      <c r="J68" s="1"/>
      <c r="K68" s="14">
        <f>B$14+B$15*E68+B$16*E68^2</f>
        <v>2.5189845951134677E-2</v>
      </c>
      <c r="L68">
        <f>9.81*SIN(D68)</f>
        <v>-0.14714448193707858</v>
      </c>
      <c r="M68" s="1">
        <f t="shared" si="1"/>
        <v>0.2259469781108597</v>
      </c>
    </row>
    <row r="69" spans="2:13">
      <c r="B69">
        <v>490</v>
      </c>
      <c r="D69" s="8">
        <v>-1.4999999999999999E-2</v>
      </c>
      <c r="E69" s="2">
        <f>SQRT(E68^2+2*(B69-B68)*M68)</f>
        <v>16.961897957515511</v>
      </c>
      <c r="F69" s="2"/>
      <c r="G69" s="11">
        <f>B$12</f>
        <v>0.722997</v>
      </c>
      <c r="H69" s="1">
        <f>B$13/B$11/E69</f>
        <v>0.1031724164585371</v>
      </c>
      <c r="I69" s="1">
        <f t="shared" si="0"/>
        <v>0.1031724164585371</v>
      </c>
      <c r="J69" s="1"/>
      <c r="K69" s="14">
        <f>B$14+B$15*E69+B$16*E69^2</f>
        <v>2.5309532627908474E-2</v>
      </c>
      <c r="L69">
        <f>9.81*SIN(D69)</f>
        <v>-0.14714448193707858</v>
      </c>
      <c r="M69" s="1">
        <f t="shared" si="1"/>
        <v>0.22500736576770719</v>
      </c>
    </row>
    <row r="70" spans="2:13">
      <c r="B70">
        <v>500</v>
      </c>
      <c r="D70" s="8">
        <v>-1.4999999999999999E-2</v>
      </c>
      <c r="E70" s="2">
        <f>SQRT(E69^2+2*(B70-B69)*M69)</f>
        <v>17.094037838864256</v>
      </c>
      <c r="F70" s="2"/>
      <c r="G70" s="11">
        <f>B$12</f>
        <v>0.722997</v>
      </c>
      <c r="H70" s="1">
        <f>B$13/B$11/E70</f>
        <v>0.10237487576055768</v>
      </c>
      <c r="I70" s="1">
        <f t="shared" si="0"/>
        <v>0.10237487576055768</v>
      </c>
      <c r="J70" s="1"/>
      <c r="K70" s="14">
        <f>B$14+B$15*E70+B$16*E70^2</f>
        <v>2.542851363396401E-2</v>
      </c>
      <c r="L70">
        <f>9.81*SIN(D70)</f>
        <v>-0.14714448193707858</v>
      </c>
      <c r="M70" s="1">
        <f t="shared" si="1"/>
        <v>0.22409084406367225</v>
      </c>
    </row>
    <row r="71" spans="2:13">
      <c r="B71">
        <v>510</v>
      </c>
      <c r="D71" s="8">
        <v>-1.4999999999999999E-2</v>
      </c>
      <c r="E71" s="2">
        <f>SQRT(E70^2+2*(B71-B70)*M70)</f>
        <v>17.224631970460106</v>
      </c>
      <c r="F71" s="2"/>
      <c r="G71" s="11">
        <f>B$12</f>
        <v>0.722997</v>
      </c>
      <c r="H71" s="1">
        <f>B$13/B$11/E71</f>
        <v>0.10159868744953242</v>
      </c>
      <c r="I71" s="1">
        <f t="shared" si="0"/>
        <v>0.10159868744953242</v>
      </c>
      <c r="J71" s="1"/>
      <c r="K71" s="14">
        <f>B$14+B$15*E71+B$16*E71^2</f>
        <v>2.5546808494141367E-2</v>
      </c>
      <c r="L71">
        <f>9.81*SIN(D71)</f>
        <v>-0.14714448193707858</v>
      </c>
      <c r="M71" s="1">
        <f t="shared" si="1"/>
        <v>0.22319636089246964</v>
      </c>
    </row>
    <row r="72" spans="2:13">
      <c r="B72">
        <v>520</v>
      </c>
      <c r="D72" s="8">
        <v>-1.4999999999999999E-2</v>
      </c>
      <c r="E72" s="2">
        <f>SQRT(E71^2+2*(B72-B71)*M71)</f>
        <v>17.353727949223064</v>
      </c>
      <c r="F72" s="2"/>
      <c r="G72" s="11">
        <f>B$12</f>
        <v>0.722997</v>
      </c>
      <c r="H72" s="1">
        <f>B$13/B$11/E72</f>
        <v>0.10084288546648264</v>
      </c>
      <c r="I72" s="1">
        <f t="shared" si="0"/>
        <v>0.10084288546648264</v>
      </c>
      <c r="J72" s="1"/>
      <c r="K72" s="14">
        <f>B$14+B$15*E72+B$16*E72^2</f>
        <v>2.5664435793007725E-2</v>
      </c>
      <c r="L72">
        <f>9.81*SIN(D72)</f>
        <v>-0.14714448193707858</v>
      </c>
      <c r="M72" s="1">
        <f t="shared" si="1"/>
        <v>0.2223229316105535</v>
      </c>
    </row>
    <row r="73" spans="2:13">
      <c r="B73">
        <v>530</v>
      </c>
      <c r="D73" s="8">
        <v>-1.4999999999999999E-2</v>
      </c>
      <c r="E73" s="2">
        <f>SQRT(E72^2+2*(B73-B72)*M72)</f>
        <v>17.481371009387587</v>
      </c>
      <c r="F73" s="2"/>
      <c r="G73" s="11">
        <f>B$12</f>
        <v>0.722997</v>
      </c>
      <c r="H73" s="1">
        <f>B$13/B$11/E73</f>
        <v>0.10010656481463845</v>
      </c>
      <c r="I73" s="1">
        <f t="shared" si="0"/>
        <v>0.10010656481463845</v>
      </c>
      <c r="J73" s="1"/>
      <c r="K73" s="14">
        <f>B$14+B$15*E73+B$16*E73^2</f>
        <v>2.5781413237576441E-2</v>
      </c>
      <c r="L73">
        <f>9.81*SIN(D73)</f>
        <v>-0.14714448193707858</v>
      </c>
      <c r="M73" s="1">
        <f t="shared" si="1"/>
        <v>0.22146963351414059</v>
      </c>
    </row>
    <row r="74" spans="2:13">
      <c r="B74">
        <v>540</v>
      </c>
      <c r="D74" s="8">
        <v>-1.4999999999999999E-2</v>
      </c>
      <c r="E74" s="2">
        <f>SQRT(E73^2+2*(B74-B73)*M73)</f>
        <v>17.607604182231597</v>
      </c>
      <c r="F74" s="2"/>
      <c r="G74" s="11">
        <f>B$12</f>
        <v>0.722997</v>
      </c>
      <c r="H74" s="1">
        <f>B$13/B$11/E74</f>
        <v>9.9388876640354146E-2</v>
      </c>
      <c r="I74" s="1">
        <f t="shared" si="0"/>
        <v>9.9388876640354146E-2</v>
      </c>
      <c r="J74" s="1"/>
      <c r="K74" s="14">
        <f>B$14+B$15*E74+B$16*E74^2</f>
        <v>2.5897757714730726E-2</v>
      </c>
      <c r="L74">
        <f>9.81*SIN(D74)</f>
        <v>-0.14714448193707858</v>
      </c>
      <c r="M74" s="1">
        <f t="shared" si="1"/>
        <v>0.22063560086270201</v>
      </c>
    </row>
    <row r="75" spans="2:13">
      <c r="B75">
        <v>550</v>
      </c>
      <c r="D75" s="8">
        <v>-1.4999999999999999E-2</v>
      </c>
      <c r="E75" s="2">
        <f>SQRT(E74^2+2*(B75-B74)*M74)</f>
        <v>17.732468442250042</v>
      </c>
      <c r="F75" s="2"/>
      <c r="G75" s="11">
        <f>B$12</f>
        <v>0.722997</v>
      </c>
      <c r="H75" s="1">
        <f>B$13/B$11/E75</f>
        <v>9.8689023792670888E-2</v>
      </c>
      <c r="I75" s="1">
        <f t="shared" si="0"/>
        <v>9.8689023792670888E-2</v>
      </c>
      <c r="J75" s="1"/>
      <c r="K75" s="14">
        <f>B$14+B$15*E75+B$16*E75^2</f>
        <v>2.6013485343889274E-2</v>
      </c>
      <c r="L75">
        <f>9.81*SIN(D75)</f>
        <v>-0.14714448193707858</v>
      </c>
      <c r="M75" s="1">
        <f t="shared" si="1"/>
        <v>0.21982002038586018</v>
      </c>
    </row>
    <row r="76" spans="2:13">
      <c r="B76">
        <v>560</v>
      </c>
      <c r="D76" s="8">
        <v>-1.4999999999999999E-2</v>
      </c>
      <c r="E76" s="2">
        <f>SQRT(E75^2+2*(B76-B75)*M75)</f>
        <v>17.856002841148708</v>
      </c>
      <c r="F76" s="2"/>
      <c r="G76" s="11">
        <f>B$12</f>
        <v>0.722997</v>
      </c>
      <c r="H76" s="1">
        <f>B$13/B$11/E76</f>
        <v>9.8006256807216072E-2</v>
      </c>
      <c r="I76" s="1">
        <f t="shared" si="0"/>
        <v>9.8006256807216072E-2</v>
      </c>
      <c r="J76" s="1"/>
      <c r="K76" s="14">
        <f>B$14+B$15*E76+B$16*E76^2</f>
        <v>2.6128611525387719E-2</v>
      </c>
      <c r="L76">
        <f>9.81*SIN(D76)</f>
        <v>-0.14714448193707858</v>
      </c>
      <c r="M76" s="1">
        <f t="shared" si="1"/>
        <v>0.21902212721890693</v>
      </c>
    </row>
    <row r="77" spans="2:13">
      <c r="B77">
        <v>570</v>
      </c>
      <c r="D77" s="8">
        <v>-1.4999999999999999E-2</v>
      </c>
      <c r="E77" s="2">
        <f>SQRT(E76^2+2*(B77-B76)*M76)</f>
        <v>17.978244630872304</v>
      </c>
      <c r="F77" s="2"/>
      <c r="G77" s="11">
        <f>B$12</f>
        <v>0.722997</v>
      </c>
      <c r="H77" s="1">
        <f>B$13/B$11/E77</f>
        <v>9.7339870267139098E-2</v>
      </c>
      <c r="I77" s="1">
        <f t="shared" si="0"/>
        <v>9.7339870267139098E-2</v>
      </c>
      <c r="J77" s="1"/>
      <c r="K77" s="14">
        <f>B$14+B$15*E77+B$16*E77^2</f>
        <v>2.6243150984995148E-2</v>
      </c>
      <c r="L77">
        <f>9.81*SIN(D77)</f>
        <v>-0.14714448193707858</v>
      </c>
      <c r="M77" s="1">
        <f t="shared" si="1"/>
        <v>0.21824120121922252</v>
      </c>
    </row>
    <row r="78" spans="2:13">
      <c r="B78">
        <v>580</v>
      </c>
      <c r="D78" s="8">
        <v>-1.4999999999999999E-2</v>
      </c>
      <c r="E78" s="2">
        <f>SQRT(E77^2+2*(B78-B77)*M77)</f>
        <v>18.099229376740691</v>
      </c>
      <c r="F78" s="2"/>
      <c r="G78" s="11">
        <f>B$12</f>
        <v>0.722997</v>
      </c>
      <c r="H78" s="1">
        <f>B$13/B$11/E78</f>
        <v>9.6689199499782233E-2</v>
      </c>
      <c r="I78" s="1">
        <f t="shared" si="0"/>
        <v>9.6689199499782233E-2</v>
      </c>
      <c r="J78" s="1"/>
      <c r="K78" s="14">
        <f>B$14+B$15*E78+B$16*E78^2</f>
        <v>2.6357117814936999E-2</v>
      </c>
      <c r="L78">
        <f>9.81*SIN(D78)</f>
        <v>-0.14714448193707858</v>
      </c>
      <c r="M78" s="1">
        <f t="shared" si="1"/>
        <v>0.2174765636219238</v>
      </c>
    </row>
    <row r="79" spans="2:13">
      <c r="B79">
        <v>590</v>
      </c>
      <c r="D79" s="8">
        <v>-1.4999999999999999E-2</v>
      </c>
      <c r="E79" s="2">
        <f>SQRT(E78^2+2*(B79-B78)*M78)</f>
        <v>18.218991061645312</v>
      </c>
      <c r="F79" s="2"/>
      <c r="G79" s="11">
        <f>B$12</f>
        <v>0.722997</v>
      </c>
      <c r="H79" s="1">
        <f>B$13/B$11/E79</f>
        <v>9.6053617572935013E-2</v>
      </c>
      <c r="I79" s="1">
        <f t="shared" si="0"/>
        <v>9.6053617572935013E-2</v>
      </c>
      <c r="J79" s="1"/>
      <c r="K79" s="14">
        <f>B$14+B$15*E79+B$16*E79^2</f>
        <v>2.6470525511754408E-2</v>
      </c>
      <c r="L79">
        <f>9.81*SIN(D79)</f>
        <v>-0.14714448193707858</v>
      </c>
      <c r="M79" s="1">
        <f t="shared" si="1"/>
        <v>0.21672757399825918</v>
      </c>
    </row>
    <row r="80" spans="2:13">
      <c r="B80">
        <v>600</v>
      </c>
      <c r="D80" s="8">
        <v>-1.4999999999999999E-2</v>
      </c>
      <c r="E80" s="2">
        <f>SQRT(E79^2+2*(B80-B79)*M79)</f>
        <v>18.337562182151611</v>
      </c>
      <c r="F80" s="2"/>
      <c r="G80" s="11">
        <f>B$12</f>
        <v>0.722997</v>
      </c>
      <c r="H80" s="1">
        <f>B$13/B$11/E80</f>
        <v>9.543253255895251E-2</v>
      </c>
      <c r="I80" s="1">
        <f t="shared" si="0"/>
        <v>9.543253255895251E-2</v>
      </c>
      <c r="J80" s="1"/>
      <c r="K80" s="14">
        <f>B$14+B$15*E80+B$16*E80^2</f>
        <v>2.6583387011293619E-2</v>
      </c>
      <c r="L80">
        <f>9.81*SIN(D80)</f>
        <v>-0.14714448193707858</v>
      </c>
      <c r="M80" s="1">
        <f t="shared" si="1"/>
        <v>0.21599362748473747</v>
      </c>
    </row>
    <row r="81" spans="2:13">
      <c r="B81">
        <v>610</v>
      </c>
      <c r="D81" s="8">
        <v>-1.4999999999999999E-2</v>
      </c>
      <c r="E81" s="2">
        <f>SQRT(E80^2+2*(B81-B80)*M80)</f>
        <v>18.45497383726056</v>
      </c>
      <c r="F81" s="2"/>
      <c r="G81" s="11">
        <f>B$12</f>
        <v>0.722997</v>
      </c>
      <c r="H81" s="1">
        <f>B$13/B$11/E81</f>
        <v>9.4825385038842649E-2</v>
      </c>
      <c r="I81" s="1">
        <f t="shared" si="0"/>
        <v>9.4825385038842649E-2</v>
      </c>
      <c r="J81" s="1"/>
      <c r="K81" s="14">
        <f>B$14+B$15*E81+B$16*E81^2</f>
        <v>2.6695714721087466E-2</v>
      </c>
      <c r="L81">
        <f>9.81*SIN(D81)</f>
        <v>-0.14714448193707858</v>
      </c>
      <c r="M81" s="1">
        <f t="shared" si="1"/>
        <v>0.21527415225483376</v>
      </c>
    </row>
    <row r="82" spans="2:13">
      <c r="B82">
        <v>620</v>
      </c>
      <c r="D82" s="8">
        <v>-1.4999999999999999E-2</v>
      </c>
      <c r="E82" s="2">
        <f>SQRT(E81^2+2*(B82-B81)*M81)</f>
        <v>18.571255810501036</v>
      </c>
      <c r="F82" s="2"/>
      <c r="G82" s="11">
        <f>B$12</f>
        <v>0.722997</v>
      </c>
      <c r="H82" s="1">
        <f>B$13/B$11/E82</f>
        <v>9.4231645821736515E-2</v>
      </c>
      <c r="I82" s="1">
        <f t="shared" si="0"/>
        <v>9.4231645821736515E-2</v>
      </c>
      <c r="J82" s="1"/>
      <c r="K82" s="14">
        <f>B$14+B$15*E82+B$16*E82^2</f>
        <v>2.6807520550363048E-2</v>
      </c>
      <c r="L82">
        <f>9.81*SIN(D82)</f>
        <v>-0.14714448193707858</v>
      </c>
      <c r="M82" s="1">
        <f t="shared" si="1"/>
        <v>0.21456860720845206</v>
      </c>
    </row>
    <row r="83" spans="2:13">
      <c r="B83">
        <v>630</v>
      </c>
      <c r="D83" s="8">
        <v>-1.4999999999999999E-2</v>
      </c>
      <c r="E83" s="2">
        <f>SQRT(E82^2+2*(B83-B82)*M82)</f>
        <v>18.686436645953599</v>
      </c>
      <c r="F83" s="2"/>
      <c r="G83" s="11">
        <f>B$12</f>
        <v>0.722997</v>
      </c>
      <c r="H83" s="1">
        <f>B$13/B$11/E83</f>
        <v>9.3650813858026205E-2</v>
      </c>
      <c r="I83" s="1">
        <f t="shared" si="0"/>
        <v>9.3650813858026205E-2</v>
      </c>
      <c r="J83" s="1"/>
      <c r="K83" s="14">
        <f>B$14+B$15*E83+B$16*E83^2</f>
        <v>2.6918815937885306E-2</v>
      </c>
      <c r="L83">
        <f>9.81*SIN(D83)</f>
        <v>-0.14714448193707858</v>
      </c>
      <c r="M83" s="1">
        <f t="shared" si="1"/>
        <v>0.21387647985721947</v>
      </c>
    </row>
    <row r="84" spans="2:13">
      <c r="B84">
        <v>640</v>
      </c>
      <c r="D84" s="8">
        <v>-1.4999999999999999E-2</v>
      </c>
      <c r="E84" s="2">
        <f>SQRT(E83^2+2*(B84-B83)*M83)</f>
        <v>18.800543718743402</v>
      </c>
      <c r="F84" s="2"/>
      <c r="G84" s="11">
        <f>B$12</f>
        <v>0.722997</v>
      </c>
      <c r="H84" s="1">
        <f>B$13/B$11/E84</f>
        <v>9.3082414326949428E-2</v>
      </c>
      <c r="I84" s="1">
        <f t="shared" si="0"/>
        <v>9.3082414326949428E-2</v>
      </c>
      <c r="J84" s="1"/>
      <c r="K84" s="14">
        <f>B$14+B$15*E84+B$16*E84^2</f>
        <v>2.7029611877824537E-2</v>
      </c>
      <c r="L84">
        <f>9.81*SIN(D84)</f>
        <v>-0.14714448193707858</v>
      </c>
      <c r="M84" s="1">
        <f t="shared" si="1"/>
        <v>0.21319728438620347</v>
      </c>
    </row>
    <row r="85" spans="2:13">
      <c r="B85">
        <v>650</v>
      </c>
      <c r="D85" s="8">
        <v>-1.4999999999999999E-2</v>
      </c>
      <c r="E85" s="2">
        <f>SQRT(E84^2+2*(B85-B84)*M84)</f>
        <v>18.913603300484709</v>
      </c>
      <c r="F85" s="2"/>
      <c r="G85" s="11">
        <f>B$12</f>
        <v>0.722997</v>
      </c>
      <c r="H85" s="1">
        <f>B$13/B$11/E85</f>
        <v>9.252599688157527E-2</v>
      </c>
      <c r="I85" s="1">
        <f t="shared" ref="I85:I148" si="2">MIN(G85,H85)</f>
        <v>9.252599688157527E-2</v>
      </c>
      <c r="J85" s="1"/>
      <c r="K85" s="14">
        <f>B$14+B$15*E85+B$16*E85^2</f>
        <v>2.7139918943816992E-2</v>
      </c>
      <c r="L85">
        <f>9.81*SIN(D85)</f>
        <v>-0.14714448193707858</v>
      </c>
      <c r="M85" s="1">
        <f t="shared" ref="M85:M148" si="3">I85-K85-L85</f>
        <v>0.21253055987483685</v>
      </c>
    </row>
    <row r="86" spans="2:13">
      <c r="B86">
        <v>660</v>
      </c>
      <c r="D86" s="8">
        <v>-1.4999999999999999E-2</v>
      </c>
      <c r="E86" s="2">
        <f>SQRT(E85^2+2*(B86-B85)*M85)</f>
        <v>19.025640620110607</v>
      </c>
      <c r="F86" s="2"/>
      <c r="G86" s="11">
        <f>B$12</f>
        <v>0.722997</v>
      </c>
      <c r="H86" s="1">
        <f>B$13/B$11/E86</f>
        <v>9.198113403604416E-2</v>
      </c>
      <c r="I86" s="1">
        <f t="shared" si="2"/>
        <v>9.198113403604416E-2</v>
      </c>
      <c r="J86" s="1"/>
      <c r="K86" s="14">
        <f>B$14+B$15*E86+B$16*E86^2</f>
        <v>2.7249747311370684E-2</v>
      </c>
      <c r="L86">
        <f>9.81*SIN(D86)</f>
        <v>-0.14714448193707858</v>
      </c>
      <c r="M86" s="1">
        <f t="shared" si="3"/>
        <v>0.21187586866175206</v>
      </c>
    </row>
    <row r="87" spans="2:13">
      <c r="B87">
        <v>670</v>
      </c>
      <c r="D87" s="8">
        <v>-1.4999999999999999E-2</v>
      </c>
      <c r="E87" s="2">
        <f>SQRT(E86^2+2*(B87-B86)*M86)</f>
        <v>19.136679920478311</v>
      </c>
      <c r="F87" s="2"/>
      <c r="G87" s="11">
        <f>B$12</f>
        <v>0.722997</v>
      </c>
      <c r="H87" s="1">
        <f>B$13/B$11/E87</f>
        <v>9.1447419681577644E-2</v>
      </c>
      <c r="I87" s="1">
        <f t="shared" si="2"/>
        <v>9.1447419681577644E-2</v>
      </c>
      <c r="J87" s="1"/>
      <c r="K87" s="14">
        <f>B$14+B$15*E87+B$16*E87^2</f>
        <v>2.735910677875376E-2</v>
      </c>
      <c r="L87">
        <f>9.81*SIN(D87)</f>
        <v>-0.14714448193707858</v>
      </c>
      <c r="M87" s="1">
        <f t="shared" si="3"/>
        <v>0.21123279483990245</v>
      </c>
    </row>
    <row r="88" spans="2:13">
      <c r="B88">
        <v>680</v>
      </c>
      <c r="D88" s="8">
        <v>-1.4999999999999999E-2</v>
      </c>
      <c r="E88" s="2">
        <f>SQRT(E87^2+2*(B88-B87)*M87)</f>
        <v>19.246744511102023</v>
      </c>
      <c r="F88" s="2"/>
      <c r="G88" s="11">
        <f>B$12</f>
        <v>0.722997</v>
      </c>
      <c r="H88" s="1">
        <f>B$13/B$11/E88</f>
        <v>9.0924467719231919E-2</v>
      </c>
      <c r="I88" s="1">
        <f t="shared" si="2"/>
        <v>9.0924467719231919E-2</v>
      </c>
      <c r="J88" s="1"/>
      <c r="K88" s="14">
        <f>B$14+B$15*E88+B$16*E88^2</f>
        <v>2.7468006786489314E-2</v>
      </c>
      <c r="L88">
        <f>9.81*SIN(D88)</f>
        <v>-0.14714448193707858</v>
      </c>
      <c r="M88" s="1">
        <f t="shared" si="3"/>
        <v>0.21060094286982117</v>
      </c>
    </row>
    <row r="89" spans="2:13">
      <c r="B89">
        <v>690</v>
      </c>
      <c r="D89" s="8">
        <v>-1.4999999999999999E-2</v>
      </c>
      <c r="E89" s="2">
        <f>SQRT(E88^2+2*(B89-B88)*M88)</f>
        <v>19.355856817331343</v>
      </c>
      <c r="F89" s="2"/>
      <c r="G89" s="11">
        <f>B$12</f>
        <v>0.722997</v>
      </c>
      <c r="H89" s="1">
        <f>B$13/B$11/E89</f>
        <v>9.0411910798649853E-2</v>
      </c>
      <c r="I89" s="1">
        <f t="shared" si="2"/>
        <v>9.0411910798649853E-2</v>
      </c>
      <c r="J89" s="1"/>
      <c r="K89" s="14">
        <f>B$14+B$15*E89+B$16*E89^2</f>
        <v>2.7576456435568969E-2</v>
      </c>
      <c r="L89">
        <f>9.81*SIN(D89)</f>
        <v>-0.14714448193707858</v>
      </c>
      <c r="M89" s="1">
        <f t="shared" si="3"/>
        <v>0.20997993630015946</v>
      </c>
    </row>
    <row r="90" spans="2:13">
      <c r="B90">
        <v>700</v>
      </c>
      <c r="D90" s="8">
        <v>-1.4999999999999999E-2</v>
      </c>
      <c r="E90" s="2">
        <f>SQRT(E89^2+2*(B90-B89)*M89)</f>
        <v>19.464038426262814</v>
      </c>
      <c r="F90" s="2"/>
      <c r="G90" s="11">
        <f>B$12</f>
        <v>0.722997</v>
      </c>
      <c r="H90" s="1">
        <f>B$13/B$11/E90</f>
        <v>8.9909399153195582E-2</v>
      </c>
      <c r="I90" s="1">
        <f t="shared" si="2"/>
        <v>8.9909399153195582E-2</v>
      </c>
      <c r="J90" s="1"/>
      <c r="K90" s="14">
        <f>B$14+B$15*E90+B$16*E90^2</f>
        <v>2.7684464504486722E-2</v>
      </c>
      <c r="L90">
        <f>9.81*SIN(D90)</f>
        <v>-0.14714448193707858</v>
      </c>
      <c r="M90" s="1">
        <f t="shared" si="3"/>
        <v>0.20936941658578745</v>
      </c>
    </row>
    <row r="91" spans="2:13">
      <c r="B91">
        <v>710</v>
      </c>
      <c r="D91" s="8">
        <v>-1.4999999999999999E-2</v>
      </c>
      <c r="E91" s="2">
        <f>SQRT(E90^2+2*(B91-B90)*M90)</f>
        <v>19.571310129645155</v>
      </c>
      <c r="F91" s="2"/>
      <c r="G91" s="11">
        <f>B$12</f>
        <v>0.722997</v>
      </c>
      <c r="H91" s="1">
        <f>B$13/B$11/E91</f>
        <v>8.9416599522851109E-2</v>
      </c>
      <c r="I91" s="1">
        <f t="shared" si="2"/>
        <v>8.9416599522851109E-2</v>
      </c>
      <c r="J91" s="1"/>
      <c r="K91" s="14">
        <f>B$14+B$15*E91+B$16*E91^2</f>
        <v>2.7792039465185478E-2</v>
      </c>
      <c r="L91">
        <f>9.81*SIN(D91)</f>
        <v>-0.14714448193707858</v>
      </c>
      <c r="M91" s="1">
        <f t="shared" si="3"/>
        <v>0.20876904199474422</v>
      </c>
    </row>
    <row r="92" spans="2:13">
      <c r="B92">
        <v>720</v>
      </c>
      <c r="D92" s="8">
        <v>-1.4999999999999999E-2</v>
      </c>
      <c r="E92" s="2">
        <f>SQRT(E91^2+2*(B92-B91)*M91)</f>
        <v>19.677691964014631</v>
      </c>
      <c r="F92" s="2"/>
      <c r="G92" s="11">
        <f>B$12</f>
        <v>0.722997</v>
      </c>
      <c r="H92" s="1">
        <f>B$13/B$11/E92</f>
        <v>8.8933194157134576E-2</v>
      </c>
      <c r="I92" s="1">
        <f t="shared" si="2"/>
        <v>8.8933194157134576E-2</v>
      </c>
      <c r="J92" s="1"/>
      <c r="K92" s="14">
        <f>B$14+B$15*E92+B$16*E92^2</f>
        <v>2.7899189497999879E-2</v>
      </c>
      <c r="L92">
        <f>9.81*SIN(D92)</f>
        <v>-0.14714448193707858</v>
      </c>
      <c r="M92" s="1">
        <f t="shared" si="3"/>
        <v>0.20817848659621327</v>
      </c>
    </row>
    <row r="93" spans="2:13">
      <c r="B93">
        <v>730</v>
      </c>
      <c r="D93" s="8">
        <v>-1.4999999999999999E-2</v>
      </c>
      <c r="E93" s="2">
        <f>SQRT(E92^2+2*(B93-B92)*M92)</f>
        <v>19.783203248275296</v>
      </c>
      <c r="F93" s="2"/>
      <c r="G93" s="11">
        <f>B$12</f>
        <v>0.722997</v>
      </c>
      <c r="H93" s="1">
        <f>B$13/B$11/E93</f>
        <v>8.8458879891079589E-2</v>
      </c>
      <c r="I93" s="1">
        <f t="shared" si="2"/>
        <v>8.8458879891079589E-2</v>
      </c>
      <c r="J93" s="1"/>
      <c r="K93" s="14">
        <f>B$14+B$15*E93+B$16*E93^2</f>
        <v>2.8005922505671924E-2</v>
      </c>
      <c r="L93">
        <f>9.81*SIN(D93)</f>
        <v>-0.14714448193707858</v>
      </c>
      <c r="M93" s="1">
        <f t="shared" si="3"/>
        <v>0.20759743932248625</v>
      </c>
    </row>
    <row r="94" spans="2:13">
      <c r="B94">
        <v>740</v>
      </c>
      <c r="D94" s="8">
        <v>-1.4999999999999999E-2</v>
      </c>
      <c r="E94" s="2">
        <f>SQRT(E93^2+2*(B94-B93)*M93)</f>
        <v>19.887862618919609</v>
      </c>
      <c r="F94" s="2"/>
      <c r="G94" s="11">
        <f>B$12</f>
        <v>0.722997</v>
      </c>
      <c r="H94" s="1">
        <f>B$13/B$11/E94</f>
        <v>8.7993367288006094E-2</v>
      </c>
      <c r="I94" s="1">
        <f t="shared" si="2"/>
        <v>8.7993367288006094E-2</v>
      </c>
      <c r="J94" s="1"/>
      <c r="K94" s="14">
        <f>B$14+B$15*E94+B$16*E94^2</f>
        <v>2.8112246126508766E-2</v>
      </c>
      <c r="L94">
        <f>9.81*SIN(D94)</f>
        <v>-0.14714448193707858</v>
      </c>
      <c r="M94" s="1">
        <f t="shared" si="3"/>
        <v>0.2070256030985759</v>
      </c>
    </row>
    <row r="95" spans="2:13">
      <c r="B95">
        <v>750</v>
      </c>
      <c r="D95" s="8">
        <v>-1.4999999999999999E-2</v>
      </c>
      <c r="E95" s="2">
        <f>SQRT(E94^2+2*(B95-B94)*M94)</f>
        <v>19.991688063067397</v>
      </c>
      <c r="F95" s="2"/>
      <c r="G95" s="11">
        <f>B$12</f>
        <v>0.722997</v>
      </c>
      <c r="H95" s="1">
        <f>B$13/B$11/E95</f>
        <v>8.7536379843428352E-2</v>
      </c>
      <c r="I95" s="1">
        <f t="shared" si="2"/>
        <v>8.7536379843428352E-2</v>
      </c>
      <c r="J95" s="1"/>
      <c r="K95" s="14">
        <f>B$14+B$15*E95+B$16*E95^2</f>
        <v>2.8218167746746202E-2</v>
      </c>
      <c r="L95">
        <f>9.81*SIN(D95)</f>
        <v>-0.14714448193707858</v>
      </c>
      <c r="M95" s="1">
        <f t="shared" si="3"/>
        <v>0.20646269403376072</v>
      </c>
    </row>
    <row r="96" spans="2:13">
      <c r="B96">
        <v>760</v>
      </c>
      <c r="D96" s="8">
        <v>-1.4999999999999999E-2</v>
      </c>
      <c r="E96" s="2">
        <f>SQRT(E95^2+2*(B96-B95)*M95)</f>
        <v>20.09469694948562</v>
      </c>
      <c r="F96" s="2"/>
      <c r="G96" s="11">
        <f>B$12</f>
        <v>0.722997</v>
      </c>
      <c r="H96" s="1">
        <f>B$13/B$11/E96</f>
        <v>8.7087653244991889E-2</v>
      </c>
      <c r="I96" s="1">
        <f t="shared" si="2"/>
        <v>8.7087653244991889E-2</v>
      </c>
      <c r="J96" s="1"/>
      <c r="K96" s="14">
        <f>B$14+B$15*E96+B$16*E96^2</f>
        <v>2.8323694512175736E-2</v>
      </c>
      <c r="L96">
        <f>9.81*SIN(D96)</f>
        <v>-0.14714448193707858</v>
      </c>
      <c r="M96" s="1">
        <f t="shared" si="3"/>
        <v>0.20590844066989472</v>
      </c>
    </row>
    <row r="97" spans="2:13">
      <c r="B97">
        <v>770</v>
      </c>
      <c r="D97" s="8">
        <v>-1.4999999999999999E-2</v>
      </c>
      <c r="E97" s="2">
        <f>SQRT(E96^2+2*(B97-B96)*M96)</f>
        <v>20.196906057737273</v>
      </c>
      <c r="F97" s="2"/>
      <c r="G97" s="11">
        <f>B$12</f>
        <v>0.722997</v>
      </c>
      <c r="H97" s="1">
        <f>B$13/B$11/E97</f>
        <v>8.664693468381951E-2</v>
      </c>
      <c r="I97" s="1">
        <f t="shared" si="2"/>
        <v>8.664693468381951E-2</v>
      </c>
      <c r="J97" s="1"/>
      <c r="K97" s="14">
        <f>B$14+B$15*E97+B$16*E97^2</f>
        <v>2.8428833339088286E-2</v>
      </c>
      <c r="L97">
        <f>9.81*SIN(D97)</f>
        <v>-0.14714448193707858</v>
      </c>
      <c r="M97" s="1">
        <f t="shared" si="3"/>
        <v>0.20536258328180979</v>
      </c>
    </row>
    <row r="98" spans="2:13">
      <c r="B98">
        <v>780</v>
      </c>
      <c r="D98" s="8">
        <v>-1.4999999999999999E-2</v>
      </c>
      <c r="E98" s="2">
        <f>SQRT(E97^2+2*(B98-B97)*M97)</f>
        <v>20.298331605595095</v>
      </c>
      <c r="F98" s="2"/>
      <c r="G98" s="11">
        <f>B$12</f>
        <v>0.722997</v>
      </c>
      <c r="H98" s="1">
        <f>B$13/B$11/E98</f>
        <v>8.6213982213081228E-2</v>
      </c>
      <c r="I98" s="1">
        <f t="shared" si="2"/>
        <v>8.6213982213081228E-2</v>
      </c>
      <c r="J98" s="1"/>
      <c r="K98" s="14">
        <f>B$14+B$15*E98+B$16*E98^2</f>
        <v>2.8533590924583102E-2</v>
      </c>
      <c r="L98">
        <f>9.81*SIN(D98)</f>
        <v>-0.14714448193707858</v>
      </c>
      <c r="M98" s="1">
        <f t="shared" si="3"/>
        <v>0.20482487322557669</v>
      </c>
    </row>
    <row r="99" spans="2:13">
      <c r="B99">
        <v>790</v>
      </c>
      <c r="D99" s="8">
        <v>-1.4999999999999999E-2</v>
      </c>
      <c r="E99" s="2">
        <f>SQRT(E98^2+2*(B99-B98)*M98)</f>
        <v>20.398989274844286</v>
      </c>
      <c r="F99" s="2"/>
      <c r="G99" s="11">
        <f>B$12</f>
        <v>0.722997</v>
      </c>
      <c r="H99" s="1">
        <f>B$13/B$11/E99</f>
        <v>8.5788564149993085E-2</v>
      </c>
      <c r="I99" s="1">
        <f t="shared" si="2"/>
        <v>8.5788564149993085E-2</v>
      </c>
      <c r="J99" s="1"/>
      <c r="K99" s="14">
        <f>B$14+B$15*E99+B$16*E99^2</f>
        <v>2.8637973756286385E-2</v>
      </c>
      <c r="L99">
        <f>9.81*SIN(D99)</f>
        <v>-0.14714448193707858</v>
      </c>
      <c r="M99" s="1">
        <f t="shared" si="3"/>
        <v>0.20429507233078528</v>
      </c>
    </row>
    <row r="100" spans="2:13">
      <c r="B100">
        <v>800</v>
      </c>
      <c r="D100" s="8">
        <v>-1.4999999999999999E-2</v>
      </c>
      <c r="E100" s="2">
        <f>SQRT(E99^2+2*(B100-B99)*M99)</f>
        <v>20.498894235588121</v>
      </c>
      <c r="F100" s="2"/>
      <c r="G100" s="11">
        <f>B$12</f>
        <v>0.722997</v>
      </c>
      <c r="H100" s="1">
        <f>B$13/B$11/E100</f>
        <v>8.5370458517797787E-2</v>
      </c>
      <c r="I100" s="1">
        <f t="shared" si="2"/>
        <v>8.5370458517797787E-2</v>
      </c>
      <c r="J100" s="1"/>
      <c r="K100" s="14">
        <f>B$14+B$15*E100+B$16*E100^2</f>
        <v>2.8741988121520554E-2</v>
      </c>
      <c r="L100">
        <f>9.81*SIN(D100)</f>
        <v>-0.14714448193707858</v>
      </c>
      <c r="M100" s="1">
        <f t="shared" si="3"/>
        <v>0.20377295233335579</v>
      </c>
    </row>
    <row r="101" spans="2:13">
      <c r="B101">
        <v>810</v>
      </c>
      <c r="D101" s="8">
        <v>-1.4999999999999999E-2</v>
      </c>
      <c r="E101" s="2">
        <f>SQRT(E100^2+2*(B101-B100)*M100)</f>
        <v>20.598061169160921</v>
      </c>
      <c r="F101" s="2"/>
      <c r="G101" s="11">
        <f>B$12</f>
        <v>0.722997</v>
      </c>
      <c r="H101" s="1">
        <f>B$13/B$11/E101</f>
        <v>8.4959452524593498E-2</v>
      </c>
      <c r="I101" s="1">
        <f t="shared" si="2"/>
        <v>8.4959452524593498E-2</v>
      </c>
      <c r="J101" s="1"/>
      <c r="K101" s="14">
        <f>B$14+B$15*E101+B$16*E101^2</f>
        <v>2.8845640115961566E-2</v>
      </c>
      <c r="L101">
        <f>9.81*SIN(D101)</f>
        <v>-0.14714448193707858</v>
      </c>
      <c r="M101" s="1">
        <f t="shared" si="3"/>
        <v>0.20325829434571052</v>
      </c>
    </row>
    <row r="102" spans="2:13">
      <c r="B102">
        <v>820</v>
      </c>
      <c r="D102" s="8">
        <v>-1.4999999999999999E-2</v>
      </c>
      <c r="E102" s="2">
        <f>SQRT(E101^2+2*(B102-B101)*M101)</f>
        <v>20.696504289744418</v>
      </c>
      <c r="F102" s="2"/>
      <c r="G102" s="11">
        <f>B$12</f>
        <v>0.722997</v>
      </c>
      <c r="H102" s="1">
        <f>B$13/B$11/E102</f>
        <v>8.4555342076157489E-2</v>
      </c>
      <c r="I102" s="1">
        <f t="shared" si="2"/>
        <v>8.4555342076157489E-2</v>
      </c>
      <c r="J102" s="1"/>
      <c r="K102" s="14">
        <f>B$14+B$15*E102+B$16*E102^2</f>
        <v>2.8948935651819132E-2</v>
      </c>
      <c r="L102">
        <f>9.81*SIN(D102)</f>
        <v>-0.14714448193707858</v>
      </c>
      <c r="M102" s="1">
        <f t="shared" si="3"/>
        <v>0.20275088836141691</v>
      </c>
    </row>
    <row r="103" spans="2:13">
      <c r="B103">
        <v>830</v>
      </c>
      <c r="D103" s="8">
        <v>-1.4999999999999999E-2</v>
      </c>
      <c r="E103" s="2">
        <f>SQRT(E102^2+2*(B103-B102)*M102)</f>
        <v>20.794237364775785</v>
      </c>
      <c r="F103" s="2"/>
      <c r="G103" s="11">
        <f>B$12</f>
        <v>0.722997</v>
      </c>
      <c r="H103" s="1">
        <f>B$13/B$11/E103</f>
        <v>8.4157931320164553E-2</v>
      </c>
      <c r="I103" s="1">
        <f t="shared" si="2"/>
        <v>8.4157931320164553E-2</v>
      </c>
      <c r="J103" s="1"/>
      <c r="K103" s="14">
        <f>B$14+B$15*E103+B$16*E103^2</f>
        <v>2.9051880465571403E-2</v>
      </c>
      <c r="L103">
        <f>9.81*SIN(D103)</f>
        <v>-0.14714448193707858</v>
      </c>
      <c r="M103" s="1">
        <f t="shared" si="3"/>
        <v>0.20225053279167171</v>
      </c>
    </row>
    <row r="104" spans="2:13">
      <c r="B104">
        <v>840</v>
      </c>
      <c r="D104" s="8">
        <v>-1.4999999999999999E-2</v>
      </c>
      <c r="E104" s="2">
        <f>SQRT(E103^2+2*(B104-B103)*M103)</f>
        <v>20.891273734228626</v>
      </c>
      <c r="F104" s="2"/>
      <c r="G104" s="11">
        <f>B$12</f>
        <v>0.722997</v>
      </c>
      <c r="H104" s="1">
        <f>B$13/B$11/E104</f>
        <v>8.3767032219427079E-2</v>
      </c>
      <c r="I104" s="1">
        <f t="shared" si="2"/>
        <v>8.3767032219427079E-2</v>
      </c>
      <c r="J104" s="1"/>
      <c r="K104" s="14">
        <f>B$14+B$15*E104+B$16*E104^2</f>
        <v>2.915448012528361E-2</v>
      </c>
      <c r="L104">
        <f>9.81*SIN(D104)</f>
        <v>-0.14714448193707858</v>
      </c>
      <c r="M104" s="1">
        <f t="shared" si="3"/>
        <v>0.20175703403122203</v>
      </c>
    </row>
    <row r="105" spans="2:13">
      <c r="B105">
        <v>850</v>
      </c>
      <c r="D105" s="8">
        <v>-1.4999999999999999E-2</v>
      </c>
      <c r="E105" s="2">
        <f>SQRT(E104^2+2*(B105-B104)*M104)</f>
        <v>20.987626328841845</v>
      </c>
      <c r="F105" s="2"/>
      <c r="G105" s="11">
        <f>B$12</f>
        <v>0.722997</v>
      </c>
      <c r="H105" s="1">
        <f>B$13/B$11/E105</f>
        <v>8.3382464151989202E-2</v>
      </c>
      <c r="I105" s="1">
        <f t="shared" si="2"/>
        <v>8.3382464151989202E-2</v>
      </c>
      <c r="J105" s="1"/>
      <c r="K105" s="14">
        <f>B$14+B$15*E105+B$16*E105^2</f>
        <v>2.9256740037537768E-2</v>
      </c>
      <c r="L105">
        <f>9.81*SIN(D105)</f>
        <v>-0.14714448193707858</v>
      </c>
      <c r="M105" s="1">
        <f t="shared" si="3"/>
        <v>0.20127020605153001</v>
      </c>
    </row>
    <row r="106" spans="2:13">
      <c r="B106">
        <v>860</v>
      </c>
      <c r="D106" s="8">
        <v>-1.4999999999999999E-2</v>
      </c>
      <c r="E106" s="2">
        <f>SQRT(E105^2+2*(B106-B105)*M105)</f>
        <v>21.083307687365519</v>
      </c>
      <c r="F106" s="2"/>
      <c r="G106" s="11">
        <f>B$12</f>
        <v>0.722997</v>
      </c>
      <c r="H106" s="1">
        <f>B$13/B$11/E106</f>
        <v>8.3004053536092595E-2</v>
      </c>
      <c r="I106" s="1">
        <f t="shared" si="2"/>
        <v>8.3004053536092595E-2</v>
      </c>
      <c r="J106" s="1"/>
      <c r="K106" s="14">
        <f>B$14+B$15*E106+B$16*E106^2</f>
        <v>2.9358665453998362E-2</v>
      </c>
      <c r="L106">
        <f>9.81*SIN(D106)</f>
        <v>-0.14714448193707858</v>
      </c>
      <c r="M106" s="1">
        <f t="shared" si="3"/>
        <v>0.20078987001917281</v>
      </c>
    </row>
    <row r="107" spans="2:13">
      <c r="B107">
        <v>870</v>
      </c>
      <c r="D107" s="8">
        <v>-1.4999999999999999E-2</v>
      </c>
      <c r="E107" s="2">
        <f>SQRT(E106^2+2*(B107-B106)*M106)</f>
        <v>21.178329972887603</v>
      </c>
      <c r="F107" s="2"/>
      <c r="G107" s="11">
        <f>B$12</f>
        <v>0.722997</v>
      </c>
      <c r="H107" s="1">
        <f>B$13/B$11/E107</f>
        <v>8.2631633478198782E-2</v>
      </c>
      <c r="I107" s="1">
        <f t="shared" si="2"/>
        <v>8.2631633478198782E-2</v>
      </c>
      <c r="J107" s="1"/>
      <c r="K107" s="14">
        <f>B$14+B$15*E107+B$16*E107^2</f>
        <v>2.9460261477637334E-2</v>
      </c>
      <c r="L107">
        <f>9.81*SIN(D107)</f>
        <v>-0.14714448193707858</v>
      </c>
      <c r="M107" s="1">
        <f t="shared" si="3"/>
        <v>0.20031585393764001</v>
      </c>
    </row>
    <row r="108" spans="2:13">
      <c r="B108">
        <v>880</v>
      </c>
      <c r="D108" s="8">
        <v>-1.4999999999999999E-2</v>
      </c>
      <c r="E108" s="2">
        <f>SQRT(E107^2+2*(B108-B107)*M107)</f>
        <v>21.272704988300436</v>
      </c>
      <c r="F108" s="2"/>
      <c r="G108" s="11">
        <f>B$12</f>
        <v>0.722997</v>
      </c>
      <c r="H108" s="1">
        <f>B$13/B$11/E108</f>
        <v>8.2265043442404956E-2</v>
      </c>
      <c r="I108" s="1">
        <f t="shared" si="2"/>
        <v>8.2265043442404956E-2</v>
      </c>
      <c r="J108" s="1"/>
      <c r="K108" s="14">
        <f>B$14+B$15*E108+B$16*E108^2</f>
        <v>2.9561533068639581E-2</v>
      </c>
      <c r="L108">
        <f>9.81*SIN(D108)</f>
        <v>-0.14714448193707858</v>
      </c>
      <c r="M108" s="1">
        <f t="shared" si="3"/>
        <v>0.19984799231084394</v>
      </c>
    </row>
    <row r="109" spans="2:13">
      <c r="B109">
        <v>890</v>
      </c>
      <c r="D109" s="8">
        <v>-1.4999999999999999E-2</v>
      </c>
      <c r="E109" s="2">
        <f>SQRT(E108^2+2*(B109-B108)*M108)</f>
        <v>21.366444190961658</v>
      </c>
      <c r="F109" s="2"/>
      <c r="G109" s="11">
        <f>B$12</f>
        <v>0.722997</v>
      </c>
      <c r="H109" s="1">
        <f>B$13/B$11/E109</f>
        <v>8.1904128939726789E-2</v>
      </c>
      <c r="I109" s="1">
        <f t="shared" si="2"/>
        <v>8.1904128939726789E-2</v>
      </c>
      <c r="J109" s="1"/>
      <c r="K109" s="14">
        <f>B$14+B$15*E109+B$16*E109^2</f>
        <v>2.966248505000902E-2</v>
      </c>
      <c r="L109">
        <f>9.81*SIN(D109)</f>
        <v>-0.14714448193707858</v>
      </c>
      <c r="M109" s="1">
        <f t="shared" si="3"/>
        <v>0.19938612582679635</v>
      </c>
    </row>
    <row r="110" spans="2:13">
      <c r="B110">
        <v>900</v>
      </c>
      <c r="D110" s="8">
        <v>-1.4999999999999999E-2</v>
      </c>
      <c r="E110" s="2">
        <f>SQRT(E109^2+2*(B110-B109)*M109)</f>
        <v>21.459558706600077</v>
      </c>
      <c r="F110" s="2"/>
      <c r="G110" s="11">
        <f>B$12</f>
        <v>0.722997</v>
      </c>
      <c r="H110" s="1">
        <f>B$13/B$11/E110</f>
        <v>8.1548741235847128E-2</v>
      </c>
      <c r="I110" s="1">
        <f t="shared" si="2"/>
        <v>8.1548741235847128E-2</v>
      </c>
      <c r="J110" s="1"/>
      <c r="K110" s="14">
        <f>B$14+B$15*E110+B$16*E110^2</f>
        <v>2.9763122112893461E-2</v>
      </c>
      <c r="L110">
        <f>9.81*SIN(D110)</f>
        <v>-0.14714448193707858</v>
      </c>
      <c r="M110" s="1">
        <f t="shared" si="3"/>
        <v>0.19893010106003223</v>
      </c>
    </row>
    <row r="111" spans="2:13">
      <c r="B111">
        <v>910</v>
      </c>
      <c r="D111" s="8">
        <v>-1.4999999999999999E-2</v>
      </c>
      <c r="E111" s="2">
        <f>SQRT(E110^2+2*(B111-B110)*M110)</f>
        <v>21.552059342513324</v>
      </c>
      <c r="F111" s="2"/>
      <c r="G111" s="11">
        <f>B$12</f>
        <v>0.722997</v>
      </c>
      <c r="H111" s="1">
        <f>B$13/B$11/E111</f>
        <v>8.1198737076042277E-2</v>
      </c>
      <c r="I111" s="1">
        <f t="shared" si="2"/>
        <v>8.1198737076042277E-2</v>
      </c>
      <c r="J111" s="1"/>
      <c r="K111" s="14">
        <f>B$14+B$15*E111+B$16*E111^2</f>
        <v>2.9863448821645475E-2</v>
      </c>
      <c r="L111">
        <f>9.81*SIN(D111)</f>
        <v>-0.14714448193707858</v>
      </c>
      <c r="M111" s="1">
        <f t="shared" si="3"/>
        <v>0.19847977019147539</v>
      </c>
    </row>
    <row r="112" spans="2:13">
      <c r="B112">
        <v>920</v>
      </c>
      <c r="D112" s="8">
        <v>-1.4999999999999999E-2</v>
      </c>
      <c r="E112" s="2">
        <f>SQRT(E111^2+2*(B112-B111)*M111)</f>
        <v>21.643956600100761</v>
      </c>
      <c r="F112" s="2"/>
      <c r="G112" s="11">
        <f>B$12</f>
        <v>0.722997</v>
      </c>
      <c r="H112" s="1">
        <f>B$13/B$11/E112</f>
        <v>8.0853978426100384E-2</v>
      </c>
      <c r="I112" s="1">
        <f t="shared" si="2"/>
        <v>8.0853978426100384E-2</v>
      </c>
      <c r="J112" s="1"/>
      <c r="K112" s="14">
        <f>B$14+B$15*E112+B$16*E112^2</f>
        <v>2.9963469618635052E-2</v>
      </c>
      <c r="L112">
        <f>9.81*SIN(D112)</f>
        <v>-0.14714448193707858</v>
      </c>
      <c r="M112" s="1">
        <f t="shared" si="3"/>
        <v>0.19803499074454389</v>
      </c>
    </row>
    <row r="113" spans="2:13">
      <c r="B113">
        <v>930</v>
      </c>
      <c r="D113" s="8">
        <v>-1.4999999999999999E-2</v>
      </c>
      <c r="E113" s="2">
        <f>SQRT(E112^2+2*(B113-B112)*M112)</f>
        <v>21.735260686771994</v>
      </c>
      <c r="F113" s="2"/>
      <c r="G113" s="11">
        <f>B$12</f>
        <v>0.722997</v>
      </c>
      <c r="H113" s="1">
        <f>B$13/B$11/E113</f>
        <v>8.0514332228140431E-2</v>
      </c>
      <c r="I113" s="1">
        <f t="shared" si="2"/>
        <v>8.0514332228140431E-2</v>
      </c>
      <c r="J113" s="1"/>
      <c r="K113" s="14">
        <f>B$14+B$15*E113+B$16*E113^2</f>
        <v>3.0063188828828885E-2</v>
      </c>
      <c r="L113">
        <f>9.81*SIN(D113)</f>
        <v>-0.14714448193707858</v>
      </c>
      <c r="M113" s="1">
        <f t="shared" si="3"/>
        <v>0.19759562533639013</v>
      </c>
    </row>
    <row r="114" spans="2:13">
      <c r="B114">
        <v>940</v>
      </c>
      <c r="D114" s="8">
        <v>-1.4999999999999999E-2</v>
      </c>
      <c r="E114" s="2">
        <f>SQRT(E113^2+2*(B114-B113)*M113)</f>
        <v>21.825981527268457</v>
      </c>
      <c r="F114" s="2"/>
      <c r="G114" s="11">
        <f>B$12</f>
        <v>0.722997</v>
      </c>
      <c r="H114" s="1">
        <f>B$13/B$11/E114</f>
        <v>8.0179670170325401E-2</v>
      </c>
      <c r="I114" s="1">
        <f t="shared" si="2"/>
        <v>8.0179670170325401E-2</v>
      </c>
      <c r="J114" s="1"/>
      <c r="K114" s="14">
        <f>B$14+B$15*E114+B$16*E114^2</f>
        <v>3.016261066414988E-2</v>
      </c>
      <c r="L114">
        <f>9.81*SIN(D114)</f>
        <v>-0.14714448193707858</v>
      </c>
      <c r="M114" s="1">
        <f t="shared" si="3"/>
        <v>0.1971615414432541</v>
      </c>
    </row>
    <row r="115" spans="2:13">
      <c r="B115">
        <v>950</v>
      </c>
      <c r="D115" s="8">
        <v>-1.4999999999999999E-2</v>
      </c>
      <c r="E115" s="2">
        <f>SQRT(E114^2+2*(B115-B114)*M114)</f>
        <v>21.916128774432973</v>
      </c>
      <c r="F115" s="2"/>
      <c r="G115" s="11">
        <f>B$12</f>
        <v>0.722997</v>
      </c>
      <c r="H115" s="1">
        <f>B$13/B$11/E115</f>
        <v>7.9849868469541202E-2</v>
      </c>
      <c r="I115" s="1">
        <f t="shared" si="2"/>
        <v>7.9849868469541202E-2</v>
      </c>
      <c r="J115" s="1"/>
      <c r="K115" s="14">
        <f>B$14+B$15*E115+B$16*E115^2</f>
        <v>3.0261739227629775E-2</v>
      </c>
      <c r="L115">
        <f>9.81*SIN(D115)</f>
        <v>-0.14714448193707858</v>
      </c>
      <c r="M115" s="1">
        <f t="shared" si="3"/>
        <v>0.19673261117898999</v>
      </c>
    </row>
    <row r="116" spans="2:13">
      <c r="B116">
        <v>960</v>
      </c>
      <c r="D116" s="8">
        <v>-1.4999999999999999E-2</v>
      </c>
      <c r="E116" s="2">
        <f>SQRT(E115^2+2*(B116-B115)*M115)</f>
        <v>22.005711819459709</v>
      </c>
      <c r="F116" s="2"/>
      <c r="G116" s="11">
        <f>B$12</f>
        <v>0.722997</v>
      </c>
      <c r="H116" s="1">
        <f>B$13/B$11/E116</f>
        <v>7.9524807666183764E-2</v>
      </c>
      <c r="I116" s="1">
        <f t="shared" si="2"/>
        <v>7.9524807666183764E-2</v>
      </c>
      <c r="J116" s="1"/>
      <c r="K116" s="14">
        <f>B$14+B$15*E116+B$16*E116^2</f>
        <v>3.0360578517366746E-2</v>
      </c>
      <c r="L116">
        <f>9.81*SIN(D116)</f>
        <v>-0.14714448193707858</v>
      </c>
      <c r="M116" s="1">
        <f t="shared" si="3"/>
        <v>0.19630871108589559</v>
      </c>
    </row>
    <row r="117" spans="2:13">
      <c r="B117">
        <v>970</v>
      </c>
      <c r="D117" s="8">
        <v>-1.4999999999999999E-2</v>
      </c>
      <c r="E117" s="2">
        <f>SQRT(E116^2+2*(B117-B116)*M116)</f>
        <v>22.09473980165475</v>
      </c>
      <c r="F117" s="2"/>
      <c r="G117" s="11">
        <f>B$12</f>
        <v>0.722997</v>
      </c>
      <c r="H117" s="1">
        <f>B$13/B$11/E117</f>
        <v>7.9204372430262182E-2</v>
      </c>
      <c r="I117" s="1">
        <f t="shared" si="2"/>
        <v>7.9204372430262182E-2</v>
      </c>
      <c r="J117" s="1"/>
      <c r="K117" s="14">
        <f>B$14+B$15*E117+B$16*E117^2</f>
        <v>3.0459132430299081E-2</v>
      </c>
      <c r="L117">
        <f>9.81*SIN(D117)</f>
        <v>-0.14714448193707858</v>
      </c>
      <c r="M117" s="1">
        <f t="shared" si="3"/>
        <v>0.19588972193704168</v>
      </c>
    </row>
    <row r="118" spans="2:13">
      <c r="B118">
        <v>980</v>
      </c>
      <c r="D118" s="8">
        <v>-1.4999999999999999E-2</v>
      </c>
      <c r="E118" s="2">
        <f>SQRT(E117^2+2*(B118-B117)*M117)</f>
        <v>22.183221617735494</v>
      </c>
      <c r="F118" s="2"/>
      <c r="G118" s="11">
        <f>B$12</f>
        <v>0.722997</v>
      </c>
      <c r="H118" s="1">
        <f>B$13/B$11/E118</f>
        <v>7.888845137808452E-2</v>
      </c>
      <c r="I118" s="1">
        <f t="shared" si="2"/>
        <v>7.888845137808452E-2</v>
      </c>
      <c r="J118" s="1"/>
      <c r="K118" s="14">
        <f>B$14+B$15*E118+B$16*E118^2</f>
        <v>3.0557404765805332E-2</v>
      </c>
      <c r="L118">
        <f>9.81*SIN(D118)</f>
        <v>-0.14714448193707858</v>
      </c>
      <c r="M118" s="1">
        <f t="shared" si="3"/>
        <v>0.19547552854935776</v>
      </c>
    </row>
    <row r="119" spans="2:13">
      <c r="B119">
        <v>990</v>
      </c>
      <c r="D119" s="8">
        <v>-1.4999999999999999E-2</v>
      </c>
      <c r="E119" s="2">
        <f>SQRT(E118^2+2*(B119-B118)*M118)</f>
        <v>22.271165930695108</v>
      </c>
      <c r="F119" s="2"/>
      <c r="G119" s="11">
        <f>B$12</f>
        <v>0.722997</v>
      </c>
      <c r="H119" s="1">
        <f>B$13/B$11/E119</f>
        <v>7.8576936898847871E-2</v>
      </c>
      <c r="I119" s="1">
        <f t="shared" si="2"/>
        <v>7.8576936898847871E-2</v>
      </c>
      <c r="J119" s="1"/>
      <c r="K119" s="14">
        <f>B$14+B$15*E119+B$16*E119^2</f>
        <v>3.0655399229140561E-2</v>
      </c>
      <c r="L119">
        <f>9.81*SIN(D119)</f>
        <v>-0.14714448193707858</v>
      </c>
      <c r="M119" s="1">
        <f t="shared" si="3"/>
        <v>0.19506601960678588</v>
      </c>
    </row>
    <row r="120" spans="2:13">
      <c r="B120">
        <v>1000</v>
      </c>
      <c r="D120" s="8">
        <v>-1.4999999999999999E-2</v>
      </c>
      <c r="E120" s="2">
        <f>SQRT(E119^2+2*(B120-B119)*M119)</f>
        <v>22.3585811782566</v>
      </c>
      <c r="F120" s="2"/>
      <c r="G120" s="11">
        <f>B$12</f>
        <v>0.722997</v>
      </c>
      <c r="H120" s="1">
        <f>B$13/B$11/E120</f>
        <v>7.8269724990503872E-2</v>
      </c>
      <c r="I120" s="1">
        <f t="shared" si="2"/>
        <v>7.8269724990503872E-2</v>
      </c>
      <c r="J120" s="1"/>
      <c r="K120" s="14">
        <f>B$14+B$15*E120+B$16*E120^2</f>
        <v>3.0753119434717785E-2</v>
      </c>
      <c r="L120">
        <f>9.81*SIN(D120)</f>
        <v>-0.14714448193707858</v>
      </c>
      <c r="M120" s="1">
        <f t="shared" si="3"/>
        <v>0.19466108749286465</v>
      </c>
    </row>
    <row r="121" spans="2:13">
      <c r="B121">
        <v>1010</v>
      </c>
      <c r="D121" s="8">
        <v>-5.0000000000000001E-3</v>
      </c>
      <c r="E121" s="2">
        <f>SQRT(E120^2+2*(B121-B120)*M120)</f>
        <v>22.445475580939416</v>
      </c>
      <c r="F121" s="2"/>
      <c r="G121" s="11">
        <f>B$12</f>
        <v>0.722997</v>
      </c>
      <c r="H121" s="1">
        <f>B$13/B$11/E121</f>
        <v>7.7966715104316658E-2</v>
      </c>
      <c r="I121" s="1">
        <f t="shared" si="2"/>
        <v>7.7966715104316658E-2</v>
      </c>
      <c r="J121" s="1"/>
      <c r="K121" s="14">
        <f>B$14+B$15*E121+B$16*E121^2</f>
        <v>3.0850568909243082E-2</v>
      </c>
      <c r="L121">
        <f>9.81*SIN(D121)</f>
        <v>-4.9049795625255473E-2</v>
      </c>
      <c r="M121" s="1">
        <f t="shared" si="3"/>
        <v>9.6165941820329059E-2</v>
      </c>
    </row>
    <row r="122" spans="2:13">
      <c r="B122">
        <v>1020</v>
      </c>
      <c r="D122" s="8">
        <v>-5.0000000000000001E-3</v>
      </c>
      <c r="E122" s="2">
        <f>SQRT(E121^2+2*(B122-B121)*M121)</f>
        <v>22.488279011319523</v>
      </c>
      <c r="F122" s="2"/>
      <c r="G122" s="11">
        <f>B$12</f>
        <v>0.722997</v>
      </c>
      <c r="H122" s="1">
        <f>B$13/B$11/E122</f>
        <v>7.7818315893320861E-2</v>
      </c>
      <c r="I122" s="1">
        <f t="shared" si="2"/>
        <v>7.7818315893320861E-2</v>
      </c>
      <c r="J122" s="1"/>
      <c r="K122" s="14">
        <f>B$14+B$15*E122+B$16*E122^2</f>
        <v>3.0898685852721194E-2</v>
      </c>
      <c r="L122">
        <f>9.81*SIN(D122)</f>
        <v>-4.9049795625255473E-2</v>
      </c>
      <c r="M122" s="1">
        <f t="shared" si="3"/>
        <v>9.5969425665855146E-2</v>
      </c>
    </row>
    <row r="123" spans="2:13">
      <c r="B123">
        <v>1030</v>
      </c>
      <c r="D123" s="8">
        <v>-5.0000000000000001E-3</v>
      </c>
      <c r="E123" s="2">
        <f>SQRT(E122^2+2*(B123-B122)*M122)</f>
        <v>22.530913905216348</v>
      </c>
      <c r="F123" s="2"/>
      <c r="G123" s="11">
        <f>B$12</f>
        <v>0.722997</v>
      </c>
      <c r="H123" s="1">
        <f>B$13/B$11/E123</f>
        <v>7.7671061518496176E-2</v>
      </c>
      <c r="I123" s="1">
        <f t="shared" si="2"/>
        <v>7.7671061518496176E-2</v>
      </c>
      <c r="J123" s="1"/>
      <c r="K123" s="14">
        <f>B$14+B$15*E123+B$16*E123^2</f>
        <v>3.0946688255257787E-2</v>
      </c>
      <c r="L123">
        <f>9.81*SIN(D123)</f>
        <v>-4.9049795625255473E-2</v>
      </c>
      <c r="M123" s="1">
        <f t="shared" si="3"/>
        <v>9.5774168888493855E-2</v>
      </c>
    </row>
    <row r="124" spans="2:13">
      <c r="B124">
        <v>1040</v>
      </c>
      <c r="D124" s="8">
        <v>-5.0000000000000001E-3</v>
      </c>
      <c r="E124" s="2">
        <f>SQRT(E123^2+2*(B124-B123)*M123)</f>
        <v>22.573381775490382</v>
      </c>
      <c r="F124" s="2"/>
      <c r="G124" s="11">
        <f>B$12</f>
        <v>0.722997</v>
      </c>
      <c r="H124" s="1">
        <f>B$13/B$11/E124</f>
        <v>7.7524936999032484E-2</v>
      </c>
      <c r="I124" s="1">
        <f t="shared" si="2"/>
        <v>7.7524936999032484E-2</v>
      </c>
      <c r="J124" s="1"/>
      <c r="K124" s="14">
        <f>B$14+B$15*E124+B$16*E124^2</f>
        <v>3.0994576937448729E-2</v>
      </c>
      <c r="L124">
        <f>9.81*SIN(D124)</f>
        <v>-4.9049795625255473E-2</v>
      </c>
      <c r="M124" s="1">
        <f t="shared" si="3"/>
        <v>9.5580155686839224E-2</v>
      </c>
    </row>
    <row r="125" spans="2:13">
      <c r="B125">
        <v>1050</v>
      </c>
      <c r="D125" s="8">
        <v>-5.0000000000000001E-3</v>
      </c>
      <c r="E125" s="2">
        <f>SQRT(E124^2+2*(B125-B124)*M124)</f>
        <v>22.615684112928754</v>
      </c>
      <c r="F125" s="2"/>
      <c r="G125" s="11">
        <f>B$12</f>
        <v>0.722997</v>
      </c>
      <c r="H125" s="1">
        <f>B$13/B$11/E125</f>
        <v>7.7379927631708201E-2</v>
      </c>
      <c r="I125" s="1">
        <f t="shared" si="2"/>
        <v>7.7379927631708201E-2</v>
      </c>
      <c r="J125" s="1"/>
      <c r="K125" s="14">
        <f>B$14+B$15*E125+B$16*E125^2</f>
        <v>3.1042352708975589E-2</v>
      </c>
      <c r="L125">
        <f>9.81*SIN(D125)</f>
        <v>-4.9049795625255473E-2</v>
      </c>
      <c r="M125" s="1">
        <f t="shared" si="3"/>
        <v>9.5387370547988085E-2</v>
      </c>
    </row>
    <row r="126" spans="2:13">
      <c r="B126">
        <v>1060</v>
      </c>
      <c r="D126" s="8">
        <v>-5.0000000000000001E-3</v>
      </c>
      <c r="E126" s="2">
        <f>SQRT(E125^2+2*(B126-B125)*M125)</f>
        <v>22.657822386688839</v>
      </c>
      <c r="F126" s="2"/>
      <c r="G126" s="11">
        <f>B$12</f>
        <v>0.722997</v>
      </c>
      <c r="H126" s="1">
        <f>B$13/B$11/E126</f>
        <v>7.7236018984247187E-2</v>
      </c>
      <c r="I126" s="1">
        <f t="shared" si="2"/>
        <v>7.7236018984247187E-2</v>
      </c>
      <c r="J126" s="1"/>
      <c r="K126" s="14">
        <f>B$14+B$15*E126+B$16*E126^2</f>
        <v>3.1090016368813013E-2</v>
      </c>
      <c r="L126">
        <f>9.81*SIN(D126)</f>
        <v>-4.9049795625255473E-2</v>
      </c>
      <c r="M126" s="1">
        <f t="shared" si="3"/>
        <v>9.5195798240689647E-2</v>
      </c>
    </row>
    <row r="127" spans="2:13">
      <c r="B127">
        <v>1070</v>
      </c>
      <c r="D127" s="8">
        <v>-5.0000000000000001E-3</v>
      </c>
      <c r="E127" s="2">
        <f>SQRT(E126^2+2*(B127-B126)*M126)</f>
        <v>22.699798044730525</v>
      </c>
      <c r="F127" s="2"/>
      <c r="G127" s="11">
        <f>B$12</f>
        <v>0.722997</v>
      </c>
      <c r="H127" s="1">
        <f>B$13/B$11/E127</f>
        <v>7.7093196888870147E-2</v>
      </c>
      <c r="I127" s="1">
        <f t="shared" si="2"/>
        <v>7.7093196888870147E-2</v>
      </c>
      <c r="J127" s="1"/>
      <c r="K127" s="14">
        <f>B$14+B$15*E127+B$16*E127^2</f>
        <v>3.113756870543102E-2</v>
      </c>
      <c r="L127">
        <f>9.81*SIN(D127)</f>
        <v>-4.9049795625255473E-2</v>
      </c>
      <c r="M127" s="1">
        <f t="shared" si="3"/>
        <v>9.5005423808694589E-2</v>
      </c>
    </row>
    <row r="128" spans="2:13">
      <c r="B128">
        <v>1080</v>
      </c>
      <c r="D128" s="8">
        <v>-5.0000000000000001E-3</v>
      </c>
      <c r="E128" s="2">
        <f>SQRT(E127^2+2*(B128-B127)*M127)</f>
        <v>22.741612514237541</v>
      </c>
      <c r="F128" s="2"/>
      <c r="G128" s="11">
        <f>B$12</f>
        <v>0.722997</v>
      </c>
      <c r="H128" s="1">
        <f>B$13/B$11/E128</f>
        <v>7.6951447436033854E-2</v>
      </c>
      <c r="I128" s="1">
        <f t="shared" si="2"/>
        <v>7.6951447436033854E-2</v>
      </c>
      <c r="J128" s="1"/>
      <c r="K128" s="14">
        <f>B$14+B$15*E128+B$16*E128^2</f>
        <v>3.1185010496992398E-2</v>
      </c>
      <c r="L128">
        <f>9.81*SIN(D128)</f>
        <v>-4.9049795625255473E-2</v>
      </c>
      <c r="M128" s="1">
        <f t="shared" si="3"/>
        <v>9.4816232564296929E-2</v>
      </c>
    </row>
    <row r="129" spans="2:13">
      <c r="B129">
        <v>1090</v>
      </c>
      <c r="D129" s="8">
        <v>-5.0000000000000001E-3</v>
      </c>
      <c r="E129" s="2">
        <f>SQRT(E128^2+2*(B129-B128)*M128)</f>
        <v>22.783267202028146</v>
      </c>
      <c r="F129" s="2"/>
      <c r="G129" s="11">
        <f>B$12</f>
        <v>0.722997</v>
      </c>
      <c r="H129" s="1">
        <f>B$13/B$11/E129</f>
        <v>7.6810756968351601E-2</v>
      </c>
      <c r="I129" s="1">
        <f t="shared" si="2"/>
        <v>7.6810756968351601E-2</v>
      </c>
      <c r="J129" s="1"/>
      <c r="K129" s="14">
        <f>B$14+B$15*E129+B$16*E129^2</f>
        <v>3.1232342511545295E-2</v>
      </c>
      <c r="L129">
        <f>9.81*SIN(D129)</f>
        <v>-4.9049795625255473E-2</v>
      </c>
      <c r="M129" s="1">
        <f t="shared" si="3"/>
        <v>9.4628210082061778E-2</v>
      </c>
    </row>
    <row r="130" spans="2:13">
      <c r="B130">
        <v>1100</v>
      </c>
      <c r="D130" s="8">
        <v>-5.0000000000000001E-3</v>
      </c>
      <c r="E130" s="2">
        <f>SQRT(E129^2+2*(B130-B129)*M129)</f>
        <v>22.824763494955487</v>
      </c>
      <c r="F130" s="2"/>
      <c r="G130" s="11">
        <f>B$12</f>
        <v>0.722997</v>
      </c>
      <c r="H130" s="1">
        <f>B$13/B$11/E130</f>
        <v>7.6671112074688894E-2</v>
      </c>
      <c r="I130" s="1">
        <f t="shared" si="2"/>
        <v>7.6671112074688894E-2</v>
      </c>
      <c r="J130" s="1"/>
      <c r="K130" s="14">
        <f>B$14+B$15*E130+B$16*E130^2</f>
        <v>3.1279565507211185E-2</v>
      </c>
      <c r="L130">
        <f>9.81*SIN(D130)</f>
        <v>-4.9049795625255473E-2</v>
      </c>
      <c r="M130" s="1">
        <f t="shared" si="3"/>
        <v>9.4441342192733174E-2</v>
      </c>
    </row>
    <row r="131" spans="2:13">
      <c r="B131">
        <v>1110</v>
      </c>
      <c r="D131" s="8">
        <v>-5.0000000000000001E-3</v>
      </c>
      <c r="E131" s="2">
        <f>SQRT(E130^2+2*(B131-B130)*M130)</f>
        <v>22.866102760297988</v>
      </c>
      <c r="F131" s="2"/>
      <c r="G131" s="11">
        <f>B$12</f>
        <v>0.722997</v>
      </c>
      <c r="H131" s="1">
        <f>B$13/B$11/E131</f>
        <v>7.6532499584428273E-2</v>
      </c>
      <c r="I131" s="1">
        <f t="shared" si="2"/>
        <v>7.6532499584428273E-2</v>
      </c>
      <c r="J131" s="1"/>
      <c r="K131" s="14">
        <f>B$14+B$15*E131+B$16*E131^2</f>
        <v>3.1326680232368301E-2</v>
      </c>
      <c r="L131">
        <f>9.81*SIN(D131)</f>
        <v>-4.9049795625255473E-2</v>
      </c>
      <c r="M131" s="1">
        <f t="shared" si="3"/>
        <v>9.4255614977315438E-2</v>
      </c>
    </row>
    <row r="132" spans="2:13">
      <c r="B132">
        <v>1120</v>
      </c>
      <c r="D132" s="8">
        <v>-5.0000000000000001E-3</v>
      </c>
      <c r="E132" s="2">
        <f>SQRT(E131^2+2*(B132-B131)*M131)</f>
        <v>22.907286346140033</v>
      </c>
      <c r="F132" s="2"/>
      <c r="G132" s="11">
        <f>B$12</f>
        <v>0.722997</v>
      </c>
      <c r="H132" s="1">
        <f>B$13/B$11/E132</f>
        <v>7.6394906561897583E-2</v>
      </c>
      <c r="I132" s="1">
        <f t="shared" si="2"/>
        <v>7.6394906561897583E-2</v>
      </c>
      <c r="J132" s="1"/>
      <c r="K132" s="14">
        <f>B$14+B$15*E132+B$16*E132^2</f>
        <v>3.1373687425830708E-2</v>
      </c>
      <c r="L132">
        <f>9.81*SIN(D132)</f>
        <v>-4.9049795625255473E-2</v>
      </c>
      <c r="M132" s="1">
        <f t="shared" si="3"/>
        <v>9.4071014761322347E-2</v>
      </c>
    </row>
    <row r="133" spans="2:13">
      <c r="B133">
        <v>1130</v>
      </c>
      <c r="D133" s="8">
        <v>-5.0000000000000001E-3</v>
      </c>
      <c r="E133" s="2">
        <f>SQRT(E132^2+2*(B133-B132)*M132)</f>
        <v>22.948315581743248</v>
      </c>
      <c r="F133" s="2"/>
      <c r="G133" s="11">
        <f>B$12</f>
        <v>0.722997</v>
      </c>
      <c r="H133" s="1">
        <f>B$13/B$11/E133</f>
        <v>7.6258320300956167E-2</v>
      </c>
      <c r="I133" s="1">
        <f t="shared" si="2"/>
        <v>7.6258320300956167E-2</v>
      </c>
      <c r="J133" s="1"/>
      <c r="K133" s="14">
        <f>B$14+B$15*E133+B$16*E133^2</f>
        <v>3.1420587817023171E-2</v>
      </c>
      <c r="L133">
        <f>9.81*SIN(D133)</f>
        <v>-4.9049795625255473E-2</v>
      </c>
      <c r="M133" s="1">
        <f t="shared" si="3"/>
        <v>9.3887528109188462E-2</v>
      </c>
    </row>
    <row r="134" spans="2:13">
      <c r="B134">
        <v>1140</v>
      </c>
      <c r="D134" s="8">
        <v>-5.0000000000000001E-3</v>
      </c>
      <c r="E134" s="2">
        <f>SQRT(E133^2+2*(B134-B133)*M133)</f>
        <v>22.989191777908673</v>
      </c>
      <c r="F134" s="2"/>
      <c r="G134" s="11">
        <f>B$12</f>
        <v>0.722997</v>
      </c>
      <c r="H134" s="1">
        <f>B$13/B$11/E134</f>
        <v>7.6122728319733809E-2</v>
      </c>
      <c r="I134" s="1">
        <f t="shared" si="2"/>
        <v>7.6122728319733809E-2</v>
      </c>
      <c r="J134" s="1"/>
      <c r="K134" s="14">
        <f>B$14+B$15*E134+B$16*E134^2</f>
        <v>3.1467382126151841E-2</v>
      </c>
      <c r="L134">
        <f>9.81*SIN(D134)</f>
        <v>-4.9049795625255473E-2</v>
      </c>
      <c r="M134" s="1">
        <f t="shared" si="3"/>
        <v>9.3705141818837434E-2</v>
      </c>
    </row>
    <row r="135" spans="2:13">
      <c r="B135">
        <v>1150</v>
      </c>
      <c r="D135" s="8">
        <v>-5.0000000000000001E-3</v>
      </c>
      <c r="E135" s="2">
        <f>SQRT(E134^2+2*(B135-B134)*M134)</f>
        <v>23.029916227330062</v>
      </c>
      <c r="F135" s="2"/>
      <c r="G135" s="11">
        <f>B$12</f>
        <v>0.722997</v>
      </c>
      <c r="H135" s="1">
        <f>B$13/B$11/E135</f>
        <v>7.5988118355517068E-2</v>
      </c>
      <c r="I135" s="1">
        <f t="shared" si="2"/>
        <v>7.5988118355517068E-2</v>
      </c>
      <c r="J135" s="1"/>
      <c r="K135" s="14">
        <f>B$14+B$15*E135+B$16*E135^2</f>
        <v>3.151407106437093E-2</v>
      </c>
      <c r="L135">
        <f>9.81*SIN(D135)</f>
        <v>-4.9049795625255473E-2</v>
      </c>
      <c r="M135" s="1">
        <f t="shared" si="3"/>
        <v>9.3523842916401617E-2</v>
      </c>
    </row>
    <row r="136" spans="2:13">
      <c r="B136">
        <v>1160</v>
      </c>
      <c r="D136" s="8">
        <v>-5.0000000000000001E-3</v>
      </c>
      <c r="E136" s="2">
        <f>SQRT(E135^2+2*(B136-B135)*M135)</f>
        <v>23.070490204938615</v>
      </c>
      <c r="F136" s="2"/>
      <c r="G136" s="11">
        <f>B$12</f>
        <v>0.722997</v>
      </c>
      <c r="H136" s="1">
        <f>B$13/B$11/E136</f>
        <v>7.5854478359778585E-2</v>
      </c>
      <c r="I136" s="1">
        <f t="shared" si="2"/>
        <v>7.5854478359778585E-2</v>
      </c>
      <c r="J136" s="1"/>
      <c r="K136" s="14">
        <f>B$14+B$15*E136+B$16*E136^2</f>
        <v>3.1560655333945593E-2</v>
      </c>
      <c r="L136">
        <f>9.81*SIN(D136)</f>
        <v>-4.9049795625255473E-2</v>
      </c>
      <c r="M136" s="1">
        <f t="shared" si="3"/>
        <v>9.3343618651088464E-2</v>
      </c>
    </row>
    <row r="137" spans="2:13">
      <c r="B137">
        <v>1170</v>
      </c>
      <c r="D137" s="8">
        <v>-5.0000000000000001E-3</v>
      </c>
      <c r="E137" s="2">
        <f>SQRT(E136^2+2*(B137-B136)*M136)</f>
        <v>23.110914968239367</v>
      </c>
      <c r="F137" s="2"/>
      <c r="G137" s="11">
        <f>B$12</f>
        <v>0.722997</v>
      </c>
      <c r="H137" s="1">
        <f>B$13/B$11/E137</f>
        <v>7.572179649334404E-2</v>
      </c>
      <c r="I137" s="1">
        <f t="shared" si="2"/>
        <v>7.572179649334404E-2</v>
      </c>
      <c r="J137" s="1"/>
      <c r="K137" s="14">
        <f>B$14+B$15*E137+B$16*E137^2</f>
        <v>3.1607135628410894E-2</v>
      </c>
      <c r="L137">
        <f>9.81*SIN(D137)</f>
        <v>-4.9049795625255473E-2</v>
      </c>
      <c r="M137" s="1">
        <f t="shared" si="3"/>
        <v>9.3164456490188619E-2</v>
      </c>
    </row>
    <row r="138" spans="2:13">
      <c r="B138">
        <v>1180</v>
      </c>
      <c r="D138" s="8">
        <v>-5.0000000000000001E-3</v>
      </c>
      <c r="E138" s="2">
        <f>SQRT(E137^2+2*(B138-B137)*M137)</f>
        <v>23.151191757639481</v>
      </c>
      <c r="F138" s="2"/>
      <c r="G138" s="11">
        <f>B$12</f>
        <v>0.722997</v>
      </c>
      <c r="H138" s="1">
        <f>B$13/B$11/E138</f>
        <v>7.559006112169285E-2</v>
      </c>
      <c r="I138" s="1">
        <f t="shared" si="2"/>
        <v>7.559006112169285E-2</v>
      </c>
      <c r="J138" s="1"/>
      <c r="K138" s="14">
        <f>B$14+B$15*E138+B$16*E138^2</f>
        <v>3.1653512632727213E-2</v>
      </c>
      <c r="L138">
        <f>9.81*SIN(D138)</f>
        <v>-4.9049795625255473E-2</v>
      </c>
      <c r="M138" s="1">
        <f t="shared" si="3"/>
        <v>9.2986344114221103E-2</v>
      </c>
    </row>
    <row r="139" spans="2:13">
      <c r="B139">
        <v>1190</v>
      </c>
      <c r="D139" s="8">
        <v>-5.0000000000000001E-3</v>
      </c>
      <c r="E139" s="2">
        <f>SQRT(E138^2+2*(B139-B138)*M138)</f>
        <v>23.191321796768694</v>
      </c>
      <c r="F139" s="2"/>
      <c r="G139" s="11">
        <f>B$12</f>
        <v>0.722997</v>
      </c>
      <c r="H139" s="1">
        <f>B$13/B$11/E139</f>
        <v>7.5459260810387785E-2</v>
      </c>
      <c r="I139" s="1">
        <f t="shared" si="2"/>
        <v>7.5459260810387785E-2</v>
      </c>
      <c r="J139" s="1"/>
      <c r="K139" s="14">
        <f>B$14+B$15*E139+B$16*E139^2</f>
        <v>3.1699787023432041E-2</v>
      </c>
      <c r="L139">
        <f>9.81*SIN(D139)</f>
        <v>-4.9049795625255473E-2</v>
      </c>
      <c r="M139" s="1">
        <f t="shared" si="3"/>
        <v>9.2809269412211209E-2</v>
      </c>
    </row>
    <row r="140" spans="2:13">
      <c r="B140">
        <v>1200</v>
      </c>
      <c r="D140" s="8">
        <v>-5.0000000000000001E-3</v>
      </c>
      <c r="E140" s="2">
        <f>SQRT(E139^2+2*(B140-B139)*M139)</f>
        <v>23.231306292792123</v>
      </c>
      <c r="F140" s="2"/>
      <c r="G140" s="11">
        <f>B$12</f>
        <v>0.722997</v>
      </c>
      <c r="H140" s="1">
        <f>B$13/B$11/E140</f>
        <v>7.5329384320629661E-2</v>
      </c>
      <c r="I140" s="1">
        <f t="shared" si="2"/>
        <v>7.5329384320629661E-2</v>
      </c>
      <c r="J140" s="1"/>
      <c r="K140" s="14">
        <f>B$14+B$15*E140+B$16*E140^2</f>
        <v>3.1745959468788276E-2</v>
      </c>
      <c r="L140">
        <f>9.81*SIN(D140)</f>
        <v>-4.9049795625255473E-2</v>
      </c>
      <c r="M140" s="1">
        <f t="shared" si="3"/>
        <v>9.263322047709685E-2</v>
      </c>
    </row>
    <row r="141" spans="2:13">
      <c r="B141">
        <v>1210</v>
      </c>
      <c r="D141" s="8">
        <v>-5.0000000000000001E-3</v>
      </c>
      <c r="E141" s="2">
        <f>SQRT(E140^2+2*(B141-B140)*M140)</f>
        <v>23.271146436715679</v>
      </c>
      <c r="F141" s="2"/>
      <c r="G141" s="11">
        <f>B$12</f>
        <v>0.722997</v>
      </c>
      <c r="H141" s="1">
        <f>B$13/B$11/E141</f>
        <v>7.5200420604932705E-2</v>
      </c>
      <c r="I141" s="1">
        <f t="shared" si="2"/>
        <v>7.5200420604932705E-2</v>
      </c>
      <c r="J141" s="1"/>
      <c r="K141" s="14">
        <f>B$14+B$15*E141+B$16*E141^2</f>
        <v>3.1792030628929234E-2</v>
      </c>
      <c r="L141">
        <f>9.81*SIN(D141)</f>
        <v>-4.9049795625255473E-2</v>
      </c>
      <c r="M141" s="1">
        <f t="shared" si="3"/>
        <v>9.2458185601258944E-2</v>
      </c>
    </row>
    <row r="142" spans="2:13">
      <c r="B142">
        <v>1220</v>
      </c>
      <c r="D142" s="8">
        <v>-5.0000000000000001E-3</v>
      </c>
      <c r="E142" s="2">
        <f>SQRT(E141^2+2*(B142-B141)*M141)</f>
        <v>23.31084340368426</v>
      </c>
      <c r="F142" s="2"/>
      <c r="G142" s="11">
        <f>B$12</f>
        <v>0.722997</v>
      </c>
      <c r="H142" s="1">
        <f>B$13/B$11/E142</f>
        <v>7.5072358802917183E-2</v>
      </c>
      <c r="I142" s="1">
        <f t="shared" si="2"/>
        <v>7.5072358802917183E-2</v>
      </c>
      <c r="J142" s="1"/>
      <c r="K142" s="14">
        <f>B$14+B$15*E142+B$16*E142^2</f>
        <v>3.1838001156000273E-2</v>
      </c>
      <c r="L142">
        <f>9.81*SIN(D142)</f>
        <v>-4.9049795625255473E-2</v>
      </c>
      <c r="M142" s="1">
        <f t="shared" si="3"/>
        <v>9.2284153272172376E-2</v>
      </c>
    </row>
    <row r="143" spans="2:13">
      <c r="B143">
        <v>1230</v>
      </c>
      <c r="D143" s="8">
        <v>-5.0000000000000001E-3</v>
      </c>
      <c r="E143" s="2">
        <f>SQRT(E142^2+2*(B143-B142)*M142)</f>
        <v>23.350398353272979</v>
      </c>
      <c r="F143" s="2"/>
      <c r="G143" s="11">
        <f>B$12</f>
        <v>0.722997</v>
      </c>
      <c r="H143" s="1">
        <f>B$13/B$11/E143</f>
        <v>7.4945188237215063E-2</v>
      </c>
      <c r="I143" s="1">
        <f t="shared" si="2"/>
        <v>7.4945188237215063E-2</v>
      </c>
      <c r="J143" s="1"/>
      <c r="K143" s="14">
        <f>B$14+B$15*E143+B$16*E143^2</f>
        <v>3.1883871694297301E-2</v>
      </c>
      <c r="L143">
        <f>9.81*SIN(D143)</f>
        <v>-4.9049795625255473E-2</v>
      </c>
      <c r="M143" s="1">
        <f t="shared" si="3"/>
        <v>9.2111112168173234E-2</v>
      </c>
    </row>
    <row r="144" spans="2:13">
      <c r="B144">
        <v>1240</v>
      </c>
      <c r="D144" s="8">
        <v>-5.0000000000000001E-3</v>
      </c>
      <c r="E144" s="2">
        <f>SQRT(E143^2+2*(B144-B143)*M143)</f>
        <v>23.389812429771577</v>
      </c>
      <c r="F144" s="2"/>
      <c r="G144" s="11">
        <f>B$12</f>
        <v>0.722997</v>
      </c>
      <c r="H144" s="1">
        <f>B$13/B$11/E144</f>
        <v>7.4818898409485468E-2</v>
      </c>
      <c r="I144" s="1">
        <f t="shared" si="2"/>
        <v>7.4818898409485468E-2</v>
      </c>
      <c r="J144" s="1"/>
      <c r="K144" s="14">
        <f>B$14+B$15*E144+B$16*E144^2</f>
        <v>3.1929642880402197E-2</v>
      </c>
      <c r="L144">
        <f>9.81*SIN(D144)</f>
        <v>-4.9049795625255473E-2</v>
      </c>
      <c r="M144" s="1">
        <f t="shared" si="3"/>
        <v>9.1939051154338744E-2</v>
      </c>
    </row>
    <row r="145" spans="2:13">
      <c r="B145">
        <v>1250</v>
      </c>
      <c r="D145" s="8">
        <v>-5.0000000000000001E-3</v>
      </c>
      <c r="E145" s="2">
        <f>SQRT(E144^2+2*(B145-B144)*M144)</f>
        <v>23.429086762462248</v>
      </c>
      <c r="F145" s="2"/>
      <c r="G145" s="11">
        <f>B$12</f>
        <v>0.722997</v>
      </c>
      <c r="H145" s="1">
        <f>B$13/B$11/E145</f>
        <v>7.4693478996536278E-2</v>
      </c>
      <c r="I145" s="1">
        <f t="shared" si="2"/>
        <v>7.4693478996536278E-2</v>
      </c>
      <c r="J145" s="1"/>
      <c r="K145" s="14">
        <f>B$14+B$15*E145+B$16*E145^2</f>
        <v>3.1975315343315151E-2</v>
      </c>
      <c r="L145">
        <f>9.81*SIN(D145)</f>
        <v>-4.9049795625255473E-2</v>
      </c>
      <c r="M145" s="1">
        <f t="shared" si="3"/>
        <v>9.1767959278476599E-2</v>
      </c>
    </row>
    <row r="146" spans="2:13">
      <c r="B146">
        <v>1260</v>
      </c>
      <c r="D146" s="8">
        <v>-5.0000000000000001E-3</v>
      </c>
      <c r="E146" s="2">
        <f>SQRT(E145^2+2*(B146-B145)*M145)</f>
        <v>23.468222465891049</v>
      </c>
      <c r="F146" s="2"/>
      <c r="G146" s="11">
        <f>B$12</f>
        <v>0.722997</v>
      </c>
      <c r="H146" s="1">
        <f>B$13/B$11/E146</f>
        <v>7.4568919846548565E-2</v>
      </c>
      <c r="I146" s="1">
        <f t="shared" si="2"/>
        <v>7.4568919846548565E-2</v>
      </c>
      <c r="J146" s="1"/>
      <c r="K146" s="14">
        <f>B$14+B$15*E146+B$16*E146^2</f>
        <v>3.2020889704584124E-2</v>
      </c>
      <c r="L146">
        <f>9.81*SIN(D146)</f>
        <v>-4.9049795625255473E-2</v>
      </c>
      <c r="M146" s="1">
        <f t="shared" si="3"/>
        <v>9.159782576721992E-2</v>
      </c>
    </row>
    <row r="147" spans="2:13">
      <c r="B147">
        <v>1270</v>
      </c>
      <c r="D147" s="8">
        <v>-5.0000000000000001E-3</v>
      </c>
      <c r="E147" s="2">
        <f>SQRT(E146^2+2*(B147-B146)*M146)</f>
        <v>23.50722064013306</v>
      </c>
      <c r="F147" s="2"/>
      <c r="G147" s="11">
        <f>B$12</f>
        <v>0.722997</v>
      </c>
      <c r="H147" s="1">
        <f>B$13/B$11/E147</f>
        <v>7.4445210975400716E-2</v>
      </c>
      <c r="I147" s="1">
        <f t="shared" si="2"/>
        <v>7.4445210975400716E-2</v>
      </c>
      <c r="J147" s="1"/>
      <c r="K147" s="14">
        <f>B$14+B$15*E147+B$16*E147^2</f>
        <v>3.2066366578431441E-2</v>
      </c>
      <c r="L147">
        <f>9.81*SIN(D147)</f>
        <v>-4.9049795625255473E-2</v>
      </c>
      <c r="M147" s="1">
        <f t="shared" si="3"/>
        <v>9.1428640022224755E-2</v>
      </c>
    </row>
    <row r="148" spans="2:13">
      <c r="B148">
        <v>1280</v>
      </c>
      <c r="D148" s="8">
        <v>-5.0000000000000001E-3</v>
      </c>
      <c r="E148" s="2">
        <f>SQRT(E147^2+2*(B148-B147)*M147)</f>
        <v>23.546082371051501</v>
      </c>
      <c r="F148" s="2"/>
      <c r="G148" s="11">
        <f>B$12</f>
        <v>0.722997</v>
      </c>
      <c r="H148" s="1">
        <f>B$13/B$11/E148</f>
        <v>7.4322342563088978E-2</v>
      </c>
      <c r="I148" s="1">
        <f t="shared" si="2"/>
        <v>7.4322342563088978E-2</v>
      </c>
      <c r="J148" s="1"/>
      <c r="K148" s="14">
        <f>B$14+B$15*E148+B$16*E148^2</f>
        <v>3.2111746571877611E-2</v>
      </c>
      <c r="L148">
        <f>9.81*SIN(D148)</f>
        <v>-4.9049795625255473E-2</v>
      </c>
      <c r="M148" s="1">
        <f t="shared" si="3"/>
        <v>9.1260391616466846E-2</v>
      </c>
    </row>
    <row r="149" spans="2:13">
      <c r="B149">
        <v>1290</v>
      </c>
      <c r="D149" s="8">
        <v>-5.0000000000000001E-3</v>
      </c>
      <c r="E149" s="2">
        <f>SQRT(E148^2+2*(B149-B148)*M148)</f>
        <v>23.584808730550936</v>
      </c>
      <c r="F149" s="2"/>
      <c r="G149" s="11">
        <f>B$12</f>
        <v>0.722997</v>
      </c>
      <c r="H149" s="1">
        <f>B$13/B$11/E149</f>
        <v>7.4200304950241602E-2</v>
      </c>
      <c r="I149" s="1">
        <f t="shared" ref="I149:I212" si="4">MIN(G149,H149)</f>
        <v>7.4200304950241602E-2</v>
      </c>
      <c r="J149" s="1"/>
      <c r="K149" s="14">
        <f>B$14+B$15*E149+B$16*E149^2</f>
        <v>3.2157030284862401E-2</v>
      </c>
      <c r="L149">
        <f>9.81*SIN(D149)</f>
        <v>-4.9049795625255473E-2</v>
      </c>
      <c r="M149" s="1">
        <f t="shared" ref="M149:M212" si="5">I149-K149-L149</f>
        <v>9.1093070290634681E-2</v>
      </c>
    </row>
    <row r="150" spans="2:13">
      <c r="B150">
        <v>1300</v>
      </c>
      <c r="D150" s="8">
        <v>-5.0000000000000001E-3</v>
      </c>
      <c r="E150" s="2">
        <f>SQRT(E149^2+2*(B150-B149)*M149)</f>
        <v>23.623400776824752</v>
      </c>
      <c r="F150" s="2"/>
      <c r="G150" s="11">
        <f>B$12</f>
        <v>0.722997</v>
      </c>
      <c r="H150" s="1">
        <f>B$13/B$11/E150</f>
        <v>7.4079088634723636E-2</v>
      </c>
      <c r="I150" s="1">
        <f t="shared" si="4"/>
        <v>7.4079088634723636E-2</v>
      </c>
      <c r="J150" s="1"/>
      <c r="K150" s="14">
        <f>B$14+B$15*E150+B$16*E150^2</f>
        <v>3.2202218310363379E-2</v>
      </c>
      <c r="L150">
        <f>9.81*SIN(D150)</f>
        <v>-4.9049795625255473E-2</v>
      </c>
      <c r="M150" s="1">
        <f t="shared" si="5"/>
        <v>9.0926665949615737E-2</v>
      </c>
    </row>
    <row r="151" spans="2:13">
      <c r="B151">
        <v>1310</v>
      </c>
      <c r="D151" s="8">
        <v>-5.0000000000000001E-3</v>
      </c>
      <c r="E151" s="2">
        <f>SQRT(E150^2+2*(B151-B150)*M150)</f>
        <v>23.661859554597068</v>
      </c>
      <c r="F151" s="2"/>
      <c r="G151" s="11">
        <f>B$12</f>
        <v>0.722997</v>
      </c>
      <c r="H151" s="1">
        <f>B$13/B$11/E151</f>
        <v>7.3958684268329494E-2</v>
      </c>
      <c r="I151" s="1">
        <f t="shared" si="4"/>
        <v>7.3958684268329494E-2</v>
      </c>
      <c r="J151" s="1"/>
      <c r="K151" s="14">
        <f>B$14+B$15*E151+B$16*E151^2</f>
        <v>3.2247311234511786E-2</v>
      </c>
      <c r="L151">
        <f>9.81*SIN(D151)</f>
        <v>-4.9049795625255473E-2</v>
      </c>
      <c r="M151" s="1">
        <f t="shared" si="5"/>
        <v>9.0761168659073188E-2</v>
      </c>
    </row>
    <row r="152" spans="2:13">
      <c r="B152">
        <v>1320</v>
      </c>
      <c r="D152" s="8">
        <v>-5.0000000000000001E-3</v>
      </c>
      <c r="E152" s="2">
        <f>SQRT(E151^2+2*(B152-B151)*M151)</f>
        <v>23.700186095359211</v>
      </c>
      <c r="F152" s="2"/>
      <c r="G152" s="11">
        <f>B$12</f>
        <v>0.722997</v>
      </c>
      <c r="H152" s="1">
        <f>B$13/B$11/E152</f>
        <v>7.3839082653560748E-2</v>
      </c>
      <c r="I152" s="1">
        <f t="shared" si="4"/>
        <v>7.3839082653560748E-2</v>
      </c>
      <c r="J152" s="1"/>
      <c r="K152" s="14">
        <f>B$14+B$15*E152+B$16*E152^2</f>
        <v>3.2292309636705978E-2</v>
      </c>
      <c r="L152">
        <f>9.81*SIN(D152)</f>
        <v>-4.9049795625255473E-2</v>
      </c>
      <c r="M152" s="1">
        <f t="shared" si="5"/>
        <v>9.0596568642110242E-2</v>
      </c>
    </row>
    <row r="153" spans="2:13">
      <c r="B153">
        <v>1330</v>
      </c>
      <c r="D153" s="8">
        <v>-5.0000000000000001E-3</v>
      </c>
      <c r="E153" s="2">
        <f>SQRT(E152^2+2*(B153-B152)*M152)</f>
        <v>23.738381417600912</v>
      </c>
      <c r="F153" s="2"/>
      <c r="G153" s="11">
        <f>B$12</f>
        <v>0.722997</v>
      </c>
      <c r="H153" s="1">
        <f>B$13/B$11/E153</f>
        <v>7.3720274740486563E-2</v>
      </c>
      <c r="I153" s="1">
        <f t="shared" si="4"/>
        <v>7.3720274740486563E-2</v>
      </c>
      <c r="J153" s="1"/>
      <c r="K153" s="14">
        <f>B$14+B$15*E153+B$16*E153^2</f>
        <v>3.2337214089722441E-2</v>
      </c>
      <c r="L153">
        <f>9.81*SIN(D153)</f>
        <v>-4.9049795625255473E-2</v>
      </c>
      <c r="M153" s="1">
        <f t="shared" si="5"/>
        <v>9.0432856276019602E-2</v>
      </c>
    </row>
    <row r="154" spans="2:13">
      <c r="B154">
        <v>1340</v>
      </c>
      <c r="D154" s="8">
        <v>-5.0000000000000001E-3</v>
      </c>
      <c r="E154" s="2">
        <f>SQRT(E153^2+2*(B154-B153)*M153)</f>
        <v>23.776446527036388</v>
      </c>
      <c r="F154" s="2"/>
      <c r="G154" s="11">
        <f>B$12</f>
        <v>0.722997</v>
      </c>
      <c r="H154" s="1">
        <f>B$13/B$11/E154</f>
        <v>7.3602251623684015E-2</v>
      </c>
      <c r="I154" s="1">
        <f t="shared" si="4"/>
        <v>7.3602251623684015E-2</v>
      </c>
      <c r="J154" s="1"/>
      <c r="K154" s="14">
        <f>B$14+B$15*E154+B$16*E154^2</f>
        <v>3.2382025159824405E-2</v>
      </c>
      <c r="L154">
        <f>9.81*SIN(D154)</f>
        <v>-4.9049795625255473E-2</v>
      </c>
      <c r="M154" s="1">
        <f t="shared" si="5"/>
        <v>9.0270022089115082E-2</v>
      </c>
    </row>
    <row r="155" spans="2:13">
      <c r="B155">
        <v>1350</v>
      </c>
      <c r="D155" s="8">
        <v>-5.0000000000000001E-3</v>
      </c>
      <c r="E155" s="2">
        <f>SQRT(E154^2+2*(B155-B154)*M154)</f>
        <v>23.814382416825406</v>
      </c>
      <c r="F155" s="2"/>
      <c r="G155" s="11">
        <f>B$12</f>
        <v>0.722997</v>
      </c>
      <c r="H155" s="1">
        <f>B$13/B$11/E155</f>
        <v>7.3485004539256285E-2</v>
      </c>
      <c r="I155" s="1">
        <f t="shared" si="4"/>
        <v>7.3485004539256285E-2</v>
      </c>
      <c r="J155" s="1"/>
      <c r="K155" s="14">
        <f>B$14+B$15*E155+B$16*E155^2</f>
        <v>3.24267434068682E-2</v>
      </c>
      <c r="L155">
        <f>9.81*SIN(D155)</f>
        <v>-4.9049795625255473E-2</v>
      </c>
      <c r="M155" s="1">
        <f t="shared" si="5"/>
        <v>9.0108056757643551E-2</v>
      </c>
    </row>
    <row r="156" spans="2:13">
      <c r="B156">
        <v>1360</v>
      </c>
      <c r="D156" s="8">
        <v>-5.0000000000000001E-3</v>
      </c>
      <c r="E156" s="2">
        <f>SQRT(E155^2+2*(B156-B155)*M155)</f>
        <v>23.852190067789497</v>
      </c>
      <c r="F156" s="2"/>
      <c r="G156" s="11">
        <f>B$12</f>
        <v>0.722997</v>
      </c>
      <c r="H156" s="1">
        <f>B$13/B$11/E156</f>
        <v>7.3368524861926077E-2</v>
      </c>
      <c r="I156" s="1">
        <f t="shared" si="4"/>
        <v>7.3368524861926077E-2</v>
      </c>
      <c r="J156" s="1"/>
      <c r="K156" s="14">
        <f>B$14+B$15*E156+B$16*E156^2</f>
        <v>3.2471369384407325E-2</v>
      </c>
      <c r="L156">
        <f>9.81*SIN(D156)</f>
        <v>-4.9049795625255473E-2</v>
      </c>
      <c r="M156" s="1">
        <f t="shared" si="5"/>
        <v>8.9946951102774231E-2</v>
      </c>
    </row>
    <row r="157" spans="2:13">
      <c r="B157">
        <v>1370</v>
      </c>
      <c r="D157" s="8">
        <v>-5.0000000000000001E-3</v>
      </c>
      <c r="E157" s="2">
        <f>SQRT(E156^2+2*(B157-B156)*M156)</f>
        <v>23.889870448623437</v>
      </c>
      <c r="F157" s="2"/>
      <c r="G157" s="11">
        <f>B$12</f>
        <v>0.722997</v>
      </c>
      <c r="H157" s="1">
        <f>B$13/B$11/E157</f>
        <v>7.3252804102202113E-2</v>
      </c>
      <c r="I157" s="1">
        <f t="shared" si="4"/>
        <v>7.3252804102202113E-2</v>
      </c>
      <c r="J157" s="1"/>
      <c r="K157" s="14">
        <f>B$14+B$15*E157+B$16*E157^2</f>
        <v>3.251590363979439E-2</v>
      </c>
      <c r="L157">
        <f>9.81*SIN(D157)</f>
        <v>-4.9049795625255473E-2</v>
      </c>
      <c r="M157" s="1">
        <f t="shared" si="5"/>
        <v>8.9786696087663195E-2</v>
      </c>
    </row>
    <row r="158" spans="2:13">
      <c r="B158">
        <v>1380</v>
      </c>
      <c r="D158" s="8">
        <v>-5.0000000000000001E-3</v>
      </c>
      <c r="E158" s="2">
        <f>SQRT(E157^2+2*(B158-B157)*M157)</f>
        <v>23.927424516102118</v>
      </c>
      <c r="F158" s="2"/>
      <c r="G158" s="11">
        <f>B$12</f>
        <v>0.722997</v>
      </c>
      <c r="H158" s="1">
        <f>B$13/B$11/E158</f>
        <v>7.3137833903616584E-2</v>
      </c>
      <c r="I158" s="1">
        <f t="shared" si="4"/>
        <v>7.3137833903616584E-2</v>
      </c>
      <c r="J158" s="1"/>
      <c r="K158" s="14">
        <f>B$14+B$15*E158+B$16*E158^2</f>
        <v>3.2560346714280847E-2</v>
      </c>
      <c r="L158">
        <f>9.81*SIN(D158)</f>
        <v>-4.9049795625255473E-2</v>
      </c>
      <c r="M158" s="1">
        <f t="shared" si="5"/>
        <v>8.9627282814591203E-2</v>
      </c>
    </row>
    <row r="159" spans="2:13">
      <c r="B159">
        <v>1390</v>
      </c>
      <c r="D159" s="8">
        <v>-5.0000000000000001E-3</v>
      </c>
      <c r="E159" s="2">
        <f>SQRT(E158^2+2*(B159-B158)*M158)</f>
        <v>23.964853215282929</v>
      </c>
      <c r="F159" s="2"/>
      <c r="G159" s="11">
        <f>B$12</f>
        <v>0.722997</v>
      </c>
      <c r="H159" s="1">
        <f>B$13/B$11/E159</f>
        <v>7.3023606040031386E-2</v>
      </c>
      <c r="I159" s="1">
        <f t="shared" si="4"/>
        <v>7.3023606040031386E-2</v>
      </c>
      <c r="J159" s="1"/>
      <c r="K159" s="14">
        <f>B$14+B$15*E159+B$16*E159^2</f>
        <v>3.260469914311475E-2</v>
      </c>
      <c r="L159">
        <f>9.81*SIN(D159)</f>
        <v>-4.9049795625255473E-2</v>
      </c>
      <c r="M159" s="1">
        <f t="shared" si="5"/>
        <v>8.9468702522172108E-2</v>
      </c>
    </row>
    <row r="160" spans="2:13">
      <c r="B160">
        <v>1400</v>
      </c>
      <c r="D160" s="8">
        <v>-5.0000000000000001E-3</v>
      </c>
      <c r="E160" s="2">
        <f>SQRT(E159^2+2*(B160-B159)*M159)</f>
        <v>24.002157479703776</v>
      </c>
      <c r="F160" s="2"/>
      <c r="G160" s="11">
        <f>B$12</f>
        <v>0.722997</v>
      </c>
      <c r="H160" s="1">
        <f>B$13/B$11/E160</f>
        <v>7.2910112413011208E-2</v>
      </c>
      <c r="I160" s="1">
        <f t="shared" si="4"/>
        <v>7.2910112413011208E-2</v>
      </c>
      <c r="J160" s="1"/>
      <c r="K160" s="14">
        <f>B$14+B$15*E160+B$16*E160^2</f>
        <v>3.2648961455636366E-2</v>
      </c>
      <c r="L160">
        <f>9.81*SIN(D160)</f>
        <v>-4.9049795625255473E-2</v>
      </c>
      <c r="M160" s="1">
        <f t="shared" si="5"/>
        <v>8.9310946582630307E-2</v>
      </c>
    </row>
    <row r="161" spans="2:13">
      <c r="B161">
        <v>1410</v>
      </c>
      <c r="D161" s="8">
        <v>-5.0000000000000001E-3</v>
      </c>
      <c r="E161" s="2">
        <f>SQRT(E160^2+2*(B161-B160)*M160)</f>
        <v>24.039338231576849</v>
      </c>
      <c r="F161" s="2"/>
      <c r="G161" s="11">
        <f>B$12</f>
        <v>0.722997</v>
      </c>
      <c r="H161" s="1">
        <f>B$13/B$11/E161</f>
        <v>7.2797345049261344E-2</v>
      </c>
      <c r="I161" s="1">
        <f t="shared" si="4"/>
        <v>7.2797345049261344E-2</v>
      </c>
      <c r="J161" s="1"/>
      <c r="K161" s="14">
        <f>B$14+B$15*E161+B$16*E161^2</f>
        <v>3.2693134175371966E-2</v>
      </c>
      <c r="L161">
        <f>9.81*SIN(D161)</f>
        <v>-4.9049795625255473E-2</v>
      </c>
      <c r="M161" s="1">
        <f t="shared" si="5"/>
        <v>8.9154006499144844E-2</v>
      </c>
    </row>
    <row r="162" spans="2:13">
      <c r="B162">
        <v>1420</v>
      </c>
      <c r="D162" s="8">
        <v>-5.0000000000000001E-3</v>
      </c>
      <c r="E162" s="2">
        <f>SQRT(E161^2+2*(B162-B161)*M161)</f>
        <v>24.076396381978245</v>
      </c>
      <c r="F162" s="2"/>
      <c r="G162" s="11">
        <f>B$12</f>
        <v>0.722997</v>
      </c>
      <c r="H162" s="1">
        <f>B$13/B$11/E162</f>
        <v>7.2685296098128557E-2</v>
      </c>
      <c r="I162" s="1">
        <f t="shared" si="4"/>
        <v>7.2685296098128557E-2</v>
      </c>
      <c r="J162" s="1"/>
      <c r="K162" s="14">
        <f>B$14+B$15*E162+B$16*E162^2</f>
        <v>3.2737217820125564E-2</v>
      </c>
      <c r="L162">
        <f>9.81*SIN(D162)</f>
        <v>-4.9049795625255473E-2</v>
      </c>
      <c r="M162" s="1">
        <f t="shared" si="5"/>
        <v>8.8997873903258473E-2</v>
      </c>
    </row>
    <row r="163" spans="2:13">
      <c r="B163">
        <v>1430</v>
      </c>
      <c r="D163" s="8">
        <v>-5.0000000000000001E-3</v>
      </c>
      <c r="E163" s="2">
        <f>SQRT(E162^2+2*(B163-B162)*M162)</f>
        <v>24.113332831033546</v>
      </c>
      <c r="F163" s="2"/>
      <c r="G163" s="11">
        <f>B$12</f>
        <v>0.722997</v>
      </c>
      <c r="H163" s="1">
        <f>B$13/B$11/E163</f>
        <v>7.2573957829162997E-2</v>
      </c>
      <c r="I163" s="1">
        <f t="shared" si="4"/>
        <v>7.2573957829162997E-2</v>
      </c>
      <c r="J163" s="1"/>
      <c r="K163" s="14">
        <f>B$14+B$15*E163+B$16*E163^2</f>
        <v>3.2781212902068826E-2</v>
      </c>
      <c r="L163">
        <f>9.81*SIN(D163)</f>
        <v>-4.9049795625255473E-2</v>
      </c>
      <c r="M163" s="1">
        <f t="shared" si="5"/>
        <v>8.8842540552349636E-2</v>
      </c>
    </row>
    <row r="164" spans="2:13">
      <c r="B164">
        <v>1440</v>
      </c>
      <c r="D164" s="8">
        <v>-5.0000000000000001E-3</v>
      </c>
      <c r="E164" s="2">
        <f>SQRT(E163^2+2*(B164-B163)*M163)</f>
        <v>24.15014846809947</v>
      </c>
      <c r="F164" s="2"/>
      <c r="G164" s="11">
        <f>B$12</f>
        <v>0.722997</v>
      </c>
      <c r="H164" s="1">
        <f>B$13/B$11/E164</f>
        <v>7.2463322629739452E-2</v>
      </c>
      <c r="I164" s="1">
        <f t="shared" si="4"/>
        <v>7.2463322629739452E-2</v>
      </c>
      <c r="J164" s="1"/>
      <c r="K164" s="14">
        <f>B$14+B$15*E164+B$16*E164^2</f>
        <v>3.2825119927829216E-2</v>
      </c>
      <c r="L164">
        <f>9.81*SIN(D164)</f>
        <v>-4.9049795625255473E-2</v>
      </c>
      <c r="M164" s="1">
        <f t="shared" si="5"/>
        <v>8.8687998327165701E-2</v>
      </c>
    </row>
    <row r="165" spans="2:13">
      <c r="B165">
        <v>1450</v>
      </c>
      <c r="D165" s="8">
        <v>-5.0000000000000001E-3</v>
      </c>
      <c r="E165" s="2">
        <f>SQRT(E164^2+2*(B165-B164)*M164)</f>
        <v>24.186844171941708</v>
      </c>
      <c r="F165" s="2"/>
      <c r="G165" s="11">
        <f>B$12</f>
        <v>0.722997</v>
      </c>
      <c r="H165" s="1">
        <f>B$13/B$11/E165</f>
        <v>7.235338300273636E-2</v>
      </c>
      <c r="I165" s="1">
        <f t="shared" si="4"/>
        <v>7.235338300273636E-2</v>
      </c>
      <c r="J165" s="1"/>
      <c r="K165" s="14">
        <f>B$14+B$15*E165+B$16*E165^2</f>
        <v>3.2868939398576234E-2</v>
      </c>
      <c r="L165">
        <f>9.81*SIN(D165)</f>
        <v>-4.9049795625255473E-2</v>
      </c>
      <c r="M165" s="1">
        <f t="shared" si="5"/>
        <v>8.8534239229415598E-2</v>
      </c>
    </row>
    <row r="166" spans="2:13">
      <c r="B166">
        <v>1460</v>
      </c>
      <c r="D166" s="8">
        <v>-5.0000000000000001E-3</v>
      </c>
      <c r="E166" s="2">
        <f>SQRT(E165^2+2*(B166-B165)*M165)</f>
        <v>24.223420810908994</v>
      </c>
      <c r="F166" s="2"/>
      <c r="G166" s="11">
        <f>B$12</f>
        <v>0.722997</v>
      </c>
      <c r="H166" s="1">
        <f>B$13/B$11/E166</f>
        <v>7.2244131564270606E-2</v>
      </c>
      <c r="I166" s="1">
        <f t="shared" si="4"/>
        <v>7.2244131564270606E-2</v>
      </c>
      <c r="J166" s="1"/>
      <c r="K166" s="14">
        <f>B$14+B$15*E166+B$16*E166^2</f>
        <v>3.2912671810106056E-2</v>
      </c>
      <c r="L166">
        <f>9.81*SIN(D166)</f>
        <v>-4.9049795625255473E-2</v>
      </c>
      <c r="M166" s="1">
        <f t="shared" si="5"/>
        <v>8.8381255379420015E-2</v>
      </c>
    </row>
    <row r="167" spans="2:13">
      <c r="B167">
        <v>1470</v>
      </c>
      <c r="D167" s="8">
        <v>-5.0000000000000001E-3</v>
      </c>
      <c r="E167" s="2">
        <f>SQRT(E166^2+2*(B167-B166)*M166)</f>
        <v>24.259879243103569</v>
      </c>
      <c r="F167" s="2"/>
      <c r="G167" s="11">
        <f>B$12</f>
        <v>0.722997</v>
      </c>
      <c r="H167" s="1">
        <f>B$13/B$11/E167</f>
        <v>7.2135561041486967E-2</v>
      </c>
      <c r="I167" s="1">
        <f t="shared" si="4"/>
        <v>7.2135561041486967E-2</v>
      </c>
      <c r="J167" s="1"/>
      <c r="K167" s="14">
        <f>B$14+B$15*E167+B$16*E167^2</f>
        <v>3.295631765292438E-2</v>
      </c>
      <c r="L167">
        <f>9.81*SIN(D167)</f>
        <v>-4.9049795625255473E-2</v>
      </c>
      <c r="M167" s="1">
        <f t="shared" si="5"/>
        <v>8.8229039013818067E-2</v>
      </c>
    </row>
    <row r="168" spans="2:13">
      <c r="B168">
        <v>1480</v>
      </c>
      <c r="D168" s="8">
        <v>-5.0000000000000001E-3</v>
      </c>
      <c r="E168" s="2">
        <f>SQRT(E167^2+2*(B168-B167)*M167)</f>
        <v>24.29622031654808</v>
      </c>
      <c r="F168" s="2"/>
      <c r="G168" s="11">
        <f>B$12</f>
        <v>0.722997</v>
      </c>
      <c r="H168" s="1">
        <f>B$13/B$11/E168</f>
        <v>7.2027664270400138E-2</v>
      </c>
      <c r="I168" s="1">
        <f t="shared" si="4"/>
        <v>7.2027664270400138E-2</v>
      </c>
      <c r="J168" s="1"/>
      <c r="K168" s="14">
        <f>B$14+B$15*E168+B$16*E168^2</f>
        <v>3.2999877412327627E-2</v>
      </c>
      <c r="L168">
        <f>9.81*SIN(D168)</f>
        <v>-4.9049795625255473E-2</v>
      </c>
      <c r="M168" s="1">
        <f t="shared" si="5"/>
        <v>8.8077582483327976E-2</v>
      </c>
    </row>
    <row r="169" spans="2:13">
      <c r="B169">
        <v>1490</v>
      </c>
      <c r="D169" s="8">
        <v>-5.0000000000000001E-3</v>
      </c>
      <c r="E169" s="2">
        <f>SQRT(E168^2+2*(B169-B168)*M168)</f>
        <v>24.332444869349036</v>
      </c>
      <c r="F169" s="2"/>
      <c r="G169" s="11">
        <f>B$12</f>
        <v>0.722997</v>
      </c>
      <c r="H169" s="1">
        <f>B$13/B$11/E169</f>
        <v>7.1920434193788338E-2</v>
      </c>
      <c r="I169" s="1">
        <f t="shared" si="4"/>
        <v>7.1920434193788338E-2</v>
      </c>
      <c r="J169" s="1"/>
      <c r="K169" s="14">
        <f>B$14+B$15*E169+B$16*E169^2</f>
        <v>3.3043351568482628E-2</v>
      </c>
      <c r="L169">
        <f>9.81*SIN(D169)</f>
        <v>-4.9049795625255473E-2</v>
      </c>
      <c r="M169" s="1">
        <f t="shared" si="5"/>
        <v>8.7926878250561183E-2</v>
      </c>
    </row>
    <row r="170" spans="2:13">
      <c r="B170">
        <v>1500</v>
      </c>
      <c r="D170" s="8">
        <v>-5.0000000000000001E-3</v>
      </c>
      <c r="E170" s="2">
        <f>SQRT(E169^2+2*(B170-B169)*M169)</f>
        <v>24.368553729856874</v>
      </c>
      <c r="F170" s="2"/>
      <c r="G170" s="11">
        <f>B$12</f>
        <v>0.722997</v>
      </c>
      <c r="H170" s="1">
        <f>B$13/B$11/E170</f>
        <v>7.1813863859136726E-2</v>
      </c>
      <c r="I170" s="1">
        <f t="shared" si="4"/>
        <v>7.1813863859136726E-2</v>
      </c>
      <c r="J170" s="1"/>
      <c r="K170" s="14">
        <f>B$14+B$15*E170+B$16*E170^2</f>
        <v>3.3086740596504592E-2</v>
      </c>
      <c r="L170">
        <f>9.81*SIN(D170)</f>
        <v>-4.9049795625255473E-2</v>
      </c>
      <c r="M170" s="1">
        <f t="shared" si="5"/>
        <v>8.7776918887887606E-2</v>
      </c>
    </row>
    <row r="171" spans="2:13">
      <c r="B171">
        <v>1510</v>
      </c>
      <c r="D171" s="8">
        <v>-5.0000000000000001E-3</v>
      </c>
      <c r="E171" s="2">
        <f>SQRT(E170^2+2*(B171-B170)*M170)</f>
        <v>24.404547716822762</v>
      </c>
      <c r="F171" s="2"/>
      <c r="G171" s="11">
        <f>B$12</f>
        <v>0.722997</v>
      </c>
      <c r="H171" s="1">
        <f>B$13/B$11/E171</f>
        <v>7.1707946416629323E-2</v>
      </c>
      <c r="I171" s="1">
        <f t="shared" si="4"/>
        <v>7.1707946416629323E-2</v>
      </c>
      <c r="J171" s="1"/>
      <c r="K171" s="14">
        <f>B$14+B$15*E171+B$16*E171^2</f>
        <v>3.3130044966533656E-2</v>
      </c>
      <c r="L171">
        <f>9.81*SIN(D171)</f>
        <v>-4.9049795625255473E-2</v>
      </c>
      <c r="M171" s="1">
        <f t="shared" si="5"/>
        <v>8.7627697075351146E-2</v>
      </c>
    </row>
    <row r="172" spans="2:13">
      <c r="B172">
        <v>1520</v>
      </c>
      <c r="D172" s="8">
        <v>-5.0000000000000001E-3</v>
      </c>
      <c r="E172" s="2">
        <f>SQRT(E171^2+2*(B172-B171)*M171)</f>
        <v>24.44042763955218</v>
      </c>
      <c r="F172" s="2"/>
      <c r="G172" s="11">
        <f>B$12</f>
        <v>0.722997</v>
      </c>
      <c r="H172" s="1">
        <f>B$13/B$11/E172</f>
        <v>7.1602675117188139E-2</v>
      </c>
      <c r="I172" s="1">
        <f t="shared" si="4"/>
        <v>7.1602675117188139E-2</v>
      </c>
      <c r="J172" s="1"/>
      <c r="K172" s="14">
        <f>B$14+B$15*E172+B$16*E172^2</f>
        <v>3.3173265143809867E-2</v>
      </c>
      <c r="L172">
        <f>9.81*SIN(D172)</f>
        <v>-4.9049795625255473E-2</v>
      </c>
      <c r="M172" s="1">
        <f t="shared" si="5"/>
        <v>8.7479205598633744E-2</v>
      </c>
    </row>
    <row r="173" spans="2:13">
      <c r="B173">
        <v>1530</v>
      </c>
      <c r="D173" s="8">
        <v>-5.0000000000000001E-3</v>
      </c>
      <c r="E173" s="2">
        <f>SQRT(E172^2+2*(B173-B172)*M172)</f>
        <v>24.476194298055383</v>
      </c>
      <c r="F173" s="2"/>
      <c r="G173" s="11">
        <f>B$12</f>
        <v>0.722997</v>
      </c>
      <c r="H173" s="1">
        <f>B$13/B$11/E173</f>
        <v>7.1498043310558146E-2</v>
      </c>
      <c r="I173" s="1">
        <f t="shared" si="4"/>
        <v>7.1498043310558146E-2</v>
      </c>
      <c r="J173" s="1"/>
      <c r="K173" s="14">
        <f>B$14+B$15*E173+B$16*E173^2</f>
        <v>3.3216401588746745E-2</v>
      </c>
      <c r="L173">
        <f>9.81*SIN(D173)</f>
        <v>-4.9049795625255473E-2</v>
      </c>
      <c r="M173" s="1">
        <f t="shared" si="5"/>
        <v>8.7331437347066873E-2</v>
      </c>
    </row>
    <row r="174" spans="2:13">
      <c r="B174">
        <v>1540</v>
      </c>
      <c r="D174" s="8">
        <v>-5.0000000000000001E-3</v>
      </c>
      <c r="E174" s="2">
        <f>SQRT(E173^2+2*(B174-B173)*M173)</f>
        <v>24.511848483194822</v>
      </c>
      <c r="F174" s="2"/>
      <c r="G174" s="11">
        <f>B$12</f>
        <v>0.722997</v>
      </c>
      <c r="H174" s="1">
        <f>B$13/B$11/E174</f>
        <v>7.1394044443436805E-2</v>
      </c>
      <c r="I174" s="1">
        <f t="shared" si="4"/>
        <v>7.1394044443436805E-2</v>
      </c>
      <c r="J174" s="1"/>
      <c r="K174" s="14">
        <f>B$14+B$15*E174+B$16*E174^2</f>
        <v>3.3259454757003398E-2</v>
      </c>
      <c r="L174">
        <f>9.81*SIN(D174)</f>
        <v>-4.9049795625255473E-2</v>
      </c>
      <c r="M174" s="1">
        <f t="shared" si="5"/>
        <v>8.7184385311688872E-2</v>
      </c>
    </row>
    <row r="175" spans="2:13">
      <c r="B175">
        <v>1550</v>
      </c>
      <c r="D175" s="8">
        <v>-5.0000000000000001E-3</v>
      </c>
      <c r="E175" s="2">
        <f>SQRT(E174^2+2*(B175-B174)*M174)</f>
        <v>24.547390976829575</v>
      </c>
      <c r="F175" s="2"/>
      <c r="G175" s="11">
        <f>B$12</f>
        <v>0.722997</v>
      </c>
      <c r="H175" s="1">
        <f>B$13/B$11/E175</f>
        <v>7.1290672057646984E-2</v>
      </c>
      <c r="I175" s="1">
        <f t="shared" si="4"/>
        <v>7.1290672057646984E-2</v>
      </c>
      <c r="J175" s="1"/>
      <c r="K175" s="14">
        <f>B$14+B$15*E175+B$16*E175^2</f>
        <v>3.3302425099555222E-2</v>
      </c>
      <c r="L175">
        <f>9.81*SIN(D175)</f>
        <v>-4.9049795625255473E-2</v>
      </c>
      <c r="M175" s="1">
        <f t="shared" si="5"/>
        <v>8.7038042583347242E-2</v>
      </c>
    </row>
    <row r="176" spans="2:13">
      <c r="B176">
        <v>1560</v>
      </c>
      <c r="D176" s="8">
        <v>-5.0000000000000001E-3</v>
      </c>
      <c r="E176" s="2">
        <f>SQRT(E175^2+2*(B176-B175)*M175)</f>
        <v>24.582822551956902</v>
      </c>
      <c r="F176" s="2"/>
      <c r="G176" s="11">
        <f>B$12</f>
        <v>0.722997</v>
      </c>
      <c r="H176" s="1">
        <f>B$13/B$11/E176</f>
        <v>7.1187919788352066E-2</v>
      </c>
      <c r="I176" s="1">
        <f t="shared" si="4"/>
        <v>7.1187919788352066E-2</v>
      </c>
      <c r="J176" s="1"/>
      <c r="K176" s="14">
        <f>B$14+B$15*E176+B$16*E176^2</f>
        <v>3.3345313062763296E-2</v>
      </c>
      <c r="L176">
        <f>9.81*SIN(D176)</f>
        <v>-4.9049795625255473E-2</v>
      </c>
      <c r="M176" s="1">
        <f t="shared" si="5"/>
        <v>8.689240235084425E-2</v>
      </c>
    </row>
    <row r="177" spans="2:13">
      <c r="B177">
        <v>1570</v>
      </c>
      <c r="D177" s="8">
        <v>-5.0000000000000001E-3</v>
      </c>
      <c r="E177" s="2">
        <f>SQRT(E176^2+2*(B177-B176)*M176)</f>
        <v>24.618143972850952</v>
      </c>
      <c r="F177" s="2"/>
      <c r="G177" s="11">
        <f>B$12</f>
        <v>0.722997</v>
      </c>
      <c r="H177" s="1">
        <f>B$13/B$11/E177</f>
        <v>7.1085781362311931E-2</v>
      </c>
      <c r="I177" s="1">
        <f t="shared" si="4"/>
        <v>7.1085781362311931E-2</v>
      </c>
      <c r="J177" s="1"/>
      <c r="K177" s="14">
        <f>B$14+B$15*E177+B$16*E177^2</f>
        <v>3.3388119088442421E-2</v>
      </c>
      <c r="L177">
        <f>9.81*SIN(D177)</f>
        <v>-4.9049795625255473E-2</v>
      </c>
      <c r="M177" s="1">
        <f t="shared" si="5"/>
        <v>8.6747457899124983E-2</v>
      </c>
    </row>
    <row r="178" spans="2:13">
      <c r="B178">
        <v>1580</v>
      </c>
      <c r="D178" s="8">
        <v>-5.0000000000000001E-3</v>
      </c>
      <c r="E178" s="2">
        <f>SQRT(E177^2+2*(B178-B177)*M177)</f>
        <v>24.653355995198712</v>
      </c>
      <c r="F178" s="2"/>
      <c r="G178" s="11">
        <f>B$12</f>
        <v>0.722997</v>
      </c>
      <c r="H178" s="1">
        <f>B$13/B$11/E178</f>
        <v>7.0984250596179105E-2</v>
      </c>
      <c r="I178" s="1">
        <f t="shared" si="4"/>
        <v>7.0984250596179105E-2</v>
      </c>
      <c r="J178" s="1"/>
      <c r="K178" s="14">
        <f>B$14+B$15*E178+B$16*E178^2</f>
        <v>3.3430843613927813E-2</v>
      </c>
      <c r="L178">
        <f>9.81*SIN(D178)</f>
        <v>-4.9049795625255473E-2</v>
      </c>
      <c r="M178" s="1">
        <f t="shared" si="5"/>
        <v>8.6603202607506757E-2</v>
      </c>
    </row>
    <row r="179" spans="2:13">
      <c r="B179">
        <v>1590</v>
      </c>
      <c r="D179" s="8">
        <v>-5.0000000000000001E-3</v>
      </c>
      <c r="E179" s="2">
        <f>SQRT(E178^2+2*(B179-B178)*M178)</f>
        <v>24.68845936623325</v>
      </c>
      <c r="F179" s="2"/>
      <c r="G179" s="11">
        <f>B$12</f>
        <v>0.722997</v>
      </c>
      <c r="H179" s="1">
        <f>B$13/B$11/E179</f>
        <v>7.0883321394833554E-2</v>
      </c>
      <c r="I179" s="1">
        <f t="shared" si="4"/>
        <v>7.0883321394833554E-2</v>
      </c>
      <c r="J179" s="1"/>
      <c r="K179" s="14">
        <f>B$14+B$15*E179+B$16*E179^2</f>
        <v>3.3473487072140609E-2</v>
      </c>
      <c r="L179">
        <f>9.81*SIN(D179)</f>
        <v>-4.9049795625255473E-2</v>
      </c>
      <c r="M179" s="1">
        <f t="shared" si="5"/>
        <v>8.6459629947948424E-2</v>
      </c>
    </row>
    <row r="180" spans="2:13">
      <c r="B180">
        <v>1600</v>
      </c>
      <c r="D180" s="8">
        <v>-5.0000000000000001E-3</v>
      </c>
      <c r="E180" s="2">
        <f>SQRT(E179^2+2*(B180-B179)*M179)</f>
        <v>24.723454824864369</v>
      </c>
      <c r="F180" s="2"/>
      <c r="G180" s="11">
        <f>B$12</f>
        <v>0.722997</v>
      </c>
      <c r="H180" s="1">
        <f>B$13/B$11/E180</f>
        <v>7.0782987749755166E-2</v>
      </c>
      <c r="I180" s="1">
        <f t="shared" si="4"/>
        <v>7.0782987749755166E-2</v>
      </c>
      <c r="J180" s="1"/>
      <c r="K180" s="14">
        <f>B$14+B$15*E180+B$16*E180^2</f>
        <v>3.3516049891652092E-2</v>
      </c>
      <c r="L180">
        <f>9.81*SIN(D180)</f>
        <v>-4.9049795625255473E-2</v>
      </c>
      <c r="M180" s="1">
        <f t="shared" si="5"/>
        <v>8.6316733483358554E-2</v>
      </c>
    </row>
    <row r="181" spans="2:13">
      <c r="B181">
        <v>1610</v>
      </c>
      <c r="D181" s="8">
        <v>-5.0000000000000001E-3</v>
      </c>
      <c r="E181" s="2">
        <f>SQRT(E180^2+2*(B181-B180)*M180)</f>
        <v>24.758343101806638</v>
      </c>
      <c r="F181" s="2"/>
      <c r="G181" s="11">
        <f>B$12</f>
        <v>0.722997</v>
      </c>
      <c r="H181" s="1">
        <f>B$13/B$11/E181</f>
        <v>7.0683243737433343E-2</v>
      </c>
      <c r="I181" s="1">
        <f t="shared" si="4"/>
        <v>7.0683243737433343E-2</v>
      </c>
      <c r="J181" s="1"/>
      <c r="K181" s="14">
        <f>B$14+B$15*E181+B$16*E181^2</f>
        <v>3.3558532496746694E-2</v>
      </c>
      <c r="L181">
        <f>9.81*SIN(D181)</f>
        <v>-4.9049795625255473E-2</v>
      </c>
      <c r="M181" s="1">
        <f t="shared" si="5"/>
        <v>8.6174506865942122E-2</v>
      </c>
    </row>
    <row r="182" spans="2:13">
      <c r="B182">
        <v>1620</v>
      </c>
      <c r="D182" s="8">
        <v>-5.0000000000000001E-3</v>
      </c>
      <c r="E182" s="2">
        <f>SQRT(E181^2+2*(B182-B181)*M181)</f>
        <v>24.793124919704962</v>
      </c>
      <c r="F182" s="2"/>
      <c r="G182" s="11">
        <f>B$12</f>
        <v>0.722997</v>
      </c>
      <c r="H182" s="1">
        <f>B$13/B$11/E182</f>
        <v>7.0584083517811966E-2</v>
      </c>
      <c r="I182" s="1">
        <f t="shared" si="4"/>
        <v>7.0584083517811966E-2</v>
      </c>
      <c r="J182" s="1"/>
      <c r="K182" s="14">
        <f>B$14+B$15*E182+B$16*E182^2</f>
        <v>3.3600935307483884E-2</v>
      </c>
      <c r="L182">
        <f>9.81*SIN(D182)</f>
        <v>-4.9049795625255473E-2</v>
      </c>
      <c r="M182" s="1">
        <f t="shared" si="5"/>
        <v>8.6032943835583547E-2</v>
      </c>
    </row>
    <row r="183" spans="2:13">
      <c r="B183">
        <v>1630</v>
      </c>
      <c r="D183" s="8">
        <v>-5.0000000000000001E-3</v>
      </c>
      <c r="E183" s="2">
        <f>SQRT(E182^2+2*(B183-B182)*M182)</f>
        <v>24.827800993257675</v>
      </c>
      <c r="F183" s="2"/>
      <c r="G183" s="11">
        <f>B$12</f>
        <v>0.722997</v>
      </c>
      <c r="H183" s="1">
        <f>B$13/B$11/E183</f>
        <v>7.0485501332769512E-2</v>
      </c>
      <c r="I183" s="1">
        <f t="shared" si="4"/>
        <v>7.0485501332769512E-2</v>
      </c>
      <c r="J183" s="1"/>
      <c r="K183" s="14">
        <f>B$14+B$15*E183+B$16*E183^2</f>
        <v>3.3643258739758791E-2</v>
      </c>
      <c r="L183">
        <f>9.81*SIN(D183)</f>
        <v>-4.9049795625255473E-2</v>
      </c>
      <c r="M183" s="1">
        <f t="shared" si="5"/>
        <v>8.5892038218266187E-2</v>
      </c>
    </row>
    <row r="184" spans="2:13">
      <c r="B184">
        <v>1640</v>
      </c>
      <c r="D184" s="8">
        <v>-5.0000000000000001E-3</v>
      </c>
      <c r="E184" s="2">
        <f>SQRT(E183^2+2*(B184-B183)*M183)</f>
        <v>24.862372029337266</v>
      </c>
      <c r="F184" s="2"/>
      <c r="G184" s="11">
        <f>B$12</f>
        <v>0.722997</v>
      </c>
      <c r="H184" s="1">
        <f>B$13/B$11/E184</f>
        <v>7.0387491504632929E-2</v>
      </c>
      <c r="I184" s="1">
        <f t="shared" si="4"/>
        <v>7.0387491504632929E-2</v>
      </c>
      <c r="J184" s="1"/>
      <c r="K184" s="14">
        <f>B$14+B$15*E184+B$16*E184^2</f>
        <v>3.368550320536183E-2</v>
      </c>
      <c r="L184">
        <f>9.81*SIN(D184)</f>
        <v>-4.9049795625255473E-2</v>
      </c>
      <c r="M184" s="1">
        <f t="shared" si="5"/>
        <v>8.5751783924526565E-2</v>
      </c>
    </row>
    <row r="185" spans="2:13">
      <c r="B185">
        <v>1650</v>
      </c>
      <c r="D185" s="8">
        <v>-5.0000000000000001E-3</v>
      </c>
      <c r="E185" s="2">
        <f>SQRT(E184^2+2*(B185-B184)*M184)</f>
        <v>24.896838727108761</v>
      </c>
      <c r="F185" s="2"/>
      <c r="G185" s="11">
        <f>B$12</f>
        <v>0.722997</v>
      </c>
      <c r="H185" s="1">
        <f>B$13/B$11/E185</f>
        <v>7.0290048434724514E-2</v>
      </c>
      <c r="I185" s="1">
        <f t="shared" si="4"/>
        <v>7.0290048434724514E-2</v>
      </c>
      <c r="J185" s="1"/>
      <c r="K185" s="14">
        <f>B$14+B$15*E185+B$16*E185^2</f>
        <v>3.3727669112037076E-2</v>
      </c>
      <c r="L185">
        <f>9.81*SIN(D185)</f>
        <v>-4.9049795625255473E-2</v>
      </c>
      <c r="M185" s="1">
        <f t="shared" si="5"/>
        <v>8.5612174947942904E-2</v>
      </c>
    </row>
    <row r="186" spans="2:13">
      <c r="B186">
        <v>1660</v>
      </c>
      <c r="D186" s="8">
        <v>-5.0000000000000001E-3</v>
      </c>
      <c r="E186" s="2">
        <f>SQRT(E185^2+2*(B186-B185)*M185)</f>
        <v>24.931201778145823</v>
      </c>
      <c r="F186" s="2"/>
      <c r="G186" s="11">
        <f>B$12</f>
        <v>0.722997</v>
      </c>
      <c r="H186" s="1">
        <f>B$13/B$11/E186</f>
        <v>7.0193166601941095E-2</v>
      </c>
      <c r="I186" s="1">
        <f t="shared" si="4"/>
        <v>7.0193166601941095E-2</v>
      </c>
      <c r="J186" s="1"/>
      <c r="K186" s="14">
        <f>B$14+B$15*E186+B$16*E186^2</f>
        <v>3.3769756863539745E-2</v>
      </c>
      <c r="L186">
        <f>9.81*SIN(D186)</f>
        <v>-4.9049795625255473E-2</v>
      </c>
      <c r="M186" s="1">
        <f t="shared" si="5"/>
        <v>8.5473205363656823E-2</v>
      </c>
    </row>
    <row r="187" spans="2:13">
      <c r="B187">
        <v>1670</v>
      </c>
      <c r="D187" s="8">
        <v>-5.0000000000000001E-3</v>
      </c>
      <c r="E187" s="2">
        <f>SQRT(E186^2+2*(B187-B186)*M186)</f>
        <v>24.96546186654464</v>
      </c>
      <c r="F187" s="2"/>
      <c r="G187" s="11">
        <f>B$12</f>
        <v>0.722997</v>
      </c>
      <c r="H187" s="1">
        <f>B$13/B$11/E187</f>
        <v>7.0096840561364296E-2</v>
      </c>
      <c r="I187" s="1">
        <f t="shared" si="4"/>
        <v>7.0096840561364296E-2</v>
      </c>
      <c r="J187" s="1"/>
      <c r="K187" s="14">
        <f>B$14+B$15*E187+B$16*E187^2</f>
        <v>3.3811766859692428E-2</v>
      </c>
      <c r="L187">
        <f>9.81*SIN(D187)</f>
        <v>-4.9049795625255473E-2</v>
      </c>
      <c r="M187" s="1">
        <f t="shared" si="5"/>
        <v>8.533486932692734E-2</v>
      </c>
    </row>
    <row r="188" spans="2:13">
      <c r="B188">
        <v>1680</v>
      </c>
      <c r="D188" s="8">
        <v>-5.0000000000000001E-3</v>
      </c>
      <c r="E188" s="2">
        <f>SQRT(E187^2+2*(B188-B187)*M187)</f>
        <v>24.999619669035631</v>
      </c>
      <c r="F188" s="2"/>
      <c r="G188" s="11">
        <f>B$12</f>
        <v>0.722997</v>
      </c>
      <c r="H188" s="1">
        <f>B$13/B$11/E188</f>
        <v>7.0001064942901467E-2</v>
      </c>
      <c r="I188" s="1">
        <f t="shared" si="4"/>
        <v>7.0001064942901467E-2</v>
      </c>
      <c r="J188" s="1"/>
      <c r="K188" s="14">
        <f>B$14+B$15*E188+B$16*E188^2</f>
        <v>3.3853699496440438E-2</v>
      </c>
      <c r="L188">
        <f>9.81*SIN(D188)</f>
        <v>-4.9049795625255473E-2</v>
      </c>
      <c r="M188" s="1">
        <f t="shared" si="5"/>
        <v>8.5197161071716501E-2</v>
      </c>
    </row>
    <row r="189" spans="2:13">
      <c r="B189">
        <v>1690</v>
      </c>
      <c r="D189" s="8">
        <v>-5.0000000000000001E-3</v>
      </c>
      <c r="E189" s="2">
        <f>SQRT(E188^2+2*(B189-B188)*M188)</f>
        <v>25.033675855093026</v>
      </c>
      <c r="F189" s="2"/>
      <c r="G189" s="11">
        <f>B$12</f>
        <v>0.722997</v>
      </c>
      <c r="H189" s="1">
        <f>B$13/B$11/E189</f>
        <v>6.9905834449956253E-2</v>
      </c>
      <c r="I189" s="1">
        <f t="shared" si="4"/>
        <v>6.9905834449956253E-2</v>
      </c>
      <c r="J189" s="1"/>
      <c r="K189" s="14">
        <f>B$14+B$15*E189+B$16*E189^2</f>
        <v>3.3895555165906088E-2</v>
      </c>
      <c r="L189">
        <f>9.81*SIN(D189)</f>
        <v>-4.9049795625255473E-2</v>
      </c>
      <c r="M189" s="1">
        <f t="shared" si="5"/>
        <v>8.5060074909305644E-2</v>
      </c>
    </row>
    <row r="190" spans="2:13">
      <c r="B190">
        <v>1700</v>
      </c>
      <c r="D190" s="8">
        <v>-5.0000000000000001E-3</v>
      </c>
      <c r="E190" s="2">
        <f>SQRT(E189^2+2*(B190-B189)*M189)</f>
        <v>25.067631087042383</v>
      </c>
      <c r="F190" s="2"/>
      <c r="G190" s="11">
        <f>B$12</f>
        <v>0.722997</v>
      </c>
      <c r="H190" s="1">
        <f>B$13/B$11/E190</f>
        <v>6.9811143858128102E-2</v>
      </c>
      <c r="I190" s="1">
        <f t="shared" si="4"/>
        <v>6.9811143858128102E-2</v>
      </c>
      <c r="J190" s="1"/>
      <c r="K190" s="14">
        <f>B$14+B$15*E190+B$16*E190^2</f>
        <v>3.3937334256441985E-2</v>
      </c>
      <c r="L190">
        <f>9.81*SIN(D190)</f>
        <v>-4.9049795625255473E-2</v>
      </c>
      <c r="M190" s="1">
        <f t="shared" si="5"/>
        <v>8.492360522694159E-2</v>
      </c>
    </row>
    <row r="191" spans="2:13">
      <c r="B191">
        <v>1710</v>
      </c>
      <c r="D191" s="8">
        <v>-5.0000000000000001E-3</v>
      </c>
      <c r="E191" s="2">
        <f>SQRT(E190^2+2*(B191-B190)*M190)</f>
        <v>25.101486020166067</v>
      </c>
      <c r="F191" s="2"/>
      <c r="G191" s="11">
        <f>B$12</f>
        <v>0.722997</v>
      </c>
      <c r="H191" s="1">
        <f>B$13/B$11/E191</f>
        <v>6.9716988013939996E-2</v>
      </c>
      <c r="I191" s="1">
        <f t="shared" si="4"/>
        <v>6.9716988013939996E-2</v>
      </c>
      <c r="J191" s="1"/>
      <c r="K191" s="14">
        <f>B$14+B$15*E191+B$16*E191^2</f>
        <v>3.3979037152683397E-2</v>
      </c>
      <c r="L191">
        <f>9.81*SIN(D191)</f>
        <v>-4.9049795625255473E-2</v>
      </c>
      <c r="M191" s="1">
        <f t="shared" si="5"/>
        <v>8.4787746486512078E-2</v>
      </c>
    </row>
    <row r="192" spans="2:13">
      <c r="B192">
        <v>1720</v>
      </c>
      <c r="D192" s="8">
        <v>-5.0000000000000001E-3</v>
      </c>
      <c r="E192" s="2">
        <f>SQRT(E191^2+2*(B192-B191)*M191)</f>
        <v>25.135241302806758</v>
      </c>
      <c r="F192" s="2"/>
      <c r="G192" s="11">
        <f>B$12</f>
        <v>0.722997</v>
      </c>
      <c r="H192" s="1">
        <f>B$13/B$11/E192</f>
        <v>6.9623361833593536E-2</v>
      </c>
      <c r="I192" s="1">
        <f t="shared" si="4"/>
        <v>6.9623361833593536E-2</v>
      </c>
      <c r="J192" s="1"/>
      <c r="K192" s="14">
        <f>B$14+B$15*E192+B$16*E192^2</f>
        <v>3.4020664235599657E-2</v>
      </c>
      <c r="L192">
        <f>9.81*SIN(D192)</f>
        <v>-4.9049795625255473E-2</v>
      </c>
      <c r="M192" s="1">
        <f t="shared" si="5"/>
        <v>8.4652493223249359E-2</v>
      </c>
    </row>
    <row r="193" spans="2:13">
      <c r="B193">
        <v>1730</v>
      </c>
      <c r="D193" s="8">
        <v>-5.0000000000000001E-3</v>
      </c>
      <c r="E193" s="2">
        <f>SQRT(E192^2+2*(B193-B192)*M192)</f>
        <v>25.168897576469014</v>
      </c>
      <c r="F193" s="2"/>
      <c r="G193" s="11">
        <f>B$12</f>
        <v>0.722997</v>
      </c>
      <c r="H193" s="1">
        <f>B$13/B$11/E193</f>
        <v>6.9530260301750982E-2</v>
      </c>
      <c r="I193" s="1">
        <f t="shared" si="4"/>
        <v>6.9530260301750982E-2</v>
      </c>
      <c r="J193" s="1"/>
      <c r="K193" s="14">
        <f>B$14+B$15*E193+B$16*E193^2</f>
        <v>3.4062215882544607E-2</v>
      </c>
      <c r="L193">
        <f>9.81*SIN(D193)</f>
        <v>-4.9049795625255473E-2</v>
      </c>
      <c r="M193" s="1">
        <f t="shared" si="5"/>
        <v>8.4517840044461848E-2</v>
      </c>
    </row>
    <row r="194" spans="2:13">
      <c r="B194">
        <v>1740</v>
      </c>
      <c r="D194" s="8">
        <v>-5.0000000000000001E-3</v>
      </c>
      <c r="E194" s="2">
        <f>SQRT(E193^2+2*(B194-B193)*M193)</f>
        <v>25.202455475918949</v>
      </c>
      <c r="F194" s="2"/>
      <c r="G194" s="11">
        <f>B$12</f>
        <v>0.722997</v>
      </c>
      <c r="H194" s="1">
        <f>B$13/B$11/E194</f>
        <v>6.9437678470343184E-2</v>
      </c>
      <c r="I194" s="1">
        <f t="shared" si="4"/>
        <v>6.9437678470343184E-2</v>
      </c>
      <c r="J194" s="1"/>
      <c r="K194" s="14">
        <f>B$14+B$15*E194+B$16*E194^2</f>
        <v>3.4103692467306213E-2</v>
      </c>
      <c r="L194">
        <f>9.81*SIN(D194)</f>
        <v>-4.9049795625255473E-2</v>
      </c>
      <c r="M194" s="1">
        <f t="shared" si="5"/>
        <v>8.4383781628292437E-2</v>
      </c>
    </row>
    <row r="195" spans="2:13">
      <c r="B195">
        <v>1750</v>
      </c>
      <c r="D195" s="8">
        <v>-5.0000000000000001E-3</v>
      </c>
      <c r="E195" s="2">
        <f>SQRT(E194^2+2*(B195-B194)*M194)</f>
        <v>25.235915629282065</v>
      </c>
      <c r="F195" s="2"/>
      <c r="G195" s="11">
        <f>B$12</f>
        <v>0.722997</v>
      </c>
      <c r="H195" s="1">
        <f>B$13/B$11/E195</f>
        <v>6.9345611457403089E-2</v>
      </c>
      <c r="I195" s="1">
        <f t="shared" si="4"/>
        <v>6.9345611457403089E-2</v>
      </c>
      <c r="J195" s="1"/>
      <c r="K195" s="14">
        <f>B$14+B$15*E195+B$16*E195^2</f>
        <v>3.4145094360155274E-2</v>
      </c>
      <c r="L195">
        <f>9.81*SIN(D195)</f>
        <v>-4.9049795625255473E-2</v>
      </c>
      <c r="M195" s="1">
        <f t="shared" si="5"/>
        <v>8.4250312722503287E-2</v>
      </c>
    </row>
    <row r="196" spans="2:13">
      <c r="B196">
        <v>1760</v>
      </c>
      <c r="D196" s="8">
        <v>-5.0000000000000001E-3</v>
      </c>
      <c r="E196" s="2">
        <f>SQRT(E195^2+2*(B196-B195)*M195)</f>
        <v>25.269278658139271</v>
      </c>
      <c r="F196" s="2"/>
      <c r="G196" s="11">
        <f>B$12</f>
        <v>0.722997</v>
      </c>
      <c r="H196" s="1">
        <f>B$13/B$11/E196</f>
        <v>6.9254054445923904E-2</v>
      </c>
      <c r="I196" s="1">
        <f t="shared" si="4"/>
        <v>6.9254054445923904E-2</v>
      </c>
      <c r="J196" s="1"/>
      <c r="K196" s="14">
        <f>B$14+B$15*E196+B$16*E196^2</f>
        <v>3.4186421927893236E-2</v>
      </c>
      <c r="L196">
        <f>9.81*SIN(D196)</f>
        <v>-4.9049795625255473E-2</v>
      </c>
      <c r="M196" s="1">
        <f t="shared" si="5"/>
        <v>8.4117428143286141E-2</v>
      </c>
    </row>
    <row r="197" spans="2:13">
      <c r="B197">
        <v>1770</v>
      </c>
      <c r="D197" s="8">
        <v>-5.0000000000000001E-3</v>
      </c>
      <c r="E197" s="2">
        <f>SQRT(E196^2+2*(B197-B196)*M196)</f>
        <v>25.302545177621134</v>
      </c>
      <c r="F197" s="2"/>
      <c r="G197" s="11">
        <f>B$12</f>
        <v>0.722997</v>
      </c>
      <c r="H197" s="1">
        <f>B$13/B$11/E197</f>
        <v>6.9163002682741559E-2</v>
      </c>
      <c r="I197" s="1">
        <f t="shared" si="4"/>
        <v>6.9163002682741559E-2</v>
      </c>
      <c r="J197" s="1"/>
      <c r="K197" s="14">
        <f>B$14+B$15*E197+B$16*E197^2</f>
        <v>3.4227675533899216E-2</v>
      </c>
      <c r="L197">
        <f>9.81*SIN(D197)</f>
        <v>-4.9049795625255473E-2</v>
      </c>
      <c r="M197" s="1">
        <f t="shared" si="5"/>
        <v>8.3985122774097809E-2</v>
      </c>
    </row>
    <row r="198" spans="2:13">
      <c r="B198">
        <v>1780</v>
      </c>
      <c r="D198" s="8">
        <v>-5.0000000000000001E-3</v>
      </c>
      <c r="E198" s="2">
        <f>SQRT(E197^2+2*(B198-B197)*M197)</f>
        <v>25.335715796500409</v>
      </c>
      <c r="F198" s="2"/>
      <c r="G198" s="11">
        <f>B$12</f>
        <v>0.722997</v>
      </c>
      <c r="H198" s="1">
        <f>B$13/B$11/E198</f>
        <v>6.9072451477440608E-2</v>
      </c>
      <c r="I198" s="1">
        <f t="shared" si="4"/>
        <v>6.9072451477440608E-2</v>
      </c>
      <c r="J198" s="1"/>
      <c r="K198" s="14">
        <f>B$14+B$15*E198+B$16*E198^2</f>
        <v>3.4268855538176143E-2</v>
      </c>
      <c r="L198">
        <f>9.81*SIN(D198)</f>
        <v>-4.9049795625255473E-2</v>
      </c>
      <c r="M198" s="1">
        <f t="shared" si="5"/>
        <v>8.385339156451993E-2</v>
      </c>
    </row>
    <row r="199" spans="2:13">
      <c r="B199">
        <v>1790</v>
      </c>
      <c r="D199" s="8">
        <v>-5.0000000000000001E-3</v>
      </c>
      <c r="E199" s="2">
        <f>SQRT(E198^2+2*(B199-B198)*M198)</f>
        <v>25.368791117282878</v>
      </c>
      <c r="F199" s="2"/>
      <c r="G199" s="11">
        <f>B$12</f>
        <v>0.722997</v>
      </c>
      <c r="H199" s="1">
        <f>B$13/B$11/E199</f>
        <v>6.8982396201283144E-2</v>
      </c>
      <c r="I199" s="1">
        <f t="shared" si="4"/>
        <v>6.8982396201283144E-2</v>
      </c>
      <c r="J199" s="1"/>
      <c r="K199" s="14">
        <f>B$14+B$15*E199+B$16*E199^2</f>
        <v>3.4309962297396177E-2</v>
      </c>
      <c r="L199">
        <f>9.81*SIN(D199)</f>
        <v>-4.9049795625255473E-2</v>
      </c>
      <c r="M199" s="1">
        <f t="shared" si="5"/>
        <v>8.3722229529142433E-2</v>
      </c>
    </row>
    <row r="200" spans="2:13">
      <c r="B200">
        <v>1800</v>
      </c>
      <c r="D200" s="8">
        <v>-5.0000000000000001E-3</v>
      </c>
      <c r="E200" s="2">
        <f>SQRT(E199^2+2*(B200-B199)*M199)</f>
        <v>25.401771736296539</v>
      </c>
      <c r="F200" s="2"/>
      <c r="G200" s="11">
        <f>B$12</f>
        <v>0.722997</v>
      </c>
      <c r="H200" s="1">
        <f>B$13/B$11/E200</f>
        <v>6.8892832286160124E-2</v>
      </c>
      <c r="I200" s="1">
        <f t="shared" si="4"/>
        <v>6.8892832286160124E-2</v>
      </c>
      <c r="J200" s="1"/>
      <c r="K200" s="14">
        <f>B$14+B$15*E200+B$16*E200^2</f>
        <v>3.4350996164945233E-2</v>
      </c>
      <c r="L200">
        <f>9.81*SIN(D200)</f>
        <v>-4.9049795625255473E-2</v>
      </c>
      <c r="M200" s="1">
        <f t="shared" si="5"/>
        <v>8.3591631746470357E-2</v>
      </c>
    </row>
    <row r="201" spans="2:13">
      <c r="B201">
        <v>1810</v>
      </c>
      <c r="D201" s="8">
        <v>-5.0000000000000001E-3</v>
      </c>
      <c r="E201" s="2">
        <f>SQRT(E200^2+2*(B201-B200)*M200)</f>
        <v>25.434658243779158</v>
      </c>
      <c r="F201" s="2"/>
      <c r="G201" s="11">
        <f>B$12</f>
        <v>0.722997</v>
      </c>
      <c r="H201" s="1">
        <f>B$13/B$11/E201</f>
        <v>6.8803755223564578E-2</v>
      </c>
      <c r="I201" s="1">
        <f t="shared" si="4"/>
        <v>6.8803755223564578E-2</v>
      </c>
      <c r="J201" s="1"/>
      <c r="K201" s="14">
        <f>B$14+B$15*E201+B$16*E201^2</f>
        <v>3.4391957490966803E-2</v>
      </c>
      <c r="L201">
        <f>9.81*SIN(D201)</f>
        <v>-4.9049795625255473E-2</v>
      </c>
      <c r="M201" s="1">
        <f t="shared" si="5"/>
        <v>8.3461593357853248E-2</v>
      </c>
    </row>
    <row r="202" spans="2:13">
      <c r="B202">
        <v>1820</v>
      </c>
      <c r="D202" s="8">
        <v>-5.0000000000000001E-3</v>
      </c>
      <c r="E202" s="2">
        <f>SQRT(E201^2+2*(B202-B201)*M201)</f>
        <v>25.467451223964289</v>
      </c>
      <c r="F202" s="2"/>
      <c r="G202" s="11">
        <f>B$12</f>
        <v>0.722997</v>
      </c>
      <c r="H202" s="1">
        <f>B$13/B$11/E202</f>
        <v>6.8715160563585967E-2</v>
      </c>
      <c r="I202" s="1">
        <f t="shared" si="4"/>
        <v>6.8715160563585967E-2</v>
      </c>
      <c r="J202" s="1"/>
      <c r="K202" s="14">
        <f>B$14+B$15*E202+B$16*E202^2</f>
        <v>3.4432846622405033E-2</v>
      </c>
      <c r="L202">
        <f>9.81*SIN(D202)</f>
        <v>-4.9049795625255473E-2</v>
      </c>
      <c r="M202" s="1">
        <f t="shared" si="5"/>
        <v>8.3332109566436413E-2</v>
      </c>
    </row>
    <row r="203" spans="2:13">
      <c r="B203">
        <v>1830</v>
      </c>
      <c r="D203" s="8">
        <v>-5.0000000000000001E-3</v>
      </c>
      <c r="E203" s="2">
        <f>SQRT(E202^2+2*(B203-B202)*M202)</f>
        <v>25.500151255165701</v>
      </c>
      <c r="F203" s="2"/>
      <c r="G203" s="11">
        <f>B$12</f>
        <v>0.722997</v>
      </c>
      <c r="H203" s="1">
        <f>B$13/B$11/E203</f>
        <v>6.8627043913925545E-2</v>
      </c>
      <c r="I203" s="1">
        <f t="shared" si="4"/>
        <v>6.8627043913925545E-2</v>
      </c>
      <c r="J203" s="1"/>
      <c r="K203" s="14">
        <f>B$14+B$15*E203+B$16*E203^2</f>
        <v>3.4473663903046972E-2</v>
      </c>
      <c r="L203">
        <f>9.81*SIN(D203)</f>
        <v>-4.9049795625255473E-2</v>
      </c>
      <c r="M203" s="1">
        <f t="shared" si="5"/>
        <v>8.3203175636134052E-2</v>
      </c>
    </row>
    <row r="204" spans="2:13">
      <c r="B204">
        <v>1840</v>
      </c>
      <c r="D204" s="8">
        <v>-5.0000000000000001E-3</v>
      </c>
      <c r="E204" s="2">
        <f>SQRT(E203^2+2*(B204-B203)*M203)</f>
        <v>25.53275890986032</v>
      </c>
      <c r="F204" s="2"/>
      <c r="G204" s="11">
        <f>B$12</f>
        <v>0.722997</v>
      </c>
      <c r="H204" s="1">
        <f>B$13/B$11/E204</f>
        <v>6.8539400938931808E-2</v>
      </c>
      <c r="I204" s="1">
        <f t="shared" si="4"/>
        <v>6.8539400938931808E-2</v>
      </c>
      <c r="J204" s="1"/>
      <c r="K204" s="14">
        <f>B$14+B$15*E204+B$16*E204^2</f>
        <v>3.4514409673564228E-2</v>
      </c>
      <c r="L204">
        <f>9.81*SIN(D204)</f>
        <v>-4.9049795625255473E-2</v>
      </c>
      <c r="M204" s="1">
        <f t="shared" si="5"/>
        <v>8.3074786890623059E-2</v>
      </c>
    </row>
    <row r="205" spans="2:13">
      <c r="B205">
        <v>1850</v>
      </c>
      <c r="D205" s="8">
        <v>-5.0000000000000001E-3</v>
      </c>
      <c r="E205" s="2">
        <f>SQRT(E204^2+2*(B205-B204)*M204)</f>
        <v>25.565274754769682</v>
      </c>
      <c r="F205" s="2"/>
      <c r="G205" s="11">
        <f>B$12</f>
        <v>0.722997</v>
      </c>
      <c r="H205" s="1">
        <f>B$13/B$11/E205</f>
        <v>6.8452227358655887E-2</v>
      </c>
      <c r="I205" s="1">
        <f t="shared" si="4"/>
        <v>6.8452227358655887E-2</v>
      </c>
      <c r="J205" s="1"/>
      <c r="K205" s="14">
        <f>B$14+B$15*E205+B$16*E205^2</f>
        <v>3.4555084271553772E-2</v>
      </c>
      <c r="L205">
        <f>9.81*SIN(D205)</f>
        <v>-4.9049795625255473E-2</v>
      </c>
      <c r="M205" s="1">
        <f t="shared" si="5"/>
        <v>8.2946938712357587E-2</v>
      </c>
    </row>
    <row r="206" spans="2:13">
      <c r="B206">
        <v>1860</v>
      </c>
      <c r="D206" s="8">
        <v>-5.0000000000000001E-3</v>
      </c>
      <c r="E206" s="2">
        <f>SQRT(E205^2+2*(B206-B205)*M205)</f>
        <v>25.597699350939944</v>
      </c>
      <c r="F206" s="2"/>
      <c r="G206" s="11">
        <f>B$12</f>
        <v>0.722997</v>
      </c>
      <c r="H206" s="1">
        <f>B$13/B$11/E206</f>
        <v>6.8365518947926085E-2</v>
      </c>
      <c r="I206" s="1">
        <f t="shared" si="4"/>
        <v>6.8365518947926085E-2</v>
      </c>
      <c r="J206" s="1"/>
      <c r="K206" s="14">
        <f>B$14+B$15*E206+B$16*E206^2</f>
        <v>3.4595688031578177E-2</v>
      </c>
      <c r="L206">
        <f>9.81*SIN(D206)</f>
        <v>-4.9049795625255473E-2</v>
      </c>
      <c r="M206" s="1">
        <f t="shared" si="5"/>
        <v>8.2819626541603381E-2</v>
      </c>
    </row>
    <row r="207" spans="2:13">
      <c r="B207">
        <v>1870</v>
      </c>
      <c r="D207" s="8">
        <v>-5.0000000000000001E-3</v>
      </c>
      <c r="E207" s="2">
        <f>SQRT(E206^2+2*(B207-B206)*M206)</f>
        <v>25.630033253820471</v>
      </c>
      <c r="F207" s="2"/>
      <c r="G207" s="11">
        <f>B$12</f>
        <v>0.722997</v>
      </c>
      <c r="H207" s="1">
        <f>B$13/B$11/E207</f>
        <v>6.8279271535441374E-2</v>
      </c>
      <c r="I207" s="1">
        <f t="shared" si="4"/>
        <v>6.8279271535441374E-2</v>
      </c>
      <c r="J207" s="1"/>
      <c r="K207" s="14">
        <f>B$14+B$15*E207+B$16*E207^2</f>
        <v>3.4636221285205063E-2</v>
      </c>
      <c r="L207">
        <f>9.81*SIN(D207)</f>
        <v>-4.9049795625255473E-2</v>
      </c>
      <c r="M207" s="1">
        <f t="shared" si="5"/>
        <v>8.2692845875491777E-2</v>
      </c>
    </row>
    <row r="208" spans="2:13">
      <c r="B208">
        <v>1880</v>
      </c>
      <c r="D208" s="8">
        <v>-5.0000000000000001E-3</v>
      </c>
      <c r="E208" s="2">
        <f>SQRT(E207^2+2*(B208-B207)*M207)</f>
        <v>25.662277013341061</v>
      </c>
      <c r="F208" s="2"/>
      <c r="G208" s="11">
        <f>B$12</f>
        <v>0.722997</v>
      </c>
      <c r="H208" s="1">
        <f>B$13/B$11/E208</f>
        <v>6.8193481002883208E-2</v>
      </c>
      <c r="I208" s="1">
        <f t="shared" si="4"/>
        <v>6.8193481002883208E-2</v>
      </c>
      <c r="J208" s="1"/>
      <c r="K208" s="14">
        <f>B$14+B$15*E208+B$16*E208^2</f>
        <v>3.4676684361045963E-2</v>
      </c>
      <c r="L208">
        <f>9.81*SIN(D208)</f>
        <v>-4.9049795625255473E-2</v>
      </c>
      <c r="M208" s="1">
        <f t="shared" si="5"/>
        <v>8.2566592267092717E-2</v>
      </c>
    </row>
    <row r="209" spans="2:13">
      <c r="B209">
        <v>1890</v>
      </c>
      <c r="D209" s="8">
        <v>-5.0000000000000001E-3</v>
      </c>
      <c r="E209" s="2">
        <f>SQRT(E208^2+2*(B209-B208)*M208)</f>
        <v>25.694431173987777</v>
      </c>
      <c r="F209" s="2"/>
      <c r="G209" s="11">
        <f>B$12</f>
        <v>0.722997</v>
      </c>
      <c r="H209" s="1">
        <f>B$13/B$11/E209</f>
        <v>6.8108143284045311E-2</v>
      </c>
      <c r="I209" s="1">
        <f t="shared" si="4"/>
        <v>6.8108143284045311E-2</v>
      </c>
      <c r="J209" s="1"/>
      <c r="K209" s="14">
        <f>B$14+B$15*E209+B$16*E209^2</f>
        <v>3.4717077584794503E-2</v>
      </c>
      <c r="L209">
        <f>9.81*SIN(D209)</f>
        <v>-4.9049795625255473E-2</v>
      </c>
      <c r="M209" s="1">
        <f t="shared" si="5"/>
        <v>8.2440861324506287E-2</v>
      </c>
    </row>
    <row r="210" spans="2:13">
      <c r="B210">
        <v>1900</v>
      </c>
      <c r="D210" s="8">
        <v>-5.0000000000000001E-3</v>
      </c>
      <c r="E210" s="2">
        <f>SQRT(E209^2+2*(B210-B209)*M209)</f>
        <v>25.726496274877483</v>
      </c>
      <c r="F210" s="2"/>
      <c r="G210" s="11">
        <f>B$12</f>
        <v>0.722997</v>
      </c>
      <c r="H210" s="1">
        <f>B$13/B$11/E210</f>
        <v>6.8023254363980976E-2</v>
      </c>
      <c r="I210" s="1">
        <f t="shared" si="4"/>
        <v>6.8023254363980976E-2</v>
      </c>
      <c r="J210" s="1"/>
      <c r="K210" s="14">
        <f>B$14+B$15*E210+B$16*E210^2</f>
        <v>3.4757401279263925E-2</v>
      </c>
      <c r="L210">
        <f>9.81*SIN(D210)</f>
        <v>-4.9049795625255473E-2</v>
      </c>
      <c r="M210" s="1">
        <f t="shared" si="5"/>
        <v>8.2315648709972516E-2</v>
      </c>
    </row>
    <row r="211" spans="2:13">
      <c r="B211">
        <v>1910</v>
      </c>
      <c r="D211" s="8">
        <v>-5.0000000000000001E-3</v>
      </c>
      <c r="E211" s="2">
        <f>SQRT(E210^2+2*(B211-B210)*M210)</f>
        <v>25.758472849831072</v>
      </c>
      <c r="F211" s="2"/>
      <c r="G211" s="11">
        <f>B$12</f>
        <v>0.722997</v>
      </c>
      <c r="H211" s="1">
        <f>B$13/B$11/E211</f>
        <v>6.7938810278167436E-2</v>
      </c>
      <c r="I211" s="1">
        <f t="shared" si="4"/>
        <v>6.7938810278167436E-2</v>
      </c>
      <c r="J211" s="1"/>
      <c r="K211" s="14">
        <f>B$14+B$15*E211+B$16*E211^2</f>
        <v>3.4797655764424014E-2</v>
      </c>
      <c r="L211">
        <f>9.81*SIN(D211)</f>
        <v>-4.9049795625255473E-2</v>
      </c>
      <c r="M211" s="1">
        <f t="shared" si="5"/>
        <v>8.2190950138998894E-2</v>
      </c>
    </row>
    <row r="212" spans="2:13">
      <c r="B212">
        <v>1920</v>
      </c>
      <c r="D212" s="8">
        <v>-5.0000000000000001E-3</v>
      </c>
      <c r="E212" s="2">
        <f>SQRT(E211^2+2*(B212-B211)*M211)</f>
        <v>25.790361427445418</v>
      </c>
      <c r="F212" s="2"/>
      <c r="G212" s="11">
        <f>B$12</f>
        <v>0.722997</v>
      </c>
      <c r="H212" s="1">
        <f>B$13/B$11/E212</f>
        <v>6.7854807111686941E-2</v>
      </c>
      <c r="I212" s="1">
        <f t="shared" si="4"/>
        <v>6.7854807111686941E-2</v>
      </c>
      <c r="J212" s="1"/>
      <c r="K212" s="14">
        <f>B$14+B$15*E212+B$16*E212^2</f>
        <v>3.4837841357437394E-2</v>
      </c>
      <c r="L212">
        <f>9.81*SIN(D212)</f>
        <v>-4.9049795625255473E-2</v>
      </c>
      <c r="M212" s="1">
        <f t="shared" si="5"/>
        <v>8.2066761379505027E-2</v>
      </c>
    </row>
    <row r="213" spans="2:13">
      <c r="B213">
        <v>1930</v>
      </c>
      <c r="D213" s="8">
        <v>-5.0000000000000001E-3</v>
      </c>
      <c r="E213" s="2">
        <f>SQRT(E212^2+2*(B213-B212)*M212)</f>
        <v>25.822162531164086</v>
      </c>
      <c r="F213" s="2"/>
      <c r="G213" s="11">
        <f>B$12</f>
        <v>0.722997</v>
      </c>
      <c r="H213" s="1">
        <f>B$13/B$11/E213</f>
        <v>6.7771240998424173E-2</v>
      </c>
      <c r="I213" s="1">
        <f t="shared" ref="I213:I220" si="6">MIN(G213,H213)</f>
        <v>6.7771240998424173E-2</v>
      </c>
      <c r="J213" s="1"/>
      <c r="K213" s="14">
        <f>B$14+B$15*E213+B$16*E213^2</f>
        <v>3.4877958372695222E-2</v>
      </c>
      <c r="L213">
        <f>9.81*SIN(D213)</f>
        <v>-4.9049795625255473E-2</v>
      </c>
      <c r="M213" s="1">
        <f t="shared" ref="M213:M220" si="7">I213-K213-L213</f>
        <v>8.194307825098443E-2</v>
      </c>
    </row>
    <row r="214" spans="2:13">
      <c r="B214">
        <v>1940</v>
      </c>
      <c r="D214" s="8">
        <v>-5.0000000000000001E-3</v>
      </c>
      <c r="E214" s="2">
        <f>SQRT(E213^2+2*(B214-B213)*M213)</f>
        <v>25.853876679346836</v>
      </c>
      <c r="F214" s="2"/>
      <c r="G214" s="11">
        <f>B$12</f>
        <v>0.722997</v>
      </c>
      <c r="H214" s="1">
        <f t="shared" ref="H214:H220" si="8">B$13/B$11/E214</f>
        <v>6.768810812027945E-2</v>
      </c>
      <c r="I214" s="1">
        <f t="shared" si="6"/>
        <v>6.768810812027945E-2</v>
      </c>
      <c r="J214" s="1"/>
      <c r="K214" s="14">
        <f>B$14+B$15*E214+B$16*E214^2</f>
        <v>3.4918007121852349E-2</v>
      </c>
      <c r="L214">
        <f>9.81*SIN(D214)</f>
        <v>-4.9049795625255473E-2</v>
      </c>
      <c r="M214" s="1">
        <f t="shared" si="7"/>
        <v>8.1819896623682581E-2</v>
      </c>
    </row>
    <row r="215" spans="2:13">
      <c r="B215">
        <v>1950</v>
      </c>
      <c r="D215" s="8">
        <v>-5.0000000000000001E-3</v>
      </c>
      <c r="E215" s="2">
        <f>SQRT(E214^2+2*(B215-B214)*M214)</f>
        <v>25.885504385337903</v>
      </c>
      <c r="F215" s="2"/>
      <c r="G215" s="11">
        <f>B$12</f>
        <v>0.722997</v>
      </c>
      <c r="H215" s="1">
        <f t="shared" si="8"/>
        <v>6.7605404706397643E-2</v>
      </c>
      <c r="I215" s="1">
        <f t="shared" si="6"/>
        <v>6.7605404706397643E-2</v>
      </c>
      <c r="J215" s="1"/>
      <c r="K215" s="14">
        <f>B$14+B$15*E215+B$16*E215^2</f>
        <v>3.4957987913861767E-2</v>
      </c>
      <c r="L215">
        <f>9.81*SIN(D215)</f>
        <v>-4.9049795625255473E-2</v>
      </c>
      <c r="M215" s="1">
        <f t="shared" si="7"/>
        <v>8.1697212417791348E-2</v>
      </c>
    </row>
    <row r="216" spans="2:13">
      <c r="B216">
        <v>1960</v>
      </c>
      <c r="D216" s="8">
        <v>-5.0000000000000001E-3</v>
      </c>
      <c r="E216" s="2">
        <f>SQRT(E215^2+2*(B216-B215)*M215)</f>
        <v>25.917046157533147</v>
      </c>
      <c r="F216" s="2"/>
      <c r="G216" s="11">
        <f>B$12</f>
        <v>0.722997</v>
      </c>
      <c r="H216" s="1">
        <f t="shared" si="8"/>
        <v>6.7523127032412159E-2</v>
      </c>
      <c r="I216" s="1">
        <f t="shared" si="6"/>
        <v>6.7523127032412159E-2</v>
      </c>
      <c r="J216" s="1"/>
      <c r="K216" s="14">
        <f>B$14+B$15*E216+B$16*E216^2</f>
        <v>3.4997901055008669E-2</v>
      </c>
      <c r="L216">
        <f>9.81*SIN(D216)</f>
        <v>-4.9049795625255473E-2</v>
      </c>
      <c r="M216" s="1">
        <f t="shared" si="7"/>
        <v>8.1575021602658962E-2</v>
      </c>
    </row>
    <row r="217" spans="2:13">
      <c r="B217">
        <v>1970</v>
      </c>
      <c r="D217" s="8">
        <v>-5.0000000000000001E-3</v>
      </c>
      <c r="E217" s="2">
        <f>SQRT(E216^2+2*(B217-B216)*M216)</f>
        <v>25.948502499446029</v>
      </c>
      <c r="F217" s="2"/>
      <c r="G217" s="11">
        <f>B$12</f>
        <v>0.722997</v>
      </c>
      <c r="H217" s="1">
        <f t="shared" si="8"/>
        <v>6.7441271419703713E-2</v>
      </c>
      <c r="I217" s="1">
        <f t="shared" si="6"/>
        <v>6.7441271419703713E-2</v>
      </c>
      <c r="J217" s="1"/>
      <c r="K217" s="14">
        <f>B$14+B$15*E217+B$16*E217^2</f>
        <v>3.5037746848943806E-2</v>
      </c>
      <c r="L217">
        <f>9.81*SIN(D217)</f>
        <v>-4.9049795625255473E-2</v>
      </c>
      <c r="M217" s="1">
        <f t="shared" si="7"/>
        <v>8.145332019601538E-2</v>
      </c>
    </row>
    <row r="218" spans="2:13">
      <c r="B218">
        <v>1980</v>
      </c>
      <c r="D218" s="8">
        <v>-5.0000000000000001E-3</v>
      </c>
      <c r="E218" s="2">
        <f>SQRT(E217^2+2*(B218-B217)*M217)</f>
        <v>25.979873909772486</v>
      </c>
      <c r="F218" s="2"/>
      <c r="G218" s="11">
        <f>B$12</f>
        <v>0.722997</v>
      </c>
      <c r="H218" s="1">
        <f t="shared" si="8"/>
        <v>6.7359834234673746E-2</v>
      </c>
      <c r="I218" s="1">
        <f t="shared" si="6"/>
        <v>6.7359834234673746E-2</v>
      </c>
      <c r="J218" s="1"/>
      <c r="K218" s="14">
        <f>B$14+B$15*E218+B$16*E218^2</f>
        <v>3.507752559671639E-2</v>
      </c>
      <c r="L218">
        <f>9.81*SIN(D218)</f>
        <v>-4.9049795625255473E-2</v>
      </c>
      <c r="M218" s="1">
        <f t="shared" si="7"/>
        <v>8.1332104263212829E-2</v>
      </c>
    </row>
    <row r="219" spans="2:13">
      <c r="B219">
        <v>1990</v>
      </c>
      <c r="D219" s="8">
        <v>-5.0000000000000001E-3</v>
      </c>
      <c r="E219" s="2">
        <f>SQRT(E218^2+2*(B219-B218)*M218)</f>
        <v>26.011160882454696</v>
      </c>
      <c r="F219" s="2"/>
      <c r="G219" s="11">
        <f>B$12</f>
        <v>0.722997</v>
      </c>
      <c r="H219" s="1">
        <f t="shared" si="8"/>
        <v>6.7278811888031767E-2</v>
      </c>
      <c r="I219" s="1">
        <f t="shared" si="6"/>
        <v>6.7278811888031767E-2</v>
      </c>
      <c r="J219" s="1"/>
      <c r="K219" s="14">
        <f>B$14+B$15*E219+B$16*E219^2</f>
        <v>3.5117237596806433E-2</v>
      </c>
      <c r="L219">
        <f>9.81*SIN(D219)</f>
        <v>-4.9049795625255473E-2</v>
      </c>
      <c r="M219" s="1">
        <f t="shared" si="7"/>
        <v>8.1211369916480813E-2</v>
      </c>
    </row>
    <row r="220" spans="2:13">
      <c r="B220">
        <v>2000</v>
      </c>
      <c r="D220" s="8">
        <v>-5.0000000000000001E-3</v>
      </c>
      <c r="E220" s="2">
        <f>SQRT(E219^2+2*(B220-B219)*M219)</f>
        <v>26.042363906743777</v>
      </c>
      <c r="F220" s="2"/>
      <c r="G220" s="11">
        <f>B$12</f>
        <v>0.722997</v>
      </c>
      <c r="H220" s="1">
        <f t="shared" si="8"/>
        <v>6.7198200834096722E-2</v>
      </c>
      <c r="I220" s="1">
        <f t="shared" si="6"/>
        <v>6.7198200834096722E-2</v>
      </c>
      <c r="J220" s="1"/>
      <c r="K220" s="14">
        <f>B$14+B$15*E220+B$16*E220^2</f>
        <v>3.515688314515656E-2</v>
      </c>
      <c r="L220">
        <f>9.81*SIN(D220)</f>
        <v>-4.9049795625255473E-2</v>
      </c>
      <c r="M220" s="1">
        <f t="shared" si="7"/>
        <v>8.1091113314195634E-2</v>
      </c>
    </row>
    <row r="230" spans="1:11">
      <c r="A230" t="s">
        <v>13</v>
      </c>
      <c r="D230" t="s">
        <v>46</v>
      </c>
      <c r="E230" t="s">
        <v>48</v>
      </c>
      <c r="G230" s="10" t="s">
        <v>51</v>
      </c>
      <c r="H230" t="s">
        <v>49</v>
      </c>
      <c r="I230" t="s">
        <v>50</v>
      </c>
      <c r="K230" s="13" t="s">
        <v>53</v>
      </c>
    </row>
    <row r="231" spans="1:11">
      <c r="A231" t="s">
        <v>23</v>
      </c>
    </row>
    <row r="232" spans="1:11">
      <c r="A232">
        <v>0</v>
      </c>
      <c r="D232">
        <v>0</v>
      </c>
      <c r="E232">
        <v>0</v>
      </c>
      <c r="F232" s="12">
        <f>AVERAGE(D232:D242)</f>
        <v>5.7951895164734566</v>
      </c>
      <c r="G232" s="12">
        <f>AVERAGE(E232:E242)</f>
        <v>6.6055222211575568</v>
      </c>
      <c r="H232">
        <v>0</v>
      </c>
      <c r="I232">
        <v>8</v>
      </c>
      <c r="J232" s="12">
        <f>I232+12.7+20+LOG10(F232*3.6)*20</f>
        <v>67.087402875221869</v>
      </c>
      <c r="K232" s="12">
        <f>I232+12.7+20+LOG10(G232*3.6)*20</f>
        <v>68.224193172908386</v>
      </c>
    </row>
    <row r="233" spans="1:11">
      <c r="A233">
        <v>10</v>
      </c>
      <c r="D233">
        <v>3.7603111573379135</v>
      </c>
      <c r="E233">
        <v>4.13313798931775</v>
      </c>
      <c r="F233" s="12"/>
      <c r="G233" s="12"/>
      <c r="H233">
        <v>0</v>
      </c>
      <c r="I233">
        <v>8</v>
      </c>
      <c r="J233" s="12"/>
      <c r="K233" s="12"/>
    </row>
    <row r="234" spans="1:11">
      <c r="A234">
        <v>20</v>
      </c>
      <c r="D234">
        <v>4.8069556796978468</v>
      </c>
      <c r="E234">
        <v>5.305685830657966</v>
      </c>
      <c r="F234" s="12"/>
      <c r="G234" s="12"/>
      <c r="H234">
        <v>0</v>
      </c>
      <c r="I234">
        <v>8</v>
      </c>
      <c r="J234" s="12"/>
      <c r="K234" s="12"/>
    </row>
    <row r="235" spans="1:11">
      <c r="A235">
        <v>30</v>
      </c>
      <c r="D235">
        <v>5.4808034155474967</v>
      </c>
      <c r="E235">
        <v>6.1104080495339073</v>
      </c>
      <c r="F235" s="12"/>
      <c r="G235" s="12"/>
      <c r="H235">
        <v>0</v>
      </c>
      <c r="I235">
        <v>8</v>
      </c>
      <c r="J235" s="12"/>
      <c r="K235" s="12"/>
    </row>
    <row r="236" spans="1:11">
      <c r="A236">
        <v>40</v>
      </c>
      <c r="D236">
        <v>6.0059014162148223</v>
      </c>
      <c r="E236">
        <v>6.7563383763334102</v>
      </c>
      <c r="F236" s="12"/>
      <c r="G236" s="12"/>
      <c r="H236">
        <v>0</v>
      </c>
      <c r="I236">
        <v>8</v>
      </c>
      <c r="J236" s="12"/>
      <c r="K236" s="12"/>
    </row>
    <row r="237" spans="1:11">
      <c r="A237">
        <v>50</v>
      </c>
      <c r="D237">
        <v>6.4451216090101529</v>
      </c>
      <c r="E237">
        <v>7.3079078209329147</v>
      </c>
      <c r="F237" s="12"/>
      <c r="G237" s="12"/>
      <c r="H237">
        <v>0</v>
      </c>
      <c r="I237">
        <v>8</v>
      </c>
      <c r="J237" s="12"/>
      <c r="K237" s="12"/>
    </row>
    <row r="238" spans="1:11">
      <c r="A238">
        <v>60</v>
      </c>
      <c r="D238">
        <v>6.826945826203457</v>
      </c>
      <c r="E238">
        <v>7.7952895839820906</v>
      </c>
      <c r="F238" s="12"/>
      <c r="G238" s="12"/>
      <c r="H238">
        <v>0</v>
      </c>
      <c r="I238">
        <v>8</v>
      </c>
      <c r="J238" s="12"/>
      <c r="K238" s="12"/>
    </row>
    <row r="239" spans="1:11">
      <c r="A239">
        <v>70</v>
      </c>
      <c r="D239">
        <v>7.1671091745322117</v>
      </c>
      <c r="E239">
        <v>8.2354807877400855</v>
      </c>
      <c r="F239" s="12"/>
      <c r="G239" s="12"/>
      <c r="H239">
        <v>0</v>
      </c>
      <c r="I239">
        <v>8</v>
      </c>
      <c r="J239" s="12"/>
      <c r="K239" s="12"/>
    </row>
    <row r="240" spans="1:11">
      <c r="A240">
        <v>80</v>
      </c>
      <c r="D240">
        <v>7.4753645890375715</v>
      </c>
      <c r="E240">
        <v>8.6391606807658192</v>
      </c>
      <c r="F240" s="12"/>
      <c r="G240" s="12"/>
      <c r="H240">
        <v>0</v>
      </c>
      <c r="I240">
        <v>8</v>
      </c>
      <c r="J240" s="12"/>
      <c r="K240" s="12"/>
    </row>
    <row r="241" spans="1:11">
      <c r="A241">
        <v>90</v>
      </c>
      <c r="D241">
        <v>7.7582365531601711</v>
      </c>
      <c r="E241">
        <v>9.0135481274447056</v>
      </c>
      <c r="F241" s="12"/>
      <c r="G241" s="12"/>
      <c r="H241">
        <v>0</v>
      </c>
      <c r="I241">
        <v>8</v>
      </c>
      <c r="J241" s="12"/>
      <c r="K241" s="12"/>
    </row>
    <row r="242" spans="1:11">
      <c r="A242">
        <v>100</v>
      </c>
      <c r="D242">
        <v>8.0203352604663856</v>
      </c>
      <c r="E242">
        <v>9.3637871860244672</v>
      </c>
      <c r="F242" s="12">
        <f>AVERAGE(D242:D252)</f>
        <v>9.0689515614054788</v>
      </c>
      <c r="G242" s="12">
        <f>AVERAGE(E242:E252)</f>
        <v>10.805749567762801</v>
      </c>
      <c r="H242">
        <v>0</v>
      </c>
      <c r="I242">
        <v>8</v>
      </c>
      <c r="J242" s="12">
        <f t="shared" ref="J242" si="9">I242+12.7+20+LOG10(F242*3.6)*20</f>
        <v>70.977191660814384</v>
      </c>
      <c r="K242" s="12">
        <f>I242+12.7+20+LOG10(G242*3.6)*20</f>
        <v>72.499147979022439</v>
      </c>
    </row>
    <row r="243" spans="1:11">
      <c r="A243">
        <v>110</v>
      </c>
      <c r="D243">
        <v>8.2650556176956798</v>
      </c>
      <c r="E243">
        <v>9.6936929449235905</v>
      </c>
      <c r="F243" s="12"/>
      <c r="G243" s="12"/>
      <c r="H243">
        <v>0</v>
      </c>
      <c r="I243">
        <v>8</v>
      </c>
      <c r="J243" s="12"/>
      <c r="K243" s="12"/>
    </row>
    <row r="244" spans="1:11">
      <c r="A244">
        <v>120</v>
      </c>
      <c r="D244">
        <v>8.4949797961355706</v>
      </c>
      <c r="E244">
        <v>10.00618512779063</v>
      </c>
      <c r="F244" s="12"/>
      <c r="G244" s="12"/>
      <c r="H244">
        <v>0</v>
      </c>
      <c r="I244">
        <v>8</v>
      </c>
      <c r="J244" s="12"/>
      <c r="K244" s="12"/>
    </row>
    <row r="245" spans="1:11">
      <c r="A245">
        <v>130</v>
      </c>
      <c r="D245">
        <v>8.7121236508183628</v>
      </c>
      <c r="E245">
        <v>10.303555600917276</v>
      </c>
      <c r="F245" s="12"/>
      <c r="G245" s="12"/>
      <c r="H245">
        <v>0</v>
      </c>
      <c r="I245">
        <v>8</v>
      </c>
      <c r="J245" s="12"/>
      <c r="K245" s="12"/>
    </row>
    <row r="246" spans="1:11">
      <c r="A246">
        <v>140</v>
      </c>
      <c r="D246">
        <v>8.9180950623153077</v>
      </c>
      <c r="E246">
        <v>10.587641408016438</v>
      </c>
      <c r="F246" s="12"/>
      <c r="G246" s="12"/>
      <c r="H246">
        <v>0</v>
      </c>
      <c r="I246">
        <v>8</v>
      </c>
      <c r="J246" s="12"/>
      <c r="K246" s="12"/>
    </row>
    <row r="247" spans="1:11">
      <c r="A247">
        <v>150</v>
      </c>
      <c r="D247">
        <v>9.114199787807781</v>
      </c>
      <c r="E247">
        <v>10.859941110520682</v>
      </c>
      <c r="F247" s="12"/>
      <c r="G247" s="12"/>
      <c r="H247">
        <v>0</v>
      </c>
      <c r="I247">
        <v>8</v>
      </c>
      <c r="J247" s="12"/>
      <c r="K247" s="12"/>
    </row>
    <row r="248" spans="1:11">
      <c r="A248">
        <v>160</v>
      </c>
      <c r="D248">
        <v>9.3015145900482086</v>
      </c>
      <c r="E248">
        <v>11.121695572511692</v>
      </c>
      <c r="F248" s="12"/>
      <c r="G248" s="12"/>
      <c r="H248">
        <v>0</v>
      </c>
      <c r="I248">
        <v>8</v>
      </c>
      <c r="J248" s="12"/>
      <c r="K248" s="12"/>
    </row>
    <row r="249" spans="1:11">
      <c r="A249">
        <v>170</v>
      </c>
      <c r="D249">
        <v>9.4809391861253207</v>
      </c>
      <c r="E249">
        <v>11.373945609862615</v>
      </c>
      <c r="F249" s="12"/>
      <c r="G249" s="12"/>
      <c r="H249">
        <v>0</v>
      </c>
      <c r="I249">
        <v>8</v>
      </c>
      <c r="J249" s="12"/>
      <c r="K249" s="12"/>
    </row>
    <row r="250" spans="1:11">
      <c r="A250">
        <v>180</v>
      </c>
      <c r="D250">
        <v>9.6532340420681724</v>
      </c>
      <c r="E250">
        <v>11.617574105476569</v>
      </c>
      <c r="F250" s="12"/>
      <c r="G250" s="12"/>
      <c r="H250">
        <v>0</v>
      </c>
      <c r="I250">
        <v>8</v>
      </c>
      <c r="J250" s="12"/>
      <c r="K250" s="12"/>
    </row>
    <row r="251" spans="1:11">
      <c r="A251">
        <v>190</v>
      </c>
      <c r="D251">
        <v>9.8190484451812949</v>
      </c>
      <c r="E251">
        <v>11.853337409173397</v>
      </c>
      <c r="F251" s="12"/>
      <c r="G251" s="12"/>
      <c r="H251">
        <v>0</v>
      </c>
      <c r="I251">
        <v>8</v>
      </c>
      <c r="J251" s="12"/>
      <c r="K251" s="12"/>
    </row>
    <row r="252" spans="1:11">
      <c r="A252">
        <v>200</v>
      </c>
      <c r="D252">
        <v>9.9789417367981788</v>
      </c>
      <c r="E252">
        <v>12.081889170173472</v>
      </c>
      <c r="F252" s="12">
        <f>AVERAGE(D252:D262)</f>
        <v>10.685731730998453</v>
      </c>
      <c r="G252" s="12">
        <f>AVERAGE(E252:E262)</f>
        <v>13.110714134282723</v>
      </c>
      <c r="H252">
        <v>0</v>
      </c>
      <c r="I252">
        <v>8</v>
      </c>
      <c r="J252" s="12">
        <f t="shared" ref="J252" si="10">I252+12.7+20+LOG10(F252*3.6)*20</f>
        <v>72.402135352748573</v>
      </c>
      <c r="K252" s="12">
        <f>I252+12.7+20+LOG10(G252*3.6)*20</f>
        <v>74.178576978257212</v>
      </c>
    </row>
    <row r="253" spans="1:11">
      <c r="A253">
        <v>210</v>
      </c>
      <c r="D253">
        <v>10.133399631351637</v>
      </c>
      <c r="E253">
        <v>12.303798713679571</v>
      </c>
      <c r="F253" s="12"/>
      <c r="G253" s="12"/>
      <c r="H253">
        <v>0</v>
      </c>
      <c r="I253">
        <v>8</v>
      </c>
      <c r="J253" s="12"/>
      <c r="K253" s="12"/>
    </row>
    <row r="254" spans="1:11">
      <c r="A254">
        <v>220</v>
      </c>
      <c r="D254">
        <v>10.282846939128111</v>
      </c>
      <c r="E254">
        <v>12.519565411151907</v>
      </c>
      <c r="F254" s="12"/>
      <c r="G254" s="12"/>
      <c r="H254">
        <v>0</v>
      </c>
      <c r="I254">
        <v>8</v>
      </c>
      <c r="J254" s="12"/>
      <c r="K254" s="12"/>
    </row>
    <row r="255" spans="1:11">
      <c r="A255">
        <v>230</v>
      </c>
      <c r="D255">
        <v>10.427657612872848</v>
      </c>
      <c r="E255">
        <v>12.729630060210793</v>
      </c>
      <c r="F255" s="12"/>
      <c r="G255" s="12"/>
      <c r="H255">
        <v>0</v>
      </c>
      <c r="I255">
        <v>8</v>
      </c>
      <c r="J255" s="12"/>
      <c r="K255" s="12"/>
    </row>
    <row r="256" spans="1:11">
      <c r="A256">
        <v>240</v>
      </c>
      <c r="D256">
        <v>10.568162773105534</v>
      </c>
      <c r="E256">
        <v>12.934383999440165</v>
      </c>
      <c r="F256" s="12"/>
      <c r="G256" s="12"/>
      <c r="H256">
        <v>0</v>
      </c>
      <c r="I256">
        <v>8</v>
      </c>
      <c r="J256" s="12"/>
      <c r="K256" s="12"/>
    </row>
    <row r="257" spans="1:11">
      <c r="A257">
        <v>250</v>
      </c>
      <c r="D257">
        <v>10.704657186098917</v>
      </c>
      <c r="E257">
        <v>13.13417648453609</v>
      </c>
      <c r="F257" s="12"/>
      <c r="G257" s="12"/>
      <c r="H257">
        <v>0</v>
      </c>
      <c r="I257">
        <v>8</v>
      </c>
      <c r="J257" s="12"/>
      <c r="K257" s="12"/>
    </row>
    <row r="258" spans="1:11">
      <c r="A258">
        <v>260</v>
      </c>
      <c r="D258">
        <v>10.837404542800192</v>
      </c>
      <c r="E258">
        <v>13.329320713710507</v>
      </c>
      <c r="F258" s="12"/>
      <c r="G258" s="12"/>
      <c r="H258">
        <v>0</v>
      </c>
      <c r="I258">
        <v>8</v>
      </c>
      <c r="J258" s="12"/>
      <c r="K258" s="12"/>
    </row>
    <row r="259" spans="1:11">
      <c r="A259">
        <v>270</v>
      </c>
      <c r="D259">
        <v>10.966641798189208</v>
      </c>
      <c r="E259">
        <v>13.520098792115814</v>
      </c>
      <c r="F259" s="12"/>
      <c r="G259" s="12"/>
      <c r="H259">
        <v>0</v>
      </c>
      <c r="I259">
        <v>8</v>
      </c>
      <c r="J259" s="12"/>
      <c r="K259" s="12"/>
    </row>
    <row r="260" spans="1:11">
      <c r="A260">
        <v>280</v>
      </c>
      <c r="D260">
        <v>11.092582766872095</v>
      </c>
      <c r="E260">
        <v>13.706765854462226</v>
      </c>
      <c r="F260" s="12"/>
      <c r="G260" s="12"/>
      <c r="H260">
        <v>0</v>
      </c>
      <c r="I260">
        <v>8</v>
      </c>
      <c r="J260" s="12"/>
      <c r="K260" s="12"/>
    </row>
    <row r="261" spans="1:11">
      <c r="A261">
        <v>290</v>
      </c>
      <c r="D261">
        <v>11.215421124368321</v>
      </c>
      <c r="E261">
        <v>13.889553513513642</v>
      </c>
      <c r="F261" s="12"/>
      <c r="G261" s="12"/>
      <c r="H261">
        <v>0</v>
      </c>
      <c r="I261">
        <v>8</v>
      </c>
      <c r="J261" s="12"/>
      <c r="K261" s="12"/>
    </row>
    <row r="262" spans="1:11">
      <c r="A262">
        <v>300</v>
      </c>
      <c r="D262">
        <v>11.335332929397968</v>
      </c>
      <c r="E262">
        <v>14.068672764115764</v>
      </c>
      <c r="F262" s="12">
        <f>AVERAGE(D262:D272)</f>
        <v>11.885410966220331</v>
      </c>
      <c r="G262" s="12">
        <f>AVERAGE(E262:E272)</f>
        <v>14.901802079421406</v>
      </c>
      <c r="H262">
        <v>0</v>
      </c>
      <c r="I262">
        <v>8</v>
      </c>
      <c r="J262" s="12">
        <f t="shared" ref="J262" si="11">I262+12.7+20+LOG10(F262*3.6)*20</f>
        <v>73.326334077018487</v>
      </c>
      <c r="K262" s="12">
        <f>I262+12.7+20+LOG10(G262*3.6)*20</f>
        <v>75.290825834362678</v>
      </c>
    </row>
    <row r="263" spans="1:11">
      <c r="A263">
        <v>310</v>
      </c>
      <c r="D263">
        <v>11.452478757007601</v>
      </c>
      <c r="E263">
        <v>14.244316443984802</v>
      </c>
      <c r="F263" s="12"/>
      <c r="G263" s="12"/>
      <c r="H263">
        <v>0</v>
      </c>
      <c r="I263">
        <v>8</v>
      </c>
      <c r="J263" s="12"/>
      <c r="K263" s="12"/>
    </row>
    <row r="264" spans="1:11">
      <c r="A264">
        <v>320</v>
      </c>
      <c r="D264">
        <v>11.567005513170724</v>
      </c>
      <c r="E264">
        <v>14.416661331007814</v>
      </c>
      <c r="F264" s="12"/>
      <c r="G264" s="12"/>
      <c r="H264">
        <v>0</v>
      </c>
      <c r="I264">
        <v>8</v>
      </c>
      <c r="J264" s="12"/>
      <c r="K264" s="12"/>
    </row>
    <row r="265" spans="1:11">
      <c r="A265">
        <v>330</v>
      </c>
      <c r="D265">
        <v>11.679047986872767</v>
      </c>
      <c r="E265">
        <v>14.585869940414016</v>
      </c>
      <c r="F265" s="12"/>
      <c r="G265" s="12"/>
      <c r="H265">
        <v>0</v>
      </c>
      <c r="I265">
        <v>8</v>
      </c>
      <c r="J265" s="12"/>
      <c r="K265" s="12"/>
    </row>
    <row r="266" spans="1:11">
      <c r="A266">
        <v>340</v>
      </c>
      <c r="D266">
        <v>11.788730184444557</v>
      </c>
      <c r="E266">
        <v>14.752092072548383</v>
      </c>
      <c r="F266" s="12"/>
      <c r="G266" s="12"/>
      <c r="H266">
        <v>0</v>
      </c>
      <c r="I266">
        <v>8</v>
      </c>
      <c r="J266" s="12"/>
      <c r="K266" s="12"/>
    </row>
    <row r="267" spans="1:11">
      <c r="A267">
        <v>350</v>
      </c>
      <c r="D267">
        <v>11.896166482184567</v>
      </c>
      <c r="E267">
        <v>14.915466152164937</v>
      </c>
      <c r="F267" s="12"/>
      <c r="G267" s="12"/>
      <c r="H267">
        <v>0</v>
      </c>
      <c r="I267">
        <v>8</v>
      </c>
      <c r="J267" s="12"/>
      <c r="K267" s="12"/>
    </row>
    <row r="268" spans="1:11">
      <c r="A268">
        <v>360</v>
      </c>
      <c r="D268">
        <v>12.001462626487221</v>
      </c>
      <c r="E268">
        <v>15.076120392467812</v>
      </c>
      <c r="F268" s="12"/>
      <c r="G268" s="12"/>
      <c r="H268">
        <v>0</v>
      </c>
      <c r="I268">
        <v>8</v>
      </c>
      <c r="J268" s="12"/>
      <c r="K268" s="12"/>
    </row>
    <row r="269" spans="1:11">
      <c r="A269">
        <v>370</v>
      </c>
      <c r="D269">
        <v>12.104716605316836</v>
      </c>
      <c r="E269">
        <v>15.2341738110572</v>
      </c>
      <c r="F269" s="12"/>
      <c r="G269" s="12"/>
      <c r="H269">
        <v>0</v>
      </c>
      <c r="I269">
        <v>8</v>
      </c>
      <c r="J269" s="12"/>
      <c r="K269" s="12"/>
    </row>
    <row r="270" spans="1:11">
      <c r="A270">
        <v>380</v>
      </c>
      <c r="D270">
        <v>12.206019410597364</v>
      </c>
      <c r="E270">
        <v>15.389737120109501</v>
      </c>
      <c r="F270" s="12"/>
      <c r="G270" s="12"/>
      <c r="H270">
        <v>0</v>
      </c>
      <c r="I270">
        <v>8</v>
      </c>
      <c r="J270" s="12"/>
      <c r="K270" s="12"/>
    </row>
    <row r="271" spans="1:11">
      <c r="A271">
        <v>390</v>
      </c>
      <c r="D271">
        <v>12.305455707675407</v>
      </c>
      <c r="E271">
        <v>15.542913509255898</v>
      </c>
      <c r="F271" s="12"/>
      <c r="G271" s="12"/>
      <c r="H271">
        <v>0</v>
      </c>
      <c r="I271">
        <v>8</v>
      </c>
      <c r="J271" s="12"/>
      <c r="K271" s="12"/>
    </row>
    <row r="272" spans="1:11">
      <c r="A272">
        <v>400</v>
      </c>
      <c r="D272">
        <v>12.403104425268625</v>
      </c>
      <c r="E272">
        <v>15.693799336509318</v>
      </c>
      <c r="F272" s="12">
        <f>AVERAGE(D272:D282)</f>
        <v>12.859889701744423</v>
      </c>
      <c r="G272" s="12">
        <f>AVERAGE(E272:E282)</f>
        <v>16.407680271731202</v>
      </c>
      <c r="H272">
        <v>0</v>
      </c>
      <c r="I272">
        <v>8</v>
      </c>
      <c r="J272" s="12">
        <f t="shared" ref="J272" si="12">I272+12.7+20+LOG10(F272*3.6)*20</f>
        <v>74.010794889241723</v>
      </c>
      <c r="K272" s="12">
        <f>I272+12.7+20+LOG10(G272*3.6)*20</f>
        <v>76.1269937066088</v>
      </c>
    </row>
    <row r="273" spans="1:11">
      <c r="A273">
        <v>410</v>
      </c>
      <c r="D273">
        <v>12.499039277089608</v>
      </c>
      <c r="E273">
        <v>15.842484740065466</v>
      </c>
      <c r="F273" s="12"/>
      <c r="G273" s="12"/>
      <c r="H273">
        <v>0</v>
      </c>
      <c r="I273">
        <v>8</v>
      </c>
      <c r="J273" s="12"/>
      <c r="K273" s="12"/>
    </row>
    <row r="274" spans="1:11">
      <c r="A274">
        <v>420</v>
      </c>
      <c r="D274">
        <v>12.593329224526549</v>
      </c>
      <c r="E274">
        <v>15.989054181745825</v>
      </c>
      <c r="F274" s="12"/>
      <c r="G274" s="12"/>
      <c r="H274">
        <v>0</v>
      </c>
      <c r="I274">
        <v>8</v>
      </c>
      <c r="J274" s="12"/>
      <c r="K274" s="12"/>
    </row>
    <row r="275" spans="1:11">
      <c r="A275">
        <v>430</v>
      </c>
      <c r="D275">
        <v>12.686038888281745</v>
      </c>
      <c r="E275">
        <v>16.133586931163979</v>
      </c>
      <c r="F275" s="12"/>
      <c r="G275" s="12"/>
      <c r="H275">
        <v>0</v>
      </c>
      <c r="I275">
        <v>8</v>
      </c>
      <c r="J275" s="12"/>
      <c r="K275" s="12"/>
    </row>
    <row r="276" spans="1:11">
      <c r="A276">
        <v>440</v>
      </c>
      <c r="D276">
        <v>12.77722891565115</v>
      </c>
      <c r="E276">
        <v>16.27615749830726</v>
      </c>
      <c r="F276" s="12"/>
      <c r="G276" s="12"/>
      <c r="H276">
        <v>0</v>
      </c>
      <c r="I276">
        <v>8</v>
      </c>
      <c r="J276" s="12"/>
      <c r="K276" s="12"/>
    </row>
    <row r="277" spans="1:11">
      <c r="A277">
        <v>450</v>
      </c>
      <c r="D277">
        <v>12.866956309121464</v>
      </c>
      <c r="E277">
        <v>16.416836021075671</v>
      </c>
      <c r="F277" s="12"/>
      <c r="G277" s="12"/>
      <c r="H277">
        <v>0</v>
      </c>
      <c r="I277">
        <v>8</v>
      </c>
      <c r="J277" s="12"/>
      <c r="K277" s="12"/>
    </row>
    <row r="278" spans="1:11">
      <c r="A278">
        <v>460</v>
      </c>
      <c r="D278">
        <v>12.955274721125157</v>
      </c>
      <c r="E278">
        <v>16.555688613363618</v>
      </c>
      <c r="F278" s="12"/>
      <c r="G278" s="12"/>
      <c r="H278">
        <v>0</v>
      </c>
      <c r="I278">
        <v>8</v>
      </c>
      <c r="J278" s="12"/>
      <c r="K278" s="12"/>
    </row>
    <row r="279" spans="1:11">
      <c r="A279">
        <v>470</v>
      </c>
      <c r="D279">
        <v>13.042234719096315</v>
      </c>
      <c r="E279">
        <v>16.692777678471128</v>
      </c>
      <c r="F279" s="12"/>
      <c r="G279" s="12"/>
      <c r="H279">
        <v>0</v>
      </c>
      <c r="I279">
        <v>8</v>
      </c>
      <c r="J279" s="12"/>
      <c r="K279" s="12"/>
    </row>
    <row r="280" spans="1:11">
      <c r="A280">
        <v>480</v>
      </c>
      <c r="D280">
        <v>13.127884024385917</v>
      </c>
      <c r="E280">
        <v>16.82816219196118</v>
      </c>
      <c r="F280" s="12"/>
      <c r="G280" s="12"/>
      <c r="H280">
        <v>0</v>
      </c>
      <c r="I280">
        <v>8</v>
      </c>
      <c r="J280" s="12"/>
      <c r="K280" s="12"/>
    </row>
    <row r="281" spans="1:11">
      <c r="A281">
        <v>490</v>
      </c>
      <c r="D281">
        <v>13.212267728103651</v>
      </c>
      <c r="E281">
        <v>16.961897957515511</v>
      </c>
      <c r="F281" s="12"/>
      <c r="G281" s="12"/>
      <c r="H281">
        <v>0</v>
      </c>
      <c r="I281">
        <v>8</v>
      </c>
      <c r="J281" s="12"/>
      <c r="K281" s="12"/>
    </row>
    <row r="282" spans="1:11">
      <c r="A282">
        <v>500</v>
      </c>
      <c r="D282">
        <v>13.295428486538459</v>
      </c>
      <c r="E282">
        <v>17.094037838864256</v>
      </c>
      <c r="F282" s="12">
        <f>AVERAGE(D282:D292)</f>
        <v>13.689175066053851</v>
      </c>
      <c r="G282" s="12">
        <f>AVERAGE(E282:E292)</f>
        <v>17.725806498634114</v>
      </c>
      <c r="H282">
        <v>0</v>
      </c>
      <c r="I282">
        <v>8</v>
      </c>
      <c r="J282" s="12">
        <f t="shared" ref="J282" si="13">I282+12.7+20+LOG10(F282*3.6)*20</f>
        <v>74.553595566695606</v>
      </c>
      <c r="K282" s="12">
        <f>I282+12.7+20+LOG10(G282*3.6)*20</f>
        <v>76.798170096891525</v>
      </c>
    </row>
    <row r="283" spans="1:11">
      <c r="A283">
        <v>510</v>
      </c>
      <c r="D283">
        <v>13.377406698458296</v>
      </c>
      <c r="E283">
        <v>17.224631970460106</v>
      </c>
      <c r="F283" s="12"/>
      <c r="G283" s="12"/>
      <c r="H283">
        <v>0</v>
      </c>
      <c r="I283">
        <v>8</v>
      </c>
      <c r="J283" s="12"/>
      <c r="K283" s="12"/>
    </row>
    <row r="284" spans="1:11">
      <c r="A284">
        <v>520</v>
      </c>
      <c r="D284">
        <v>13.458240666290573</v>
      </c>
      <c r="E284">
        <v>17.353727949223064</v>
      </c>
      <c r="F284" s="12"/>
      <c r="G284" s="12"/>
      <c r="H284">
        <v>0</v>
      </c>
      <c r="I284">
        <v>8</v>
      </c>
      <c r="J284" s="12"/>
      <c r="K284" s="12"/>
    </row>
    <row r="285" spans="1:11">
      <c r="A285">
        <v>530</v>
      </c>
      <c r="D285">
        <v>13.537966742929495</v>
      </c>
      <c r="E285">
        <v>17.481371009387587</v>
      </c>
      <c r="F285" s="12"/>
      <c r="G285" s="12"/>
      <c r="H285">
        <v>0</v>
      </c>
      <c r="I285">
        <v>8</v>
      </c>
      <c r="J285" s="12"/>
      <c r="K285" s="12"/>
    </row>
    <row r="286" spans="1:11">
      <c r="A286">
        <v>540</v>
      </c>
      <c r="D286">
        <v>13.616619465698117</v>
      </c>
      <c r="E286">
        <v>17.607604182231597</v>
      </c>
      <c r="F286" s="12"/>
      <c r="G286" s="12"/>
      <c r="H286">
        <v>0</v>
      </c>
      <c r="I286">
        <v>8</v>
      </c>
      <c r="J286" s="12"/>
      <c r="K286" s="12"/>
    </row>
    <row r="287" spans="1:11">
      <c r="A287">
        <v>550</v>
      </c>
      <c r="D287">
        <v>13.694231678805263</v>
      </c>
      <c r="E287">
        <v>17.732468442250042</v>
      </c>
      <c r="F287" s="12"/>
      <c r="G287" s="12"/>
      <c r="H287">
        <v>0</v>
      </c>
      <c r="I287">
        <v>8</v>
      </c>
      <c r="J287" s="12"/>
      <c r="K287" s="12"/>
    </row>
    <row r="288" spans="1:11">
      <c r="A288">
        <v>560</v>
      </c>
      <c r="D288">
        <v>13.770834645475935</v>
      </c>
      <c r="E288">
        <v>17.856002841148708</v>
      </c>
      <c r="F288" s="12"/>
      <c r="G288" s="12"/>
      <c r="H288">
        <v>0</v>
      </c>
      <c r="I288">
        <v>8</v>
      </c>
      <c r="J288" s="12"/>
      <c r="K288" s="12"/>
    </row>
    <row r="289" spans="1:11">
      <c r="A289">
        <v>570</v>
      </c>
      <c r="D289">
        <v>13.846458150794211</v>
      </c>
      <c r="E289">
        <v>17.978244630872304</v>
      </c>
      <c r="F289" s="12"/>
      <c r="G289" s="12"/>
      <c r="H289">
        <v>0</v>
      </c>
      <c r="I289">
        <v>8</v>
      </c>
      <c r="J289" s="12"/>
      <c r="K289" s="12"/>
    </row>
    <row r="290" spans="1:11">
      <c r="A290">
        <v>580</v>
      </c>
      <c r="D290">
        <v>13.921130596176813</v>
      </c>
      <c r="E290">
        <v>18.099229376740691</v>
      </c>
      <c r="F290" s="12"/>
      <c r="G290" s="12"/>
      <c r="H290">
        <v>0</v>
      </c>
      <c r="I290">
        <v>8</v>
      </c>
      <c r="J290" s="12"/>
      <c r="K290" s="12"/>
    </row>
    <row r="291" spans="1:11">
      <c r="A291">
        <v>590</v>
      </c>
      <c r="D291">
        <v>13.994879086290455</v>
      </c>
      <c r="E291">
        <v>18.218991061645312</v>
      </c>
      <c r="F291" s="12"/>
      <c r="G291" s="12"/>
      <c r="H291">
        <v>0</v>
      </c>
      <c r="I291">
        <v>8</v>
      </c>
      <c r="J291" s="12"/>
      <c r="K291" s="12"/>
    </row>
    <row r="292" spans="1:11">
      <c r="A292">
        <v>600</v>
      </c>
      <c r="D292">
        <v>14.067729509134752</v>
      </c>
      <c r="E292">
        <v>18.337562182151611</v>
      </c>
      <c r="F292" s="12">
        <f>AVERAGE(D292:D302)</f>
        <v>14.415512172851459</v>
      </c>
      <c r="G292" s="12">
        <f>AVERAGE(E292:E302)</f>
        <v>18.908485071852731</v>
      </c>
      <c r="H292">
        <v>0</v>
      </c>
      <c r="I292">
        <v>8</v>
      </c>
      <c r="J292" s="12">
        <f t="shared" ref="J292" si="14">I292+12.7+20+LOG10(F292*3.6)*20</f>
        <v>75.002651558767724</v>
      </c>
      <c r="K292" s="12">
        <f t="shared" ref="K292" si="15">I292+12.7+20+LOG10(G292*3.6)*20</f>
        <v>77.359184715683597</v>
      </c>
    </row>
    <row r="293" spans="1:11">
      <c r="A293">
        <v>610</v>
      </c>
      <c r="D293">
        <v>14.139706609932645</v>
      </c>
      <c r="E293">
        <v>18.45497383726056</v>
      </c>
      <c r="F293" s="12"/>
      <c r="G293" s="12"/>
      <c r="H293">
        <v>0</v>
      </c>
      <c r="I293">
        <v>8</v>
      </c>
      <c r="J293" s="12"/>
      <c r="K293" s="12"/>
    </row>
    <row r="294" spans="1:11">
      <c r="A294">
        <v>620</v>
      </c>
      <c r="D294">
        <v>14.210834059400478</v>
      </c>
      <c r="E294">
        <v>18.571255810501036</v>
      </c>
      <c r="F294" s="12"/>
      <c r="G294" s="12"/>
      <c r="H294">
        <v>0</v>
      </c>
      <c r="I294">
        <v>8</v>
      </c>
      <c r="J294" s="12"/>
      <c r="K294" s="12"/>
    </row>
    <row r="295" spans="1:11">
      <c r="A295">
        <v>630</v>
      </c>
      <c r="D295">
        <v>14.281134516908693</v>
      </c>
      <c r="E295">
        <v>18.686436645953599</v>
      </c>
      <c r="F295" s="12"/>
      <c r="G295" s="12"/>
      <c r="H295">
        <v>0</v>
      </c>
      <c r="I295">
        <v>8</v>
      </c>
      <c r="J295" s="12"/>
      <c r="K295" s="12"/>
    </row>
    <row r="296" spans="1:11">
      <c r="A296">
        <v>640</v>
      </c>
      <c r="D296">
        <v>14.350629688990285</v>
      </c>
      <c r="E296">
        <v>18.800543718743402</v>
      </c>
      <c r="F296" s="12"/>
      <c r="G296" s="12"/>
      <c r="H296">
        <v>0</v>
      </c>
      <c r="I296">
        <v>8</v>
      </c>
      <c r="J296" s="12"/>
      <c r="K296" s="12"/>
    </row>
    <row r="297" spans="1:11">
      <c r="A297">
        <v>650</v>
      </c>
      <c r="D297">
        <v>14.419340383606748</v>
      </c>
      <c r="E297">
        <v>18.913603300484709</v>
      </c>
      <c r="F297" s="12"/>
      <c r="G297" s="12"/>
      <c r="H297">
        <v>0</v>
      </c>
      <c r="I297">
        <v>8</v>
      </c>
      <c r="J297" s="12"/>
      <c r="K297" s="12"/>
    </row>
    <row r="298" spans="1:11">
      <c r="A298">
        <v>660</v>
      </c>
      <c r="D298">
        <v>14.487286560539498</v>
      </c>
      <c r="E298">
        <v>19.025640620110607</v>
      </c>
      <c r="F298" s="12"/>
      <c r="G298" s="12"/>
      <c r="H298">
        <v>0</v>
      </c>
      <c r="I298">
        <v>8</v>
      </c>
      <c r="J298" s="12"/>
      <c r="K298" s="12"/>
    </row>
    <row r="299" spans="1:11">
      <c r="A299">
        <v>670</v>
      </c>
      <c r="D299">
        <v>14.554487378237672</v>
      </c>
      <c r="E299">
        <v>19.136679920478311</v>
      </c>
      <c r="F299" s="12"/>
      <c r="G299" s="12"/>
      <c r="H299">
        <v>0</v>
      </c>
      <c r="I299">
        <v>8</v>
      </c>
      <c r="J299" s="12"/>
      <c r="K299" s="12"/>
    </row>
    <row r="300" spans="1:11">
      <c r="A300">
        <v>680</v>
      </c>
      <c r="D300">
        <v>14.620961237420532</v>
      </c>
      <c r="E300">
        <v>19.246744511102023</v>
      </c>
      <c r="F300" s="12"/>
      <c r="G300" s="12"/>
      <c r="H300">
        <v>0</v>
      </c>
      <c r="I300">
        <v>8</v>
      </c>
      <c r="J300" s="12"/>
      <c r="K300" s="12"/>
    </row>
    <row r="301" spans="1:11">
      <c r="A301">
        <v>690</v>
      </c>
      <c r="D301">
        <v>14.686725821703526</v>
      </c>
      <c r="E301">
        <v>19.355856817331343</v>
      </c>
      <c r="F301" s="12"/>
      <c r="G301" s="12"/>
      <c r="H301">
        <v>0</v>
      </c>
      <c r="I301">
        <v>8</v>
      </c>
      <c r="J301" s="12"/>
      <c r="K301" s="12"/>
    </row>
    <row r="302" spans="1:11">
      <c r="A302">
        <v>700</v>
      </c>
      <c r="D302">
        <v>14.751798135491226</v>
      </c>
      <c r="E302">
        <v>19.464038426262814</v>
      </c>
      <c r="F302" s="12">
        <f t="shared" ref="F302" si="16">AVERAGE(D302:D312)</f>
        <v>15.06431080794427</v>
      </c>
      <c r="G302" s="12">
        <f>AVERAGE(E302:E312)</f>
        <v>19.987601143039573</v>
      </c>
      <c r="H302">
        <v>0</v>
      </c>
      <c r="I302">
        <v>8</v>
      </c>
      <c r="J302" s="12">
        <f t="shared" ref="J302" si="17">I302+12.7+20+LOG10(F302*3.6)*20</f>
        <v>75.385035365266504</v>
      </c>
      <c r="K302" s="12">
        <f t="shared" ref="K302" si="18">I302+12.7+20+LOG10(G302*3.6)*20</f>
        <v>77.841263503655171</v>
      </c>
    </row>
    <row r="303" spans="1:11">
      <c r="A303">
        <v>710</v>
      </c>
      <c r="D303">
        <v>14.816194539357321</v>
      </c>
      <c r="E303">
        <v>19.571310129645155</v>
      </c>
      <c r="F303" s="12"/>
      <c r="G303" s="12"/>
      <c r="H303">
        <v>0</v>
      </c>
      <c r="I303">
        <v>8</v>
      </c>
      <c r="J303" s="12"/>
      <c r="K303" s="12"/>
    </row>
    <row r="304" spans="1:11">
      <c r="A304">
        <v>720</v>
      </c>
      <c r="D304">
        <v>14.879930783111199</v>
      </c>
      <c r="E304">
        <v>19.677691964014631</v>
      </c>
      <c r="F304" s="12"/>
      <c r="G304" s="12"/>
      <c r="H304">
        <v>0</v>
      </c>
      <c r="I304">
        <v>8</v>
      </c>
      <c r="J304" s="12"/>
      <c r="K304" s="12"/>
    </row>
    <row r="305" spans="1:11">
      <c r="A305">
        <v>730</v>
      </c>
      <c r="D305">
        <v>14.943022036732355</v>
      </c>
      <c r="E305">
        <v>19.783203248275296</v>
      </c>
      <c r="F305" s="12"/>
      <c r="G305" s="12"/>
      <c r="H305">
        <v>0</v>
      </c>
      <c r="I305">
        <v>8</v>
      </c>
      <c r="J305" s="12"/>
      <c r="K305" s="12"/>
    </row>
    <row r="306" spans="1:11">
      <c r="A306">
        <v>740</v>
      </c>
      <c r="D306">
        <v>15.0054829193373</v>
      </c>
      <c r="E306">
        <v>19.887862618919609</v>
      </c>
      <c r="F306" s="12"/>
      <c r="G306" s="12"/>
      <c r="H306">
        <v>0</v>
      </c>
      <c r="I306">
        <v>8</v>
      </c>
      <c r="J306" s="12"/>
      <c r="K306" s="12"/>
    </row>
    <row r="307" spans="1:11">
      <c r="A307">
        <v>750</v>
      </c>
      <c r="D307">
        <v>15.067327526328945</v>
      </c>
      <c r="E307">
        <v>19.991688063067397</v>
      </c>
      <c r="F307" s="12"/>
      <c r="G307" s="12"/>
      <c r="H307">
        <v>0</v>
      </c>
      <c r="I307">
        <v>8</v>
      </c>
      <c r="J307" s="12"/>
      <c r="K307" s="12"/>
    </row>
    <row r="308" spans="1:11">
      <c r="A308">
        <v>760</v>
      </c>
      <c r="D308">
        <v>15.128569454865103</v>
      </c>
      <c r="E308">
        <v>20.09469694948562</v>
      </c>
      <c r="F308" s="12"/>
      <c r="G308" s="12"/>
      <c r="H308">
        <v>0</v>
      </c>
      <c r="I308">
        <v>8</v>
      </c>
      <c r="J308" s="12"/>
      <c r="K308" s="12"/>
    </row>
    <row r="309" spans="1:11">
      <c r="A309">
        <v>770</v>
      </c>
      <c r="D309">
        <v>15.189221827770876</v>
      </c>
      <c r="E309">
        <v>20.196906057737273</v>
      </c>
      <c r="F309" s="12"/>
      <c r="G309" s="12"/>
      <c r="H309">
        <v>0</v>
      </c>
      <c r="I309">
        <v>8</v>
      </c>
      <c r="J309" s="12"/>
      <c r="K309" s="12"/>
    </row>
    <row r="310" spans="1:11">
      <c r="A310">
        <v>780</v>
      </c>
      <c r="D310">
        <v>15.249297316008905</v>
      </c>
      <c r="E310">
        <v>20.298331605595095</v>
      </c>
      <c r="F310" s="12"/>
      <c r="G310" s="12"/>
      <c r="H310">
        <v>0</v>
      </c>
      <c r="I310">
        <v>8</v>
      </c>
      <c r="J310" s="12"/>
      <c r="K310" s="12"/>
    </row>
    <row r="311" spans="1:11">
      <c r="A311">
        <v>790</v>
      </c>
      <c r="D311">
        <v>15.308808159811756</v>
      </c>
      <c r="E311">
        <v>20.398989274844286</v>
      </c>
      <c r="F311" s="12"/>
      <c r="G311" s="12"/>
      <c r="H311">
        <v>0</v>
      </c>
      <c r="I311">
        <v>8</v>
      </c>
      <c r="J311" s="12"/>
      <c r="K311" s="12"/>
    </row>
    <row r="312" spans="1:11">
      <c r="A312">
        <v>800</v>
      </c>
      <c r="D312">
        <v>15.367766188571993</v>
      </c>
      <c r="E312">
        <v>20.498894235588121</v>
      </c>
      <c r="F312" s="12">
        <f t="shared" ref="F312" si="19">AVERAGE(D312:D322)</f>
        <v>15.652202105954</v>
      </c>
      <c r="G312" s="12">
        <f>AVERAGE(E312:E322)</f>
        <v>20.984267515314091</v>
      </c>
      <c r="H312">
        <v>0</v>
      </c>
      <c r="I312">
        <v>8</v>
      </c>
      <c r="J312" s="12">
        <f t="shared" ref="J312" si="20">I312+12.7+20+LOG10(F312*3.6)*20</f>
        <v>75.717558955469201</v>
      </c>
      <c r="K312" s="12">
        <f t="shared" ref="K312" si="21">I312+12.7+20+LOG10(G312*3.6)*20</f>
        <v>78.26392629867695</v>
      </c>
    </row>
    <row r="313" spans="1:11">
      <c r="A313">
        <v>810</v>
      </c>
      <c r="D313">
        <v>15.426182839577512</v>
      </c>
      <c r="E313">
        <v>20.598061169160921</v>
      </c>
      <c r="F313" s="12"/>
      <c r="G313" s="12"/>
      <c r="H313">
        <v>0</v>
      </c>
      <c r="I313">
        <v>8</v>
      </c>
      <c r="J313" s="12"/>
      <c r="K313" s="12"/>
    </row>
    <row r="314" spans="1:11">
      <c r="A314">
        <v>820</v>
      </c>
      <c r="D314">
        <v>15.484069175672584</v>
      </c>
      <c r="E314">
        <v>20.696504289744418</v>
      </c>
      <c r="F314" s="12"/>
      <c r="G314" s="12"/>
      <c r="H314">
        <v>0</v>
      </c>
      <c r="I314">
        <v>8</v>
      </c>
      <c r="J314" s="12"/>
      <c r="K314" s="12"/>
    </row>
    <row r="315" spans="1:11">
      <c r="A315">
        <v>830</v>
      </c>
      <c r="D315">
        <v>15.541435901918472</v>
      </c>
      <c r="E315">
        <v>20.794237364775785</v>
      </c>
      <c r="F315" s="12"/>
      <c r="G315" s="12"/>
      <c r="H315">
        <v>0</v>
      </c>
      <c r="I315">
        <v>8</v>
      </c>
      <c r="J315" s="12"/>
      <c r="K315" s="12"/>
    </row>
    <row r="316" spans="1:11">
      <c r="A316">
        <v>840</v>
      </c>
      <c r="D316">
        <v>15.598293381321685</v>
      </c>
      <c r="E316">
        <v>20.891273734228626</v>
      </c>
      <c r="F316" s="12"/>
      <c r="G316" s="12"/>
      <c r="H316">
        <v>0</v>
      </c>
      <c r="I316">
        <v>8</v>
      </c>
      <c r="J316" s="12"/>
      <c r="K316" s="12"/>
    </row>
    <row r="317" spans="1:11">
      <c r="A317">
        <v>850</v>
      </c>
      <c r="D317">
        <v>15.65465164969242</v>
      </c>
      <c r="E317">
        <v>20.987626328841845</v>
      </c>
      <c r="F317" s="12"/>
      <c r="G317" s="12"/>
      <c r="H317">
        <v>0</v>
      </c>
      <c r="I317">
        <v>8</v>
      </c>
      <c r="J317" s="12"/>
      <c r="K317" s="12"/>
    </row>
    <row r="318" spans="1:11">
      <c r="A318">
        <v>860</v>
      </c>
      <c r="D318">
        <v>15.710520429690991</v>
      </c>
      <c r="E318">
        <v>21.083307687365519</v>
      </c>
      <c r="F318" s="12"/>
      <c r="G318" s="12"/>
      <c r="H318">
        <v>0</v>
      </c>
      <c r="I318">
        <v>8</v>
      </c>
      <c r="J318" s="12"/>
      <c r="K318" s="12"/>
    </row>
    <row r="319" spans="1:11">
      <c r="A319">
        <v>870</v>
      </c>
      <c r="D319">
        <v>15.765909144115474</v>
      </c>
      <c r="E319">
        <v>21.178329972887603</v>
      </c>
      <c r="F319" s="12"/>
      <c r="G319" s="12"/>
      <c r="H319">
        <v>0</v>
      </c>
      <c r="I319">
        <v>8</v>
      </c>
      <c r="J319" s="12"/>
      <c r="K319" s="12"/>
    </row>
    <row r="320" spans="1:11">
      <c r="A320">
        <v>880</v>
      </c>
      <c r="D320">
        <v>15.820826928479804</v>
      </c>
      <c r="E320">
        <v>21.272704988300436</v>
      </c>
      <c r="F320" s="12"/>
      <c r="G320" s="12"/>
      <c r="H320">
        <v>0</v>
      </c>
      <c r="I320">
        <v>8</v>
      </c>
      <c r="J320" s="12"/>
      <c r="K320" s="12"/>
    </row>
    <row r="321" spans="1:11">
      <c r="A321">
        <v>890</v>
      </c>
      <c r="D321">
        <v>15.875282642927804</v>
      </c>
      <c r="E321">
        <v>21.366444190961658</v>
      </c>
      <c r="F321" s="12"/>
      <c r="G321" s="12"/>
      <c r="H321">
        <v>0</v>
      </c>
      <c r="I321">
        <v>8</v>
      </c>
      <c r="J321" s="12"/>
      <c r="K321" s="12"/>
    </row>
    <row r="322" spans="1:11">
      <c r="A322">
        <v>900</v>
      </c>
      <c r="D322">
        <v>15.929284883525272</v>
      </c>
      <c r="E322">
        <v>21.459558706600077</v>
      </c>
      <c r="F322" s="12">
        <f t="shared" ref="F322" si="22">AVERAGE(D322:D332)</f>
        <v>16.190741862926895</v>
      </c>
      <c r="G322" s="12">
        <f>AVERAGE(E322:E332)</f>
        <v>21.913305998680841</v>
      </c>
      <c r="H322">
        <v>0</v>
      </c>
      <c r="I322">
        <v>8</v>
      </c>
      <c r="J322" s="12">
        <f t="shared" ref="J322" si="23">I322+12.7+20+LOG10(F322*3.6)*20</f>
        <v>76.011384988676383</v>
      </c>
      <c r="K322" s="12">
        <f t="shared" ref="K322" si="24">I322+12.7+20+LOG10(G322*3.6)*20</f>
        <v>78.640208081094784</v>
      </c>
    </row>
    <row r="323" spans="1:11">
      <c r="A323">
        <v>910</v>
      </c>
      <c r="D323">
        <v>15.982841992969092</v>
      </c>
      <c r="E323">
        <v>21.552059342513324</v>
      </c>
      <c r="F323" s="12"/>
      <c r="G323" s="12"/>
      <c r="H323">
        <v>0</v>
      </c>
      <c r="I323">
        <v>8</v>
      </c>
      <c r="J323" s="12"/>
      <c r="K323" s="12"/>
    </row>
    <row r="324" spans="1:11">
      <c r="A324">
        <v>920</v>
      </c>
      <c r="D324">
        <v>16.035962070749552</v>
      </c>
      <c r="E324">
        <v>21.643956600100761</v>
      </c>
      <c r="F324" s="12"/>
      <c r="G324" s="12"/>
      <c r="H324">
        <v>0</v>
      </c>
      <c r="I324">
        <v>8</v>
      </c>
      <c r="J324" s="12"/>
      <c r="K324" s="12"/>
    </row>
    <row r="325" spans="1:11">
      <c r="A325">
        <v>930</v>
      </c>
      <c r="D325">
        <v>16.088652982799385</v>
      </c>
      <c r="E325">
        <v>21.735260686771994</v>
      </c>
      <c r="F325" s="12"/>
      <c r="G325" s="12"/>
      <c r="H325">
        <v>0</v>
      </c>
      <c r="I325">
        <v>8</v>
      </c>
      <c r="J325" s="12"/>
      <c r="K325" s="12"/>
    </row>
    <row r="326" spans="1:11">
      <c r="A326">
        <v>940</v>
      </c>
      <c r="D326">
        <v>16.140922370660686</v>
      </c>
      <c r="E326">
        <v>21.825981527268457</v>
      </c>
      <c r="F326" s="12"/>
      <c r="G326" s="12"/>
      <c r="H326">
        <v>0</v>
      </c>
      <c r="I326">
        <v>8</v>
      </c>
      <c r="J326" s="12"/>
      <c r="K326" s="12"/>
    </row>
    <row r="327" spans="1:11">
      <c r="A327">
        <v>950</v>
      </c>
      <c r="D327">
        <v>16.192777660198679</v>
      </c>
      <c r="E327">
        <v>21.916128774432973</v>
      </c>
      <c r="F327" s="12"/>
      <c r="G327" s="12"/>
      <c r="H327">
        <v>0</v>
      </c>
      <c r="I327">
        <v>8</v>
      </c>
      <c r="J327" s="12"/>
      <c r="K327" s="12"/>
    </row>
    <row r="328" spans="1:11">
      <c r="A328">
        <v>960</v>
      </c>
      <c r="D328">
        <v>16.244226069889205</v>
      </c>
      <c r="E328">
        <v>22.005711819459709</v>
      </c>
      <c r="F328" s="12"/>
      <c r="G328" s="12"/>
      <c r="H328">
        <v>0</v>
      </c>
      <c r="I328">
        <v>8</v>
      </c>
      <c r="J328" s="12"/>
      <c r="K328" s="12"/>
    </row>
    <row r="329" spans="1:11">
      <c r="A329">
        <v>970</v>
      </c>
      <c r="D329">
        <v>16.295274618705037</v>
      </c>
      <c r="E329">
        <v>22.09473980165475</v>
      </c>
      <c r="F329" s="12"/>
      <c r="G329" s="12"/>
      <c r="H329">
        <v>0</v>
      </c>
      <c r="I329">
        <v>8</v>
      </c>
      <c r="J329" s="12"/>
      <c r="K329" s="12"/>
    </row>
    <row r="330" spans="1:11">
      <c r="A330">
        <v>980</v>
      </c>
      <c r="D330">
        <v>16.345930133624339</v>
      </c>
      <c r="E330">
        <v>22.183221617735494</v>
      </c>
      <c r="F330" s="12"/>
      <c r="G330" s="12"/>
      <c r="H330">
        <v>0</v>
      </c>
      <c r="I330">
        <v>8</v>
      </c>
      <c r="J330" s="12"/>
      <c r="K330" s="12"/>
    </row>
    <row r="331" spans="1:11">
      <c r="A331">
        <v>990</v>
      </c>
      <c r="D331">
        <v>16.396199256783063</v>
      </c>
      <c r="E331">
        <v>22.271165930695108</v>
      </c>
      <c r="F331" s="12"/>
      <c r="G331" s="12"/>
      <c r="H331">
        <v>0</v>
      </c>
      <c r="I331">
        <v>8</v>
      </c>
      <c r="J331" s="12"/>
      <c r="K331" s="12"/>
    </row>
    <row r="332" spans="1:11">
      <c r="A332">
        <v>1000</v>
      </c>
      <c r="D332">
        <v>16.446088452291534</v>
      </c>
      <c r="E332">
        <v>22.3585811782566</v>
      </c>
      <c r="F332" s="12">
        <f t="shared" ref="F332" si="25">AVERAGE(D332:D342)</f>
        <v>16.688326434968864</v>
      </c>
      <c r="G332" s="12">
        <f>AVERAGE(E332:E342)</f>
        <v>22.610870836981054</v>
      </c>
      <c r="H332">
        <v>0</v>
      </c>
      <c r="I332">
        <v>8</v>
      </c>
      <c r="J332" s="12">
        <f t="shared" ref="J332" si="26">I332+12.7+20+LOG10(F332*3.6)*20</f>
        <v>76.274305740541266</v>
      </c>
      <c r="K332" s="12">
        <f t="shared" ref="K332" si="27">I332+12.7+20+LOG10(G332*3.6)*20</f>
        <v>78.912395797779169</v>
      </c>
    </row>
    <row r="333" spans="1:11">
      <c r="A333">
        <v>1010</v>
      </c>
      <c r="D333">
        <v>16.495604012734226</v>
      </c>
      <c r="E333">
        <v>22.445475580939416</v>
      </c>
      <c r="F333" s="12"/>
      <c r="G333" s="12"/>
      <c r="H333">
        <v>0</v>
      </c>
      <c r="I333">
        <v>8</v>
      </c>
      <c r="J333" s="12"/>
      <c r="K333" s="12"/>
    </row>
    <row r="334" spans="1:11">
      <c r="A334">
        <v>1020</v>
      </c>
      <c r="D334">
        <v>16.544752065370428</v>
      </c>
      <c r="E334">
        <v>22.488279011319523</v>
      </c>
      <c r="F334" s="12"/>
      <c r="G334" s="12"/>
      <c r="H334">
        <v>0</v>
      </c>
      <c r="I334">
        <v>8</v>
      </c>
      <c r="J334" s="12"/>
      <c r="K334" s="12"/>
    </row>
    <row r="335" spans="1:11">
      <c r="A335">
        <v>1030</v>
      </c>
      <c r="D335">
        <v>16.593538578052332</v>
      </c>
      <c r="E335">
        <v>22.530913905216348</v>
      </c>
      <c r="F335" s="12"/>
      <c r="G335" s="12"/>
      <c r="H335">
        <v>0</v>
      </c>
      <c r="I335">
        <v>8</v>
      </c>
      <c r="J335" s="12"/>
      <c r="K335" s="12"/>
    </row>
    <row r="336" spans="1:11">
      <c r="A336">
        <v>1040</v>
      </c>
      <c r="D336">
        <v>16.641969364876033</v>
      </c>
      <c r="E336">
        <v>22.573381775490382</v>
      </c>
      <c r="F336" s="12"/>
      <c r="G336" s="12"/>
      <c r="H336">
        <v>0</v>
      </c>
      <c r="I336">
        <v>8</v>
      </c>
      <c r="J336" s="12"/>
      <c r="K336" s="12"/>
    </row>
    <row r="337" spans="1:11">
      <c r="A337">
        <v>1050</v>
      </c>
      <c r="D337">
        <v>16.690050091579977</v>
      </c>
      <c r="E337">
        <v>22.615684112928754</v>
      </c>
      <c r="F337" s="12"/>
      <c r="G337" s="12"/>
      <c r="H337">
        <v>0</v>
      </c>
      <c r="I337">
        <v>8</v>
      </c>
      <c r="J337" s="12"/>
      <c r="K337" s="12"/>
    </row>
    <row r="338" spans="1:11">
      <c r="A338">
        <v>1060</v>
      </c>
      <c r="D338">
        <v>16.737786280704391</v>
      </c>
      <c r="E338">
        <v>22.657822386688839</v>
      </c>
      <c r="F338" s="12"/>
      <c r="G338" s="12"/>
      <c r="H338">
        <v>0</v>
      </c>
      <c r="I338">
        <v>8</v>
      </c>
      <c r="J338" s="12"/>
      <c r="K338" s="12"/>
    </row>
    <row r="339" spans="1:11">
      <c r="A339">
        <v>1070</v>
      </c>
      <c r="D339">
        <v>16.785183316524442</v>
      </c>
      <c r="E339">
        <v>22.699798044730525</v>
      </c>
      <c r="F339" s="12"/>
      <c r="G339" s="12"/>
      <c r="H339">
        <v>0</v>
      </c>
      <c r="I339">
        <v>8</v>
      </c>
      <c r="J339" s="12"/>
      <c r="K339" s="12"/>
    </row>
    <row r="340" spans="1:11">
      <c r="A340">
        <v>1080</v>
      </c>
      <c r="D340">
        <v>16.832246449769073</v>
      </c>
      <c r="E340">
        <v>22.741612514237541</v>
      </c>
      <c r="F340" s="12"/>
      <c r="G340" s="12"/>
      <c r="H340">
        <v>0</v>
      </c>
      <c r="I340">
        <v>8</v>
      </c>
      <c r="J340" s="12"/>
      <c r="K340" s="12"/>
    </row>
    <row r="341" spans="1:11">
      <c r="A341">
        <v>1090</v>
      </c>
      <c r="D341">
        <v>16.878980802136713</v>
      </c>
      <c r="E341">
        <v>22.783267202028146</v>
      </c>
      <c r="F341" s="12"/>
      <c r="G341" s="12"/>
      <c r="H341">
        <v>0</v>
      </c>
      <c r="I341">
        <v>8</v>
      </c>
      <c r="J341" s="12"/>
      <c r="K341" s="12"/>
    </row>
    <row r="342" spans="1:11">
      <c r="A342">
        <v>1100</v>
      </c>
      <c r="D342">
        <v>16.925391370618371</v>
      </c>
      <c r="E342">
        <v>22.824763494955487</v>
      </c>
      <c r="F342" s="12">
        <f t="shared" ref="F342" si="28">AVERAGE(D342:D352)</f>
        <v>17.151272430284873</v>
      </c>
      <c r="G342" s="12">
        <f>AVERAGE(E342:E352)</f>
        <v>23.02916374625034</v>
      </c>
      <c r="H342">
        <v>0</v>
      </c>
      <c r="I342">
        <v>8</v>
      </c>
      <c r="J342" s="12">
        <f t="shared" ref="J342" si="29">I342+12.7+20+LOG10(F342*3.6)*20</f>
        <v>76.511976921524607</v>
      </c>
      <c r="K342" s="12">
        <f t="shared" ref="K342" si="30">I342+12.7+20+LOG10(G342*3.6)*20</f>
        <v>79.071613371258309</v>
      </c>
    </row>
    <row r="343" spans="1:11">
      <c r="A343">
        <v>1110</v>
      </c>
      <c r="D343">
        <v>16.971483031638027</v>
      </c>
      <c r="E343">
        <v>22.866102760297988</v>
      </c>
      <c r="F343" s="12"/>
      <c r="G343" s="12"/>
      <c r="H343">
        <v>0</v>
      </c>
      <c r="I343">
        <v>8</v>
      </c>
      <c r="J343" s="12"/>
      <c r="K343" s="12"/>
    </row>
    <row r="344" spans="1:11">
      <c r="A344">
        <v>1120</v>
      </c>
      <c r="D344">
        <v>17.017260545019582</v>
      </c>
      <c r="E344">
        <v>22.907286346140033</v>
      </c>
      <c r="F344" s="12"/>
      <c r="G344" s="12"/>
      <c r="H344">
        <v>0</v>
      </c>
      <c r="I344">
        <v>8</v>
      </c>
      <c r="J344" s="12"/>
      <c r="K344" s="12"/>
    </row>
    <row r="345" spans="1:11">
      <c r="A345">
        <v>1130</v>
      </c>
      <c r="D345">
        <v>17.06272855778915</v>
      </c>
      <c r="E345">
        <v>22.948315581743248</v>
      </c>
      <c r="F345" s="12"/>
      <c r="G345" s="12"/>
      <c r="H345">
        <v>0</v>
      </c>
      <c r="I345">
        <v>8</v>
      </c>
      <c r="J345" s="12"/>
      <c r="K345" s="12"/>
    </row>
    <row r="346" spans="1:11">
      <c r="A346">
        <v>1140</v>
      </c>
      <c r="D346">
        <v>17.107891607820886</v>
      </c>
      <c r="E346">
        <v>22.989191777908673</v>
      </c>
      <c r="F346" s="12"/>
      <c r="G346" s="12"/>
      <c r="H346">
        <v>0</v>
      </c>
      <c r="I346">
        <v>8</v>
      </c>
      <c r="J346" s="12"/>
      <c r="K346" s="12"/>
    </row>
    <row r="347" spans="1:11">
      <c r="A347">
        <v>1150</v>
      </c>
      <c r="D347">
        <v>17.152754127334106</v>
      </c>
      <c r="E347">
        <v>23.029916227330062</v>
      </c>
      <c r="F347" s="12"/>
      <c r="G347" s="12"/>
      <c r="H347">
        <v>0</v>
      </c>
      <c r="I347">
        <v>8</v>
      </c>
      <c r="J347" s="12"/>
      <c r="K347" s="12"/>
    </row>
    <row r="348" spans="1:11">
      <c r="A348">
        <v>1160</v>
      </c>
      <c r="D348">
        <v>17.197320446249019</v>
      </c>
      <c r="E348">
        <v>23.070490204938615</v>
      </c>
      <c r="F348" s="12"/>
      <c r="G348" s="12"/>
      <c r="H348">
        <v>0</v>
      </c>
      <c r="I348">
        <v>8</v>
      </c>
      <c r="J348" s="12"/>
      <c r="K348" s="12"/>
    </row>
    <row r="349" spans="1:11">
      <c r="A349">
        <v>1170</v>
      </c>
      <c r="D349">
        <v>17.241594795407948</v>
      </c>
      <c r="E349">
        <v>23.110914968239367</v>
      </c>
      <c r="F349" s="12"/>
      <c r="G349" s="12"/>
      <c r="H349">
        <v>0</v>
      </c>
      <c r="I349">
        <v>8</v>
      </c>
      <c r="J349" s="12"/>
      <c r="K349" s="12"/>
    </row>
    <row r="350" spans="1:11">
      <c r="A350">
        <v>1180</v>
      </c>
      <c r="D350">
        <v>17.285581309668508</v>
      </c>
      <c r="E350">
        <v>23.151191757639481</v>
      </c>
      <c r="F350" s="12"/>
      <c r="G350" s="12"/>
      <c r="H350">
        <v>0</v>
      </c>
      <c r="I350">
        <v>8</v>
      </c>
      <c r="J350" s="12"/>
      <c r="K350" s="12"/>
    </row>
    <row r="351" spans="1:11">
      <c r="A351">
        <v>1190</v>
      </c>
      <c r="D351">
        <v>17.329284030874906</v>
      </c>
      <c r="E351">
        <v>23.191321796768694</v>
      </c>
      <c r="F351" s="12"/>
      <c r="G351" s="12"/>
      <c r="H351">
        <v>0</v>
      </c>
      <c r="I351">
        <v>8</v>
      </c>
      <c r="J351" s="12"/>
      <c r="K351" s="12"/>
    </row>
    <row r="352" spans="1:11">
      <c r="A352">
        <v>1200</v>
      </c>
      <c r="D352">
        <v>17.372706910713113</v>
      </c>
      <c r="E352">
        <v>23.231306292792123</v>
      </c>
      <c r="F352" s="12">
        <f t="shared" ref="F352" si="31">AVERAGE(D352:D362)</f>
        <v>17.584466123128944</v>
      </c>
      <c r="G352" s="12">
        <f>AVERAGE(E352:E362)</f>
        <v>23.428393514831836</v>
      </c>
      <c r="H352">
        <v>0</v>
      </c>
      <c r="I352">
        <v>8</v>
      </c>
      <c r="J352" s="12">
        <f t="shared" ref="J352" si="32">I352+12.7+20+LOG10(F352*3.6)*20</f>
        <v>76.728633762634388</v>
      </c>
      <c r="K352" s="12">
        <f t="shared" ref="K352" si="33">I352+12.7+20+LOG10(G352*3.6)*20</f>
        <v>79.22090021616809</v>
      </c>
    </row>
    <row r="353" spans="1:11">
      <c r="A353">
        <v>1210</v>
      </c>
      <c r="D353">
        <v>17.415853813455421</v>
      </c>
      <c r="E353">
        <v>23.271146436715679</v>
      </c>
      <c r="F353" s="12"/>
      <c r="G353" s="12"/>
      <c r="H353">
        <v>0</v>
      </c>
      <c r="I353">
        <v>8</v>
      </c>
      <c r="J353" s="12"/>
      <c r="K353" s="12"/>
    </row>
    <row r="354" spans="1:11">
      <c r="A354">
        <v>1220</v>
      </c>
      <c r="D354">
        <v>17.458728518599472</v>
      </c>
      <c r="E354">
        <v>23.31084340368426</v>
      </c>
      <c r="F354" s="12"/>
      <c r="G354" s="12"/>
      <c r="H354">
        <v>0</v>
      </c>
      <c r="I354">
        <v>8</v>
      </c>
      <c r="J354" s="12"/>
      <c r="K354" s="12"/>
    </row>
    <row r="355" spans="1:11">
      <c r="A355">
        <v>1230</v>
      </c>
      <c r="D355">
        <v>17.501334723406725</v>
      </c>
      <c r="E355">
        <v>23.350398353272979</v>
      </c>
      <c r="F355" s="12"/>
      <c r="G355" s="12"/>
      <c r="H355">
        <v>0</v>
      </c>
      <c r="I355">
        <v>8</v>
      </c>
      <c r="J355" s="12"/>
      <c r="K355" s="12"/>
    </row>
    <row r="356" spans="1:11">
      <c r="A356">
        <v>1240</v>
      </c>
      <c r="D356">
        <v>17.543676045344931</v>
      </c>
      <c r="E356">
        <v>23.389812429771577</v>
      </c>
      <c r="F356" s="12"/>
      <c r="G356" s="12"/>
      <c r="H356">
        <v>0</v>
      </c>
      <c r="I356">
        <v>8</v>
      </c>
      <c r="J356" s="12"/>
      <c r="K356" s="12"/>
    </row>
    <row r="357" spans="1:11">
      <c r="A357">
        <v>1250</v>
      </c>
      <c r="D357">
        <v>17.585756024439</v>
      </c>
      <c r="E357">
        <v>23.429086762462248</v>
      </c>
      <c r="F357" s="12"/>
      <c r="G357" s="12"/>
      <c r="H357">
        <v>0</v>
      </c>
      <c r="I357">
        <v>8</v>
      </c>
      <c r="J357" s="12"/>
      <c r="K357" s="12"/>
    </row>
    <row r="358" spans="1:11">
      <c r="A358">
        <v>1260</v>
      </c>
      <c r="D358">
        <v>17.627578125534392</v>
      </c>
      <c r="E358">
        <v>23.468222465891049</v>
      </c>
      <c r="F358" s="12"/>
      <c r="G358" s="12"/>
      <c r="H358">
        <v>0</v>
      </c>
      <c r="I358">
        <v>8</v>
      </c>
      <c r="J358" s="12"/>
      <c r="K358" s="12"/>
    </row>
    <row r="359" spans="1:11">
      <c r="A359">
        <v>1270</v>
      </c>
      <c r="D359">
        <v>17.669145740476978</v>
      </c>
      <c r="E359">
        <v>23.50722064013306</v>
      </c>
      <c r="F359" s="12"/>
      <c r="G359" s="12"/>
      <c r="H359">
        <v>0</v>
      </c>
      <c r="I359">
        <v>8</v>
      </c>
      <c r="J359" s="12"/>
      <c r="K359" s="12"/>
    </row>
    <row r="360" spans="1:11">
      <c r="A360">
        <v>1280</v>
      </c>
      <c r="D360">
        <v>17.71046219021305</v>
      </c>
      <c r="E360">
        <v>23.546082371051501</v>
      </c>
      <c r="F360" s="12"/>
      <c r="G360" s="12"/>
      <c r="H360">
        <v>0</v>
      </c>
      <c r="I360">
        <v>8</v>
      </c>
      <c r="J360" s="12"/>
      <c r="K360" s="12"/>
    </row>
    <row r="361" spans="1:11">
      <c r="A361">
        <v>1290</v>
      </c>
      <c r="D361">
        <v>17.751530726813041</v>
      </c>
      <c r="E361">
        <v>23.584808730550936</v>
      </c>
      <c r="F361" s="12"/>
      <c r="G361" s="12"/>
      <c r="H361">
        <v>0</v>
      </c>
      <c r="I361">
        <v>8</v>
      </c>
      <c r="J361" s="12"/>
      <c r="K361" s="12"/>
    </row>
    <row r="362" spans="1:11">
      <c r="A362">
        <v>1300</v>
      </c>
      <c r="D362">
        <v>17.792354535422263</v>
      </c>
      <c r="E362">
        <v>23.623400776824752</v>
      </c>
      <c r="F362" s="12">
        <f t="shared" ref="F362" si="34">AVERAGE(D362:D372)</f>
        <v>17.991774691096193</v>
      </c>
      <c r="G362" s="12">
        <f>AVERAGE(E362:E372)</f>
        <v>23.813741137795049</v>
      </c>
      <c r="H362">
        <v>0</v>
      </c>
      <c r="I362">
        <v>8</v>
      </c>
      <c r="J362" s="12">
        <f t="shared" ref="J362" si="35">I362+12.7+20+LOG10(F362*3.6)*20</f>
        <v>76.927530092191688</v>
      </c>
      <c r="K362" s="12">
        <f t="shared" ref="K362" si="36">I362+12.7+20+LOG10(G362*3.6)*20</f>
        <v>79.362602583560289</v>
      </c>
    </row>
    <row r="363" spans="1:11">
      <c r="A363">
        <v>1310</v>
      </c>
      <c r="D363">
        <v>17.832936736141857</v>
      </c>
      <c r="E363">
        <v>23.661859554597068</v>
      </c>
      <c r="F363" s="12"/>
      <c r="G363" s="12"/>
      <c r="H363">
        <v>0</v>
      </c>
      <c r="I363">
        <v>8</v>
      </c>
      <c r="J363" s="12"/>
      <c r="K363" s="12"/>
    </row>
    <row r="364" spans="1:11">
      <c r="A364">
        <v>1320</v>
      </c>
      <c r="D364">
        <v>17.873280385842946</v>
      </c>
      <c r="E364">
        <v>23.700186095359211</v>
      </c>
      <c r="F364" s="12"/>
      <c r="G364" s="12"/>
      <c r="H364">
        <v>0</v>
      </c>
      <c r="I364">
        <v>8</v>
      </c>
      <c r="J364" s="12"/>
      <c r="K364" s="12"/>
    </row>
    <row r="365" spans="1:11">
      <c r="A365">
        <v>1330</v>
      </c>
      <c r="D365">
        <v>17.913388479916879</v>
      </c>
      <c r="E365">
        <v>23.738381417600912</v>
      </c>
      <c r="F365" s="12"/>
      <c r="G365" s="12"/>
      <c r="H365">
        <v>0</v>
      </c>
      <c r="I365">
        <v>8</v>
      </c>
      <c r="J365" s="12"/>
      <c r="K365" s="12"/>
    </row>
    <row r="366" spans="1:11">
      <c r="A366">
        <v>1340</v>
      </c>
      <c r="D366">
        <v>17.953263953964232</v>
      </c>
      <c r="E366">
        <v>23.776446527036388</v>
      </c>
      <c r="F366" s="12"/>
      <c r="G366" s="12"/>
      <c r="H366">
        <v>0</v>
      </c>
      <c r="I366">
        <v>8</v>
      </c>
      <c r="J366" s="12"/>
      <c r="K366" s="12"/>
    </row>
    <row r="367" spans="1:11">
      <c r="A367">
        <v>1350</v>
      </c>
      <c r="D367">
        <v>17.992909685425211</v>
      </c>
      <c r="E367">
        <v>23.814382416825406</v>
      </c>
      <c r="F367" s="12"/>
      <c r="G367" s="12"/>
      <c r="H367">
        <v>0</v>
      </c>
      <c r="I367">
        <v>8</v>
      </c>
      <c r="J367" s="12"/>
      <c r="K367" s="12"/>
    </row>
    <row r="368" spans="1:11">
      <c r="A368">
        <v>1360</v>
      </c>
      <c r="D368">
        <v>18.032328495153845</v>
      </c>
      <c r="E368">
        <v>23.852190067789497</v>
      </c>
      <c r="F368" s="12"/>
      <c r="G368" s="12"/>
      <c r="H368">
        <v>0</v>
      </c>
      <c r="I368">
        <v>8</v>
      </c>
      <c r="J368" s="12"/>
      <c r="K368" s="12"/>
    </row>
    <row r="369" spans="1:11">
      <c r="A369">
        <v>1370</v>
      </c>
      <c r="D369">
        <v>18.071523148938351</v>
      </c>
      <c r="E369">
        <v>23.889870448623437</v>
      </c>
      <c r="F369" s="12"/>
      <c r="G369" s="12"/>
      <c r="H369">
        <v>0</v>
      </c>
      <c r="I369">
        <v>8</v>
      </c>
      <c r="J369" s="12"/>
      <c r="K369" s="12"/>
    </row>
    <row r="370" spans="1:11">
      <c r="A370">
        <v>1380</v>
      </c>
      <c r="D370">
        <v>18.110496358969872</v>
      </c>
      <c r="E370">
        <v>23.927424516102118</v>
      </c>
      <c r="F370" s="12"/>
      <c r="G370" s="12"/>
      <c r="H370">
        <v>0</v>
      </c>
      <c r="I370">
        <v>8</v>
      </c>
      <c r="J370" s="12"/>
      <c r="K370" s="12"/>
    </row>
    <row r="371" spans="1:11">
      <c r="A371">
        <v>1390</v>
      </c>
      <c r="D371">
        <v>18.149250785261696</v>
      </c>
      <c r="E371">
        <v>23.964853215282929</v>
      </c>
      <c r="F371" s="12"/>
      <c r="G371" s="12"/>
      <c r="H371">
        <v>0</v>
      </c>
      <c r="I371">
        <v>8</v>
      </c>
      <c r="J371" s="12"/>
      <c r="K371" s="12"/>
    </row>
    <row r="372" spans="1:11">
      <c r="A372">
        <v>1400</v>
      </c>
      <c r="D372">
        <v>18.187789037020977</v>
      </c>
      <c r="E372">
        <v>24.002157479703776</v>
      </c>
      <c r="F372" s="12">
        <f t="shared" ref="F372" si="37">AVERAGE(D372:D382)</f>
        <v>18.376317735696706</v>
      </c>
      <c r="G372" s="12">
        <f>AVERAGE(E372:E382)</f>
        <v>24.186248775827288</v>
      </c>
      <c r="H372">
        <v>0</v>
      </c>
      <c r="I372">
        <v>8</v>
      </c>
      <c r="J372" s="12">
        <f t="shared" ref="J372" si="38">I372+12.7+20+LOG10(F372*3.6)*20</f>
        <v>77.111219843746454</v>
      </c>
      <c r="K372" s="12">
        <f t="shared" ref="K372" si="39">I372+12.7+20+LOG10(G372*3.6)*20</f>
        <v>79.497420328189435</v>
      </c>
    </row>
    <row r="373" spans="1:11">
      <c r="A373">
        <v>1410</v>
      </c>
      <c r="D373">
        <v>18.22611367397489</v>
      </c>
      <c r="E373">
        <v>24.039338231576849</v>
      </c>
      <c r="F373" s="12"/>
      <c r="G373" s="12"/>
      <c r="H373">
        <v>0</v>
      </c>
      <c r="I373">
        <v>8</v>
      </c>
      <c r="J373" s="12"/>
      <c r="K373" s="12"/>
    </row>
    <row r="374" spans="1:11">
      <c r="A374">
        <v>1420</v>
      </c>
      <c r="D374">
        <v>18.264227207653004</v>
      </c>
      <c r="E374">
        <v>24.076396381978245</v>
      </c>
      <c r="F374" s="12"/>
      <c r="G374" s="12"/>
      <c r="H374">
        <v>0</v>
      </c>
      <c r="I374">
        <v>8</v>
      </c>
      <c r="J374" s="12"/>
      <c r="K374" s="12"/>
    </row>
    <row r="375" spans="1:11">
      <c r="A375">
        <v>1430</v>
      </c>
      <c r="D375">
        <v>18.302132102627663</v>
      </c>
      <c r="E375">
        <v>24.113332831033546</v>
      </c>
      <c r="F375" s="12"/>
      <c r="G375" s="12"/>
      <c r="H375">
        <v>0</v>
      </c>
      <c r="I375">
        <v>8</v>
      </c>
      <c r="J375" s="12"/>
      <c r="K375" s="12"/>
    </row>
    <row r="376" spans="1:11">
      <c r="A376">
        <v>1440</v>
      </c>
      <c r="D376">
        <v>18.339830777713992</v>
      </c>
      <c r="E376">
        <v>24.15014846809947</v>
      </c>
      <c r="F376" s="12"/>
      <c r="G376" s="12"/>
      <c r="H376">
        <v>0</v>
      </c>
      <c r="I376">
        <v>8</v>
      </c>
      <c r="J376" s="12"/>
      <c r="K376" s="12"/>
    </row>
    <row r="377" spans="1:11">
      <c r="A377">
        <v>1450</v>
      </c>
      <c r="D377">
        <v>18.377325607131159</v>
      </c>
      <c r="E377">
        <v>24.186844171941708</v>
      </c>
      <c r="F377" s="12"/>
      <c r="G377" s="12"/>
      <c r="H377">
        <v>0</v>
      </c>
      <c r="I377">
        <v>8</v>
      </c>
      <c r="J377" s="12"/>
      <c r="K377" s="12"/>
    </row>
    <row r="378" spans="1:11">
      <c r="A378">
        <v>1460</v>
      </c>
      <c r="D378">
        <v>18.414618921626342</v>
      </c>
      <c r="E378">
        <v>24.223420810908994</v>
      </c>
      <c r="F378" s="12"/>
      <c r="G378" s="12"/>
      <c r="H378">
        <v>0</v>
      </c>
      <c r="I378">
        <v>8</v>
      </c>
      <c r="J378" s="12"/>
      <c r="K378" s="12"/>
    </row>
    <row r="379" spans="1:11">
      <c r="A379">
        <v>1470</v>
      </c>
      <c r="D379">
        <v>18.451713009562908</v>
      </c>
      <c r="E379">
        <v>24.259879243103569</v>
      </c>
      <c r="F379" s="12"/>
      <c r="G379" s="12"/>
      <c r="H379">
        <v>0</v>
      </c>
      <c r="I379">
        <v>8</v>
      </c>
      <c r="J379" s="12"/>
      <c r="K379" s="12"/>
    </row>
    <row r="380" spans="1:11">
      <c r="A380">
        <v>1480</v>
      </c>
      <c r="D380">
        <v>18.488610117974126</v>
      </c>
      <c r="E380">
        <v>24.29622031654808</v>
      </c>
      <c r="F380" s="12"/>
      <c r="G380" s="12"/>
      <c r="H380">
        <v>0</v>
      </c>
      <c r="I380">
        <v>8</v>
      </c>
      <c r="J380" s="12"/>
      <c r="K380" s="12"/>
    </row>
    <row r="381" spans="1:11">
      <c r="A381">
        <v>1490</v>
      </c>
      <c r="D381">
        <v>18.52531245358378</v>
      </c>
      <c r="E381">
        <v>24.332444869349036</v>
      </c>
      <c r="F381" s="12"/>
      <c r="G381" s="12"/>
      <c r="H381">
        <v>0</v>
      </c>
      <c r="I381">
        <v>8</v>
      </c>
      <c r="J381" s="12"/>
      <c r="K381" s="12"/>
    </row>
    <row r="382" spans="1:11">
      <c r="A382">
        <v>1500</v>
      </c>
      <c r="D382">
        <v>18.561822183794881</v>
      </c>
      <c r="E382">
        <v>24.368553729856874</v>
      </c>
      <c r="F382" s="12">
        <f t="shared" ref="F382" si="40">AVERAGE(D382:D392)</f>
        <v>18.7406528709624</v>
      </c>
      <c r="G382" s="12">
        <f>AVERAGE(E382:E392)</f>
        <v>24.546836323219619</v>
      </c>
      <c r="H382">
        <v>0</v>
      </c>
      <c r="I382">
        <v>8</v>
      </c>
      <c r="J382" s="12">
        <f t="shared" ref="J382" si="41">I382+12.7+20+LOG10(F382*3.6)*20</f>
        <v>77.281744343304609</v>
      </c>
      <c r="K382" s="12">
        <f t="shared" ref="K382" si="42">I382+12.7+20+LOG10(G382*3.6)*20</f>
        <v>79.625960550712733</v>
      </c>
    </row>
    <row r="383" spans="1:11">
      <c r="A383">
        <v>1510</v>
      </c>
      <c r="D383">
        <v>18.598141437647733</v>
      </c>
      <c r="E383">
        <v>24.404547716822762</v>
      </c>
      <c r="F383" s="12"/>
      <c r="G383" s="12"/>
      <c r="H383">
        <v>0</v>
      </c>
      <c r="I383">
        <v>8</v>
      </c>
      <c r="J383" s="12"/>
      <c r="K383" s="12"/>
    </row>
    <row r="384" spans="1:11">
      <c r="A384">
        <v>1520</v>
      </c>
      <c r="D384">
        <v>18.634272306748468</v>
      </c>
      <c r="E384">
        <v>24.44042763955218</v>
      </c>
      <c r="F384" s="12"/>
      <c r="G384" s="12"/>
      <c r="H384">
        <v>0</v>
      </c>
      <c r="I384">
        <v>8</v>
      </c>
      <c r="J384" s="12"/>
      <c r="K384" s="12"/>
    </row>
    <row r="385" spans="1:11">
      <c r="A385">
        <v>1530</v>
      </c>
      <c r="D385">
        <v>18.670216846169154</v>
      </c>
      <c r="E385">
        <v>24.476194298055383</v>
      </c>
      <c r="F385" s="12"/>
      <c r="G385" s="12"/>
      <c r="H385">
        <v>0</v>
      </c>
      <c r="I385">
        <v>8</v>
      </c>
      <c r="J385" s="12"/>
      <c r="K385" s="12"/>
    </row>
    <row r="386" spans="1:11">
      <c r="A386">
        <v>1540</v>
      </c>
      <c r="D386">
        <v>18.705977075320533</v>
      </c>
      <c r="E386">
        <v>24.511848483194822</v>
      </c>
      <c r="F386" s="12"/>
      <c r="G386" s="12"/>
      <c r="H386">
        <v>0</v>
      </c>
      <c r="I386">
        <v>8</v>
      </c>
      <c r="J386" s="12"/>
      <c r="K386" s="12"/>
    </row>
    <row r="387" spans="1:11">
      <c r="A387">
        <v>1550</v>
      </c>
      <c r="D387">
        <v>18.741554978798384</v>
      </c>
      <c r="E387">
        <v>24.547390976829575</v>
      </c>
      <c r="F387" s="12"/>
      <c r="G387" s="12"/>
      <c r="H387">
        <v>0</v>
      </c>
      <c r="I387">
        <v>8</v>
      </c>
      <c r="J387" s="12"/>
      <c r="K387" s="12"/>
    </row>
    <row r="388" spans="1:11">
      <c r="A388">
        <v>1560</v>
      </c>
      <c r="D388">
        <v>18.776952507204477</v>
      </c>
      <c r="E388">
        <v>24.582822551956902</v>
      </c>
      <c r="F388" s="12"/>
      <c r="G388" s="12"/>
      <c r="H388">
        <v>0</v>
      </c>
      <c r="I388">
        <v>8</v>
      </c>
      <c r="J388" s="12"/>
      <c r="K388" s="12"/>
    </row>
    <row r="389" spans="1:11">
      <c r="A389">
        <v>1570</v>
      </c>
      <c r="D389">
        <v>18.812171577943058</v>
      </c>
      <c r="E389">
        <v>24.618143972850952</v>
      </c>
      <c r="F389" s="12"/>
      <c r="G389" s="12"/>
      <c r="H389">
        <v>0</v>
      </c>
      <c r="I389">
        <v>8</v>
      </c>
      <c r="J389" s="12"/>
      <c r="K389" s="12"/>
    </row>
    <row r="390" spans="1:11">
      <c r="A390">
        <v>1580</v>
      </c>
      <c r="D390">
        <v>18.847214075993691</v>
      </c>
      <c r="E390">
        <v>24.653355995198712</v>
      </c>
      <c r="F390" s="12"/>
      <c r="G390" s="12"/>
      <c r="H390">
        <v>0</v>
      </c>
      <c r="I390">
        <v>8</v>
      </c>
      <c r="J390" s="12"/>
      <c r="K390" s="12"/>
    </row>
    <row r="391" spans="1:11">
      <c r="A391">
        <v>1590</v>
      </c>
      <c r="D391">
        <v>18.882081854661365</v>
      </c>
      <c r="E391">
        <v>24.68845936623325</v>
      </c>
      <c r="F391" s="12"/>
      <c r="G391" s="12"/>
      <c r="H391">
        <v>0</v>
      </c>
      <c r="I391">
        <v>8</v>
      </c>
      <c r="J391" s="12"/>
      <c r="K391" s="12"/>
    </row>
    <row r="392" spans="1:11">
      <c r="A392">
        <v>1600</v>
      </c>
      <c r="D392">
        <v>18.916776736304644</v>
      </c>
      <c r="E392">
        <v>24.723454824864369</v>
      </c>
      <c r="F392" s="12">
        <f t="shared" ref="F392" si="43">AVERAGE(D392:D402)</f>
        <v>19.086906335209662</v>
      </c>
      <c r="G392" s="12">
        <f>AVERAGE(E392:E402)</f>
        <v>24.896320441085564</v>
      </c>
      <c r="H392">
        <v>0</v>
      </c>
      <c r="I392">
        <v>8</v>
      </c>
      <c r="J392" s="12">
        <f t="shared" ref="J392" si="44">I392+12.7+20+LOG10(F392*3.6)*20</f>
        <v>77.440760861453001</v>
      </c>
      <c r="K392" s="12">
        <f t="shared" ref="K392" si="45">I392+12.7+20+LOG10(G392*3.6)*20</f>
        <v>79.748753318532849</v>
      </c>
    </row>
    <row r="393" spans="1:11">
      <c r="A393">
        <v>1610</v>
      </c>
      <c r="D393">
        <v>18.951300513042625</v>
      </c>
      <c r="E393">
        <v>24.758343101806638</v>
      </c>
      <c r="F393" s="12"/>
      <c r="G393" s="12"/>
      <c r="H393">
        <v>0</v>
      </c>
      <c r="I393">
        <v>8</v>
      </c>
      <c r="J393" s="12"/>
      <c r="K393" s="12"/>
    </row>
    <row r="394" spans="1:11">
      <c r="A394">
        <v>1620</v>
      </c>
      <c r="D394">
        <v>18.985654947441482</v>
      </c>
      <c r="E394">
        <v>24.793124919704962</v>
      </c>
      <c r="F394" s="12"/>
      <c r="G394" s="12"/>
      <c r="H394">
        <v>0</v>
      </c>
      <c r="I394">
        <v>8</v>
      </c>
      <c r="J394" s="12"/>
      <c r="K394" s="12"/>
    </row>
    <row r="395" spans="1:11">
      <c r="A395">
        <v>1630</v>
      </c>
      <c r="D395">
        <v>19.019841773181263</v>
      </c>
      <c r="E395">
        <v>24.827800993257675</v>
      </c>
      <c r="F395" s="12"/>
      <c r="G395" s="12"/>
      <c r="H395">
        <v>0</v>
      </c>
      <c r="I395">
        <v>8</v>
      </c>
      <c r="J395" s="12"/>
      <c r="K395" s="12"/>
    </row>
    <row r="396" spans="1:11">
      <c r="A396">
        <v>1640</v>
      </c>
      <c r="D396">
        <v>19.053862695703682</v>
      </c>
      <c r="E396">
        <v>24.862372029337266</v>
      </c>
      <c r="F396" s="12"/>
      <c r="G396" s="12"/>
      <c r="H396">
        <v>0</v>
      </c>
      <c r="I396">
        <v>8</v>
      </c>
      <c r="J396" s="12"/>
      <c r="K396" s="12"/>
    </row>
    <row r="397" spans="1:11">
      <c r="A397">
        <v>1650</v>
      </c>
      <c r="D397">
        <v>19.087719392841496</v>
      </c>
      <c r="E397">
        <v>24.896838727108761</v>
      </c>
      <c r="F397" s="12"/>
      <c r="G397" s="12"/>
      <c r="H397">
        <v>0</v>
      </c>
      <c r="I397">
        <v>8</v>
      </c>
      <c r="J397" s="12"/>
      <c r="K397" s="12"/>
    </row>
    <row r="398" spans="1:11">
      <c r="A398">
        <v>1660</v>
      </c>
      <c r="D398">
        <v>19.121413515430149</v>
      </c>
      <c r="E398">
        <v>24.931201778145823</v>
      </c>
      <c r="F398" s="12"/>
      <c r="G398" s="12"/>
      <c r="H398">
        <v>0</v>
      </c>
      <c r="I398">
        <v>8</v>
      </c>
      <c r="J398" s="12"/>
      <c r="K398" s="12"/>
    </row>
    <row r="399" spans="1:11">
      <c r="A399">
        <v>1670</v>
      </c>
      <c r="D399">
        <v>19.154946687902267</v>
      </c>
      <c r="E399">
        <v>24.96546186654464</v>
      </c>
      <c r="F399" s="12"/>
      <c r="G399" s="12"/>
      <c r="H399">
        <v>0</v>
      </c>
      <c r="I399">
        <v>8</v>
      </c>
      <c r="J399" s="12"/>
      <c r="K399" s="12"/>
    </row>
    <row r="400" spans="1:11">
      <c r="A400">
        <v>1680</v>
      </c>
      <c r="D400">
        <v>19.188320508865576</v>
      </c>
      <c r="E400">
        <v>24.999619669035631</v>
      </c>
      <c r="F400" s="12"/>
      <c r="G400" s="12"/>
      <c r="H400">
        <v>0</v>
      </c>
      <c r="I400">
        <v>8</v>
      </c>
      <c r="J400" s="12"/>
      <c r="K400" s="12"/>
    </row>
    <row r="401" spans="1:11">
      <c r="A401">
        <v>1690</v>
      </c>
      <c r="D401">
        <v>19.221536551664826</v>
      </c>
      <c r="E401">
        <v>25.033675855093026</v>
      </c>
      <c r="F401" s="12"/>
      <c r="G401" s="12"/>
      <c r="H401">
        <v>0</v>
      </c>
      <c r="I401">
        <v>8</v>
      </c>
      <c r="J401" s="12"/>
      <c r="K401" s="12"/>
    </row>
    <row r="402" spans="1:11">
      <c r="A402">
        <v>1700</v>
      </c>
      <c r="D402">
        <v>19.254596364928222</v>
      </c>
      <c r="E402">
        <v>25.067631087042383</v>
      </c>
      <c r="F402" s="12">
        <f t="shared" ref="F402" si="46">AVERAGE(D402:D412)</f>
        <v>19.416867236581691</v>
      </c>
      <c r="G402" s="12">
        <f>AVERAGE(E402:E412)</f>
        <v>25.235429961593226</v>
      </c>
      <c r="H402">
        <v>0</v>
      </c>
      <c r="I402">
        <v>8</v>
      </c>
      <c r="J402" s="12">
        <f t="shared" ref="J402" si="47">I402+12.7+20+LOG10(F402*3.6)*20</f>
        <v>77.589633237788249</v>
      </c>
      <c r="K402" s="12">
        <f t="shared" ref="K402" si="48">I402+12.7+20+LOG10(G402*3.6)*20</f>
        <v>79.866264188304427</v>
      </c>
    </row>
    <row r="403" spans="1:11">
      <c r="A403">
        <v>1710</v>
      </c>
      <c r="D403">
        <v>19.287501473098903</v>
      </c>
      <c r="E403">
        <v>25.101486020166067</v>
      </c>
      <c r="F403" s="12"/>
      <c r="G403" s="12"/>
      <c r="H403">
        <v>0</v>
      </c>
      <c r="I403">
        <v>8</v>
      </c>
      <c r="J403" s="12"/>
      <c r="K403" s="12"/>
    </row>
    <row r="404" spans="1:11">
      <c r="A404">
        <v>1720</v>
      </c>
      <c r="D404">
        <v>19.320253376951964</v>
      </c>
      <c r="E404">
        <v>25.135241302806758</v>
      </c>
      <c r="F404" s="12"/>
      <c r="G404" s="12"/>
      <c r="H404">
        <v>0</v>
      </c>
      <c r="I404">
        <v>8</v>
      </c>
      <c r="J404" s="12"/>
      <c r="K404" s="12"/>
    </row>
    <row r="405" spans="1:11">
      <c r="A405">
        <v>1730</v>
      </c>
      <c r="D405">
        <v>19.352853554097475</v>
      </c>
      <c r="E405">
        <v>25.168897576469014</v>
      </c>
      <c r="F405" s="12"/>
      <c r="G405" s="12"/>
      <c r="H405">
        <v>0</v>
      </c>
      <c r="I405">
        <v>8</v>
      </c>
      <c r="J405" s="12"/>
      <c r="K405" s="12"/>
    </row>
    <row r="406" spans="1:11">
      <c r="A406">
        <v>1740</v>
      </c>
      <c r="D406">
        <v>19.385303459469977</v>
      </c>
      <c r="E406">
        <v>25.202455475918949</v>
      </c>
      <c r="F406" s="12"/>
      <c r="G406" s="12"/>
      <c r="H406">
        <v>0</v>
      </c>
      <c r="I406">
        <v>8</v>
      </c>
      <c r="J406" s="12"/>
      <c r="K406" s="12"/>
    </row>
    <row r="407" spans="1:11">
      <c r="A407">
        <v>1750</v>
      </c>
      <c r="D407">
        <v>19.417604525804872</v>
      </c>
      <c r="E407">
        <v>25.235915629282065</v>
      </c>
      <c r="F407" s="12"/>
      <c r="G407" s="12"/>
      <c r="H407">
        <v>0</v>
      </c>
      <c r="I407">
        <v>8</v>
      </c>
      <c r="J407" s="12"/>
      <c r="K407" s="12"/>
    </row>
    <row r="408" spans="1:11">
      <c r="A408">
        <v>1760</v>
      </c>
      <c r="D408">
        <v>19.449758164102153</v>
      </c>
      <c r="E408">
        <v>25.269278658139271</v>
      </c>
      <c r="F408" s="12"/>
      <c r="G408" s="12"/>
      <c r="H408">
        <v>0</v>
      </c>
      <c r="I408">
        <v>8</v>
      </c>
      <c r="J408" s="12"/>
      <c r="K408" s="12"/>
    </row>
    <row r="409" spans="1:11">
      <c r="A409">
        <v>1770</v>
      </c>
      <c r="D409">
        <v>19.481765764077871</v>
      </c>
      <c r="E409">
        <v>25.302545177621134</v>
      </c>
      <c r="F409" s="12"/>
      <c r="G409" s="12"/>
      <c r="H409">
        <v>0</v>
      </c>
      <c r="I409">
        <v>8</v>
      </c>
      <c r="J409" s="12"/>
      <c r="K409" s="12"/>
    </row>
    <row r="410" spans="1:11">
      <c r="A410">
        <v>1780</v>
      </c>
      <c r="D410">
        <v>19.513628694603721</v>
      </c>
      <c r="E410">
        <v>25.335715796500409</v>
      </c>
      <c r="F410" s="12"/>
      <c r="G410" s="12"/>
      <c r="H410">
        <v>0</v>
      </c>
      <c r="I410">
        <v>8</v>
      </c>
      <c r="J410" s="12"/>
      <c r="K410" s="12"/>
    </row>
    <row r="411" spans="1:11">
      <c r="A411">
        <v>1790</v>
      </c>
      <c r="D411">
        <v>19.54534830413515</v>
      </c>
      <c r="E411">
        <v>25.368791117282878</v>
      </c>
      <c r="F411" s="12"/>
      <c r="G411" s="12"/>
      <c r="H411">
        <v>0</v>
      </c>
      <c r="I411">
        <v>8</v>
      </c>
      <c r="J411" s="12"/>
      <c r="K411" s="12"/>
    </row>
    <row r="412" spans="1:11">
      <c r="A412">
        <v>1800</v>
      </c>
      <c r="D412">
        <v>19.576925921128304</v>
      </c>
      <c r="E412">
        <v>25.401771736296539</v>
      </c>
      <c r="F412" s="12">
        <f t="shared" ref="F412" si="49">AVERAGE(D412:D422)</f>
        <v>19.732057043994121</v>
      </c>
      <c r="G412" s="12">
        <f>AVERAGE(E412:E422)</f>
        <v>25.564818471891126</v>
      </c>
      <c r="H412">
        <v>0</v>
      </c>
      <c r="I412">
        <v>8</v>
      </c>
      <c r="J412" s="12">
        <f t="shared" ref="J412" si="50">I412+12.7+20+LOG10(F412*3.6)*20</f>
        <v>77.729497261482365</v>
      </c>
      <c r="K412" s="12">
        <f t="shared" ref="K412" si="51">I412+12.7+20+LOG10(G412*3.6)*20</f>
        <v>79.978904280918485</v>
      </c>
    </row>
    <row r="413" spans="1:11">
      <c r="A413">
        <v>1810</v>
      </c>
      <c r="D413">
        <v>19.60836285444622</v>
      </c>
      <c r="E413">
        <v>25.434658243779158</v>
      </c>
      <c r="F413" s="12"/>
      <c r="G413" s="12"/>
      <c r="H413">
        <v>0</v>
      </c>
      <c r="I413">
        <v>8</v>
      </c>
      <c r="J413" s="12"/>
      <c r="K413" s="12"/>
    </row>
    <row r="414" spans="1:11">
      <c r="A414">
        <v>1820</v>
      </c>
      <c r="D414">
        <v>19.639660393754571</v>
      </c>
      <c r="E414">
        <v>25.467451223964289</v>
      </c>
      <c r="F414" s="12"/>
      <c r="G414" s="12"/>
      <c r="H414">
        <v>0</v>
      </c>
      <c r="I414">
        <v>8</v>
      </c>
      <c r="J414" s="12"/>
      <c r="K414" s="12"/>
    </row>
    <row r="415" spans="1:11">
      <c r="A415">
        <v>1830</v>
      </c>
      <c r="D415">
        <v>19.670819809907268</v>
      </c>
      <c r="E415">
        <v>25.500151255165701</v>
      </c>
      <c r="F415" s="12"/>
      <c r="G415" s="12"/>
      <c r="H415">
        <v>0</v>
      </c>
      <c r="I415">
        <v>8</v>
      </c>
      <c r="J415" s="12"/>
      <c r="K415" s="12"/>
    </row>
    <row r="416" spans="1:11">
      <c r="A416">
        <v>1840</v>
      </c>
      <c r="D416">
        <v>19.70184235532227</v>
      </c>
      <c r="E416">
        <v>25.53275890986032</v>
      </c>
      <c r="F416" s="12"/>
      <c r="G416" s="12"/>
      <c r="H416">
        <v>0</v>
      </c>
      <c r="I416">
        <v>8</v>
      </c>
      <c r="J416" s="12"/>
      <c r="K416" s="12"/>
    </row>
    <row r="417" spans="1:11">
      <c r="A417">
        <v>1850</v>
      </c>
      <c r="D417">
        <v>19.732729264347892</v>
      </c>
      <c r="E417">
        <v>25.565274754769682</v>
      </c>
      <c r="F417" s="12"/>
      <c r="G417" s="12"/>
      <c r="H417">
        <v>0</v>
      </c>
      <c r="I417">
        <v>8</v>
      </c>
      <c r="J417" s="12"/>
      <c r="K417" s="12"/>
    </row>
    <row r="418" spans="1:11">
      <c r="A418">
        <v>1860</v>
      </c>
      <c r="D418">
        <v>19.763481753619878</v>
      </c>
      <c r="E418">
        <v>25.597699350939944</v>
      </c>
      <c r="F418" s="12"/>
      <c r="G418" s="12"/>
      <c r="H418">
        <v>0</v>
      </c>
      <c r="I418">
        <v>8</v>
      </c>
      <c r="J418" s="12"/>
      <c r="K418" s="12"/>
    </row>
    <row r="419" spans="1:11">
      <c r="A419">
        <v>1870</v>
      </c>
      <c r="D419">
        <v>19.79410102240956</v>
      </c>
      <c r="E419">
        <v>25.630033253820471</v>
      </c>
      <c r="F419" s="12"/>
      <c r="G419" s="12"/>
      <c r="H419">
        <v>0</v>
      </c>
      <c r="I419">
        <v>8</v>
      </c>
      <c r="J419" s="12"/>
      <c r="K419" s="12"/>
    </row>
    <row r="420" spans="1:11">
      <c r="A420">
        <v>1880</v>
      </c>
      <c r="D420">
        <v>19.824588252963331</v>
      </c>
      <c r="E420">
        <v>25.662277013341061</v>
      </c>
      <c r="F420" s="12"/>
      <c r="G420" s="12"/>
      <c r="H420">
        <v>0</v>
      </c>
      <c r="I420">
        <v>8</v>
      </c>
      <c r="J420" s="12"/>
      <c r="K420" s="12"/>
    </row>
    <row r="421" spans="1:11">
      <c r="A421">
        <v>1890</v>
      </c>
      <c r="D421">
        <v>19.854944610833716</v>
      </c>
      <c r="E421">
        <v>25.694431173987777</v>
      </c>
      <c r="F421" s="12"/>
      <c r="G421" s="12"/>
      <c r="H421">
        <v>0</v>
      </c>
      <c r="I421">
        <v>8</v>
      </c>
      <c r="J421" s="12"/>
      <c r="K421" s="12"/>
    </row>
    <row r="422" spans="1:11">
      <c r="A422">
        <v>1900</v>
      </c>
      <c r="D422">
        <v>19.885171245202304</v>
      </c>
      <c r="E422">
        <v>25.726496274877483</v>
      </c>
      <c r="F422" s="12">
        <f t="shared" ref="F422" si="52">AVERAGE(D422:D432)</f>
        <v>20.033781803267615</v>
      </c>
      <c r="G422" s="12">
        <f>AVERAGE(E422:E432)</f>
        <v>25.885074682177539</v>
      </c>
      <c r="H422">
        <v>0</v>
      </c>
      <c r="I422">
        <v>8</v>
      </c>
      <c r="J422" s="12">
        <f t="shared" ref="J422" si="53">I422+12.7+20+LOG10(F422*3.6)*20</f>
        <v>77.861308802775412</v>
      </c>
      <c r="K422" s="12">
        <f>I422+12.7+20+LOG10(G422*3.6)*20</f>
        <v>80.087038461784999</v>
      </c>
    </row>
    <row r="423" spans="1:11">
      <c r="A423">
        <v>1910</v>
      </c>
      <c r="D423">
        <v>19.91526928919475</v>
      </c>
      <c r="E423">
        <v>25.758472849831072</v>
      </c>
      <c r="F423" s="12"/>
      <c r="G423" s="12"/>
      <c r="H423">
        <v>0</v>
      </c>
      <c r="I423">
        <v>8</v>
      </c>
      <c r="J423" s="12"/>
      <c r="K423" s="12"/>
    </row>
    <row r="424" spans="1:11">
      <c r="A424">
        <v>1920</v>
      </c>
      <c r="D424">
        <v>19.945239860188103</v>
      </c>
      <c r="E424">
        <v>25.790361427445418</v>
      </c>
      <c r="F424" s="12"/>
      <c r="G424" s="12"/>
      <c r="H424">
        <v>0</v>
      </c>
      <c r="I424">
        <v>8</v>
      </c>
      <c r="J424" s="12"/>
      <c r="K424" s="12"/>
    </row>
    <row r="425" spans="1:11">
      <c r="A425">
        <v>1930</v>
      </c>
      <c r="D425">
        <v>19.975084060110696</v>
      </c>
      <c r="E425">
        <v>25.822162531164086</v>
      </c>
      <c r="F425" s="12"/>
      <c r="G425" s="12"/>
      <c r="H425">
        <v>0</v>
      </c>
      <c r="I425">
        <v>8</v>
      </c>
      <c r="J425" s="12"/>
      <c r="K425" s="12"/>
    </row>
    <row r="426" spans="1:11">
      <c r="A426">
        <v>1940</v>
      </c>
      <c r="D426">
        <v>20.00480297573479</v>
      </c>
      <c r="E426">
        <v>25.853876679346836</v>
      </c>
      <c r="F426" s="12"/>
      <c r="G426" s="12"/>
      <c r="H426">
        <v>0</v>
      </c>
      <c r="I426">
        <v>8</v>
      </c>
      <c r="J426" s="12"/>
      <c r="K426" s="12"/>
    </row>
    <row r="427" spans="1:11">
      <c r="A427">
        <v>1950</v>
      </c>
      <c r="D427">
        <v>20.03439767896219</v>
      </c>
      <c r="E427">
        <v>25.885504385337903</v>
      </c>
      <c r="F427" s="12"/>
      <c r="G427" s="12"/>
      <c r="H427">
        <v>0</v>
      </c>
      <c r="I427">
        <v>8</v>
      </c>
      <c r="J427" s="12"/>
      <c r="K427" s="12"/>
    </row>
    <row r="428" spans="1:11">
      <c r="A428">
        <v>1960</v>
      </c>
      <c r="D428">
        <v>20.063869227103066</v>
      </c>
      <c r="E428">
        <v>25.917046157533147</v>
      </c>
      <c r="F428" s="12"/>
      <c r="G428" s="12"/>
      <c r="H428">
        <v>0</v>
      </c>
      <c r="I428">
        <v>8</v>
      </c>
      <c r="J428" s="12"/>
      <c r="K428" s="12"/>
    </row>
    <row r="429" spans="1:11">
      <c r="A429">
        <v>1970</v>
      </c>
      <c r="D429">
        <v>20.093218663148122</v>
      </c>
      <c r="E429">
        <v>25.948502499446029</v>
      </c>
      <c r="F429" s="12"/>
      <c r="G429" s="12"/>
      <c r="H429">
        <v>0</v>
      </c>
      <c r="I429">
        <v>8</v>
      </c>
      <c r="J429" s="12"/>
      <c r="K429" s="12"/>
    </row>
    <row r="430" spans="1:11">
      <c r="A430">
        <v>1980</v>
      </c>
      <c r="D430">
        <v>20.122447016034357</v>
      </c>
      <c r="E430">
        <v>25.979873909772486</v>
      </c>
      <c r="F430" s="12"/>
      <c r="G430" s="12"/>
      <c r="H430">
        <v>0</v>
      </c>
      <c r="I430">
        <v>8</v>
      </c>
      <c r="J430" s="12"/>
      <c r="K430" s="12"/>
    </row>
    <row r="431" spans="1:11">
      <c r="A431">
        <v>1990</v>
      </c>
      <c r="D431">
        <v>20.151555300904572</v>
      </c>
      <c r="E431">
        <v>26.011160882454696</v>
      </c>
      <c r="F431" s="12"/>
      <c r="G431" s="12"/>
      <c r="H431">
        <v>0</v>
      </c>
      <c r="I431">
        <v>8</v>
      </c>
      <c r="J431" s="12"/>
      <c r="K431" s="12"/>
    </row>
    <row r="432" spans="1:11">
      <c r="A432">
        <v>2000</v>
      </c>
      <c r="D432">
        <v>20.180544519360794</v>
      </c>
      <c r="E432">
        <v>26.042363906743777</v>
      </c>
      <c r="F432" s="12"/>
      <c r="G432" s="12"/>
      <c r="H432">
        <v>0</v>
      </c>
      <c r="I432">
        <v>8</v>
      </c>
    </row>
    <row r="433" spans="6:6">
      <c r="F433" s="12"/>
    </row>
    <row r="434" spans="6:6">
      <c r="F434" s="12"/>
    </row>
    <row r="435" spans="6:6">
      <c r="F435" s="12"/>
    </row>
    <row r="436" spans="6:6">
      <c r="F436" s="12"/>
    </row>
    <row r="437" spans="6:6">
      <c r="F437" s="12"/>
    </row>
    <row r="438" spans="6:6">
      <c r="F438" s="12"/>
    </row>
    <row r="439" spans="6:6">
      <c r="F439" s="12"/>
    </row>
    <row r="440" spans="6:6">
      <c r="F440" s="12"/>
    </row>
    <row r="441" spans="6:6">
      <c r="F441" s="12"/>
    </row>
    <row r="456" spans="3:5">
      <c r="E456" t="s">
        <v>52</v>
      </c>
    </row>
    <row r="458" spans="3:5">
      <c r="C458">
        <v>100</v>
      </c>
      <c r="D458">
        <v>67.087402875221869</v>
      </c>
      <c r="E458">
        <v>68.224193172908386</v>
      </c>
    </row>
    <row r="459" spans="3:5">
      <c r="C459">
        <f>C458+100</f>
        <v>200</v>
      </c>
      <c r="D459">
        <v>70.977191660814384</v>
      </c>
      <c r="E459">
        <v>72.499147979022439</v>
      </c>
    </row>
    <row r="460" spans="3:5">
      <c r="C460">
        <f t="shared" ref="C460:C477" si="54">C459+100</f>
        <v>300</v>
      </c>
      <c r="D460">
        <v>72.402135352748573</v>
      </c>
      <c r="E460">
        <v>74.178576978257212</v>
      </c>
    </row>
    <row r="461" spans="3:5" ht="24.6" customHeight="1">
      <c r="C461">
        <f t="shared" si="54"/>
        <v>400</v>
      </c>
      <c r="D461">
        <v>73.326334077018487</v>
      </c>
      <c r="E461">
        <v>75.290825834362678</v>
      </c>
    </row>
    <row r="462" spans="3:5">
      <c r="C462">
        <f t="shared" si="54"/>
        <v>500</v>
      </c>
      <c r="D462">
        <v>74.010794889241723</v>
      </c>
      <c r="E462">
        <v>76.1269937066088</v>
      </c>
    </row>
    <row r="463" spans="3:5">
      <c r="C463">
        <f t="shared" si="54"/>
        <v>600</v>
      </c>
      <c r="D463">
        <v>74.553595566695606</v>
      </c>
      <c r="E463">
        <v>76.798170096891525</v>
      </c>
    </row>
    <row r="464" spans="3:5">
      <c r="C464">
        <f t="shared" si="54"/>
        <v>700</v>
      </c>
      <c r="D464">
        <v>75.002651558767724</v>
      </c>
      <c r="E464">
        <v>77.359184715683597</v>
      </c>
    </row>
    <row r="465" spans="3:5">
      <c r="C465">
        <f t="shared" si="54"/>
        <v>800</v>
      </c>
      <c r="D465">
        <v>75.385035365266504</v>
      </c>
      <c r="E465">
        <v>77.841263503655171</v>
      </c>
    </row>
    <row r="466" spans="3:5">
      <c r="C466">
        <f t="shared" si="54"/>
        <v>900</v>
      </c>
      <c r="D466">
        <v>75.717558955469201</v>
      </c>
      <c r="E466">
        <v>78.26392629867695</v>
      </c>
    </row>
    <row r="467" spans="3:5">
      <c r="C467">
        <f t="shared" si="54"/>
        <v>1000</v>
      </c>
      <c r="D467">
        <v>76.011384988676383</v>
      </c>
      <c r="E467">
        <v>78.640208081094784</v>
      </c>
    </row>
    <row r="468" spans="3:5">
      <c r="C468">
        <f t="shared" si="54"/>
        <v>1100</v>
      </c>
      <c r="D468">
        <v>76.274305740541266</v>
      </c>
      <c r="E468">
        <v>78.912395797779169</v>
      </c>
    </row>
    <row r="469" spans="3:5">
      <c r="C469">
        <f t="shared" si="54"/>
        <v>1200</v>
      </c>
      <c r="D469">
        <v>76.511976921524607</v>
      </c>
      <c r="E469">
        <v>79.071613371258309</v>
      </c>
    </row>
    <row r="470" spans="3:5">
      <c r="C470">
        <f t="shared" si="54"/>
        <v>1300</v>
      </c>
      <c r="D470">
        <v>76.728633762634388</v>
      </c>
      <c r="E470">
        <v>79.22090021616809</v>
      </c>
    </row>
    <row r="471" spans="3:5">
      <c r="C471">
        <f t="shared" si="54"/>
        <v>1400</v>
      </c>
      <c r="D471">
        <v>76.927530092191688</v>
      </c>
      <c r="E471">
        <v>79.362602583560289</v>
      </c>
    </row>
    <row r="472" spans="3:5">
      <c r="C472">
        <f t="shared" si="54"/>
        <v>1500</v>
      </c>
      <c r="D472">
        <v>77.111219843746454</v>
      </c>
      <c r="E472">
        <v>79.497420328189435</v>
      </c>
    </row>
    <row r="473" spans="3:5" ht="16.2" customHeight="1">
      <c r="C473">
        <f t="shared" si="54"/>
        <v>1600</v>
      </c>
      <c r="D473">
        <v>77.281744343304609</v>
      </c>
      <c r="E473">
        <v>79.625960550712733</v>
      </c>
    </row>
    <row r="474" spans="3:5">
      <c r="C474">
        <f t="shared" si="54"/>
        <v>1700</v>
      </c>
      <c r="D474">
        <v>77.440760861453001</v>
      </c>
      <c r="E474">
        <v>79.748753318532849</v>
      </c>
    </row>
    <row r="475" spans="3:5">
      <c r="C475">
        <f t="shared" si="54"/>
        <v>1800</v>
      </c>
      <c r="D475">
        <v>77.589633237788249</v>
      </c>
      <c r="E475">
        <v>79.866264188304427</v>
      </c>
    </row>
    <row r="476" spans="3:5">
      <c r="C476">
        <f t="shared" si="54"/>
        <v>1900</v>
      </c>
      <c r="D476">
        <v>77.729497261482365</v>
      </c>
      <c r="E476">
        <v>79.978904280918485</v>
      </c>
    </row>
    <row r="477" spans="3:5">
      <c r="C477">
        <f t="shared" si="54"/>
        <v>2000</v>
      </c>
      <c r="D477">
        <v>77.861308802775412</v>
      </c>
      <c r="E477">
        <v>80.087038461784999</v>
      </c>
    </row>
  </sheetData>
  <mergeCells count="81">
    <mergeCell ref="J412:J421"/>
    <mergeCell ref="J422:J431"/>
    <mergeCell ref="K422:K431"/>
    <mergeCell ref="J352:J361"/>
    <mergeCell ref="J362:J371"/>
    <mergeCell ref="J372:J381"/>
    <mergeCell ref="J382:J391"/>
    <mergeCell ref="J392:J401"/>
    <mergeCell ref="J402:J411"/>
    <mergeCell ref="J292:J301"/>
    <mergeCell ref="J302:J311"/>
    <mergeCell ref="J312:J321"/>
    <mergeCell ref="J322:J331"/>
    <mergeCell ref="J332:J341"/>
    <mergeCell ref="J342:J351"/>
    <mergeCell ref="J232:J241"/>
    <mergeCell ref="J242:J251"/>
    <mergeCell ref="J252:J261"/>
    <mergeCell ref="J262:J271"/>
    <mergeCell ref="J272:J281"/>
    <mergeCell ref="J282:J291"/>
    <mergeCell ref="F382:F391"/>
    <mergeCell ref="F392:F401"/>
    <mergeCell ref="F402:F411"/>
    <mergeCell ref="F412:F421"/>
    <mergeCell ref="F422:F431"/>
    <mergeCell ref="F432:F441"/>
    <mergeCell ref="F322:F331"/>
    <mergeCell ref="F332:F341"/>
    <mergeCell ref="F342:F351"/>
    <mergeCell ref="F352:F361"/>
    <mergeCell ref="F362:F371"/>
    <mergeCell ref="F372:F381"/>
    <mergeCell ref="F232:F241"/>
    <mergeCell ref="F242:F251"/>
    <mergeCell ref="F252:F261"/>
    <mergeCell ref="F262:F271"/>
    <mergeCell ref="F272:F281"/>
    <mergeCell ref="F282:F291"/>
    <mergeCell ref="F292:F301"/>
    <mergeCell ref="F302:F311"/>
    <mergeCell ref="F312:F321"/>
    <mergeCell ref="K362:K371"/>
    <mergeCell ref="K372:K381"/>
    <mergeCell ref="K382:K391"/>
    <mergeCell ref="K392:K401"/>
    <mergeCell ref="K402:K411"/>
    <mergeCell ref="K412:K421"/>
    <mergeCell ref="K302:K311"/>
    <mergeCell ref="K312:K321"/>
    <mergeCell ref="K322:K331"/>
    <mergeCell ref="K332:K341"/>
    <mergeCell ref="K342:K351"/>
    <mergeCell ref="K352:K361"/>
    <mergeCell ref="G402:G411"/>
    <mergeCell ref="G412:G421"/>
    <mergeCell ref="G422:G432"/>
    <mergeCell ref="K232:K241"/>
    <mergeCell ref="K242:K251"/>
    <mergeCell ref="K252:K261"/>
    <mergeCell ref="K262:K271"/>
    <mergeCell ref="K272:K281"/>
    <mergeCell ref="K282:K291"/>
    <mergeCell ref="K292:K301"/>
    <mergeCell ref="G342:G351"/>
    <mergeCell ref="G352:G361"/>
    <mergeCell ref="G362:G371"/>
    <mergeCell ref="G372:G381"/>
    <mergeCell ref="G382:G391"/>
    <mergeCell ref="G392:G401"/>
    <mergeCell ref="G282:G291"/>
    <mergeCell ref="G292:G301"/>
    <mergeCell ref="G302:G311"/>
    <mergeCell ref="G312:G321"/>
    <mergeCell ref="G322:G331"/>
    <mergeCell ref="G332:G341"/>
    <mergeCell ref="G232:G241"/>
    <mergeCell ref="G242:G251"/>
    <mergeCell ref="G252:G261"/>
    <mergeCell ref="G262:G271"/>
    <mergeCell ref="G272:G28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2"/>
  <sheetViews>
    <sheetView topLeftCell="A2" workbookViewId="0">
      <selection activeCell="D3" sqref="D3"/>
    </sheetView>
  </sheetViews>
  <sheetFormatPr defaultRowHeight="14.4"/>
  <cols>
    <col min="1" max="1" width="33.5546875" bestFit="1" customWidth="1"/>
    <col min="2" max="3" width="12.109375" customWidth="1"/>
    <col min="4" max="4" width="12.109375" bestFit="1" customWidth="1"/>
    <col min="5" max="5" width="9.88671875" customWidth="1"/>
  </cols>
  <sheetData>
    <row r="1" spans="1:7">
      <c r="A1" s="3" t="s">
        <v>1</v>
      </c>
    </row>
    <row r="2" spans="1:7">
      <c r="A2" s="9" t="s">
        <v>33</v>
      </c>
      <c r="D2" s="3" t="s">
        <v>45</v>
      </c>
    </row>
    <row r="3" spans="1:7">
      <c r="A3" s="3"/>
    </row>
    <row r="4" spans="1:7">
      <c r="A4" t="s">
        <v>28</v>
      </c>
      <c r="B4" s="7">
        <v>49</v>
      </c>
      <c r="C4" t="s">
        <v>11</v>
      </c>
    </row>
    <row r="5" spans="1:7">
      <c r="A5" t="s">
        <v>35</v>
      </c>
      <c r="B5" s="8">
        <v>-0.5</v>
      </c>
      <c r="C5" t="s">
        <v>36</v>
      </c>
    </row>
    <row r="6" spans="1:7">
      <c r="A6" t="s">
        <v>7</v>
      </c>
      <c r="B6" s="8">
        <v>3</v>
      </c>
    </row>
    <row r="8" spans="1:7">
      <c r="A8" t="s">
        <v>29</v>
      </c>
      <c r="B8">
        <f>B4*B6</f>
        <v>147</v>
      </c>
    </row>
    <row r="9" spans="1:7">
      <c r="E9" t="s">
        <v>6</v>
      </c>
    </row>
    <row r="10" spans="1:7">
      <c r="B10" t="s">
        <v>13</v>
      </c>
      <c r="C10" t="s">
        <v>19</v>
      </c>
      <c r="D10" t="s">
        <v>5</v>
      </c>
      <c r="E10" t="s">
        <v>34</v>
      </c>
      <c r="F10" t="s">
        <v>19</v>
      </c>
      <c r="G10" t="s">
        <v>20</v>
      </c>
    </row>
    <row r="11" spans="1:7">
      <c r="B11" t="s">
        <v>23</v>
      </c>
      <c r="D11" t="s">
        <v>24</v>
      </c>
      <c r="E11" t="s">
        <v>25</v>
      </c>
      <c r="F11" t="s">
        <v>25</v>
      </c>
      <c r="G11" t="s">
        <v>25</v>
      </c>
    </row>
    <row r="12" spans="1:7">
      <c r="B12">
        <v>0</v>
      </c>
      <c r="C12" s="8">
        <v>0</v>
      </c>
      <c r="D12" s="8">
        <v>0</v>
      </c>
      <c r="E12" s="1">
        <f>-B$5</f>
        <v>0.5</v>
      </c>
      <c r="F12">
        <f t="shared" ref="F12:F43" si="0">9.81*SIN(C12)</f>
        <v>0</v>
      </c>
      <c r="G12" s="2">
        <f t="shared" ref="G12:G43" si="1">E12-F12</f>
        <v>0.5</v>
      </c>
    </row>
    <row r="13" spans="1:7">
      <c r="B13">
        <v>10</v>
      </c>
      <c r="C13" s="8">
        <v>0</v>
      </c>
      <c r="D13" s="2">
        <f t="shared" ref="D13:D44" si="2">SQRT(D12^2+2*(B13-B12)*G12)</f>
        <v>3.1622776601683795</v>
      </c>
      <c r="E13" s="1">
        <f t="shared" ref="E13:E62" si="3">-B$5</f>
        <v>0.5</v>
      </c>
      <c r="F13">
        <f t="shared" si="0"/>
        <v>0</v>
      </c>
      <c r="G13" s="2">
        <f t="shared" si="1"/>
        <v>0.5</v>
      </c>
    </row>
    <row r="14" spans="1:7">
      <c r="B14">
        <v>20</v>
      </c>
      <c r="C14" s="8">
        <v>0</v>
      </c>
      <c r="D14" s="2">
        <f t="shared" si="2"/>
        <v>4.4721359549995796</v>
      </c>
      <c r="E14" s="1">
        <f t="shared" si="3"/>
        <v>0.5</v>
      </c>
      <c r="F14">
        <f t="shared" si="0"/>
        <v>0</v>
      </c>
      <c r="G14" s="2">
        <f t="shared" si="1"/>
        <v>0.5</v>
      </c>
    </row>
    <row r="15" spans="1:7">
      <c r="B15">
        <v>30</v>
      </c>
      <c r="C15" s="8">
        <v>0</v>
      </c>
      <c r="D15" s="2">
        <f t="shared" si="2"/>
        <v>5.4772255750516612</v>
      </c>
      <c r="E15" s="1">
        <f t="shared" si="3"/>
        <v>0.5</v>
      </c>
      <c r="F15">
        <f t="shared" si="0"/>
        <v>0</v>
      </c>
      <c r="G15" s="2">
        <f t="shared" si="1"/>
        <v>0.5</v>
      </c>
    </row>
    <row r="16" spans="1:7">
      <c r="B16">
        <v>40</v>
      </c>
      <c r="C16" s="8">
        <v>0</v>
      </c>
      <c r="D16" s="2">
        <f t="shared" si="2"/>
        <v>6.324555320336759</v>
      </c>
      <c r="E16" s="1">
        <f t="shared" si="3"/>
        <v>0.5</v>
      </c>
      <c r="F16">
        <f t="shared" si="0"/>
        <v>0</v>
      </c>
      <c r="G16" s="2">
        <f t="shared" si="1"/>
        <v>0.5</v>
      </c>
    </row>
    <row r="17" spans="2:7">
      <c r="B17">
        <v>50</v>
      </c>
      <c r="C17" s="8">
        <v>0</v>
      </c>
      <c r="D17" s="2">
        <f t="shared" si="2"/>
        <v>7.0710678118654755</v>
      </c>
      <c r="E17" s="1">
        <f t="shared" si="3"/>
        <v>0.5</v>
      </c>
      <c r="F17">
        <f t="shared" si="0"/>
        <v>0</v>
      </c>
      <c r="G17" s="2">
        <f t="shared" si="1"/>
        <v>0.5</v>
      </c>
    </row>
    <row r="18" spans="2:7">
      <c r="B18">
        <v>60</v>
      </c>
      <c r="C18" s="8">
        <v>0</v>
      </c>
      <c r="D18" s="2">
        <f t="shared" si="2"/>
        <v>7.745966692414834</v>
      </c>
      <c r="E18" s="1">
        <f t="shared" si="3"/>
        <v>0.5</v>
      </c>
      <c r="F18">
        <f t="shared" si="0"/>
        <v>0</v>
      </c>
      <c r="G18" s="2">
        <f t="shared" si="1"/>
        <v>0.5</v>
      </c>
    </row>
    <row r="19" spans="2:7">
      <c r="B19">
        <v>70</v>
      </c>
      <c r="C19" s="8">
        <v>0</v>
      </c>
      <c r="D19" s="2">
        <f t="shared" si="2"/>
        <v>8.3666002653407556</v>
      </c>
      <c r="E19" s="1">
        <f t="shared" si="3"/>
        <v>0.5</v>
      </c>
      <c r="F19">
        <f t="shared" si="0"/>
        <v>0</v>
      </c>
      <c r="G19" s="2">
        <f t="shared" si="1"/>
        <v>0.5</v>
      </c>
    </row>
    <row r="20" spans="2:7">
      <c r="B20">
        <v>80</v>
      </c>
      <c r="C20" s="8">
        <v>0</v>
      </c>
      <c r="D20" s="2">
        <f t="shared" si="2"/>
        <v>8.9442719099991592</v>
      </c>
      <c r="E20" s="1">
        <f t="shared" si="3"/>
        <v>0.5</v>
      </c>
      <c r="F20">
        <f t="shared" si="0"/>
        <v>0</v>
      </c>
      <c r="G20" s="2">
        <f t="shared" si="1"/>
        <v>0.5</v>
      </c>
    </row>
    <row r="21" spans="2:7">
      <c r="B21">
        <v>90</v>
      </c>
      <c r="C21" s="8">
        <v>0</v>
      </c>
      <c r="D21" s="2">
        <f t="shared" si="2"/>
        <v>9.4868329805051381</v>
      </c>
      <c r="E21" s="1">
        <f t="shared" si="3"/>
        <v>0.5</v>
      </c>
      <c r="F21">
        <f t="shared" si="0"/>
        <v>0</v>
      </c>
      <c r="G21" s="2">
        <f t="shared" si="1"/>
        <v>0.5</v>
      </c>
    </row>
    <row r="22" spans="2:7">
      <c r="B22">
        <v>100</v>
      </c>
      <c r="C22" s="8">
        <v>0</v>
      </c>
      <c r="D22" s="2">
        <f t="shared" si="2"/>
        <v>10</v>
      </c>
      <c r="E22" s="1">
        <f t="shared" si="3"/>
        <v>0.5</v>
      </c>
      <c r="F22">
        <f t="shared" si="0"/>
        <v>0</v>
      </c>
      <c r="G22" s="2">
        <f t="shared" si="1"/>
        <v>0.5</v>
      </c>
    </row>
    <row r="23" spans="2:7">
      <c r="B23">
        <v>110</v>
      </c>
      <c r="C23" s="8">
        <v>0</v>
      </c>
      <c r="D23" s="2">
        <f t="shared" si="2"/>
        <v>10.488088481701515</v>
      </c>
      <c r="E23" s="1">
        <f t="shared" si="3"/>
        <v>0.5</v>
      </c>
      <c r="F23">
        <f t="shared" si="0"/>
        <v>0</v>
      </c>
      <c r="G23" s="2">
        <f t="shared" si="1"/>
        <v>0.5</v>
      </c>
    </row>
    <row r="24" spans="2:7">
      <c r="B24">
        <v>120</v>
      </c>
      <c r="C24" s="8">
        <v>0</v>
      </c>
      <c r="D24" s="2">
        <f t="shared" si="2"/>
        <v>10.954451150103322</v>
      </c>
      <c r="E24" s="1">
        <f t="shared" si="3"/>
        <v>0.5</v>
      </c>
      <c r="F24">
        <f t="shared" si="0"/>
        <v>0</v>
      </c>
      <c r="G24" s="2">
        <f t="shared" si="1"/>
        <v>0.5</v>
      </c>
    </row>
    <row r="25" spans="2:7">
      <c r="B25">
        <v>130</v>
      </c>
      <c r="C25" s="8">
        <v>0</v>
      </c>
      <c r="D25" s="2">
        <f t="shared" si="2"/>
        <v>11.401754250991379</v>
      </c>
      <c r="E25" s="1">
        <f t="shared" si="3"/>
        <v>0.5</v>
      </c>
      <c r="F25">
        <f t="shared" si="0"/>
        <v>0</v>
      </c>
      <c r="G25" s="2">
        <f t="shared" si="1"/>
        <v>0.5</v>
      </c>
    </row>
    <row r="26" spans="2:7">
      <c r="B26">
        <v>140</v>
      </c>
      <c r="C26" s="8">
        <v>0</v>
      </c>
      <c r="D26" s="2">
        <f t="shared" si="2"/>
        <v>11.832159566199232</v>
      </c>
      <c r="E26" s="1">
        <f t="shared" si="3"/>
        <v>0.5</v>
      </c>
      <c r="F26">
        <f t="shared" si="0"/>
        <v>0</v>
      </c>
      <c r="G26" s="2">
        <f t="shared" si="1"/>
        <v>0.5</v>
      </c>
    </row>
    <row r="27" spans="2:7">
      <c r="B27">
        <v>150</v>
      </c>
      <c r="C27" s="8">
        <v>0</v>
      </c>
      <c r="D27" s="2">
        <f t="shared" si="2"/>
        <v>12.24744871391589</v>
      </c>
      <c r="E27" s="1">
        <f t="shared" si="3"/>
        <v>0.5</v>
      </c>
      <c r="F27">
        <f t="shared" si="0"/>
        <v>0</v>
      </c>
      <c r="G27" s="2">
        <f t="shared" si="1"/>
        <v>0.5</v>
      </c>
    </row>
    <row r="28" spans="2:7">
      <c r="B28">
        <v>160</v>
      </c>
      <c r="C28" s="8">
        <v>0</v>
      </c>
      <c r="D28" s="2">
        <f t="shared" si="2"/>
        <v>12.649110640673518</v>
      </c>
      <c r="E28" s="1">
        <f t="shared" si="3"/>
        <v>0.5</v>
      </c>
      <c r="F28">
        <f t="shared" si="0"/>
        <v>0</v>
      </c>
      <c r="G28" s="2">
        <f t="shared" si="1"/>
        <v>0.5</v>
      </c>
    </row>
    <row r="29" spans="2:7">
      <c r="B29">
        <v>170</v>
      </c>
      <c r="C29" s="8">
        <v>0</v>
      </c>
      <c r="D29" s="2">
        <f t="shared" si="2"/>
        <v>13.038404810405298</v>
      </c>
      <c r="E29" s="1">
        <f t="shared" si="3"/>
        <v>0.5</v>
      </c>
      <c r="F29">
        <f t="shared" si="0"/>
        <v>0</v>
      </c>
      <c r="G29" s="2">
        <f t="shared" si="1"/>
        <v>0.5</v>
      </c>
    </row>
    <row r="30" spans="2:7">
      <c r="B30">
        <v>180</v>
      </c>
      <c r="C30" s="8">
        <v>0</v>
      </c>
      <c r="D30" s="2">
        <f t="shared" si="2"/>
        <v>13.416407864998739</v>
      </c>
      <c r="E30" s="1">
        <f t="shared" si="3"/>
        <v>0.5</v>
      </c>
      <c r="F30">
        <f t="shared" si="0"/>
        <v>0</v>
      </c>
      <c r="G30" s="2">
        <f t="shared" si="1"/>
        <v>0.5</v>
      </c>
    </row>
    <row r="31" spans="2:7">
      <c r="B31">
        <v>190</v>
      </c>
      <c r="C31" s="8">
        <v>0</v>
      </c>
      <c r="D31" s="2">
        <f t="shared" si="2"/>
        <v>13.784048752090223</v>
      </c>
      <c r="E31" s="1">
        <f t="shared" si="3"/>
        <v>0.5</v>
      </c>
      <c r="F31">
        <f t="shared" si="0"/>
        <v>0</v>
      </c>
      <c r="G31" s="2">
        <f t="shared" si="1"/>
        <v>0.5</v>
      </c>
    </row>
    <row r="32" spans="2:7">
      <c r="B32">
        <v>200</v>
      </c>
      <c r="C32" s="8">
        <v>0</v>
      </c>
      <c r="D32" s="2">
        <f t="shared" si="2"/>
        <v>14.142135623730951</v>
      </c>
      <c r="E32" s="1">
        <f t="shared" si="3"/>
        <v>0.5</v>
      </c>
      <c r="F32">
        <f t="shared" si="0"/>
        <v>0</v>
      </c>
      <c r="G32" s="2">
        <f t="shared" si="1"/>
        <v>0.5</v>
      </c>
    </row>
    <row r="33" spans="2:7">
      <c r="B33">
        <v>210</v>
      </c>
      <c r="C33" s="8">
        <v>0</v>
      </c>
      <c r="D33" s="2">
        <f t="shared" si="2"/>
        <v>14.49137674618944</v>
      </c>
      <c r="E33" s="1">
        <f t="shared" si="3"/>
        <v>0.5</v>
      </c>
      <c r="F33">
        <f t="shared" si="0"/>
        <v>0</v>
      </c>
      <c r="G33" s="2">
        <f t="shared" si="1"/>
        <v>0.5</v>
      </c>
    </row>
    <row r="34" spans="2:7">
      <c r="B34">
        <v>220</v>
      </c>
      <c r="C34" s="8">
        <v>0</v>
      </c>
      <c r="D34" s="2">
        <f t="shared" si="2"/>
        <v>14.832396974191328</v>
      </c>
      <c r="E34" s="1">
        <f t="shared" si="3"/>
        <v>0.5</v>
      </c>
      <c r="F34">
        <f t="shared" si="0"/>
        <v>0</v>
      </c>
      <c r="G34" s="2">
        <f t="shared" si="1"/>
        <v>0.5</v>
      </c>
    </row>
    <row r="35" spans="2:7">
      <c r="B35">
        <v>230</v>
      </c>
      <c r="C35" s="8">
        <v>0</v>
      </c>
      <c r="D35" s="2">
        <f t="shared" si="2"/>
        <v>15.165750888103103</v>
      </c>
      <c r="E35" s="1">
        <f t="shared" si="3"/>
        <v>0.5</v>
      </c>
      <c r="F35">
        <f t="shared" si="0"/>
        <v>0</v>
      </c>
      <c r="G35" s="2">
        <f t="shared" si="1"/>
        <v>0.5</v>
      </c>
    </row>
    <row r="36" spans="2:7">
      <c r="B36">
        <v>240</v>
      </c>
      <c r="C36" s="8">
        <v>0</v>
      </c>
      <c r="D36" s="2">
        <f t="shared" si="2"/>
        <v>15.49193338482967</v>
      </c>
      <c r="E36" s="1">
        <f t="shared" si="3"/>
        <v>0.5</v>
      </c>
      <c r="F36">
        <f t="shared" si="0"/>
        <v>0</v>
      </c>
      <c r="G36" s="2">
        <f t="shared" si="1"/>
        <v>0.5</v>
      </c>
    </row>
    <row r="37" spans="2:7">
      <c r="B37">
        <v>250</v>
      </c>
      <c r="C37" s="8">
        <v>0</v>
      </c>
      <c r="D37" s="2">
        <f t="shared" si="2"/>
        <v>15.8113883008419</v>
      </c>
      <c r="E37" s="1">
        <f t="shared" si="3"/>
        <v>0.5</v>
      </c>
      <c r="F37">
        <f t="shared" si="0"/>
        <v>0</v>
      </c>
      <c r="G37" s="2">
        <f t="shared" si="1"/>
        <v>0.5</v>
      </c>
    </row>
    <row r="38" spans="2:7">
      <c r="B38">
        <v>260</v>
      </c>
      <c r="C38" s="8">
        <v>0</v>
      </c>
      <c r="D38" s="2">
        <f t="shared" si="2"/>
        <v>16.124515496597102</v>
      </c>
      <c r="E38" s="1">
        <f t="shared" si="3"/>
        <v>0.5</v>
      </c>
      <c r="F38">
        <f t="shared" si="0"/>
        <v>0</v>
      </c>
      <c r="G38" s="2">
        <f t="shared" si="1"/>
        <v>0.5</v>
      </c>
    </row>
    <row r="39" spans="2:7">
      <c r="B39">
        <v>270</v>
      </c>
      <c r="C39" s="8">
        <v>0</v>
      </c>
      <c r="D39" s="2">
        <f t="shared" si="2"/>
        <v>16.431676725154986</v>
      </c>
      <c r="E39" s="1">
        <f t="shared" si="3"/>
        <v>0.5</v>
      </c>
      <c r="F39">
        <f t="shared" si="0"/>
        <v>0</v>
      </c>
      <c r="G39" s="2">
        <f t="shared" si="1"/>
        <v>0.5</v>
      </c>
    </row>
    <row r="40" spans="2:7">
      <c r="B40">
        <v>280</v>
      </c>
      <c r="C40" s="8">
        <v>0</v>
      </c>
      <c r="D40" s="2">
        <f t="shared" si="2"/>
        <v>16.733200530681515</v>
      </c>
      <c r="E40" s="1">
        <f t="shared" si="3"/>
        <v>0.5</v>
      </c>
      <c r="F40">
        <f t="shared" si="0"/>
        <v>0</v>
      </c>
      <c r="G40" s="2">
        <f t="shared" si="1"/>
        <v>0.5</v>
      </c>
    </row>
    <row r="41" spans="2:7">
      <c r="B41">
        <v>290</v>
      </c>
      <c r="C41" s="8">
        <v>0</v>
      </c>
      <c r="D41" s="2">
        <f t="shared" si="2"/>
        <v>17.029386365926406</v>
      </c>
      <c r="E41" s="1">
        <f t="shared" si="3"/>
        <v>0.5</v>
      </c>
      <c r="F41">
        <f t="shared" si="0"/>
        <v>0</v>
      </c>
      <c r="G41" s="2">
        <f t="shared" si="1"/>
        <v>0.5</v>
      </c>
    </row>
    <row r="42" spans="2:7">
      <c r="B42">
        <v>300</v>
      </c>
      <c r="C42" s="8">
        <v>0</v>
      </c>
      <c r="D42" s="2">
        <f t="shared" si="2"/>
        <v>17.320508075688778</v>
      </c>
      <c r="E42" s="1">
        <f t="shared" si="3"/>
        <v>0.5</v>
      </c>
      <c r="F42">
        <f t="shared" si="0"/>
        <v>0</v>
      </c>
      <c r="G42" s="2">
        <f t="shared" si="1"/>
        <v>0.5</v>
      </c>
    </row>
    <row r="43" spans="2:7">
      <c r="B43">
        <v>310</v>
      </c>
      <c r="C43" s="8">
        <v>0</v>
      </c>
      <c r="D43" s="2">
        <f t="shared" si="2"/>
        <v>17.606816861659013</v>
      </c>
      <c r="E43" s="1">
        <f t="shared" si="3"/>
        <v>0.5</v>
      </c>
      <c r="F43">
        <f t="shared" si="0"/>
        <v>0</v>
      </c>
      <c r="G43" s="2">
        <f t="shared" si="1"/>
        <v>0.5</v>
      </c>
    </row>
    <row r="44" spans="2:7">
      <c r="B44">
        <v>320</v>
      </c>
      <c r="C44" s="8">
        <v>0</v>
      </c>
      <c r="D44" s="2">
        <f t="shared" si="2"/>
        <v>17.888543819998322</v>
      </c>
      <c r="E44" s="1">
        <f t="shared" si="3"/>
        <v>0.5</v>
      </c>
      <c r="F44">
        <f t="shared" ref="F44:F62" si="4">9.81*SIN(C44)</f>
        <v>0</v>
      </c>
      <c r="G44" s="2">
        <f t="shared" ref="G44:G62" si="5">E44-F44</f>
        <v>0.5</v>
      </c>
    </row>
    <row r="45" spans="2:7">
      <c r="B45">
        <v>330</v>
      </c>
      <c r="C45" s="8">
        <v>0</v>
      </c>
      <c r="D45" s="2">
        <f t="shared" ref="D45:D62" si="6">SQRT(D44^2+2*(B45-B44)*G44)</f>
        <v>18.165902124584953</v>
      </c>
      <c r="E45" s="1">
        <f t="shared" si="3"/>
        <v>0.5</v>
      </c>
      <c r="F45">
        <f t="shared" si="4"/>
        <v>0</v>
      </c>
      <c r="G45" s="2">
        <f t="shared" si="5"/>
        <v>0.5</v>
      </c>
    </row>
    <row r="46" spans="2:7">
      <c r="B46">
        <v>340</v>
      </c>
      <c r="C46" s="8">
        <v>0</v>
      </c>
      <c r="D46" s="2">
        <f t="shared" si="6"/>
        <v>18.439088914585778</v>
      </c>
      <c r="E46" s="1">
        <f t="shared" si="3"/>
        <v>0.5</v>
      </c>
      <c r="F46">
        <f t="shared" si="4"/>
        <v>0</v>
      </c>
      <c r="G46" s="2">
        <f t="shared" si="5"/>
        <v>0.5</v>
      </c>
    </row>
    <row r="47" spans="2:7">
      <c r="B47">
        <v>350</v>
      </c>
      <c r="C47" s="8">
        <v>0</v>
      </c>
      <c r="D47" s="2">
        <f t="shared" si="6"/>
        <v>18.708286933869712</v>
      </c>
      <c r="E47" s="1">
        <f t="shared" si="3"/>
        <v>0.5</v>
      </c>
      <c r="F47">
        <f t="shared" si="4"/>
        <v>0</v>
      </c>
      <c r="G47" s="2">
        <f t="shared" si="5"/>
        <v>0.5</v>
      </c>
    </row>
    <row r="48" spans="2:7">
      <c r="B48">
        <v>360</v>
      </c>
      <c r="C48" s="8">
        <v>0</v>
      </c>
      <c r="D48" s="2">
        <f t="shared" si="6"/>
        <v>18.97366596101028</v>
      </c>
      <c r="E48" s="1">
        <f t="shared" si="3"/>
        <v>0.5</v>
      </c>
      <c r="F48">
        <f t="shared" si="4"/>
        <v>0</v>
      </c>
      <c r="G48" s="2">
        <f t="shared" si="5"/>
        <v>0.5</v>
      </c>
    </row>
    <row r="49" spans="2:7">
      <c r="B49">
        <v>370</v>
      </c>
      <c r="C49" s="8">
        <v>0</v>
      </c>
      <c r="D49" s="2">
        <f t="shared" si="6"/>
        <v>19.235384061671351</v>
      </c>
      <c r="E49" s="1">
        <f t="shared" si="3"/>
        <v>0.5</v>
      </c>
      <c r="F49">
        <f t="shared" si="4"/>
        <v>0</v>
      </c>
      <c r="G49" s="2">
        <f t="shared" si="5"/>
        <v>0.5</v>
      </c>
    </row>
    <row r="50" spans="2:7">
      <c r="B50">
        <v>380</v>
      </c>
      <c r="C50" s="8">
        <v>0</v>
      </c>
      <c r="D50" s="2">
        <f t="shared" si="6"/>
        <v>19.493588689617933</v>
      </c>
      <c r="E50" s="1">
        <f t="shared" si="3"/>
        <v>0.5</v>
      </c>
      <c r="F50">
        <f t="shared" si="4"/>
        <v>0</v>
      </c>
      <c r="G50" s="2">
        <f t="shared" si="5"/>
        <v>0.5</v>
      </c>
    </row>
    <row r="51" spans="2:7">
      <c r="B51">
        <v>390</v>
      </c>
      <c r="C51" s="8">
        <v>0</v>
      </c>
      <c r="D51" s="2">
        <f t="shared" si="6"/>
        <v>19.748417658131505</v>
      </c>
      <c r="E51" s="1">
        <f t="shared" si="3"/>
        <v>0.5</v>
      </c>
      <c r="F51">
        <f t="shared" si="4"/>
        <v>0</v>
      </c>
      <c r="G51" s="2">
        <f t="shared" si="5"/>
        <v>0.5</v>
      </c>
    </row>
    <row r="52" spans="2:7">
      <c r="B52">
        <v>400</v>
      </c>
      <c r="C52" s="8">
        <v>0</v>
      </c>
      <c r="D52" s="2">
        <f t="shared" si="6"/>
        <v>20.000000000000007</v>
      </c>
      <c r="E52" s="1">
        <f t="shared" si="3"/>
        <v>0.5</v>
      </c>
      <c r="F52">
        <f t="shared" si="4"/>
        <v>0</v>
      </c>
      <c r="G52" s="2">
        <f t="shared" si="5"/>
        <v>0.5</v>
      </c>
    </row>
    <row r="53" spans="2:7">
      <c r="B53">
        <v>410</v>
      </c>
      <c r="C53" s="8">
        <v>0</v>
      </c>
      <c r="D53" s="2">
        <f t="shared" si="6"/>
        <v>20.248456731316594</v>
      </c>
      <c r="E53" s="1">
        <f t="shared" si="3"/>
        <v>0.5</v>
      </c>
      <c r="F53">
        <f t="shared" si="4"/>
        <v>0</v>
      </c>
      <c r="G53" s="2">
        <f t="shared" si="5"/>
        <v>0.5</v>
      </c>
    </row>
    <row r="54" spans="2:7">
      <c r="B54">
        <v>420</v>
      </c>
      <c r="C54" s="8">
        <v>0</v>
      </c>
      <c r="D54" s="2">
        <f t="shared" si="6"/>
        <v>20.493901531919203</v>
      </c>
      <c r="E54" s="1">
        <f t="shared" si="3"/>
        <v>0.5</v>
      </c>
      <c r="F54">
        <f t="shared" si="4"/>
        <v>0</v>
      </c>
      <c r="G54" s="2">
        <f t="shared" si="5"/>
        <v>0.5</v>
      </c>
    </row>
    <row r="55" spans="2:7">
      <c r="B55">
        <v>430</v>
      </c>
      <c r="C55" s="8">
        <v>0</v>
      </c>
      <c r="D55" s="2">
        <f t="shared" si="6"/>
        <v>20.736441353327727</v>
      </c>
      <c r="E55" s="1">
        <f t="shared" si="3"/>
        <v>0.5</v>
      </c>
      <c r="F55">
        <f t="shared" si="4"/>
        <v>0</v>
      </c>
      <c r="G55" s="2">
        <f t="shared" si="5"/>
        <v>0.5</v>
      </c>
    </row>
    <row r="56" spans="2:7">
      <c r="B56">
        <v>440</v>
      </c>
      <c r="C56" s="8">
        <v>0</v>
      </c>
      <c r="D56" s="2">
        <f t="shared" si="6"/>
        <v>20.976176963403038</v>
      </c>
      <c r="E56" s="1">
        <f t="shared" si="3"/>
        <v>0.5</v>
      </c>
      <c r="F56">
        <f t="shared" si="4"/>
        <v>0</v>
      </c>
      <c r="G56" s="2">
        <f t="shared" si="5"/>
        <v>0.5</v>
      </c>
    </row>
    <row r="57" spans="2:7">
      <c r="B57">
        <v>450</v>
      </c>
      <c r="C57" s="8">
        <v>0</v>
      </c>
      <c r="D57" s="2">
        <f t="shared" si="6"/>
        <v>21.213203435596434</v>
      </c>
      <c r="E57" s="1">
        <f t="shared" si="3"/>
        <v>0.5</v>
      </c>
      <c r="F57">
        <f t="shared" si="4"/>
        <v>0</v>
      </c>
      <c r="G57" s="2">
        <f t="shared" si="5"/>
        <v>0.5</v>
      </c>
    </row>
    <row r="58" spans="2:7">
      <c r="B58">
        <v>460</v>
      </c>
      <c r="C58" s="8">
        <v>0</v>
      </c>
      <c r="D58" s="2">
        <f t="shared" si="6"/>
        <v>21.447610589527226</v>
      </c>
      <c r="E58" s="1">
        <f t="shared" si="3"/>
        <v>0.5</v>
      </c>
      <c r="F58">
        <f t="shared" si="4"/>
        <v>0</v>
      </c>
      <c r="G58" s="2">
        <f t="shared" si="5"/>
        <v>0.5</v>
      </c>
    </row>
    <row r="59" spans="2:7">
      <c r="B59">
        <v>470</v>
      </c>
      <c r="C59" s="8">
        <v>0</v>
      </c>
      <c r="D59" s="2">
        <f t="shared" si="6"/>
        <v>21.679483388678808</v>
      </c>
      <c r="E59" s="1">
        <f t="shared" si="3"/>
        <v>0.5</v>
      </c>
      <c r="F59">
        <f t="shared" si="4"/>
        <v>0</v>
      </c>
      <c r="G59" s="2">
        <f t="shared" si="5"/>
        <v>0.5</v>
      </c>
    </row>
    <row r="60" spans="2:7">
      <c r="B60">
        <v>480</v>
      </c>
      <c r="C60" s="8">
        <v>0</v>
      </c>
      <c r="D60" s="2">
        <f t="shared" si="6"/>
        <v>21.908902300206652</v>
      </c>
      <c r="E60" s="1">
        <f t="shared" si="3"/>
        <v>0.5</v>
      </c>
      <c r="F60">
        <f t="shared" si="4"/>
        <v>0</v>
      </c>
      <c r="G60" s="2">
        <f t="shared" si="5"/>
        <v>0.5</v>
      </c>
    </row>
    <row r="61" spans="2:7">
      <c r="B61">
        <v>490</v>
      </c>
      <c r="C61" s="8">
        <v>0</v>
      </c>
      <c r="D61" s="2">
        <f t="shared" si="6"/>
        <v>22.135943621178662</v>
      </c>
      <c r="E61" s="1">
        <f t="shared" si="3"/>
        <v>0.5</v>
      </c>
      <c r="F61">
        <f t="shared" si="4"/>
        <v>0</v>
      </c>
      <c r="G61" s="2">
        <f t="shared" si="5"/>
        <v>0.5</v>
      </c>
    </row>
    <row r="62" spans="2:7">
      <c r="B62">
        <v>500</v>
      </c>
      <c r="C62" s="8">
        <v>0</v>
      </c>
      <c r="D62" s="2">
        <f t="shared" si="6"/>
        <v>22.360679774997902</v>
      </c>
      <c r="E62" s="1">
        <f t="shared" si="3"/>
        <v>0.5</v>
      </c>
      <c r="F62">
        <f t="shared" si="4"/>
        <v>0</v>
      </c>
      <c r="G62" s="2">
        <f t="shared" si="5"/>
        <v>0.5</v>
      </c>
    </row>
    <row r="63" spans="2:7">
      <c r="B63">
        <v>510</v>
      </c>
      <c r="C63" s="8">
        <v>0</v>
      </c>
      <c r="D63" s="2">
        <f t="shared" ref="D63:D112" si="7">SQRT(D62^2+2*(B63-B62)*G62)</f>
        <v>22.583179581272436</v>
      </c>
      <c r="E63" s="1">
        <f t="shared" ref="E63:E112" si="8">-B$5</f>
        <v>0.5</v>
      </c>
      <c r="F63">
        <f t="shared" ref="F63:F112" si="9">9.81*SIN(C63)</f>
        <v>0</v>
      </c>
      <c r="G63" s="2">
        <f t="shared" ref="G63:G112" si="10">E63-F63</f>
        <v>0.5</v>
      </c>
    </row>
    <row r="64" spans="2:7">
      <c r="B64">
        <v>520</v>
      </c>
      <c r="C64" s="8">
        <v>0</v>
      </c>
      <c r="D64" s="2">
        <f t="shared" si="7"/>
        <v>22.803508501982765</v>
      </c>
      <c r="E64" s="1">
        <f t="shared" si="8"/>
        <v>0.5</v>
      </c>
      <c r="F64">
        <f t="shared" si="9"/>
        <v>0</v>
      </c>
      <c r="G64" s="2">
        <f t="shared" si="10"/>
        <v>0.5</v>
      </c>
    </row>
    <row r="65" spans="2:7">
      <c r="B65">
        <v>530</v>
      </c>
      <c r="C65" s="8">
        <v>0</v>
      </c>
      <c r="D65" s="2">
        <f t="shared" si="7"/>
        <v>23.021728866442682</v>
      </c>
      <c r="E65" s="1">
        <f t="shared" si="8"/>
        <v>0.5</v>
      </c>
      <c r="F65">
        <f t="shared" si="9"/>
        <v>0</v>
      </c>
      <c r="G65" s="2">
        <f t="shared" si="10"/>
        <v>0.5</v>
      </c>
    </row>
    <row r="66" spans="2:7">
      <c r="B66">
        <v>540</v>
      </c>
      <c r="C66" s="8">
        <v>0</v>
      </c>
      <c r="D66" s="2">
        <f t="shared" si="7"/>
        <v>23.237900077244507</v>
      </c>
      <c r="E66" s="1">
        <f t="shared" si="8"/>
        <v>0.5</v>
      </c>
      <c r="F66">
        <f t="shared" si="9"/>
        <v>0</v>
      </c>
      <c r="G66" s="2">
        <f t="shared" si="10"/>
        <v>0.5</v>
      </c>
    </row>
    <row r="67" spans="2:7">
      <c r="B67">
        <v>550</v>
      </c>
      <c r="C67" s="8">
        <v>0</v>
      </c>
      <c r="D67" s="2">
        <f t="shared" si="7"/>
        <v>23.452078799117157</v>
      </c>
      <c r="E67" s="1">
        <f t="shared" si="8"/>
        <v>0.5</v>
      </c>
      <c r="F67">
        <f t="shared" si="9"/>
        <v>0</v>
      </c>
      <c r="G67" s="2">
        <f t="shared" si="10"/>
        <v>0.5</v>
      </c>
    </row>
    <row r="68" spans="2:7">
      <c r="B68">
        <v>560</v>
      </c>
      <c r="C68" s="8">
        <v>0</v>
      </c>
      <c r="D68" s="2">
        <f t="shared" si="7"/>
        <v>23.664319132398475</v>
      </c>
      <c r="E68" s="1">
        <f t="shared" si="8"/>
        <v>0.5</v>
      </c>
      <c r="F68">
        <f t="shared" si="9"/>
        <v>0</v>
      </c>
      <c r="G68" s="2">
        <f t="shared" si="10"/>
        <v>0.5</v>
      </c>
    </row>
    <row r="69" spans="2:7">
      <c r="B69">
        <v>570</v>
      </c>
      <c r="C69" s="8">
        <v>0</v>
      </c>
      <c r="D69" s="2">
        <f t="shared" si="7"/>
        <v>23.874672772626656</v>
      </c>
      <c r="E69" s="1">
        <f t="shared" si="8"/>
        <v>0.5</v>
      </c>
      <c r="F69">
        <f t="shared" si="9"/>
        <v>0</v>
      </c>
      <c r="G69" s="2">
        <f t="shared" si="10"/>
        <v>0.5</v>
      </c>
    </row>
    <row r="70" spans="2:7">
      <c r="B70">
        <v>580</v>
      </c>
      <c r="C70" s="8">
        <v>0</v>
      </c>
      <c r="D70" s="2">
        <f t="shared" si="7"/>
        <v>24.083189157584602</v>
      </c>
      <c r="E70" s="1">
        <f t="shared" si="8"/>
        <v>0.5</v>
      </c>
      <c r="F70">
        <f t="shared" si="9"/>
        <v>0</v>
      </c>
      <c r="G70" s="2">
        <f t="shared" si="10"/>
        <v>0.5</v>
      </c>
    </row>
    <row r="71" spans="2:7">
      <c r="B71">
        <v>590</v>
      </c>
      <c r="C71" s="8">
        <v>0</v>
      </c>
      <c r="D71" s="2">
        <f t="shared" si="7"/>
        <v>24.289915602982251</v>
      </c>
      <c r="E71" s="1">
        <f t="shared" si="8"/>
        <v>0.5</v>
      </c>
      <c r="F71">
        <f t="shared" si="9"/>
        <v>0</v>
      </c>
      <c r="G71" s="2">
        <f t="shared" si="10"/>
        <v>0.5</v>
      </c>
    </row>
    <row r="72" spans="2:7">
      <c r="B72">
        <v>600</v>
      </c>
      <c r="C72" s="8">
        <v>0</v>
      </c>
      <c r="D72" s="2">
        <f t="shared" si="7"/>
        <v>24.494897427831795</v>
      </c>
      <c r="E72" s="1">
        <f t="shared" si="8"/>
        <v>0.5</v>
      </c>
      <c r="F72">
        <f t="shared" si="9"/>
        <v>0</v>
      </c>
      <c r="G72" s="2">
        <f t="shared" si="10"/>
        <v>0.5</v>
      </c>
    </row>
    <row r="73" spans="2:7">
      <c r="B73">
        <v>610</v>
      </c>
      <c r="C73" s="8">
        <v>0</v>
      </c>
      <c r="D73" s="2">
        <f t="shared" si="7"/>
        <v>24.698178070456951</v>
      </c>
      <c r="E73" s="1">
        <f t="shared" si="8"/>
        <v>0.5</v>
      </c>
      <c r="F73">
        <f t="shared" si="9"/>
        <v>0</v>
      </c>
      <c r="G73" s="2">
        <f t="shared" si="10"/>
        <v>0.5</v>
      </c>
    </row>
    <row r="74" spans="2:7">
      <c r="B74">
        <v>620</v>
      </c>
      <c r="C74" s="8">
        <v>0</v>
      </c>
      <c r="D74" s="2">
        <f t="shared" si="7"/>
        <v>24.899799195977479</v>
      </c>
      <c r="E74" s="1">
        <f t="shared" si="8"/>
        <v>0.5</v>
      </c>
      <c r="F74">
        <f t="shared" si="9"/>
        <v>0</v>
      </c>
      <c r="G74" s="2">
        <f t="shared" si="10"/>
        <v>0.5</v>
      </c>
    </row>
    <row r="75" spans="2:7">
      <c r="B75">
        <v>630</v>
      </c>
      <c r="C75" s="8">
        <v>0</v>
      </c>
      <c r="D75" s="2">
        <f t="shared" si="7"/>
        <v>25.099800796022279</v>
      </c>
      <c r="E75" s="1">
        <f t="shared" si="8"/>
        <v>0.5</v>
      </c>
      <c r="F75">
        <f t="shared" si="9"/>
        <v>0</v>
      </c>
      <c r="G75" s="2">
        <f t="shared" si="10"/>
        <v>0.5</v>
      </c>
    </row>
    <row r="76" spans="2:7">
      <c r="B76">
        <v>640</v>
      </c>
      <c r="C76" s="8">
        <v>0</v>
      </c>
      <c r="D76" s="2">
        <f t="shared" si="7"/>
        <v>25.298221281347047</v>
      </c>
      <c r="E76" s="1">
        <f t="shared" si="8"/>
        <v>0.5</v>
      </c>
      <c r="F76">
        <f t="shared" si="9"/>
        <v>0</v>
      </c>
      <c r="G76" s="2">
        <f t="shared" si="10"/>
        <v>0.5</v>
      </c>
    </row>
    <row r="77" spans="2:7">
      <c r="B77">
        <v>650</v>
      </c>
      <c r="C77" s="8">
        <v>0</v>
      </c>
      <c r="D77" s="2">
        <f t="shared" si="7"/>
        <v>25.495097567963935</v>
      </c>
      <c r="E77" s="1">
        <f t="shared" si="8"/>
        <v>0.5</v>
      </c>
      <c r="F77">
        <f t="shared" si="9"/>
        <v>0</v>
      </c>
      <c r="G77" s="2">
        <f t="shared" si="10"/>
        <v>0.5</v>
      </c>
    </row>
    <row r="78" spans="2:7">
      <c r="B78">
        <v>660</v>
      </c>
      <c r="C78" s="8">
        <v>0</v>
      </c>
      <c r="D78" s="2">
        <f t="shared" si="7"/>
        <v>25.690465157330269</v>
      </c>
      <c r="E78" s="1">
        <f t="shared" si="8"/>
        <v>0.5</v>
      </c>
      <c r="F78">
        <f t="shared" si="9"/>
        <v>0</v>
      </c>
      <c r="G78" s="2">
        <f t="shared" si="10"/>
        <v>0.5</v>
      </c>
    </row>
    <row r="79" spans="2:7">
      <c r="B79">
        <v>670</v>
      </c>
      <c r="C79" s="8">
        <v>0</v>
      </c>
      <c r="D79" s="2">
        <f t="shared" si="7"/>
        <v>25.88435821108958</v>
      </c>
      <c r="E79" s="1">
        <f t="shared" si="8"/>
        <v>0.5</v>
      </c>
      <c r="F79">
        <f t="shared" si="9"/>
        <v>0</v>
      </c>
      <c r="G79" s="2">
        <f t="shared" si="10"/>
        <v>0.5</v>
      </c>
    </row>
    <row r="80" spans="2:7">
      <c r="B80">
        <v>680</v>
      </c>
      <c r="C80" s="8">
        <v>0</v>
      </c>
      <c r="D80" s="2">
        <f t="shared" si="7"/>
        <v>26.076809620810607</v>
      </c>
      <c r="E80" s="1">
        <f t="shared" si="8"/>
        <v>0.5</v>
      </c>
      <c r="F80">
        <f t="shared" si="9"/>
        <v>0</v>
      </c>
      <c r="G80" s="2">
        <f t="shared" si="10"/>
        <v>0.5</v>
      </c>
    </row>
    <row r="81" spans="2:7">
      <c r="B81">
        <v>690</v>
      </c>
      <c r="C81" s="8">
        <v>0</v>
      </c>
      <c r="D81" s="2">
        <f t="shared" si="7"/>
        <v>26.267851073127407</v>
      </c>
      <c r="E81" s="1">
        <f t="shared" si="8"/>
        <v>0.5</v>
      </c>
      <c r="F81">
        <f t="shared" si="9"/>
        <v>0</v>
      </c>
      <c r="G81" s="2">
        <f t="shared" si="10"/>
        <v>0.5</v>
      </c>
    </row>
    <row r="82" spans="2:7">
      <c r="B82">
        <v>700</v>
      </c>
      <c r="C82" s="8">
        <v>0</v>
      </c>
      <c r="D82" s="2">
        <f t="shared" si="7"/>
        <v>26.45751311064592</v>
      </c>
      <c r="E82" s="1">
        <f t="shared" si="8"/>
        <v>0.5</v>
      </c>
      <c r="F82">
        <f t="shared" si="9"/>
        <v>0</v>
      </c>
      <c r="G82" s="2">
        <f t="shared" si="10"/>
        <v>0.5</v>
      </c>
    </row>
    <row r="83" spans="2:7">
      <c r="B83">
        <v>710</v>
      </c>
      <c r="C83" s="8">
        <v>0</v>
      </c>
      <c r="D83" s="2">
        <f t="shared" si="7"/>
        <v>26.645825188948468</v>
      </c>
      <c r="E83" s="1">
        <f t="shared" si="8"/>
        <v>0.5</v>
      </c>
      <c r="F83">
        <f t="shared" si="9"/>
        <v>0</v>
      </c>
      <c r="G83" s="2">
        <f t="shared" si="10"/>
        <v>0.5</v>
      </c>
    </row>
    <row r="84" spans="2:7">
      <c r="B84">
        <v>720</v>
      </c>
      <c r="C84" s="8">
        <v>0</v>
      </c>
      <c r="D84" s="2">
        <f t="shared" si="7"/>
        <v>26.832815729997488</v>
      </c>
      <c r="E84" s="1">
        <f t="shared" si="8"/>
        <v>0.5</v>
      </c>
      <c r="F84">
        <f t="shared" si="9"/>
        <v>0</v>
      </c>
      <c r="G84" s="2">
        <f t="shared" si="10"/>
        <v>0.5</v>
      </c>
    </row>
    <row r="85" spans="2:7">
      <c r="B85">
        <v>730</v>
      </c>
      <c r="C85" s="8">
        <v>0</v>
      </c>
      <c r="D85" s="2">
        <f t="shared" si="7"/>
        <v>27.018512172212606</v>
      </c>
      <c r="E85" s="1">
        <f t="shared" si="8"/>
        <v>0.5</v>
      </c>
      <c r="F85">
        <f t="shared" si="9"/>
        <v>0</v>
      </c>
      <c r="G85" s="2">
        <f t="shared" si="10"/>
        <v>0.5</v>
      </c>
    </row>
    <row r="86" spans="2:7">
      <c r="B86">
        <v>740</v>
      </c>
      <c r="C86" s="8">
        <v>0</v>
      </c>
      <c r="D86" s="2">
        <f t="shared" si="7"/>
        <v>27.202941017470902</v>
      </c>
      <c r="E86" s="1">
        <f t="shared" si="8"/>
        <v>0.5</v>
      </c>
      <c r="F86">
        <f t="shared" si="9"/>
        <v>0</v>
      </c>
      <c r="G86" s="2">
        <f t="shared" si="10"/>
        <v>0.5</v>
      </c>
    </row>
    <row r="87" spans="2:7">
      <c r="B87">
        <v>750</v>
      </c>
      <c r="C87" s="8">
        <v>0</v>
      </c>
      <c r="D87" s="2">
        <f t="shared" si="7"/>
        <v>27.386127875258321</v>
      </c>
      <c r="E87" s="1">
        <f t="shared" si="8"/>
        <v>0.5</v>
      </c>
      <c r="F87">
        <f t="shared" si="9"/>
        <v>0</v>
      </c>
      <c r="G87" s="2">
        <f t="shared" si="10"/>
        <v>0.5</v>
      </c>
    </row>
    <row r="88" spans="2:7">
      <c r="B88">
        <v>760</v>
      </c>
      <c r="C88" s="8">
        <v>0</v>
      </c>
      <c r="D88" s="2">
        <f t="shared" si="7"/>
        <v>27.568097504180457</v>
      </c>
      <c r="E88" s="1">
        <f t="shared" si="8"/>
        <v>0.5</v>
      </c>
      <c r="F88">
        <f t="shared" si="9"/>
        <v>0</v>
      </c>
      <c r="G88" s="2">
        <f t="shared" si="10"/>
        <v>0.5</v>
      </c>
    </row>
    <row r="89" spans="2:7">
      <c r="B89">
        <v>770</v>
      </c>
      <c r="C89" s="8">
        <v>0</v>
      </c>
      <c r="D89" s="2">
        <f t="shared" si="7"/>
        <v>27.74887385102323</v>
      </c>
      <c r="E89" s="1">
        <f t="shared" si="8"/>
        <v>0.5</v>
      </c>
      <c r="F89">
        <f t="shared" si="9"/>
        <v>0</v>
      </c>
      <c r="G89" s="2">
        <f t="shared" si="10"/>
        <v>0.5</v>
      </c>
    </row>
    <row r="90" spans="2:7">
      <c r="B90">
        <v>780</v>
      </c>
      <c r="C90" s="8">
        <v>0</v>
      </c>
      <c r="D90" s="2">
        <f t="shared" si="7"/>
        <v>27.928480087537896</v>
      </c>
      <c r="E90" s="1">
        <f t="shared" si="8"/>
        <v>0.5</v>
      </c>
      <c r="F90">
        <f t="shared" si="9"/>
        <v>0</v>
      </c>
      <c r="G90" s="2">
        <f t="shared" si="10"/>
        <v>0.5</v>
      </c>
    </row>
    <row r="91" spans="2:7">
      <c r="B91">
        <v>790</v>
      </c>
      <c r="C91" s="8">
        <v>0</v>
      </c>
      <c r="D91" s="2">
        <f t="shared" si="7"/>
        <v>28.106938645110407</v>
      </c>
      <c r="E91" s="1">
        <f t="shared" si="8"/>
        <v>0.5</v>
      </c>
      <c r="F91">
        <f t="shared" si="9"/>
        <v>0</v>
      </c>
      <c r="G91" s="2">
        <f t="shared" si="10"/>
        <v>0.5</v>
      </c>
    </row>
    <row r="92" spans="2:7">
      <c r="B92">
        <v>800</v>
      </c>
      <c r="C92" s="8">
        <v>0</v>
      </c>
      <c r="D92" s="2">
        <f t="shared" si="7"/>
        <v>28.284271247461916</v>
      </c>
      <c r="E92" s="1">
        <f t="shared" si="8"/>
        <v>0.5</v>
      </c>
      <c r="F92">
        <f t="shared" si="9"/>
        <v>0</v>
      </c>
      <c r="G92" s="2">
        <f t="shared" si="10"/>
        <v>0.5</v>
      </c>
    </row>
    <row r="93" spans="2:7">
      <c r="B93">
        <v>810</v>
      </c>
      <c r="C93" s="8">
        <v>0</v>
      </c>
      <c r="D93" s="2">
        <f t="shared" si="7"/>
        <v>28.460498941515429</v>
      </c>
      <c r="E93" s="1">
        <f t="shared" si="8"/>
        <v>0.5</v>
      </c>
      <c r="F93">
        <f t="shared" si="9"/>
        <v>0</v>
      </c>
      <c r="G93" s="2">
        <f t="shared" si="10"/>
        <v>0.5</v>
      </c>
    </row>
    <row r="94" spans="2:7">
      <c r="B94">
        <v>820</v>
      </c>
      <c r="C94" s="8">
        <v>0</v>
      </c>
      <c r="D94" s="2">
        <f t="shared" si="7"/>
        <v>28.635642126552721</v>
      </c>
      <c r="E94" s="1">
        <f t="shared" si="8"/>
        <v>0.5</v>
      </c>
      <c r="F94">
        <f t="shared" si="9"/>
        <v>0</v>
      </c>
      <c r="G94" s="2">
        <f t="shared" si="10"/>
        <v>0.5</v>
      </c>
    </row>
    <row r="95" spans="2:7">
      <c r="B95">
        <v>830</v>
      </c>
      <c r="C95" s="8">
        <v>0</v>
      </c>
      <c r="D95" s="2">
        <f t="shared" si="7"/>
        <v>28.809720581775881</v>
      </c>
      <c r="E95" s="1">
        <f t="shared" si="8"/>
        <v>0.5</v>
      </c>
      <c r="F95">
        <f t="shared" si="9"/>
        <v>0</v>
      </c>
      <c r="G95" s="2">
        <f t="shared" si="10"/>
        <v>0.5</v>
      </c>
    </row>
    <row r="96" spans="2:7">
      <c r="B96">
        <v>840</v>
      </c>
      <c r="C96" s="8">
        <v>0</v>
      </c>
      <c r="D96" s="2">
        <f t="shared" si="7"/>
        <v>28.98275349237889</v>
      </c>
      <c r="E96" s="1">
        <f t="shared" si="8"/>
        <v>0.5</v>
      </c>
      <c r="F96">
        <f t="shared" si="9"/>
        <v>0</v>
      </c>
      <c r="G96" s="2">
        <f t="shared" si="10"/>
        <v>0.5</v>
      </c>
    </row>
    <row r="97" spans="2:7">
      <c r="B97">
        <v>850</v>
      </c>
      <c r="C97" s="8">
        <v>0</v>
      </c>
      <c r="D97" s="2">
        <f t="shared" si="7"/>
        <v>29.154759474226516</v>
      </c>
      <c r="E97" s="1">
        <f t="shared" si="8"/>
        <v>0.5</v>
      </c>
      <c r="F97">
        <f t="shared" si="9"/>
        <v>0</v>
      </c>
      <c r="G97" s="2">
        <f t="shared" si="10"/>
        <v>0.5</v>
      </c>
    </row>
    <row r="98" spans="2:7">
      <c r="B98">
        <v>860</v>
      </c>
      <c r="C98" s="8">
        <v>0</v>
      </c>
      <c r="D98" s="2">
        <f t="shared" si="7"/>
        <v>29.325756597230374</v>
      </c>
      <c r="E98" s="1">
        <f t="shared" si="8"/>
        <v>0.5</v>
      </c>
      <c r="F98">
        <f t="shared" si="9"/>
        <v>0</v>
      </c>
      <c r="G98" s="2">
        <f t="shared" si="10"/>
        <v>0.5</v>
      </c>
    </row>
    <row r="99" spans="2:7">
      <c r="B99">
        <v>870</v>
      </c>
      <c r="C99" s="8">
        <v>0</v>
      </c>
      <c r="D99" s="2">
        <f t="shared" si="7"/>
        <v>29.495762407505264</v>
      </c>
      <c r="E99" s="1">
        <f t="shared" si="8"/>
        <v>0.5</v>
      </c>
      <c r="F99">
        <f t="shared" si="9"/>
        <v>0</v>
      </c>
      <c r="G99" s="2">
        <f t="shared" si="10"/>
        <v>0.5</v>
      </c>
    </row>
    <row r="100" spans="2:7">
      <c r="B100">
        <v>880</v>
      </c>
      <c r="C100" s="8">
        <v>0</v>
      </c>
      <c r="D100" s="2">
        <f t="shared" si="7"/>
        <v>29.664793948382666</v>
      </c>
      <c r="E100" s="1">
        <f t="shared" si="8"/>
        <v>0.5</v>
      </c>
      <c r="F100">
        <f t="shared" si="9"/>
        <v>0</v>
      </c>
      <c r="G100" s="2">
        <f t="shared" si="10"/>
        <v>0.5</v>
      </c>
    </row>
    <row r="101" spans="2:7">
      <c r="B101">
        <v>890</v>
      </c>
      <c r="C101" s="8">
        <v>0</v>
      </c>
      <c r="D101" s="2">
        <f t="shared" si="7"/>
        <v>29.832867780352608</v>
      </c>
      <c r="E101" s="1">
        <f t="shared" si="8"/>
        <v>0.5</v>
      </c>
      <c r="F101">
        <f t="shared" si="9"/>
        <v>0</v>
      </c>
      <c r="G101" s="2">
        <f t="shared" si="10"/>
        <v>0.5</v>
      </c>
    </row>
    <row r="102" spans="2:7">
      <c r="B102">
        <v>900</v>
      </c>
      <c r="C102" s="8">
        <v>0</v>
      </c>
      <c r="D102" s="2">
        <f t="shared" si="7"/>
        <v>30.000000000000011</v>
      </c>
      <c r="E102" s="1">
        <f t="shared" si="8"/>
        <v>0.5</v>
      </c>
      <c r="F102">
        <f t="shared" si="9"/>
        <v>0</v>
      </c>
      <c r="G102" s="2">
        <f t="shared" si="10"/>
        <v>0.5</v>
      </c>
    </row>
    <row r="103" spans="2:7">
      <c r="B103">
        <v>910</v>
      </c>
      <c r="C103" s="8">
        <v>0</v>
      </c>
      <c r="D103" s="2">
        <f t="shared" si="7"/>
        <v>30.166206257996723</v>
      </c>
      <c r="E103" s="1">
        <f t="shared" si="8"/>
        <v>0.5</v>
      </c>
      <c r="F103">
        <f t="shared" si="9"/>
        <v>0</v>
      </c>
      <c r="G103" s="2">
        <f t="shared" si="10"/>
        <v>0.5</v>
      </c>
    </row>
    <row r="104" spans="2:7">
      <c r="B104">
        <v>920</v>
      </c>
      <c r="C104" s="8">
        <v>0</v>
      </c>
      <c r="D104" s="2">
        <f t="shared" si="7"/>
        <v>30.331501776206213</v>
      </c>
      <c r="E104" s="1">
        <f t="shared" si="8"/>
        <v>0.5</v>
      </c>
      <c r="F104">
        <f t="shared" si="9"/>
        <v>0</v>
      </c>
      <c r="G104" s="2">
        <f t="shared" si="10"/>
        <v>0.5</v>
      </c>
    </row>
    <row r="105" spans="2:7">
      <c r="B105">
        <v>930</v>
      </c>
      <c r="C105" s="8">
        <v>0</v>
      </c>
      <c r="D105" s="2">
        <f t="shared" si="7"/>
        <v>30.495901363953823</v>
      </c>
      <c r="E105" s="1">
        <f t="shared" si="8"/>
        <v>0.5</v>
      </c>
      <c r="F105">
        <f t="shared" si="9"/>
        <v>0</v>
      </c>
      <c r="G105" s="2">
        <f t="shared" si="10"/>
        <v>0.5</v>
      </c>
    </row>
    <row r="106" spans="2:7">
      <c r="B106">
        <v>940</v>
      </c>
      <c r="C106" s="8">
        <v>0</v>
      </c>
      <c r="D106" s="2">
        <f t="shared" si="7"/>
        <v>30.659419433511793</v>
      </c>
      <c r="E106" s="1">
        <f t="shared" si="8"/>
        <v>0.5</v>
      </c>
      <c r="F106">
        <f t="shared" si="9"/>
        <v>0</v>
      </c>
      <c r="G106" s="2">
        <f t="shared" si="10"/>
        <v>0.5</v>
      </c>
    </row>
    <row r="107" spans="2:7">
      <c r="B107">
        <v>950</v>
      </c>
      <c r="C107" s="8">
        <v>0</v>
      </c>
      <c r="D107" s="2">
        <f t="shared" si="7"/>
        <v>30.82207001484489</v>
      </c>
      <c r="E107" s="1">
        <f t="shared" si="8"/>
        <v>0.5</v>
      </c>
      <c r="F107">
        <f t="shared" si="9"/>
        <v>0</v>
      </c>
      <c r="G107" s="2">
        <f t="shared" si="10"/>
        <v>0.5</v>
      </c>
    </row>
    <row r="108" spans="2:7">
      <c r="B108">
        <v>960</v>
      </c>
      <c r="C108" s="8">
        <v>0</v>
      </c>
      <c r="D108" s="2">
        <f t="shared" si="7"/>
        <v>30.983866769659343</v>
      </c>
      <c r="E108" s="1">
        <f t="shared" si="8"/>
        <v>0.5</v>
      </c>
      <c r="F108">
        <f t="shared" si="9"/>
        <v>0</v>
      </c>
      <c r="G108" s="2">
        <f t="shared" si="10"/>
        <v>0.5</v>
      </c>
    </row>
    <row r="109" spans="2:7">
      <c r="B109">
        <v>970</v>
      </c>
      <c r="C109" s="8">
        <v>0</v>
      </c>
      <c r="D109" s="2">
        <f t="shared" si="7"/>
        <v>31.14482300479488</v>
      </c>
      <c r="E109" s="1">
        <f t="shared" si="8"/>
        <v>0.5</v>
      </c>
      <c r="F109">
        <f t="shared" si="9"/>
        <v>0</v>
      </c>
      <c r="G109" s="2">
        <f t="shared" si="10"/>
        <v>0.5</v>
      </c>
    </row>
    <row r="110" spans="2:7">
      <c r="B110">
        <v>980</v>
      </c>
      <c r="C110" s="8">
        <v>0</v>
      </c>
      <c r="D110" s="2">
        <f t="shared" si="7"/>
        <v>31.304951684997061</v>
      </c>
      <c r="E110" s="1">
        <f t="shared" si="8"/>
        <v>0.5</v>
      </c>
      <c r="F110">
        <f t="shared" si="9"/>
        <v>0</v>
      </c>
      <c r="G110" s="2">
        <f t="shared" si="10"/>
        <v>0.5</v>
      </c>
    </row>
    <row r="111" spans="2:7">
      <c r="B111">
        <v>990</v>
      </c>
      <c r="C111" s="8">
        <v>0</v>
      </c>
      <c r="D111" s="2">
        <f t="shared" si="7"/>
        <v>31.464265445104552</v>
      </c>
      <c r="E111" s="1">
        <f t="shared" si="8"/>
        <v>0.5</v>
      </c>
      <c r="F111">
        <f t="shared" si="9"/>
        <v>0</v>
      </c>
      <c r="G111" s="2">
        <f t="shared" si="10"/>
        <v>0.5</v>
      </c>
    </row>
    <row r="112" spans="2:7">
      <c r="B112">
        <v>1000</v>
      </c>
      <c r="C112" s="8">
        <v>0</v>
      </c>
      <c r="D112" s="2">
        <f t="shared" si="7"/>
        <v>31.6227766016838</v>
      </c>
      <c r="E112" s="1">
        <f t="shared" si="8"/>
        <v>0.5</v>
      </c>
      <c r="F112">
        <f t="shared" si="9"/>
        <v>0</v>
      </c>
      <c r="G112" s="2">
        <f t="shared" si="10"/>
        <v>0.5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Trains</vt:lpstr>
      <vt:lpstr>Acceleration</vt:lpstr>
      <vt:lpstr>Braking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 D.J.</dc:creator>
  <cp:lastModifiedBy>zh l</cp:lastModifiedBy>
  <dcterms:created xsi:type="dcterms:W3CDTF">2018-02-24T21:20:12Z</dcterms:created>
  <dcterms:modified xsi:type="dcterms:W3CDTF">2024-03-02T16:52:21Z</dcterms:modified>
</cp:coreProperties>
</file>