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userMN\M\mann0242\MyWork\GitHub\GSS-15\"/>
    </mc:Choice>
  </mc:AlternateContent>
  <xr:revisionPtr revIDLastSave="0" documentId="13_ncr:1_{06095FF4-4104-4866-AD03-2CF1931F2D6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GSS15 - Excel Calculator" sheetId="1" r:id="rId1"/>
    <sheet name="raw_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1" l="1"/>
  <c r="L3" i="1"/>
  <c r="L4" i="1"/>
  <c r="M2" i="1"/>
  <c r="M3" i="1"/>
  <c r="M4" i="1"/>
  <c r="O2" i="1"/>
  <c r="O3" i="1"/>
  <c r="O4" i="1"/>
  <c r="N2" i="1"/>
  <c r="N3" i="1"/>
  <c r="N4" i="1"/>
  <c r="P2" i="1"/>
  <c r="P3" i="1"/>
  <c r="P4" i="1"/>
  <c r="K2" i="1" a="1"/>
  <c r="K2" i="1" s="1"/>
  <c r="K3" i="1" a="1"/>
  <c r="K3" i="1" s="1"/>
  <c r="K4" i="1" a="1"/>
  <c r="K4" i="1" s="1"/>
  <c r="J2" i="1" a="1"/>
  <c r="J2" i="1" s="1"/>
  <c r="J3" i="1" a="1"/>
  <c r="J3" i="1" s="1"/>
  <c r="J4" i="1" a="1"/>
  <c r="J4" i="1" s="1"/>
  <c r="I2" i="1" a="1"/>
  <c r="I2" i="1" s="1"/>
  <c r="I3" i="1" a="1"/>
  <c r="I3" i="1" s="1"/>
  <c r="I4" i="1" a="1"/>
  <c r="I4" i="1" s="1"/>
  <c r="F2" i="1"/>
  <c r="H2" i="1" s="1"/>
  <c r="H3" i="1"/>
  <c r="H4" i="1"/>
  <c r="G2" i="1"/>
  <c r="G3" i="1"/>
  <c r="G4" i="1"/>
  <c r="F3" i="1"/>
  <c r="F4" i="1"/>
  <c r="E4" i="1"/>
  <c r="E3" i="1"/>
  <c r="E2" i="1"/>
  <c r="D2" i="1"/>
  <c r="D3" i="1"/>
  <c r="D4" i="1"/>
  <c r="C2" i="1"/>
  <c r="C3" i="1"/>
  <c r="C4" i="1"/>
  <c r="B3" i="1"/>
  <c r="B4" i="1"/>
  <c r="B2" i="1"/>
  <c r="Q4" i="1" l="1"/>
  <c r="Q3" i="1"/>
  <c r="Q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<sst xmlns="http://schemas.openxmlformats.org/spreadsheetml/2006/main" count="39" uniqueCount="35">
  <si>
    <t>participant_id</t>
  </si>
  <si>
    <t>q4_recoded</t>
  </si>
  <si>
    <t>q7_recoded</t>
  </si>
  <si>
    <t>q8_recoded</t>
  </si>
  <si>
    <t>q9_recoded</t>
  </si>
  <si>
    <t>weekday_mp</t>
  </si>
  <si>
    <t>weekend_mp</t>
  </si>
  <si>
    <t>midpoint_score</t>
  </si>
  <si>
    <t>social_jetlag_score</t>
  </si>
  <si>
    <t>sleep_duration_discrepancy_score</t>
  </si>
  <si>
    <t>problem_score</t>
  </si>
  <si>
    <t>duration_score</t>
  </si>
  <si>
    <t>timing_score</t>
  </si>
  <si>
    <t>regularity_score</t>
  </si>
  <si>
    <t>adequacy_score</t>
  </si>
  <si>
    <t>insomnia_score</t>
  </si>
  <si>
    <t>total_score</t>
  </si>
  <si>
    <t>exampleid001</t>
  </si>
  <si>
    <t>examplemax</t>
  </si>
  <si>
    <t>examplemin</t>
  </si>
  <si>
    <t>question_1</t>
  </si>
  <si>
    <t>question_2</t>
  </si>
  <si>
    <t>question_3</t>
  </si>
  <si>
    <t>question_4</t>
  </si>
  <si>
    <t>question_5</t>
  </si>
  <si>
    <t>question_6</t>
  </si>
  <si>
    <t>question_7</t>
  </si>
  <si>
    <t>question_8</t>
  </si>
  <si>
    <t>question_9</t>
  </si>
  <si>
    <t>question_10</t>
  </si>
  <si>
    <t>question_11</t>
  </si>
  <si>
    <t>question_12</t>
  </si>
  <si>
    <t>question_13</t>
  </si>
  <si>
    <t>question_14</t>
  </si>
  <si>
    <t>question_15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</si>
</sst>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20" fontId="0" fillId="0" borderId="0" xfId="0" applyNumberFormat="1"/>
    <xf numFmtId="0" fontId="0" fillId="33" borderId="0" xfId="0" applyFill="1"/>
    <xf numFmtId="0" fontId="0" fillId="34" borderId="0" xfId="0" applyFill="1"/>
    <xf numFmtId="1" fontId="0" fillId="34" borderId="0" xfId="0" applyNumberFormat="1" applyFill="1"/>
    <xf numFmtId="0" fontId="0" fillId="35" borderId="0" xfId="0" applyFill="1"/>
    <xf numFmtId="1" fontId="0" fillId="35" borderId="0" xfId="0" applyNumberFormat="1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3">
    <dxf>
      <numFmt numFmtId="0" formatCode="General"/>
      <fill>
        <patternFill patternType="solid">
          <fgColor indexed="64"/>
          <bgColor theme="9" tint="0.39997558519241921"/>
        </patternFill>
      </fill>
    </dxf>
    <dxf>
      <numFmt numFmtId="0" formatCode="General"/>
      <fill>
        <patternFill patternType="solid">
          <fgColor indexed="64"/>
          <bgColor theme="9" tint="0.39997558519241921"/>
        </patternFill>
      </fill>
    </dxf>
    <dxf>
      <numFmt numFmtId="0" formatCode="General"/>
      <fill>
        <patternFill patternType="solid">
          <fgColor indexed="64"/>
          <bgColor theme="9" tint="0.39997558519241921"/>
        </patternFill>
      </fill>
    </dxf>
    <dxf>
      <numFmt numFmtId="1" formatCode="0"/>
      <fill>
        <patternFill patternType="solid">
          <fgColor indexed="64"/>
          <bgColor theme="9" tint="0.39997558519241921"/>
        </patternFill>
      </fill>
    </dxf>
    <dxf>
      <numFmt numFmtId="0" formatCode="General"/>
      <fill>
        <patternFill patternType="solid">
          <fgColor indexed="64"/>
          <bgColor theme="9" tint="0.39997558519241921"/>
        </patternFill>
      </fill>
    </dxf>
    <dxf>
      <numFmt numFmtId="0" formatCode="General"/>
      <fill>
        <patternFill patternType="solid">
          <fgColor indexed="64"/>
          <bgColor theme="5" tint="0.39997558519241921"/>
        </patternFill>
      </fill>
    </dxf>
    <dxf>
      <numFmt numFmtId="0" formatCode="General"/>
      <fill>
        <patternFill patternType="solid">
          <fgColor indexed="64"/>
          <bgColor theme="9" tint="0.39997558519241921"/>
        </patternFill>
      </fill>
    </dxf>
    <dxf>
      <numFmt numFmtId="1" formatCode="0"/>
      <fill>
        <patternFill patternType="solid">
          <fgColor indexed="64"/>
          <bgColor theme="9" tint="0.79998168889431442"/>
        </patternFill>
      </fill>
    </dxf>
    <dxf>
      <numFmt numFmtId="0" formatCode="General"/>
      <fill>
        <patternFill patternType="solid">
          <fgColor indexed="64"/>
          <bgColor theme="9" tint="0.79998168889431442"/>
        </patternFill>
      </fill>
    </dxf>
    <dxf>
      <numFmt numFmtId="0" formatCode="General"/>
      <fill>
        <patternFill patternType="solid">
          <fgColor indexed="64"/>
          <bgColor theme="9" tint="0.79998168889431442"/>
        </patternFill>
      </fill>
    </dxf>
    <dxf>
      <numFmt numFmtId="0" formatCode="General"/>
      <fill>
        <patternFill patternType="solid">
          <fgColor indexed="64"/>
          <bgColor theme="9" tint="0.79998168889431442"/>
        </patternFill>
      </fill>
    </dxf>
    <dxf>
      <numFmt numFmtId="0" formatCode="General"/>
      <fill>
        <patternFill patternType="solid">
          <fgColor indexed="64"/>
          <bgColor theme="9" tint="0.79998168889431442"/>
        </patternFill>
      </fill>
    </dxf>
    <dxf>
      <numFmt numFmtId="0" formatCode="General"/>
      <fill>
        <patternFill patternType="solid">
          <fgColor indexed="64"/>
          <bgColor theme="9" tint="0.79998168889431442"/>
        </patternFill>
      </fill>
    </dxf>
    <dxf>
      <numFmt numFmtId="0" formatCode="General"/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numFmt numFmtId="0" formatCode="General"/>
      <fill>
        <patternFill patternType="solid">
          <fgColor indexed="64"/>
          <bgColor theme="9" tint="0.79998168889431442"/>
        </patternFill>
      </fill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fill>
        <patternFill patternType="solid">
          <fgColor indexed="64"/>
          <bgColor theme="8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Q4" totalsRowShown="0">
  <autoFilter ref="A1:Q4" xr:uid="{00000000-0009-0000-0100-000002000000}"/>
  <tableColumns count="17">
    <tableColumn id="1" xr3:uid="{00000000-0010-0000-0000-000001000000}" name="participant_id" dataDxfId="22"/>
    <tableColumn id="2" xr3:uid="{00000000-0010-0000-0000-000002000000}" name="q4_recoded" dataDxfId="15">
      <calculatedColumnFormula>IF(ISBLANK(data[[#This Row],[question_4]]), "", IF(OR(HOUR(data[[#This Row],[question_4]])*60 + MINUTE(data[[#This Row],[question_4]])&lt;300, HOUR(data[[#This Row],[question_4]])*60 + MINUTE(data[[#This Row],[question_4]])&gt;600), 0, IF(OR(HOUR(data[[#This Row],[question_4]])*60 + MINUTE(data[[#This Row],[question_4]])&lt;360, HOUR(data[[#This Row],[question_4]])*60 + MINUTE(data[[#This Row],[question_4]])&gt;540), 1, IF(OR(HOUR(data[[#This Row],[question_4]])*60 + MINUTE(data[[#This Row],[question_4]])&lt;420, HOUR(data[[#This Row],[question_4]])*60 + MINUTE(data[[#This Row],[question_4]])&gt;480), 2, IF(AND(HOUR(data[[#This Row],[question_4]])*60 + MINUTE(data[[#This Row],[question_4]])&gt;=420, HOUR(data[[#This Row],[question_4]])*60 + MINUTE(data[[#This Row],[question_4]])&lt;=480), 3, "Bad duration number!")))))</calculatedColumnFormula>
    </tableColumn>
    <tableColumn id="3" xr3:uid="{00000000-0010-0000-0000-000003000000}" name="q7_recoded" dataDxfId="14">
      <calculatedColumnFormula>IF(ISBLANK(data[[#This Row],[question_7]]), "", IF(OR(HOUR(data[[#This Row],[question_7]])*60 + MINUTE(data[[#This Row],[question_7]])&lt;300, HOUR(data[[#This Row],[question_7]])*60 + MINUTE(data[[#This Row],[question_7]])&gt;600), 0, IF(OR(HOUR(data[[#This Row],[question_7]])*60 + MINUTE(data[[#This Row],[question_7]])&lt;360, HOUR(data[[#This Row],[question_7]])*60 + MINUTE(data[[#This Row],[question_7]])&gt;540), 1, IF(OR(HOUR(data[[#This Row],[question_7]])*60 + MINUTE(data[[#This Row],[question_7]])&lt;420, HOUR(data[[#This Row],[question_7]])*60 + MINUTE(data[[#This Row],[question_7]])&gt;480), 2, IF(AND(HOUR(data[[#This Row],[question_7]])*60 + MINUTE(data[[#This Row],[question_7]])&gt;=420, HOUR(data[[#This Row],[question_7]])*60 + MINUTE(data[[#This Row],[question_7]])&lt;=480), 3, "Bad duration number!")))))</calculatedColumnFormula>
    </tableColumn>
    <tableColumn id="4" xr3:uid="{00000000-0010-0000-0000-000004000000}" name="q8_recoded" dataDxfId="13">
      <calculatedColumnFormula>IF(ISBLANK(data[[#This Row],[question_8]]), "", IF(OR(data[[#This Row],[question_8]]=0, data[[#This Row],[question_8]]=5), 0, IF(OR(data[[#This Row],[question_8]]=1, data[[#This Row],[question_8]]=4), 1, IF(OR(data[[#This Row],[question_8]]=2, data[[#This Row],[question_8]]=3), 2, "Bad Q8 number"))))</calculatedColumnFormula>
    </tableColumn>
    <tableColumn id="5" xr3:uid="{00000000-0010-0000-0000-000005000000}" name="q9_recoded" dataDxfId="12">
      <calculatedColumnFormula>IF(ISBLANK(data[[#This Row],[question_9]]), "", IF(OR(data[[#This Row],[question_9]]=0, data[[#This Row],[question_9]]=3), 0, IF(OR(data[[#This Row],[question_9]]=1, data[[#This Row],[question_9]]=2), 1, "Bad Q9 number")))</calculatedColumnFormula>
    </tableColumn>
    <tableColumn id="6" xr3:uid="{00000000-0010-0000-0000-000006000000}" name="weekday_mp" dataDxfId="11">
      <calculatedColumnFormula>IF(OR(ISBLANK(data[[#This Row],[question_2]]), ISBLANK(data[[#This Row],[question_3]])), "", MOD((HOUR(data[[#This Row],[question_2]])*60 + MINUTE(data[[#This Row],[question_2]])) + ((HOUR(data[[#This Row],[question_3]])*60 + MINUTE(data[[#This Row],[question_3]]) + IF(HOUR(data[[#This Row],[question_3]])*60 + MINUTE(data[[#This Row],[question_3]]) &lt; HOUR(data[[#This Row],[question_2]])*60 + MINUTE(data[[#This Row],[question_2]]), 1440, 0) - (HOUR(data[[#This Row],[question_2]])*60 + MINUTE(data[[#This Row],[question_2]]))) / 2), 1440))</calculatedColumnFormula>
    </tableColumn>
    <tableColumn id="7" xr3:uid="{00000000-0010-0000-0000-000007000000}" name="weekend_mp" dataDxfId="10">
      <calculatedColumnFormula>IF(OR(ISBLANK(data[[#This Row],[question_5]]),ISBLANK(data[[#This Row],[question_6]])),"",MOD((HOUR(data[[#This Row],[question_5]])*60+MINUTE(data[[#This Row],[question_5]]))+((HOUR(data[[#This Row],[question_6]])*60+MINUTE(data[[#This Row],[question_6]])+IF(HOUR(data[[#This Row],[question_6]])*60+MINUTE(data[[#This Row],[question_6]])&lt;HOUR(data[[#This Row],[question_5]])*60+MINUTE(data[[#This Row],[question_5]]),1440,0)-(HOUR(data[[#This Row],[question_5]])*60+MINUTE(data[[#This Row],[question_5]])))/2),1440))</calculatedColumnFormula>
    </tableColumn>
    <tableColumn id="8" xr3:uid="{00000000-0010-0000-0000-000008000000}" name="midpoint_score" dataDxfId="9">
      <calculatedColumnFormula>IF(ISBLANK(Table2[[#This Row],[weekday_mp]]), "", IF(OR(Table2[[#This Row],[weekday_mp]]&lt;=45, Table2[[#This Row],[weekday_mp]]&gt;=255), 0, IF(OR(Table2[[#This Row],[weekday_mp]]&lt;=60, Table2[[#This Row],[weekday_mp]]&gt;=240), 1, IF(OR(Table2[[#This Row],[weekday_mp]]&lt;=75, Table2[[#This Row],[weekday_mp]]&gt;=225), 2, IF(OR(Table2[[#This Row],[weekday_mp]]&lt;=90, Table2[[#This Row],[weekday_mp]]&gt;=210), 3, IF(OR(Table2[[#This Row],[weekday_mp]]&lt;=105, Table2[[#This Row],[weekday_mp]]&gt;=195), 4, IF(OR(Table2[[#This Row],[weekday_mp]]&lt;=120, Table2[[#This Row],[weekday_mp]]&gt;=180), 5, IF(OR(Table2[[#This Row],[weekday_mp]]&lt;=135, Table2[[#This Row],[weekday_mp]]&gt;=165), 6, 7))))))))</calculatedColumnFormula>
    </tableColumn>
    <tableColumn id="9" xr3:uid="{00000000-0010-0000-0000-000009000000}" name="social_jetlag_score" dataDxfId="8">
      <calculatedColumnFormula array="1">IF(OR(ISBLANK(Table2[[#This Row],[weekday_mp]]), ISBLANK(Table2[[#This Row],[weekend_mp]])), "", _xlfn.IFS(ABS(Table2[[#This Row],[weekday_mp]]-Table2[[#This Row],[weekend_mp]])&gt;=90, 0, ABS(Table2[[#This Row],[weekday_mp]]-Table2[[#This Row],[weekend_mp]])&gt;=60, 1, ABS(Table2[[#This Row],[weekday_mp]]-Table2[[#This Row],[weekend_mp]])&gt;=30, 2, ABS(Table2[[#This Row],[weekday_mp]]-Table2[[#This Row],[weekend_mp]])&lt;30, 3))</calculatedColumnFormula>
    </tableColumn>
    <tableColumn id="10" xr3:uid="{00000000-0010-0000-0000-00000A000000}" name="sleep_duration_discrepancy_score" dataDxfId="7">
      <calculatedColumnFormula array="1">IF(OR(ISBLANK(data[[#This Row],[question_4]]),ISBLANK(data[[#This Row],[question_7]])),"",_xlfn.IFS(ABS(HOUR(data[[#This Row],[question_4]])*60+MINUTE(data[[#This Row],[question_4]])-HOUR(data[[#This Row],[question_7]])*60+MINUTE(data[[#This Row],[question_7]]))&gt;=120, 0, ABS(HOUR(data[[#This Row],[question_4]])*60+MINUTE(data[[#This Row],[question_4]])-HOUR(data[[#This Row],[question_7]])*60+MINUTE(data[[#This Row],[question_7]]))&gt;=90, 1, ABS(HOUR(data[[#This Row],[question_4]])*60+MINUTE(data[[#This Row],[question_4]])-HOUR(data[[#This Row],[question_7]])*60+MINUTE(data[[#This Row],[question_7]]))&gt;=60, 2, ABS(HOUR(data[[#This Row],[question_4]])*60+MINUTE(data[[#This Row],[question_4]])-HOUR(data[[#This Row],[question_7]])*60+MINUTE(data[[#This Row],[question_7]]))&gt;=30, 3, ABS(HOUR(data[[#This Row],[question_4]])*60+MINUTE(data[[#This Row],[question_4]])-HOUR(data[[#This Row],[question_7]])*60+MINUTE(data[[#This Row],[question_7]]))&lt;30, 4))</calculatedColumnFormula>
    </tableColumn>
    <tableColumn id="11" xr3:uid="{00000000-0010-0000-0000-00000B000000}" name="problem_score" dataDxfId="6">
      <calculatedColumnFormula array="1">IF(ISBLANK(data[[#This Row],[question_1]]), "", _xlfn.IFS(data[[#This Row],[question_1]]=0, 0, data[[#This Row],[question_1]]=1, 10, data[[#This Row],[question_1]]=2, 5))</calculatedColumnFormula>
    </tableColumn>
    <tableColumn id="12" xr3:uid="{00000000-0010-0000-0000-00000C000000}" name="duration_score" dataDxfId="0">
      <calculatedColumnFormula>IF(COUNTA(Table2[[#This Row],[q4_recoded]], Table2[[#This Row],[q7_recoded]])=2, Table2[[#This Row],[q4_recoded]] + Table2[[#This Row],[q7_recoded]], "")</calculatedColumnFormula>
    </tableColumn>
    <tableColumn id="13" xr3:uid="{00000000-0010-0000-0000-00000D000000}" name="timing_score" dataDxfId="1">
      <calculatedColumnFormula>IF(COUNTA(Table2[[#This Row],[q8_recoded]], Table2[[#This Row],[q9_recoded]], Table2[[#This Row],[midpoint_score]])=3, Table2[[#This Row],[q8_recoded]] + Table2[[#This Row],[q9_recoded]] + Table2[[#This Row],[midpoint_score]], "")</calculatedColumnFormula>
    </tableColumn>
    <tableColumn id="14" xr3:uid="{00000000-0010-0000-0000-00000E000000}" name="regularity_score" dataDxfId="3">
      <calculatedColumnFormula>IF(COUNTA(Table2[[#This Row],[social_jetlag_score]], Table2[[#This Row],[sleep_duration_discrepancy_score]])=2, Table2[[#This Row],[social_jetlag_score]] + Table2[[#This Row],[sleep_duration_discrepancy_score]], "")</calculatedColumnFormula>
    </tableColumn>
    <tableColumn id="15" xr3:uid="{00000000-0010-0000-0000-00000F000000}" name="adequacy_score" dataDxfId="2">
      <calculatedColumnFormula>IF(COUNTA(data[[#This Row],[question_10]], data[[#This Row],[question_14]], data[[#This Row],[question_15]])=3, (data[[#This Row],[question_10]]) + (data[[#This Row],[question_14]]) + (3-data[[#This Row],[question_15]]), "")</calculatedColumnFormula>
    </tableColumn>
    <tableColumn id="16" xr3:uid="{00000000-0010-0000-0000-000010000000}" name="insomnia_score" dataDxfId="4">
      <calculatedColumnFormula>IF(COUNTA(data[[#This Row],[question_11]], data[[#This Row],[question_12]], data[[#This Row],[question_13]])=3, (3-data[[#This Row],[question_11]]) + (3-data[[#This Row],[question_12]]) + (3-data[[#This Row],[question_13]]), "")</calculatedColumnFormula>
    </tableColumn>
    <tableColumn id="17" xr3:uid="{00000000-0010-0000-0000-000011000000}" name="total_score" dataDxfId="5">
      <calculatedColumnFormula>IF(COUNTA(Table2[[#This Row],[problem_score]], Table2[[#This Row],[duration_score]], Table2[[#This Row],[timing_score]], Table2[[#This Row],[regularity_score]], Table2[[#This Row],[adequacy_score]], Table2[[#This Row],[insomnia_score]])=6, Table2[[#This Row],[problem_score]]+Table2[[#This Row],[duration_score]]+Table2[[#This Row],[timing_score]]+Table2[[#This Row],[regularity_score]]+Table2[[#This Row],[adequacy_score]]+Table2[[#This Row],[insomnia_score]], "")</calculatedColumnFormula>
    </tableColumn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data" displayName="data" ref="A1:P4" totalsRowShown="0">
  <autoFilter ref="A1:P4" xr:uid="{00000000-0009-0000-0100-000001000000}"/>
  <tableColumns count="16">
    <tableColumn id="1" xr3:uid="{00000000-0010-0000-0100-000001000000}" name="participant_id"/>
    <tableColumn id="2" xr3:uid="{00000000-0010-0000-0100-000002000000}" name="question_1"/>
    <tableColumn id="3" xr3:uid="{00000000-0010-0000-0100-000003000000}" name="question_2" dataDxfId="21"/>
    <tableColumn id="4" xr3:uid="{00000000-0010-0000-0100-000004000000}" name="question_3" dataDxfId="20"/>
    <tableColumn id="5" xr3:uid="{00000000-0010-0000-0100-000005000000}" name="question_4" dataDxfId="19"/>
    <tableColumn id="6" xr3:uid="{00000000-0010-0000-0100-000006000000}" name="question_5" dataDxfId="18"/>
    <tableColumn id="7" xr3:uid="{00000000-0010-0000-0100-000007000000}" name="question_6" dataDxfId="17"/>
    <tableColumn id="8" xr3:uid="{00000000-0010-0000-0100-000008000000}" name="question_7" dataDxfId="16"/>
    <tableColumn id="9" xr3:uid="{00000000-0010-0000-0100-000009000000}" name="question_8"/>
    <tableColumn id="10" xr3:uid="{00000000-0010-0000-0100-00000A000000}" name="question_9"/>
    <tableColumn id="11" xr3:uid="{00000000-0010-0000-0100-00000B000000}" name="question_10"/>
    <tableColumn id="12" xr3:uid="{00000000-0010-0000-0100-00000C000000}" name="question_11"/>
    <tableColumn id="13" xr3:uid="{00000000-0010-0000-0100-00000D000000}" name="question_12"/>
    <tableColumn id="14" xr3:uid="{00000000-0010-0000-0100-00000E000000}" name="question_13"/>
    <tableColumn id="15" xr3:uid="{00000000-0010-0000-0100-00000F000000}" name="question_14"/>
    <tableColumn id="16" xr3:uid="{00000000-0010-0000-0100-000010000000}" name="question_1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K16" sqref="K16"/>
    </sheetView>
  </sheetViews>
  <sheetFormatPr defaultRowHeight="15" x14ac:dyDescent="0.25"/>
  <cols>
    <col min="1" max="1" width="15.7109375" bestFit="1" customWidth="1"/>
    <col min="2" max="10" width="9.140625" customWidth="1"/>
    <col min="11" max="12" width="16.7109375" bestFit="1" customWidth="1"/>
    <col min="13" max="13" width="9.140625" customWidth="1"/>
    <col min="14" max="14" width="17.7109375" bestFit="1" customWidth="1"/>
    <col min="15" max="15" width="17.5703125" bestFit="1" customWidth="1"/>
    <col min="16" max="16" width="17.28515625" bestFit="1" customWidth="1"/>
    <col min="17" max="17" width="13.140625" bestFit="1" customWidth="1"/>
  </cols>
  <sheetData>
    <row r="1" spans="1:17" x14ac:dyDescent="0.25">
      <c r="A1" s="7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2" t="s">
        <v>16</v>
      </c>
    </row>
    <row r="2" spans="1:17" x14ac:dyDescent="0.25">
      <c r="A2" s="7" t="s">
        <v>17</v>
      </c>
      <c r="B2" s="5">
        <f>IF(ISBLANK(data[[#This Row],[question_4]]), "", IF(OR(HOUR(data[[#This Row],[question_4]])*60 + MINUTE(data[[#This Row],[question_4]])&lt;300, HOUR(data[[#This Row],[question_4]])*60 + MINUTE(data[[#This Row],[question_4]])&gt;600), 0, IF(OR(HOUR(data[[#This Row],[question_4]])*60 + MINUTE(data[[#This Row],[question_4]])&lt;360, HOUR(data[[#This Row],[question_4]])*60 + MINUTE(data[[#This Row],[question_4]])&gt;540), 1, IF(OR(HOUR(data[[#This Row],[question_4]])*60 + MINUTE(data[[#This Row],[question_4]])&lt;420, HOUR(data[[#This Row],[question_4]])*60 + MINUTE(data[[#This Row],[question_4]])&gt;480), 2, IF(AND(HOUR(data[[#This Row],[question_4]])*60 + MINUTE(data[[#This Row],[question_4]])&gt;=420, HOUR(data[[#This Row],[question_4]])*60 + MINUTE(data[[#This Row],[question_4]])&lt;=480), 3, "Bad duration number!")))))</f>
        <v>2</v>
      </c>
      <c r="C2" s="5">
        <f>IF(ISBLANK(data[[#This Row],[question_7]]), "", IF(OR(HOUR(data[[#This Row],[question_7]])*60 + MINUTE(data[[#This Row],[question_7]])&lt;300, HOUR(data[[#This Row],[question_7]])*60 + MINUTE(data[[#This Row],[question_7]])&gt;600), 0, IF(OR(HOUR(data[[#This Row],[question_7]])*60 + MINUTE(data[[#This Row],[question_7]])&lt;360, HOUR(data[[#This Row],[question_7]])*60 + MINUTE(data[[#This Row],[question_7]])&gt;540), 1, IF(OR(HOUR(data[[#This Row],[question_7]])*60 + MINUTE(data[[#This Row],[question_7]])&lt;420, HOUR(data[[#This Row],[question_7]])*60 + MINUTE(data[[#This Row],[question_7]])&gt;480), 2, IF(AND(HOUR(data[[#This Row],[question_7]])*60 + MINUTE(data[[#This Row],[question_7]])&gt;=420, HOUR(data[[#This Row],[question_7]])*60 + MINUTE(data[[#This Row],[question_7]])&lt;=480), 3, "Bad duration number!")))))</f>
        <v>3</v>
      </c>
      <c r="D2" s="5">
        <f>IF(ISBLANK(data[[#This Row],[question_8]]), "", IF(OR(data[[#This Row],[question_8]]=0, data[[#This Row],[question_8]]=5), 0, IF(OR(data[[#This Row],[question_8]]=1, data[[#This Row],[question_8]]=4), 1, IF(OR(data[[#This Row],[question_8]]=2, data[[#This Row],[question_8]]=3), 2, "Bad Q8 number"))))</f>
        <v>1</v>
      </c>
      <c r="E2" s="5">
        <f>IF(ISBLANK(data[[#This Row],[question_9]]), "", IF(OR(data[[#This Row],[question_9]]=0, data[[#This Row],[question_9]]=3), 0, IF(OR(data[[#This Row],[question_9]]=1, data[[#This Row],[question_9]]=2), 1, "Bad Q9 number")))</f>
        <v>0</v>
      </c>
      <c r="F2" s="5">
        <f>IF(OR(ISBLANK(data[[#This Row],[question_2]]), ISBLANK(data[[#This Row],[question_3]])), "", MOD((HOUR(data[[#This Row],[question_2]])*60 + MINUTE(data[[#This Row],[question_2]])) + ((HOUR(data[[#This Row],[question_3]])*60 + MINUTE(data[[#This Row],[question_3]]) + IF(HOUR(data[[#This Row],[question_3]])*60 + MINUTE(data[[#This Row],[question_3]]) &lt; HOUR(data[[#This Row],[question_2]])*60 + MINUTE(data[[#This Row],[question_2]]), 1440, 0) - (HOUR(data[[#This Row],[question_2]])*60 + MINUTE(data[[#This Row],[question_2]]))) / 2), 1440))</f>
        <v>120</v>
      </c>
      <c r="G2" s="5">
        <f>IF(OR(ISBLANK(data[[#This Row],[question_5]]),ISBLANK(data[[#This Row],[question_6]])),"",MOD((HOUR(data[[#This Row],[question_5]])*60+MINUTE(data[[#This Row],[question_5]]))+((HOUR(data[[#This Row],[question_6]])*60+MINUTE(data[[#This Row],[question_6]])+IF(HOUR(data[[#This Row],[question_6]])*60+MINUTE(data[[#This Row],[question_6]])&lt;HOUR(data[[#This Row],[question_5]])*60+MINUTE(data[[#This Row],[question_5]]),1440,0)-(HOUR(data[[#This Row],[question_5]])*60+MINUTE(data[[#This Row],[question_5]])))/2),1440))</f>
        <v>180</v>
      </c>
      <c r="H2" s="5">
        <f>IF(ISBLANK(Table2[[#This Row],[weekday_mp]]), "", IF(OR(Table2[[#This Row],[weekday_mp]]&lt;=45, Table2[[#This Row],[weekday_mp]]&gt;=255), 0, IF(OR(Table2[[#This Row],[weekday_mp]]&lt;=60, Table2[[#This Row],[weekday_mp]]&gt;=240), 1, IF(OR(Table2[[#This Row],[weekday_mp]]&lt;=75, Table2[[#This Row],[weekday_mp]]&gt;=225), 2, IF(OR(Table2[[#This Row],[weekday_mp]]&lt;=90, Table2[[#This Row],[weekday_mp]]&gt;=210), 3, IF(OR(Table2[[#This Row],[weekday_mp]]&lt;=105, Table2[[#This Row],[weekday_mp]]&gt;=195), 4, IF(OR(Table2[[#This Row],[weekday_mp]]&lt;=120, Table2[[#This Row],[weekday_mp]]&gt;=180), 5, IF(OR(Table2[[#This Row],[weekday_mp]]&lt;=135, Table2[[#This Row],[weekday_mp]]&gt;=165), 6, 7))))))))</f>
        <v>5</v>
      </c>
      <c r="I2" s="5" cm="1">
        <f t="array" ref="I2">IF(OR(ISBLANK(Table2[[#This Row],[weekday_mp]]), ISBLANK(Table2[[#This Row],[weekend_mp]])), "", _xlfn.IFS(ABS(Table2[[#This Row],[weekday_mp]]-Table2[[#This Row],[weekend_mp]])&gt;=90, 0, ABS(Table2[[#This Row],[weekday_mp]]-Table2[[#This Row],[weekend_mp]])&gt;=60, 1, ABS(Table2[[#This Row],[weekday_mp]]-Table2[[#This Row],[weekend_mp]])&gt;=30, 2, ABS(Table2[[#This Row],[weekday_mp]]-Table2[[#This Row],[weekend_mp]])&lt;30, 3))</f>
        <v>1</v>
      </c>
      <c r="J2" s="6" cm="1">
        <f t="array" ref="J2">IF(OR(ISBLANK(data[[#This Row],[question_4]]),ISBLANK(data[[#This Row],[question_7]])),"",_xlfn.IFS(ABS(HOUR(data[[#This Row],[question_4]])*60+MINUTE(data[[#This Row],[question_4]])-HOUR(data[[#This Row],[question_7]])*60+MINUTE(data[[#This Row],[question_7]]))&gt;=120, 0, ABS(HOUR(data[[#This Row],[question_4]])*60+MINUTE(data[[#This Row],[question_4]])-HOUR(data[[#This Row],[question_7]])*60+MINUTE(data[[#This Row],[question_7]]))&gt;=90, 1, ABS(HOUR(data[[#This Row],[question_4]])*60+MINUTE(data[[#This Row],[question_4]])-HOUR(data[[#This Row],[question_7]])*60+MINUTE(data[[#This Row],[question_7]]))&gt;=60, 2, ABS(HOUR(data[[#This Row],[question_4]])*60+MINUTE(data[[#This Row],[question_4]])-HOUR(data[[#This Row],[question_7]])*60+MINUTE(data[[#This Row],[question_7]]))&gt;=30, 3, ABS(HOUR(data[[#This Row],[question_4]])*60+MINUTE(data[[#This Row],[question_4]])-HOUR(data[[#This Row],[question_7]])*60+MINUTE(data[[#This Row],[question_7]]))&lt;30, 4))</f>
        <v>2</v>
      </c>
      <c r="K2" s="3" cm="1">
        <f t="array" ref="K2">IF(ISBLANK(data[[#This Row],[question_1]]), "", _xlfn.IFS(data[[#This Row],[question_1]]=0, 0, data[[#This Row],[question_1]]=1, 10, data[[#This Row],[question_1]]=2, 5))</f>
        <v>5</v>
      </c>
      <c r="L2" s="3">
        <f>IF(COUNTA(Table2[[#This Row],[q4_recoded]], Table2[[#This Row],[q7_recoded]])=2, Table2[[#This Row],[q4_recoded]] + Table2[[#This Row],[q7_recoded]], "")</f>
        <v>5</v>
      </c>
      <c r="M2" s="3">
        <f>IF(COUNTA(Table2[[#This Row],[q8_recoded]], Table2[[#This Row],[q9_recoded]], Table2[[#This Row],[midpoint_score]])=3, Table2[[#This Row],[q8_recoded]] + Table2[[#This Row],[q9_recoded]] + Table2[[#This Row],[midpoint_score]], "")</f>
        <v>6</v>
      </c>
      <c r="N2" s="4">
        <f>IF(COUNTA(Table2[[#This Row],[social_jetlag_score]], Table2[[#This Row],[sleep_duration_discrepancy_score]])=2, Table2[[#This Row],[social_jetlag_score]] + Table2[[#This Row],[sleep_duration_discrepancy_score]], "")</f>
        <v>3</v>
      </c>
      <c r="O2" s="3">
        <f>IF(COUNTA(data[[#This Row],[question_10]], data[[#This Row],[question_14]], data[[#This Row],[question_15]])=3, (data[[#This Row],[question_10]]) + (data[[#This Row],[question_14]]) + (3-data[[#This Row],[question_15]]), "")</f>
        <v>5</v>
      </c>
      <c r="P2" s="3">
        <f>IF(COUNTA(data[[#This Row],[question_11]], data[[#This Row],[question_12]], data[[#This Row],[question_13]])=3, (3-data[[#This Row],[question_11]]) + (3-data[[#This Row],[question_12]]) + (3-data[[#This Row],[question_13]]), "")</f>
        <v>6</v>
      </c>
      <c r="Q2" s="2">
        <f>IF(COUNTA(Table2[[#This Row],[problem_score]], Table2[[#This Row],[duration_score]], Table2[[#This Row],[timing_score]], Table2[[#This Row],[regularity_score]], Table2[[#This Row],[adequacy_score]], Table2[[#This Row],[insomnia_score]])=6, Table2[[#This Row],[problem_score]]+Table2[[#This Row],[duration_score]]+Table2[[#This Row],[timing_score]]+Table2[[#This Row],[regularity_score]]+Table2[[#This Row],[adequacy_score]]+Table2[[#This Row],[insomnia_score]], "")</f>
        <v>30</v>
      </c>
    </row>
    <row r="3" spans="1:17" x14ac:dyDescent="0.25">
      <c r="A3" s="7" t="s">
        <v>18</v>
      </c>
      <c r="B3" s="5">
        <f>IF(ISBLANK(data[[#This Row],[question_4]]), "", IF(OR(HOUR(data[[#This Row],[question_4]])*60 + MINUTE(data[[#This Row],[question_4]])&lt;300, HOUR(data[[#This Row],[question_4]])*60 + MINUTE(data[[#This Row],[question_4]])&gt;600), 0, IF(OR(HOUR(data[[#This Row],[question_4]])*60 + MINUTE(data[[#This Row],[question_4]])&lt;360, HOUR(data[[#This Row],[question_4]])*60 + MINUTE(data[[#This Row],[question_4]])&gt;540), 1, IF(OR(HOUR(data[[#This Row],[question_4]])*60 + MINUTE(data[[#This Row],[question_4]])&lt;420, HOUR(data[[#This Row],[question_4]])*60 + MINUTE(data[[#This Row],[question_4]])&gt;480), 2, IF(AND(HOUR(data[[#This Row],[question_4]])*60 + MINUTE(data[[#This Row],[question_4]])&gt;=420, HOUR(data[[#This Row],[question_4]])*60 + MINUTE(data[[#This Row],[question_4]])&lt;=480), 3, "Bad duration number!")))))</f>
        <v>3</v>
      </c>
      <c r="C3" s="5">
        <f>IF(ISBLANK(data[[#This Row],[question_7]]), "", IF(OR(HOUR(data[[#This Row],[question_7]])*60 + MINUTE(data[[#This Row],[question_7]])&lt;300, HOUR(data[[#This Row],[question_7]])*60 + MINUTE(data[[#This Row],[question_7]])&gt;600), 0, IF(OR(HOUR(data[[#This Row],[question_7]])*60 + MINUTE(data[[#This Row],[question_7]])&lt;360, HOUR(data[[#This Row],[question_7]])*60 + MINUTE(data[[#This Row],[question_7]])&gt;540), 1, IF(OR(HOUR(data[[#This Row],[question_7]])*60 + MINUTE(data[[#This Row],[question_7]])&lt;420, HOUR(data[[#This Row],[question_7]])*60 + MINUTE(data[[#This Row],[question_7]])&gt;480), 2, IF(AND(HOUR(data[[#This Row],[question_7]])*60 + MINUTE(data[[#This Row],[question_7]])&gt;=420, HOUR(data[[#This Row],[question_7]])*60 + MINUTE(data[[#This Row],[question_7]])&lt;=480), 3, "Bad duration number!")))))</f>
        <v>3</v>
      </c>
      <c r="D3" s="5">
        <f>IF(ISBLANK(data[[#This Row],[question_8]]), "", IF(OR(data[[#This Row],[question_8]]=0, data[[#This Row],[question_8]]=5), 0, IF(OR(data[[#This Row],[question_8]]=1, data[[#This Row],[question_8]]=4), 1, IF(OR(data[[#This Row],[question_8]]=2, data[[#This Row],[question_8]]=3), 2, "Bad Q8 number"))))</f>
        <v>2</v>
      </c>
      <c r="E3" s="5">
        <f>IF(ISBLANK(data[[#This Row],[question_9]]), "", IF(OR(data[[#This Row],[question_9]]=0, data[[#This Row],[question_9]]=3), 0, IF(OR(data[[#This Row],[question_9]]=1, data[[#This Row],[question_9]]=2), 1, "Bad Q9 number")))</f>
        <v>1</v>
      </c>
      <c r="F3" s="5">
        <f>IF(OR(ISBLANK(data[[#This Row],[question_2]]), ISBLANK(data[[#This Row],[question_3]])), "", MOD((HOUR(data[[#This Row],[question_2]])*60 + MINUTE(data[[#This Row],[question_2]])) + ((HOUR(data[[#This Row],[question_3]])*60 + MINUTE(data[[#This Row],[question_3]]) + IF(HOUR(data[[#This Row],[question_3]])*60 + MINUTE(data[[#This Row],[question_3]]) &lt; HOUR(data[[#This Row],[question_2]])*60 + MINUTE(data[[#This Row],[question_2]]), 1440, 0) - (HOUR(data[[#This Row],[question_2]])*60 + MINUTE(data[[#This Row],[question_2]]))) / 2), 1440))</f>
        <v>150</v>
      </c>
      <c r="G3" s="5">
        <f>IF(OR(ISBLANK(data[[#This Row],[question_5]]),ISBLANK(data[[#This Row],[question_6]])),"",MOD((HOUR(data[[#This Row],[question_5]])*60+MINUTE(data[[#This Row],[question_5]]))+((HOUR(data[[#This Row],[question_6]])*60+MINUTE(data[[#This Row],[question_6]])+IF(HOUR(data[[#This Row],[question_6]])*60+MINUTE(data[[#This Row],[question_6]])&lt;HOUR(data[[#This Row],[question_5]])*60+MINUTE(data[[#This Row],[question_5]]),1440,0)-(HOUR(data[[#This Row],[question_5]])*60+MINUTE(data[[#This Row],[question_5]])))/2),1440))</f>
        <v>150</v>
      </c>
      <c r="H3" s="5">
        <f>IF(ISBLANK(Table2[[#This Row],[weekday_mp]]), "", IF(OR(Table2[[#This Row],[weekday_mp]]&lt;=45, Table2[[#This Row],[weekday_mp]]&gt;=255), 0, IF(OR(Table2[[#This Row],[weekday_mp]]&lt;=60, Table2[[#This Row],[weekday_mp]]&gt;=240), 1, IF(OR(Table2[[#This Row],[weekday_mp]]&lt;=75, Table2[[#This Row],[weekday_mp]]&gt;=225), 2, IF(OR(Table2[[#This Row],[weekday_mp]]&lt;=90, Table2[[#This Row],[weekday_mp]]&gt;=210), 3, IF(OR(Table2[[#This Row],[weekday_mp]]&lt;=105, Table2[[#This Row],[weekday_mp]]&gt;=195), 4, IF(OR(Table2[[#This Row],[weekday_mp]]&lt;=120, Table2[[#This Row],[weekday_mp]]&gt;=180), 5, IF(OR(Table2[[#This Row],[weekday_mp]]&lt;=135, Table2[[#This Row],[weekday_mp]]&gt;=165), 6, 7))))))))</f>
        <v>7</v>
      </c>
      <c r="I3" s="5" cm="1">
        <f t="array" ref="I3">IF(OR(ISBLANK(Table2[[#This Row],[weekday_mp]]), ISBLANK(Table2[[#This Row],[weekend_mp]])), "", _xlfn.IFS(ABS(Table2[[#This Row],[weekday_mp]]-Table2[[#This Row],[weekend_mp]])&gt;=90, 0, ABS(Table2[[#This Row],[weekday_mp]]-Table2[[#This Row],[weekend_mp]])&gt;=60, 1, ABS(Table2[[#This Row],[weekday_mp]]-Table2[[#This Row],[weekend_mp]])&gt;=30, 2, ABS(Table2[[#This Row],[weekday_mp]]-Table2[[#This Row],[weekend_mp]])&lt;30, 3))</f>
        <v>3</v>
      </c>
      <c r="J3" s="6" cm="1">
        <f t="array" ref="J3">IF(OR(ISBLANK(data[[#This Row],[question_4]]),ISBLANK(data[[#This Row],[question_7]])),"",_xlfn.IFS(ABS(HOUR(data[[#This Row],[question_4]])*60+MINUTE(data[[#This Row],[question_4]])-HOUR(data[[#This Row],[question_7]])*60+MINUTE(data[[#This Row],[question_7]]))&gt;=120, 0, ABS(HOUR(data[[#This Row],[question_4]])*60+MINUTE(data[[#This Row],[question_4]])-HOUR(data[[#This Row],[question_7]])*60+MINUTE(data[[#This Row],[question_7]]))&gt;=90, 1, ABS(HOUR(data[[#This Row],[question_4]])*60+MINUTE(data[[#This Row],[question_4]])-HOUR(data[[#This Row],[question_7]])*60+MINUTE(data[[#This Row],[question_7]]))&gt;=60, 2, ABS(HOUR(data[[#This Row],[question_4]])*60+MINUTE(data[[#This Row],[question_4]])-HOUR(data[[#This Row],[question_7]])*60+MINUTE(data[[#This Row],[question_7]]))&gt;=30, 3, ABS(HOUR(data[[#This Row],[question_4]])*60+MINUTE(data[[#This Row],[question_4]])-HOUR(data[[#This Row],[question_7]])*60+MINUTE(data[[#This Row],[question_7]]))&lt;30, 4))</f>
        <v>4</v>
      </c>
      <c r="K3" s="3" cm="1">
        <f t="array" ref="K3">IF(ISBLANK(data[[#This Row],[question_1]]), "", _xlfn.IFS(data[[#This Row],[question_1]]=0, 0, data[[#This Row],[question_1]]=1, 10, data[[#This Row],[question_1]]=2, 5))</f>
        <v>10</v>
      </c>
      <c r="L3" s="3">
        <f>IF(COUNTA(Table2[[#This Row],[q4_recoded]], Table2[[#This Row],[q7_recoded]])=2, Table2[[#This Row],[q4_recoded]] + Table2[[#This Row],[q7_recoded]], "")</f>
        <v>6</v>
      </c>
      <c r="M3" s="3">
        <f>IF(COUNTA(Table2[[#This Row],[q8_recoded]], Table2[[#This Row],[q9_recoded]], Table2[[#This Row],[midpoint_score]])=3, Table2[[#This Row],[q8_recoded]] + Table2[[#This Row],[q9_recoded]] + Table2[[#This Row],[midpoint_score]], "")</f>
        <v>10</v>
      </c>
      <c r="N3" s="4">
        <f>IF(COUNTA(Table2[[#This Row],[social_jetlag_score]], Table2[[#This Row],[sleep_duration_discrepancy_score]])=2, Table2[[#This Row],[social_jetlag_score]] + Table2[[#This Row],[sleep_duration_discrepancy_score]], "")</f>
        <v>7</v>
      </c>
      <c r="O3" s="3">
        <f>IF(COUNTA(data[[#This Row],[question_10]], data[[#This Row],[question_14]], data[[#This Row],[question_15]])=3, (data[[#This Row],[question_10]]) + (data[[#This Row],[question_14]]) + (3-data[[#This Row],[question_15]]), "")</f>
        <v>10</v>
      </c>
      <c r="P3" s="3">
        <f>IF(COUNTA(data[[#This Row],[question_11]], data[[#This Row],[question_12]], data[[#This Row],[question_13]])=3, (3-data[[#This Row],[question_11]]) + (3-data[[#This Row],[question_12]]) + (3-data[[#This Row],[question_13]]), "")</f>
        <v>9</v>
      </c>
      <c r="Q3" s="2">
        <f>IF(COUNTA(Table2[[#This Row],[problem_score]], Table2[[#This Row],[duration_score]], Table2[[#This Row],[timing_score]], Table2[[#This Row],[regularity_score]], Table2[[#This Row],[adequacy_score]], Table2[[#This Row],[insomnia_score]])=6, Table2[[#This Row],[problem_score]]+Table2[[#This Row],[duration_score]]+Table2[[#This Row],[timing_score]]+Table2[[#This Row],[regularity_score]]+Table2[[#This Row],[adequacy_score]]+Table2[[#This Row],[insomnia_score]], "")</f>
        <v>52</v>
      </c>
    </row>
    <row r="4" spans="1:17" x14ac:dyDescent="0.25">
      <c r="A4" s="7" t="s">
        <v>19</v>
      </c>
      <c r="B4" s="5">
        <f>IF(ISBLANK(data[[#This Row],[question_4]]), "", IF(OR(HOUR(data[[#This Row],[question_4]])*60 + MINUTE(data[[#This Row],[question_4]])&lt;300, HOUR(data[[#This Row],[question_4]])*60 + MINUTE(data[[#This Row],[question_4]])&gt;600), 0, IF(OR(HOUR(data[[#This Row],[question_4]])*60 + MINUTE(data[[#This Row],[question_4]])&lt;360, HOUR(data[[#This Row],[question_4]])*60 + MINUTE(data[[#This Row],[question_4]])&gt;540), 1, IF(OR(HOUR(data[[#This Row],[question_4]])*60 + MINUTE(data[[#This Row],[question_4]])&lt;420, HOUR(data[[#This Row],[question_4]])*60 + MINUTE(data[[#This Row],[question_4]])&gt;480), 2, IF(AND(HOUR(data[[#This Row],[question_4]])*60 + MINUTE(data[[#This Row],[question_4]])&gt;=420, HOUR(data[[#This Row],[question_4]])*60 + MINUTE(data[[#This Row],[question_4]])&lt;=480), 3, "Bad duration number!")))))</f>
        <v>0</v>
      </c>
      <c r="C4" s="5">
        <f>IF(ISBLANK(data[[#This Row],[question_7]]), "", IF(OR(HOUR(data[[#This Row],[question_7]])*60 + MINUTE(data[[#This Row],[question_7]])&lt;300, HOUR(data[[#This Row],[question_7]])*60 + MINUTE(data[[#This Row],[question_7]])&gt;600), 0, IF(OR(HOUR(data[[#This Row],[question_7]])*60 + MINUTE(data[[#This Row],[question_7]])&lt;360, HOUR(data[[#This Row],[question_7]])*60 + MINUTE(data[[#This Row],[question_7]])&gt;540), 1, IF(OR(HOUR(data[[#This Row],[question_7]])*60 + MINUTE(data[[#This Row],[question_7]])&lt;420, HOUR(data[[#This Row],[question_7]])*60 + MINUTE(data[[#This Row],[question_7]])&gt;480), 2, IF(AND(HOUR(data[[#This Row],[question_7]])*60 + MINUTE(data[[#This Row],[question_7]])&gt;=420, HOUR(data[[#This Row],[question_7]])*60 + MINUTE(data[[#This Row],[question_7]])&lt;=480), 3, "Bad duration number!")))))</f>
        <v>0</v>
      </c>
      <c r="D4" s="5">
        <f>IF(ISBLANK(data[[#This Row],[question_8]]), "", IF(OR(data[[#This Row],[question_8]]=0, data[[#This Row],[question_8]]=5), 0, IF(OR(data[[#This Row],[question_8]]=1, data[[#This Row],[question_8]]=4), 1, IF(OR(data[[#This Row],[question_8]]=2, data[[#This Row],[question_8]]=3), 2, "Bad Q8 number"))))</f>
        <v>0</v>
      </c>
      <c r="E4" s="5">
        <f>IF(ISBLANK(data[[#This Row],[question_9]]), "", IF(OR(data[[#This Row],[question_9]]=0, data[[#This Row],[question_9]]=3), 0, IF(OR(data[[#This Row],[question_9]]=1, data[[#This Row],[question_9]]=2), 1, "Bad Q9 number")))</f>
        <v>0</v>
      </c>
      <c r="F4" s="5">
        <f>IF(OR(ISBLANK(data[[#This Row],[question_2]]), ISBLANK(data[[#This Row],[question_3]])), "", MOD((HOUR(data[[#This Row],[question_2]])*60 + MINUTE(data[[#This Row],[question_2]])) + ((HOUR(data[[#This Row],[question_3]])*60 + MINUTE(data[[#This Row],[question_3]]) + IF(HOUR(data[[#This Row],[question_3]])*60 + MINUTE(data[[#This Row],[question_3]]) &lt; HOUR(data[[#This Row],[question_2]])*60 + MINUTE(data[[#This Row],[question_2]]), 1440, 0) - (HOUR(data[[#This Row],[question_2]])*60 + MINUTE(data[[#This Row],[question_2]]))) / 2), 1440))</f>
        <v>900</v>
      </c>
      <c r="G4" s="5">
        <f>IF(OR(ISBLANK(data[[#This Row],[question_5]]),ISBLANK(data[[#This Row],[question_6]])),"",MOD((HOUR(data[[#This Row],[question_5]])*60+MINUTE(data[[#This Row],[question_5]]))+((HOUR(data[[#This Row],[question_6]])*60+MINUTE(data[[#This Row],[question_6]])+IF(HOUR(data[[#This Row],[question_6]])*60+MINUTE(data[[#This Row],[question_6]])&lt;HOUR(data[[#This Row],[question_5]])*60+MINUTE(data[[#This Row],[question_5]]),1440,0)-(HOUR(data[[#This Row],[question_5]])*60+MINUTE(data[[#This Row],[question_5]])))/2),1440))</f>
        <v>480</v>
      </c>
      <c r="H4" s="5">
        <f>IF(ISBLANK(Table2[[#This Row],[weekday_mp]]), "", IF(OR(Table2[[#This Row],[weekday_mp]]&lt;=45, Table2[[#This Row],[weekday_mp]]&gt;=255), 0, IF(OR(Table2[[#This Row],[weekday_mp]]&lt;=60, Table2[[#This Row],[weekday_mp]]&gt;=240), 1, IF(OR(Table2[[#This Row],[weekday_mp]]&lt;=75, Table2[[#This Row],[weekday_mp]]&gt;=225), 2, IF(OR(Table2[[#This Row],[weekday_mp]]&lt;=90, Table2[[#This Row],[weekday_mp]]&gt;=210), 3, IF(OR(Table2[[#This Row],[weekday_mp]]&lt;=105, Table2[[#This Row],[weekday_mp]]&gt;=195), 4, IF(OR(Table2[[#This Row],[weekday_mp]]&lt;=120, Table2[[#This Row],[weekday_mp]]&gt;=180), 5, IF(OR(Table2[[#This Row],[weekday_mp]]&lt;=135, Table2[[#This Row],[weekday_mp]]&gt;=165), 6, 7))))))))</f>
        <v>0</v>
      </c>
      <c r="I4" s="5" cm="1">
        <f t="array" ref="I4">IF(OR(ISBLANK(Table2[[#This Row],[weekday_mp]]), ISBLANK(Table2[[#This Row],[weekend_mp]])), "", _xlfn.IFS(ABS(Table2[[#This Row],[weekday_mp]]-Table2[[#This Row],[weekend_mp]])&gt;=90, 0, ABS(Table2[[#This Row],[weekday_mp]]-Table2[[#This Row],[weekend_mp]])&gt;=60, 1, ABS(Table2[[#This Row],[weekday_mp]]-Table2[[#This Row],[weekend_mp]])&gt;=30, 2, ABS(Table2[[#This Row],[weekday_mp]]-Table2[[#This Row],[weekend_mp]])&lt;30, 3))</f>
        <v>0</v>
      </c>
      <c r="J4" s="6" cm="1">
        <f t="array" ref="J4">IF(OR(ISBLANK(data[[#This Row],[question_4]]),ISBLANK(data[[#This Row],[question_7]])),"",_xlfn.IFS(ABS(HOUR(data[[#This Row],[question_4]])*60+MINUTE(data[[#This Row],[question_4]])-HOUR(data[[#This Row],[question_7]])*60+MINUTE(data[[#This Row],[question_7]]))&gt;=120, 0, ABS(HOUR(data[[#This Row],[question_4]])*60+MINUTE(data[[#This Row],[question_4]])-HOUR(data[[#This Row],[question_7]])*60+MINUTE(data[[#This Row],[question_7]]))&gt;=90, 1, ABS(HOUR(data[[#This Row],[question_4]])*60+MINUTE(data[[#This Row],[question_4]])-HOUR(data[[#This Row],[question_7]])*60+MINUTE(data[[#This Row],[question_7]]))&gt;=60, 2, ABS(HOUR(data[[#This Row],[question_4]])*60+MINUTE(data[[#This Row],[question_4]])-HOUR(data[[#This Row],[question_7]])*60+MINUTE(data[[#This Row],[question_7]]))&gt;=30, 3, ABS(HOUR(data[[#This Row],[question_4]])*60+MINUTE(data[[#This Row],[question_4]])-HOUR(data[[#This Row],[question_7]])*60+MINUTE(data[[#This Row],[question_7]]))&lt;30, 4))</f>
        <v>0</v>
      </c>
      <c r="K4" s="3" cm="1">
        <f t="array" ref="K4">IF(ISBLANK(data[[#This Row],[question_1]]), "", _xlfn.IFS(data[[#This Row],[question_1]]=0, 0, data[[#This Row],[question_1]]=1, 10, data[[#This Row],[question_1]]=2, 5))</f>
        <v>0</v>
      </c>
      <c r="L4" s="3">
        <f>IF(COUNTA(Table2[[#This Row],[q4_recoded]], Table2[[#This Row],[q7_recoded]])=2, Table2[[#This Row],[q4_recoded]] + Table2[[#This Row],[q7_recoded]], "")</f>
        <v>0</v>
      </c>
      <c r="M4" s="3">
        <f>IF(COUNTA(Table2[[#This Row],[q8_recoded]], Table2[[#This Row],[q9_recoded]], Table2[[#This Row],[midpoint_score]])=3, Table2[[#This Row],[q8_recoded]] + Table2[[#This Row],[q9_recoded]] + Table2[[#This Row],[midpoint_score]], "")</f>
        <v>0</v>
      </c>
      <c r="N4" s="4">
        <f>IF(COUNTA(Table2[[#This Row],[social_jetlag_score]], Table2[[#This Row],[sleep_duration_discrepancy_score]])=2, Table2[[#This Row],[social_jetlag_score]] + Table2[[#This Row],[sleep_duration_discrepancy_score]], "")</f>
        <v>0</v>
      </c>
      <c r="O4" s="3">
        <f>IF(COUNTA(data[[#This Row],[question_10]], data[[#This Row],[question_14]], data[[#This Row],[question_15]])=3, (data[[#This Row],[question_10]]) + (data[[#This Row],[question_14]]) + (3-data[[#This Row],[question_15]]), "")</f>
        <v>0</v>
      </c>
      <c r="P4" s="3">
        <f>IF(COUNTA(data[[#This Row],[question_11]], data[[#This Row],[question_12]], data[[#This Row],[question_13]])=3, (3-data[[#This Row],[question_11]]) + (3-data[[#This Row],[question_12]]) + (3-data[[#This Row],[question_13]]), "")</f>
        <v>0</v>
      </c>
      <c r="Q4" s="2">
        <f>IF(COUNTA(Table2[[#This Row],[problem_score]], Table2[[#This Row],[duration_score]], Table2[[#This Row],[timing_score]], Table2[[#This Row],[regularity_score]], Table2[[#This Row],[adequacy_score]], Table2[[#This Row],[insomnia_score]])=6, Table2[[#This Row],[problem_score]]+Table2[[#This Row],[duration_score]]+Table2[[#This Row],[timing_score]]+Table2[[#This Row],[regularity_score]]+Table2[[#This Row],[adequacy_score]]+Table2[[#This Row],[insomnia_score]], "")</f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"/>
  <sheetViews>
    <sheetView workbookViewId="0">
      <selection activeCell="C2" sqref="C2"/>
    </sheetView>
  </sheetViews>
  <sheetFormatPr defaultRowHeight="15" x14ac:dyDescent="0.25"/>
  <cols>
    <col min="1" max="1" width="15.7109375" bestFit="1" customWidth="1"/>
    <col min="2" max="16" width="9.140625" customWidth="1"/>
    <col min="17" max="18" width="16.42578125" customWidth="1"/>
    <col min="19" max="19" width="14.5703125" customWidth="1"/>
    <col min="20" max="20" width="17.42578125" customWidth="1"/>
    <col min="21" max="21" width="17.28515625" customWidth="1"/>
    <col min="22" max="22" width="17" customWidth="1"/>
    <col min="23" max="23" width="13" customWidth="1"/>
  </cols>
  <sheetData>
    <row r="1" spans="1:16" x14ac:dyDescent="0.25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</row>
    <row r="2" spans="1:16" x14ac:dyDescent="0.25">
      <c r="A2" t="s">
        <v>17</v>
      </c>
      <c r="B2">
        <v>2</v>
      </c>
      <c r="C2" s="1">
        <v>0.875</v>
      </c>
      <c r="D2" s="1">
        <v>0.29166666666666669</v>
      </c>
      <c r="E2" s="1">
        <v>0.375</v>
      </c>
      <c r="F2" s="1">
        <v>0.91666666666666663</v>
      </c>
      <c r="G2" s="1">
        <v>0.33333333333333331</v>
      </c>
      <c r="H2" s="1">
        <v>0.33333333333333331</v>
      </c>
      <c r="I2">
        <v>1</v>
      </c>
      <c r="J2">
        <v>0</v>
      </c>
      <c r="K2">
        <v>3</v>
      </c>
      <c r="L2">
        <v>0</v>
      </c>
      <c r="M2">
        <v>2</v>
      </c>
      <c r="N2">
        <v>1</v>
      </c>
      <c r="O2">
        <v>2</v>
      </c>
      <c r="P2">
        <v>3</v>
      </c>
    </row>
    <row r="3" spans="1:16" x14ac:dyDescent="0.25">
      <c r="A3" t="s">
        <v>18</v>
      </c>
      <c r="B3">
        <v>1</v>
      </c>
      <c r="C3" s="1">
        <v>0.9375</v>
      </c>
      <c r="D3" s="1">
        <v>0.27083333333333331</v>
      </c>
      <c r="E3" s="1">
        <v>0.33333333333333331</v>
      </c>
      <c r="F3" s="1">
        <v>0.9375</v>
      </c>
      <c r="G3" s="1">
        <v>0.27083333333333331</v>
      </c>
      <c r="H3" s="1">
        <v>0.33333333333333331</v>
      </c>
      <c r="I3">
        <v>2</v>
      </c>
      <c r="J3">
        <v>1</v>
      </c>
      <c r="K3">
        <v>4</v>
      </c>
      <c r="L3">
        <v>0</v>
      </c>
      <c r="M3">
        <v>0</v>
      </c>
      <c r="N3">
        <v>0</v>
      </c>
      <c r="O3">
        <v>3</v>
      </c>
      <c r="P3">
        <v>0</v>
      </c>
    </row>
    <row r="4" spans="1:16" x14ac:dyDescent="0.25">
      <c r="A4" t="s">
        <v>19</v>
      </c>
      <c r="B4">
        <v>0</v>
      </c>
      <c r="C4" s="1">
        <v>0.54166666666666663</v>
      </c>
      <c r="D4" s="1">
        <v>0.70833333333333337</v>
      </c>
      <c r="E4" s="1">
        <v>0.16666666666666666</v>
      </c>
      <c r="F4" s="1">
        <v>0.25</v>
      </c>
      <c r="G4" s="1">
        <v>0.41666666666666669</v>
      </c>
      <c r="H4" s="1">
        <v>0.45833333333333331</v>
      </c>
      <c r="I4">
        <v>0</v>
      </c>
      <c r="J4">
        <v>0</v>
      </c>
      <c r="K4">
        <v>0</v>
      </c>
      <c r="L4">
        <v>3</v>
      </c>
      <c r="M4">
        <v>3</v>
      </c>
      <c r="N4">
        <v>3</v>
      </c>
      <c r="O4">
        <v>0</v>
      </c>
      <c r="P4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GSS15 - Excel Calculator</vt:lpstr>
      <vt:lpstr>raw_data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Manners</cp:lastModifiedBy>
  <dcterms:created xsi:type="dcterms:W3CDTF">2023-10-06T04:24:21Z</dcterms:created>
  <dcterms:modified xsi:type="dcterms:W3CDTF">2023-10-06T04:45:33Z</dcterms:modified>
</cp:coreProperties>
</file>