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miller/Downloads/"/>
    </mc:Choice>
  </mc:AlternateContent>
  <xr:revisionPtr revIDLastSave="0" documentId="8_{EFDF6977-FD02-F746-8008-593C5AAF29C6}" xr6:coauthVersionLast="47" xr6:coauthVersionMax="47" xr10:uidLastSave="{00000000-0000-0000-0000-000000000000}"/>
  <bookViews>
    <workbookView xWindow="-27080" yWindow="22100" windowWidth="28800" windowHeight="16360" xr2:uid="{BE9D22D2-77BA-B04D-8F87-68533841E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9" i="1"/>
  <c r="M3" i="1"/>
  <c r="K17" i="1"/>
  <c r="K18" i="1" s="1"/>
  <c r="K16" i="1"/>
  <c r="K15" i="1"/>
  <c r="J17" i="1"/>
  <c r="J16" i="1"/>
  <c r="J15" i="1"/>
  <c r="J18" i="1" s="1"/>
  <c r="I17" i="1"/>
  <c r="I16" i="1"/>
  <c r="I15" i="1"/>
  <c r="I18" i="1" s="1"/>
  <c r="H17" i="1"/>
  <c r="H16" i="1"/>
  <c r="H18" i="1" s="1"/>
  <c r="H15" i="1"/>
  <c r="H12" i="1"/>
  <c r="K11" i="1"/>
  <c r="K12" i="1" s="1"/>
  <c r="K10" i="1"/>
  <c r="K9" i="1"/>
  <c r="J11" i="1"/>
  <c r="J10" i="1"/>
  <c r="J9" i="1"/>
  <c r="J12" i="1" s="1"/>
  <c r="I11" i="1"/>
  <c r="I10" i="1"/>
  <c r="I9" i="1"/>
  <c r="I12" i="1" s="1"/>
  <c r="H11" i="1"/>
  <c r="H10" i="1"/>
  <c r="H9" i="1"/>
  <c r="H6" i="1"/>
  <c r="K5" i="1"/>
  <c r="K6" i="1" s="1"/>
  <c r="K4" i="1"/>
  <c r="K3" i="1"/>
  <c r="J5" i="1"/>
  <c r="J4" i="1"/>
  <c r="J3" i="1"/>
  <c r="J6" i="1" s="1"/>
  <c r="I5" i="1"/>
  <c r="I4" i="1"/>
  <c r="I3" i="1"/>
  <c r="I6" i="1" s="1"/>
  <c r="H5" i="1"/>
  <c r="H4" i="1"/>
  <c r="H3" i="1"/>
  <c r="E18" i="1"/>
  <c r="D6" i="1"/>
  <c r="D12" i="1"/>
  <c r="D18" i="1"/>
  <c r="C18" i="1"/>
  <c r="C12" i="1"/>
  <c r="E12" i="1" s="1"/>
  <c r="C6" i="1"/>
  <c r="E6" i="1" s="1"/>
</calcChain>
</file>

<file path=xl/sharedStrings.xml><?xml version="1.0" encoding="utf-8"?>
<sst xmlns="http://schemas.openxmlformats.org/spreadsheetml/2006/main" count="12" uniqueCount="6">
  <si>
    <t>DG</t>
  </si>
  <si>
    <t>Ref Energy</t>
  </si>
  <si>
    <t>FC3</t>
  </si>
  <si>
    <t>I1P</t>
  </si>
  <si>
    <t>CREST</t>
  </si>
  <si>
    <t>CREST (timing)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</si>
</sst>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542E7-FEE1-8D43-99BE-3AE02F4AE966}">
  <dimension ref="B2:M18"/>
  <sheetViews>
    <sheetView tabSelected="1" topLeftCell="C1" zoomScale="181" workbookViewId="0">
      <selection activeCell="M20" sqref="M20"/>
    </sheetView>
  </sheetViews>
  <sheetFormatPr baseColWidth="10" defaultRowHeight="16" x14ac:dyDescent="0.2"/>
  <cols>
    <col min="13" max="13" width="13.5" bestFit="1" customWidth="1"/>
  </cols>
  <sheetData>
    <row r="2" spans="2:13" x14ac:dyDescent="0.2">
      <c r="B2" t="s">
        <v>0</v>
      </c>
      <c r="C2" t="s">
        <v>1</v>
      </c>
      <c r="D2" t="s">
        <v>4</v>
      </c>
      <c r="G2" t="s">
        <v>0</v>
      </c>
      <c r="H2">
        <v>4</v>
      </c>
      <c r="I2">
        <v>8</v>
      </c>
      <c r="J2">
        <v>16</v>
      </c>
      <c r="K2">
        <v>32</v>
      </c>
      <c r="M2" t="s">
        <v>5</v>
      </c>
    </row>
    <row r="3" spans="2:13" x14ac:dyDescent="0.2">
      <c r="B3">
        <v>1</v>
      </c>
      <c r="C3">
        <v>-1526.8466510616399</v>
      </c>
      <c r="D3">
        <v>-1526.8455916525199</v>
      </c>
      <c r="G3">
        <v>1</v>
      </c>
      <c r="H3" s="1">
        <f>(30*60 + 58)</f>
        <v>1858</v>
      </c>
      <c r="I3" s="1">
        <f>(17*60+21)</f>
        <v>1041</v>
      </c>
      <c r="J3" s="1">
        <f>(12*60+55)</f>
        <v>775</v>
      </c>
      <c r="K3" s="1">
        <f>(4*60+25)</f>
        <v>265</v>
      </c>
      <c r="M3">
        <f>(6*60+15)</f>
        <v>375</v>
      </c>
    </row>
    <row r="4" spans="2:13" x14ac:dyDescent="0.2">
      <c r="B4">
        <v>2</v>
      </c>
      <c r="C4">
        <v>-1526.8466616655501</v>
      </c>
      <c r="G4">
        <v>2</v>
      </c>
      <c r="H4" s="1">
        <f>(33*60 + 25)</f>
        <v>2005</v>
      </c>
      <c r="I4" s="1">
        <f>(6*60+54)</f>
        <v>414</v>
      </c>
      <c r="J4" s="1">
        <f>(5*60+5)</f>
        <v>305</v>
      </c>
      <c r="K4" s="1">
        <f>(19*60+11)</f>
        <v>1151</v>
      </c>
    </row>
    <row r="5" spans="2:13" x14ac:dyDescent="0.2">
      <c r="B5">
        <v>3</v>
      </c>
      <c r="C5">
        <v>-1526.8466690097</v>
      </c>
      <c r="G5">
        <v>3</v>
      </c>
      <c r="H5" s="1">
        <f>(11*60 + 55)</f>
        <v>715</v>
      </c>
      <c r="I5" s="1">
        <f>(2*60+29)</f>
        <v>149</v>
      </c>
      <c r="J5" s="1">
        <f>(4*60+56)</f>
        <v>296</v>
      </c>
      <c r="K5" s="1">
        <f>(1*60+39)</f>
        <v>99</v>
      </c>
    </row>
    <row r="6" spans="2:13" x14ac:dyDescent="0.2">
      <c r="C6">
        <f>AVERAGE(C3:C5)</f>
        <v>-1526.8466605789633</v>
      </c>
      <c r="D6">
        <f>D3</f>
        <v>-1526.8455916525199</v>
      </c>
      <c r="E6">
        <f>(C6-D6)*2625.5</f>
        <v>-2.8064663771334608</v>
      </c>
      <c r="H6">
        <f>GEOMEAN(H3:H5)</f>
        <v>1386.1877060115862</v>
      </c>
      <c r="I6">
        <f t="shared" ref="I6:K6" si="0">GEOMEAN(I3:I5)</f>
        <v>400.44767794089972</v>
      </c>
      <c r="J6">
        <f t="shared" si="0"/>
        <v>412.06375674642669</v>
      </c>
      <c r="K6">
        <f t="shared" si="0"/>
        <v>311.40013562957301</v>
      </c>
    </row>
    <row r="8" spans="2:13" x14ac:dyDescent="0.2">
      <c r="B8" t="s">
        <v>2</v>
      </c>
      <c r="C8" t="s">
        <v>1</v>
      </c>
      <c r="D8" t="s">
        <v>4</v>
      </c>
      <c r="G8" t="s">
        <v>2</v>
      </c>
    </row>
    <row r="9" spans="2:13" x14ac:dyDescent="0.2">
      <c r="B9">
        <v>1</v>
      </c>
      <c r="C9">
        <v>-983.55983789235995</v>
      </c>
      <c r="D9">
        <v>-983.55981145882902</v>
      </c>
      <c r="G9">
        <v>1</v>
      </c>
      <c r="H9">
        <f>(2*60+31)</f>
        <v>151</v>
      </c>
      <c r="I9">
        <f>(60+53)</f>
        <v>113</v>
      </c>
      <c r="J9">
        <f>(2*60+31)</f>
        <v>151</v>
      </c>
      <c r="K9">
        <f>(60+24)</f>
        <v>84</v>
      </c>
      <c r="M9">
        <f>(60+58)</f>
        <v>118</v>
      </c>
    </row>
    <row r="10" spans="2:13" x14ac:dyDescent="0.2">
      <c r="B10">
        <v>2</v>
      </c>
      <c r="C10">
        <v>-983.56010287224103</v>
      </c>
      <c r="G10">
        <v>2</v>
      </c>
      <c r="H10">
        <f>(2*60+30)</f>
        <v>150</v>
      </c>
      <c r="I10">
        <f>(2*60+54)</f>
        <v>174</v>
      </c>
      <c r="J10">
        <f>(2*60+24)</f>
        <v>144</v>
      </c>
      <c r="K10">
        <f>(60+22)</f>
        <v>82</v>
      </c>
    </row>
    <row r="11" spans="2:13" x14ac:dyDescent="0.2">
      <c r="B11">
        <v>3</v>
      </c>
      <c r="C11">
        <v>-983.55984156537795</v>
      </c>
      <c r="G11">
        <v>3</v>
      </c>
      <c r="H11">
        <f>(2*60+29)</f>
        <v>149</v>
      </c>
      <c r="I11">
        <f>(60+46)</f>
        <v>106</v>
      </c>
      <c r="J11">
        <f>(60+50)</f>
        <v>110</v>
      </c>
      <c r="K11">
        <f>(60+22)</f>
        <v>82</v>
      </c>
    </row>
    <row r="12" spans="2:13" x14ac:dyDescent="0.2">
      <c r="C12">
        <f>AVERAGE(C9:C11)</f>
        <v>-983.55992744332627</v>
      </c>
      <c r="D12">
        <f>D9</f>
        <v>-983.55981145882902</v>
      </c>
      <c r="E12">
        <f>(C12-D12)*2625.5</f>
        <v>-0.30451729754628332</v>
      </c>
      <c r="H12">
        <f>GEOMEAN(H9:H11)</f>
        <v>149.99777774485514</v>
      </c>
      <c r="I12">
        <f t="shared" ref="I12:K12" si="1">GEOMEAN(I9:I11)</f>
        <v>127.73537451779858</v>
      </c>
      <c r="J12">
        <f t="shared" si="1"/>
        <v>133.73467958562509</v>
      </c>
      <c r="K12">
        <f t="shared" si="1"/>
        <v>82.661318881710557</v>
      </c>
    </row>
    <row r="14" spans="2:13" x14ac:dyDescent="0.2">
      <c r="B14" t="s">
        <v>3</v>
      </c>
      <c r="D14" t="s">
        <v>4</v>
      </c>
      <c r="G14" t="s">
        <v>3</v>
      </c>
    </row>
    <row r="15" spans="2:13" x14ac:dyDescent="0.2">
      <c r="B15">
        <v>1</v>
      </c>
      <c r="C15">
        <v>-1795.6761472328501</v>
      </c>
      <c r="D15">
        <v>-1795.67248162139</v>
      </c>
      <c r="G15">
        <v>1</v>
      </c>
      <c r="H15">
        <f>(31*60+24)</f>
        <v>1884</v>
      </c>
      <c r="I15">
        <f>(50*60+36)</f>
        <v>3036</v>
      </c>
      <c r="J15">
        <f>(15*60+48)</f>
        <v>948</v>
      </c>
      <c r="K15">
        <f>(6*60+21)</f>
        <v>381</v>
      </c>
      <c r="M15">
        <f>(36*60+7)</f>
        <v>2167</v>
      </c>
    </row>
    <row r="16" spans="2:13" x14ac:dyDescent="0.2">
      <c r="B16">
        <v>2</v>
      </c>
      <c r="C16">
        <v>-1795.67508668801</v>
      </c>
      <c r="G16">
        <v>2</v>
      </c>
      <c r="H16">
        <f>(60*60 + 9*60 + 51)</f>
        <v>4191</v>
      </c>
      <c r="I16">
        <f>(30*60+55)</f>
        <v>1855</v>
      </c>
      <c r="J16">
        <f>(9*60+30)</f>
        <v>570</v>
      </c>
      <c r="K16">
        <f>(7*60+41)</f>
        <v>461</v>
      </c>
    </row>
    <row r="17" spans="2:11" x14ac:dyDescent="0.2">
      <c r="B17">
        <v>3</v>
      </c>
      <c r="C17">
        <v>-1795.67530640372</v>
      </c>
      <c r="G17">
        <v>3</v>
      </c>
      <c r="H17">
        <f>(60*60 + 26*60+11)</f>
        <v>5171</v>
      </c>
      <c r="I17">
        <f>(32*60+48)</f>
        <v>1968</v>
      </c>
      <c r="J17">
        <f>(7*60+15)</f>
        <v>435</v>
      </c>
      <c r="K17">
        <f>(24*60+29)</f>
        <v>1469</v>
      </c>
    </row>
    <row r="18" spans="2:11" x14ac:dyDescent="0.2">
      <c r="C18">
        <f>AVERAGE(C15:C17)</f>
        <v>-1795.6755134415268</v>
      </c>
      <c r="D18">
        <f>D15</f>
        <v>-1795.67248162139</v>
      </c>
      <c r="E18">
        <f>(C18-D18)*2625.5</f>
        <v>-7.9600437691993875</v>
      </c>
      <c r="H18">
        <f>GEOMEAN(H15:H17)</f>
        <v>3443.4282043512194</v>
      </c>
      <c r="I18">
        <f t="shared" ref="I18:K18" si="2">GEOMEAN(I15:I17)</f>
        <v>2229.5827300802848</v>
      </c>
      <c r="J18">
        <f t="shared" si="2"/>
        <v>617.1501184110366</v>
      </c>
      <c r="K18">
        <f t="shared" si="2"/>
        <v>636.62335298596861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2023-07-30T05:22:15Z</dcterms:created>
  <dcterms:modified xsi:type="dcterms:W3CDTF">2023-08-07T01:10:50Z</dcterms:modified>
</cp:coreProperties>
</file>