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2668" documentId="13_ncr:1_{9A33FDEC-736D-4F96-8B67-5A9CD446B6BB}" xr6:coauthVersionLast="47" xr6:coauthVersionMax="47" xr10:uidLastSave="{66911EFF-33CC-48E8-90E6-D5F9952F3423}"/>
  <bookViews>
    <workbookView xWindow="-110" yWindow="-110" windowWidth="19420" windowHeight="10420" activeTab="1" xr2:uid="{F035C49F-7F1C-491A-A1A8-07043A4EBAC4}"/>
  </bookViews>
  <sheets>
    <sheet name="Cover Sheet" sheetId="3" r:id="rId1"/>
    <sheet name="Sup Table 1" sheetId="1" r:id="rId2"/>
    <sheet name="Sup Table 2" sheetId="2" r:id="rId3"/>
    <sheet name="Sup Table 3" sheetId="5" r:id="rId4"/>
    <sheet name="Sup Table 4" sheetId="4" r:id="rId5"/>
    <sheet name="Equation components" sheetId="7" r:id="rId6"/>
    <sheet name="Rough Calculations" sheetId="6" r:id="rId7"/>
  </sheets>
  <definedNames>
    <definedName name="_Hlk134454573" localSheetId="4">'Sup Table 4'!$G$20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7" l="1"/>
  <c r="P8" i="7"/>
  <c r="P9" i="7"/>
  <c r="P10" i="7"/>
  <c r="P11" i="7"/>
  <c r="P12" i="7"/>
  <c r="P13" i="7"/>
  <c r="P14" i="7"/>
  <c r="P15" i="7"/>
  <c r="P16" i="7"/>
  <c r="P18" i="7"/>
  <c r="P19" i="7"/>
  <c r="P20" i="7"/>
  <c r="P21" i="7"/>
  <c r="P22" i="7"/>
  <c r="P23" i="7"/>
  <c r="P24" i="7"/>
  <c r="P25" i="7"/>
  <c r="P26" i="7"/>
  <c r="P27" i="7"/>
  <c r="P28" i="7"/>
  <c r="P30" i="7"/>
  <c r="P31" i="7"/>
  <c r="P32" i="7"/>
  <c r="P33" i="7"/>
  <c r="P34" i="7"/>
  <c r="P35" i="7"/>
  <c r="P36" i="7"/>
  <c r="P37" i="7"/>
  <c r="P38" i="7"/>
  <c r="P39" i="7"/>
  <c r="P40" i="7"/>
  <c r="P42" i="7"/>
  <c r="P43" i="7"/>
  <c r="P44" i="7"/>
  <c r="P45" i="7"/>
  <c r="P46" i="7"/>
  <c r="P47" i="7"/>
  <c r="P48" i="7"/>
  <c r="P49" i="7"/>
  <c r="P50" i="7"/>
  <c r="P51" i="7"/>
  <c r="P52" i="7"/>
  <c r="P54" i="7"/>
  <c r="P55" i="7"/>
  <c r="P56" i="7"/>
  <c r="P57" i="7"/>
  <c r="P58" i="7"/>
  <c r="P59" i="7"/>
  <c r="P60" i="7"/>
  <c r="P61" i="7"/>
  <c r="P62" i="7"/>
  <c r="P63" i="7"/>
  <c r="P64" i="7"/>
  <c r="P66" i="7"/>
  <c r="P67" i="7"/>
  <c r="P68" i="7"/>
  <c r="P69" i="7"/>
  <c r="P70" i="7"/>
  <c r="P71" i="7"/>
  <c r="P72" i="7"/>
  <c r="P73" i="7"/>
  <c r="P74" i="7"/>
  <c r="P75" i="7"/>
  <c r="P76" i="7"/>
  <c r="P6" i="7"/>
  <c r="O7" i="7"/>
  <c r="O8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30" i="7"/>
  <c r="O31" i="7"/>
  <c r="O32" i="7"/>
  <c r="O33" i="7"/>
  <c r="O34" i="7"/>
  <c r="O35" i="7"/>
  <c r="O36" i="7"/>
  <c r="O37" i="7"/>
  <c r="O38" i="7"/>
  <c r="O39" i="7"/>
  <c r="O40" i="7"/>
  <c r="O42" i="7"/>
  <c r="O43" i="7"/>
  <c r="O44" i="7"/>
  <c r="O45" i="7"/>
  <c r="O46" i="7"/>
  <c r="O47" i="7"/>
  <c r="O48" i="7"/>
  <c r="O49" i="7"/>
  <c r="O50" i="7"/>
  <c r="O51" i="7"/>
  <c r="O52" i="7"/>
  <c r="O54" i="7"/>
  <c r="O55" i="7"/>
  <c r="O56" i="7"/>
  <c r="O57" i="7"/>
  <c r="O58" i="7"/>
  <c r="O59" i="7"/>
  <c r="O60" i="7"/>
  <c r="O61" i="7"/>
  <c r="O62" i="7"/>
  <c r="O63" i="7"/>
  <c r="O64" i="7"/>
  <c r="O66" i="7"/>
  <c r="O67" i="7"/>
  <c r="O68" i="7"/>
  <c r="O69" i="7"/>
  <c r="O70" i="7"/>
  <c r="O71" i="7"/>
  <c r="O72" i="7"/>
  <c r="O73" i="7"/>
  <c r="O74" i="7"/>
  <c r="O75" i="7"/>
  <c r="O76" i="7"/>
  <c r="O6" i="7"/>
  <c r="N76" i="7"/>
  <c r="N75" i="7"/>
  <c r="N74" i="7"/>
  <c r="N73" i="7"/>
  <c r="N72" i="7"/>
  <c r="N71" i="7"/>
  <c r="N70" i="7"/>
  <c r="N69" i="7"/>
  <c r="N68" i="7"/>
  <c r="N67" i="7"/>
  <c r="N66" i="7"/>
  <c r="N64" i="7"/>
  <c r="N63" i="7"/>
  <c r="N62" i="7"/>
  <c r="N61" i="7"/>
  <c r="N60" i="7"/>
  <c r="N59" i="7"/>
  <c r="N58" i="7"/>
  <c r="N57" i="7"/>
  <c r="N56" i="7"/>
  <c r="N55" i="7"/>
  <c r="N54" i="7"/>
  <c r="N52" i="7"/>
  <c r="N51" i="7"/>
  <c r="N50" i="7"/>
  <c r="N49" i="7"/>
  <c r="N48" i="7"/>
  <c r="N47" i="7"/>
  <c r="N46" i="7"/>
  <c r="N45" i="7"/>
  <c r="N44" i="7"/>
  <c r="N43" i="7"/>
  <c r="N42" i="7"/>
  <c r="N40" i="7"/>
  <c r="N39" i="7"/>
  <c r="N38" i="7"/>
  <c r="N37" i="7"/>
  <c r="N36" i="7"/>
  <c r="N35" i="7"/>
  <c r="N34" i="7"/>
  <c r="N33" i="7"/>
  <c r="N32" i="7"/>
  <c r="N31" i="7"/>
  <c r="N30" i="7"/>
  <c r="N28" i="7"/>
  <c r="N27" i="7"/>
  <c r="N26" i="7"/>
  <c r="N25" i="7"/>
  <c r="N24" i="7"/>
  <c r="N23" i="7"/>
  <c r="N22" i="7"/>
  <c r="N21" i="7"/>
  <c r="N20" i="7"/>
  <c r="N19" i="7"/>
  <c r="N18" i="7"/>
  <c r="N7" i="7"/>
  <c r="N8" i="7"/>
  <c r="N9" i="7"/>
  <c r="N10" i="7"/>
  <c r="N11" i="7"/>
  <c r="N12" i="7"/>
  <c r="N13" i="7"/>
  <c r="N14" i="7"/>
  <c r="N15" i="7"/>
  <c r="N16" i="7"/>
  <c r="N6" i="7"/>
  <c r="F76" i="7"/>
  <c r="F75" i="7"/>
  <c r="F74" i="7"/>
  <c r="F73" i="7"/>
  <c r="F72" i="7"/>
  <c r="F71" i="7"/>
  <c r="F70" i="7"/>
  <c r="F69" i="7"/>
  <c r="F68" i="7"/>
  <c r="F67" i="7"/>
  <c r="F66" i="7"/>
  <c r="F64" i="7"/>
  <c r="F63" i="7"/>
  <c r="F62" i="7"/>
  <c r="F61" i="7"/>
  <c r="F60" i="7"/>
  <c r="F59" i="7"/>
  <c r="F58" i="7"/>
  <c r="F57" i="7"/>
  <c r="F56" i="7"/>
  <c r="F55" i="7"/>
  <c r="F54" i="7"/>
  <c r="F52" i="7"/>
  <c r="F51" i="7"/>
  <c r="F50" i="7"/>
  <c r="F49" i="7"/>
  <c r="F48" i="7"/>
  <c r="F47" i="7"/>
  <c r="F46" i="7"/>
  <c r="F45" i="7"/>
  <c r="F44" i="7"/>
  <c r="F43" i="7"/>
  <c r="F42" i="7"/>
  <c r="F40" i="7"/>
  <c r="F39" i="7"/>
  <c r="F38" i="7"/>
  <c r="F37" i="7"/>
  <c r="F36" i="7"/>
  <c r="F35" i="7"/>
  <c r="F34" i="7"/>
  <c r="F33" i="7"/>
  <c r="F32" i="7"/>
  <c r="F31" i="7"/>
  <c r="F30" i="7"/>
  <c r="F28" i="7"/>
  <c r="F27" i="7"/>
  <c r="F26" i="7"/>
  <c r="F25" i="7"/>
  <c r="F24" i="7"/>
  <c r="F23" i="7"/>
  <c r="F22" i="7"/>
  <c r="F21" i="7"/>
  <c r="F20" i="7"/>
  <c r="F19" i="7"/>
  <c r="F18" i="7"/>
  <c r="F7" i="7"/>
  <c r="F8" i="7"/>
  <c r="F9" i="7"/>
  <c r="F10" i="7"/>
  <c r="F11" i="7"/>
  <c r="F12" i="7"/>
  <c r="F13" i="7"/>
  <c r="F14" i="7"/>
  <c r="F15" i="7"/>
  <c r="F16" i="7"/>
  <c r="F6" i="7"/>
  <c r="M76" i="7"/>
  <c r="M75" i="7"/>
  <c r="M74" i="7"/>
  <c r="M73" i="7"/>
  <c r="M72" i="7"/>
  <c r="M71" i="7"/>
  <c r="M70" i="7"/>
  <c r="M69" i="7"/>
  <c r="M68" i="7"/>
  <c r="M67" i="7"/>
  <c r="M66" i="7"/>
  <c r="M64" i="7"/>
  <c r="M63" i="7"/>
  <c r="M62" i="7"/>
  <c r="M61" i="7"/>
  <c r="M60" i="7"/>
  <c r="M59" i="7"/>
  <c r="M58" i="7"/>
  <c r="M57" i="7"/>
  <c r="M56" i="7"/>
  <c r="M55" i="7"/>
  <c r="M54" i="7"/>
  <c r="M52" i="7"/>
  <c r="M51" i="7"/>
  <c r="M50" i="7"/>
  <c r="M49" i="7"/>
  <c r="M48" i="7"/>
  <c r="M47" i="7"/>
  <c r="M46" i="7"/>
  <c r="M45" i="7"/>
  <c r="M44" i="7"/>
  <c r="M43" i="7"/>
  <c r="M42" i="7"/>
  <c r="M40" i="7"/>
  <c r="M39" i="7"/>
  <c r="M38" i="7"/>
  <c r="M37" i="7"/>
  <c r="M36" i="7"/>
  <c r="M35" i="7"/>
  <c r="M34" i="7"/>
  <c r="M33" i="7"/>
  <c r="M32" i="7"/>
  <c r="M31" i="7"/>
  <c r="M30" i="7"/>
  <c r="M28" i="7"/>
  <c r="M27" i="7"/>
  <c r="M26" i="7"/>
  <c r="M25" i="7"/>
  <c r="M24" i="7"/>
  <c r="M23" i="7"/>
  <c r="M22" i="7"/>
  <c r="M21" i="7"/>
  <c r="M20" i="7"/>
  <c r="M19" i="7"/>
  <c r="M18" i="7"/>
  <c r="M16" i="7"/>
  <c r="M15" i="7"/>
  <c r="M14" i="7"/>
  <c r="M13" i="7"/>
  <c r="M12" i="7"/>
  <c r="M11" i="7"/>
  <c r="M10" i="7"/>
  <c r="M9" i="7"/>
  <c r="M8" i="7"/>
  <c r="M7" i="7"/>
  <c r="M6" i="7"/>
  <c r="O28" i="6"/>
  <c r="D28" i="6"/>
  <c r="J28" i="6" s="1"/>
  <c r="O27" i="6"/>
  <c r="D27" i="6"/>
  <c r="P27" i="6" s="1"/>
  <c r="O26" i="6"/>
  <c r="D26" i="6"/>
  <c r="I26" i="6" s="1"/>
  <c r="O25" i="6"/>
  <c r="D25" i="6"/>
  <c r="L25" i="6" s="1"/>
  <c r="O24" i="6"/>
  <c r="D24" i="6"/>
  <c r="O23" i="6"/>
  <c r="D23" i="6"/>
  <c r="J23" i="6" s="1"/>
  <c r="O22" i="6"/>
  <c r="D22" i="6"/>
  <c r="L22" i="6" s="1"/>
  <c r="O21" i="6"/>
  <c r="D21" i="6"/>
  <c r="P21" i="6" s="1"/>
  <c r="R21" i="6" s="1"/>
  <c r="S21" i="6" s="1"/>
  <c r="T21" i="6" s="1"/>
  <c r="O20" i="6"/>
  <c r="D20" i="6"/>
  <c r="L20" i="6" s="1"/>
  <c r="O19" i="6"/>
  <c r="D19" i="6"/>
  <c r="P19" i="6" s="1"/>
  <c r="O18" i="6"/>
  <c r="D18" i="6"/>
  <c r="I18" i="6" s="1"/>
  <c r="T4" i="6"/>
  <c r="T5" i="6"/>
  <c r="T6" i="6"/>
  <c r="T7" i="6"/>
  <c r="T8" i="6"/>
  <c r="T9" i="6"/>
  <c r="T10" i="6"/>
  <c r="T11" i="6"/>
  <c r="T12" i="6"/>
  <c r="T13" i="6"/>
  <c r="T3" i="6"/>
  <c r="S4" i="6"/>
  <c r="S5" i="6"/>
  <c r="S6" i="6"/>
  <c r="S7" i="6"/>
  <c r="S8" i="6"/>
  <c r="S9" i="6"/>
  <c r="S10" i="6"/>
  <c r="S11" i="6"/>
  <c r="S12" i="6"/>
  <c r="S13" i="6"/>
  <c r="S3" i="6"/>
  <c r="R4" i="6"/>
  <c r="R5" i="6"/>
  <c r="R6" i="6"/>
  <c r="R7" i="6"/>
  <c r="R8" i="6"/>
  <c r="R9" i="6"/>
  <c r="R10" i="6"/>
  <c r="R11" i="6"/>
  <c r="R12" i="6"/>
  <c r="R13" i="6"/>
  <c r="R3" i="6"/>
  <c r="Q4" i="6"/>
  <c r="Q5" i="6"/>
  <c r="Q6" i="6"/>
  <c r="Q7" i="6"/>
  <c r="Q8" i="6"/>
  <c r="Q9" i="6"/>
  <c r="Q10" i="6"/>
  <c r="Q11" i="6"/>
  <c r="Q12" i="6"/>
  <c r="Q13" i="6"/>
  <c r="Q3" i="6"/>
  <c r="P4" i="6"/>
  <c r="P5" i="6"/>
  <c r="P6" i="6"/>
  <c r="P7" i="6"/>
  <c r="P8" i="6"/>
  <c r="P9" i="6"/>
  <c r="P10" i="6"/>
  <c r="P11" i="6"/>
  <c r="P12" i="6"/>
  <c r="P13" i="6"/>
  <c r="P3" i="6"/>
  <c r="O13" i="6"/>
  <c r="O12" i="6"/>
  <c r="O11" i="6"/>
  <c r="O10" i="6"/>
  <c r="O9" i="6"/>
  <c r="O8" i="6"/>
  <c r="O7" i="6"/>
  <c r="O6" i="6"/>
  <c r="O5" i="6"/>
  <c r="O4" i="6"/>
  <c r="O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J3" i="6"/>
  <c r="K3" i="6"/>
  <c r="L3" i="6"/>
  <c r="I3" i="6"/>
  <c r="D12" i="6"/>
  <c r="D13" i="6"/>
  <c r="D14" i="6"/>
  <c r="D4" i="6"/>
  <c r="D5" i="6"/>
  <c r="D6" i="6"/>
  <c r="D7" i="6"/>
  <c r="D8" i="6"/>
  <c r="D9" i="6"/>
  <c r="D10" i="6"/>
  <c r="D11" i="6"/>
  <c r="D3" i="6"/>
  <c r="Y74" i="4"/>
  <c r="Y73" i="4"/>
  <c r="Y72" i="4"/>
  <c r="Y71" i="4"/>
  <c r="Y70" i="4"/>
  <c r="Y69" i="4"/>
  <c r="Y68" i="4"/>
  <c r="Y67" i="4"/>
  <c r="Y66" i="4"/>
  <c r="Y65" i="4"/>
  <c r="Y64" i="4"/>
  <c r="Y62" i="4"/>
  <c r="Y61" i="4"/>
  <c r="Y60" i="4"/>
  <c r="Y59" i="4"/>
  <c r="Y58" i="4"/>
  <c r="Y57" i="4"/>
  <c r="Y56" i="4"/>
  <c r="Y55" i="4"/>
  <c r="Y54" i="4"/>
  <c r="Y53" i="4"/>
  <c r="Y52" i="4"/>
  <c r="Y50" i="4"/>
  <c r="Y49" i="4"/>
  <c r="Y48" i="4"/>
  <c r="Y47" i="4"/>
  <c r="Y46" i="4"/>
  <c r="Y45" i="4"/>
  <c r="Y44" i="4"/>
  <c r="Y43" i="4"/>
  <c r="Y42" i="4"/>
  <c r="Y41" i="4"/>
  <c r="Y40" i="4"/>
  <c r="Y34" i="4"/>
  <c r="Y32" i="4"/>
  <c r="Y26" i="4"/>
  <c r="Y25" i="4"/>
  <c r="Y24" i="4"/>
  <c r="Y23" i="4"/>
  <c r="Y22" i="4"/>
  <c r="Y21" i="4"/>
  <c r="Y20" i="4"/>
  <c r="Y19" i="4"/>
  <c r="Y18" i="4"/>
  <c r="Y17" i="4"/>
  <c r="Y16" i="4"/>
  <c r="Y5" i="4"/>
  <c r="Y6" i="4"/>
  <c r="Y7" i="4"/>
  <c r="Y8" i="4"/>
  <c r="Y9" i="4"/>
  <c r="Y10" i="4"/>
  <c r="Y11" i="4"/>
  <c r="Y12" i="4"/>
  <c r="Y13" i="4"/>
  <c r="Y14" i="4"/>
  <c r="Y4" i="4"/>
  <c r="AU74" i="4"/>
  <c r="AU73" i="4"/>
  <c r="AU72" i="4"/>
  <c r="AU71" i="4"/>
  <c r="AU70" i="4"/>
  <c r="AU69" i="4"/>
  <c r="AU68" i="4"/>
  <c r="AU67" i="4"/>
  <c r="AU66" i="4"/>
  <c r="AU65" i="4"/>
  <c r="AU64" i="4"/>
  <c r="AU62" i="4"/>
  <c r="AU61" i="4"/>
  <c r="AU60" i="4"/>
  <c r="AU59" i="4"/>
  <c r="AU58" i="4"/>
  <c r="AU57" i="4"/>
  <c r="AU56" i="4"/>
  <c r="AU55" i="4"/>
  <c r="AU54" i="4"/>
  <c r="AU53" i="4"/>
  <c r="AU52" i="4"/>
  <c r="AU50" i="4"/>
  <c r="AU49" i="4"/>
  <c r="AU48" i="4"/>
  <c r="AU47" i="4"/>
  <c r="AU46" i="4"/>
  <c r="AU45" i="4"/>
  <c r="AU44" i="4"/>
  <c r="AU43" i="4"/>
  <c r="AU42" i="4"/>
  <c r="AU41" i="4"/>
  <c r="AU40" i="4"/>
  <c r="AU38" i="4"/>
  <c r="AU37" i="4"/>
  <c r="AU36" i="4"/>
  <c r="AU35" i="4"/>
  <c r="AU34" i="4"/>
  <c r="AU33" i="4"/>
  <c r="AU32" i="4"/>
  <c r="AU31" i="4"/>
  <c r="AU30" i="4"/>
  <c r="AU29" i="4"/>
  <c r="AU28" i="4"/>
  <c r="AU26" i="4"/>
  <c r="AU25" i="4"/>
  <c r="AU24" i="4"/>
  <c r="AU23" i="4"/>
  <c r="AU22" i="4"/>
  <c r="AU21" i="4"/>
  <c r="AU20" i="4"/>
  <c r="AU19" i="4"/>
  <c r="AU18" i="4"/>
  <c r="AU17" i="4"/>
  <c r="AU16" i="4"/>
  <c r="AU5" i="4"/>
  <c r="AU6" i="4"/>
  <c r="AU7" i="4"/>
  <c r="AU8" i="4"/>
  <c r="AU9" i="4"/>
  <c r="AU10" i="4"/>
  <c r="AU11" i="4"/>
  <c r="AU12" i="4"/>
  <c r="AU13" i="4"/>
  <c r="AU14" i="4"/>
  <c r="AT74" i="4"/>
  <c r="AT73" i="4"/>
  <c r="AT72" i="4"/>
  <c r="AT71" i="4"/>
  <c r="AT70" i="4"/>
  <c r="AT69" i="4"/>
  <c r="AT68" i="4"/>
  <c r="AT67" i="4"/>
  <c r="AT66" i="4"/>
  <c r="AT65" i="4"/>
  <c r="AT64" i="4"/>
  <c r="AT62" i="4"/>
  <c r="AT61" i="4"/>
  <c r="AT60" i="4"/>
  <c r="AT59" i="4"/>
  <c r="AT58" i="4"/>
  <c r="AT57" i="4"/>
  <c r="AT56" i="4"/>
  <c r="AT55" i="4"/>
  <c r="AT54" i="4"/>
  <c r="AT53" i="4"/>
  <c r="AT52" i="4"/>
  <c r="AT50" i="4"/>
  <c r="AT49" i="4"/>
  <c r="AT48" i="4"/>
  <c r="AT47" i="4"/>
  <c r="AT46" i="4"/>
  <c r="AT45" i="4"/>
  <c r="AT44" i="4"/>
  <c r="AT43" i="4"/>
  <c r="AT42" i="4"/>
  <c r="AT41" i="4"/>
  <c r="AT40" i="4"/>
  <c r="AT38" i="4"/>
  <c r="AT37" i="4"/>
  <c r="AT36" i="4"/>
  <c r="AT35" i="4"/>
  <c r="AT34" i="4"/>
  <c r="AT33" i="4"/>
  <c r="AT32" i="4"/>
  <c r="AT31" i="4"/>
  <c r="AT30" i="4"/>
  <c r="AT29" i="4"/>
  <c r="AT28" i="4"/>
  <c r="AT26" i="4"/>
  <c r="AT25" i="4"/>
  <c r="AT24" i="4"/>
  <c r="AT23" i="4"/>
  <c r="AT22" i="4"/>
  <c r="AT21" i="4"/>
  <c r="AT20" i="4"/>
  <c r="AT19" i="4"/>
  <c r="AT18" i="4"/>
  <c r="AT17" i="4"/>
  <c r="AT16" i="4"/>
  <c r="AT5" i="4"/>
  <c r="AT6" i="4"/>
  <c r="AT7" i="4"/>
  <c r="AT8" i="4"/>
  <c r="AT9" i="4"/>
  <c r="AT10" i="4"/>
  <c r="AT11" i="4"/>
  <c r="AT12" i="4"/>
  <c r="AT13" i="4"/>
  <c r="AT14" i="4"/>
  <c r="AU4" i="4"/>
  <c r="AT4" i="4"/>
  <c r="P22" i="6" l="1"/>
  <c r="R22" i="6" s="1"/>
  <c r="S22" i="6" s="1"/>
  <c r="T22" i="6" s="1"/>
  <c r="I20" i="6"/>
  <c r="P20" i="6"/>
  <c r="R20" i="6" s="1"/>
  <c r="S20" i="6" s="1"/>
  <c r="T20" i="6" s="1"/>
  <c r="J26" i="6"/>
  <c r="I21" i="6"/>
  <c r="P25" i="6"/>
  <c r="Q25" i="6" s="1"/>
  <c r="J21" i="6"/>
  <c r="K23" i="6"/>
  <c r="I28" i="6"/>
  <c r="J18" i="6"/>
  <c r="J20" i="6"/>
  <c r="K26" i="6"/>
  <c r="L28" i="6"/>
  <c r="J25" i="6"/>
  <c r="K21" i="6"/>
  <c r="K28" i="6"/>
  <c r="K18" i="6"/>
  <c r="K20" i="6"/>
  <c r="L26" i="6"/>
  <c r="P28" i="6"/>
  <c r="R28" i="6" s="1"/>
  <c r="S28" i="6" s="1"/>
  <c r="T28" i="6" s="1"/>
  <c r="Q21" i="6"/>
  <c r="L23" i="6"/>
  <c r="L18" i="6"/>
  <c r="R27" i="6"/>
  <c r="S27" i="6" s="1"/>
  <c r="T27" i="6" s="1"/>
  <c r="Q27" i="6"/>
  <c r="Q19" i="6"/>
  <c r="R19" i="6"/>
  <c r="S19" i="6" s="1"/>
  <c r="T19" i="6" s="1"/>
  <c r="J19" i="6"/>
  <c r="L21" i="6"/>
  <c r="I22" i="6"/>
  <c r="P23" i="6"/>
  <c r="R23" i="6" s="1"/>
  <c r="S23" i="6" s="1"/>
  <c r="T23" i="6" s="1"/>
  <c r="K24" i="6"/>
  <c r="J27" i="6"/>
  <c r="I24" i="6"/>
  <c r="J24" i="6"/>
  <c r="P18" i="6"/>
  <c r="K19" i="6"/>
  <c r="J22" i="6"/>
  <c r="Q23" i="6"/>
  <c r="L24" i="6"/>
  <c r="I25" i="6"/>
  <c r="P26" i="6"/>
  <c r="K27" i="6"/>
  <c r="Q22" i="6"/>
  <c r="L19" i="6"/>
  <c r="K22" i="6"/>
  <c r="L27" i="6"/>
  <c r="I23" i="6"/>
  <c r="P24" i="6"/>
  <c r="R24" i="6" s="1"/>
  <c r="S24" i="6" s="1"/>
  <c r="T24" i="6" s="1"/>
  <c r="K25" i="6"/>
  <c r="I19" i="6"/>
  <c r="I27" i="6"/>
  <c r="AE74" i="4"/>
  <c r="AG74" i="4" s="1"/>
  <c r="AE73" i="4"/>
  <c r="AG73" i="4" s="1"/>
  <c r="AE72" i="4"/>
  <c r="AG72" i="4" s="1"/>
  <c r="AE71" i="4"/>
  <c r="AG71" i="4" s="1"/>
  <c r="AE70" i="4"/>
  <c r="AG70" i="4" s="1"/>
  <c r="AE69" i="4"/>
  <c r="AG69" i="4" s="1"/>
  <c r="AE68" i="4"/>
  <c r="AG68" i="4" s="1"/>
  <c r="AE67" i="4"/>
  <c r="AG67" i="4" s="1"/>
  <c r="AE66" i="4"/>
  <c r="AG66" i="4" s="1"/>
  <c r="AE65" i="4"/>
  <c r="AG65" i="4" s="1"/>
  <c r="AE64" i="4"/>
  <c r="AG64" i="4" s="1"/>
  <c r="AE62" i="4"/>
  <c r="AG62" i="4" s="1"/>
  <c r="AE61" i="4"/>
  <c r="AG61" i="4" s="1"/>
  <c r="AE60" i="4"/>
  <c r="AG60" i="4" s="1"/>
  <c r="AE59" i="4"/>
  <c r="AG59" i="4" s="1"/>
  <c r="AE58" i="4"/>
  <c r="AG58" i="4" s="1"/>
  <c r="AE57" i="4"/>
  <c r="AG57" i="4" s="1"/>
  <c r="AE56" i="4"/>
  <c r="AG56" i="4" s="1"/>
  <c r="AE55" i="4"/>
  <c r="AG55" i="4" s="1"/>
  <c r="AE54" i="4"/>
  <c r="AG54" i="4" s="1"/>
  <c r="AE53" i="4"/>
  <c r="AG53" i="4" s="1"/>
  <c r="AE52" i="4"/>
  <c r="AG52" i="4" s="1"/>
  <c r="AE50" i="4"/>
  <c r="AG50" i="4" s="1"/>
  <c r="AE49" i="4"/>
  <c r="AG49" i="4" s="1"/>
  <c r="AE48" i="4"/>
  <c r="AG48" i="4" s="1"/>
  <c r="AE47" i="4"/>
  <c r="AG47" i="4" s="1"/>
  <c r="AE46" i="4"/>
  <c r="AG46" i="4" s="1"/>
  <c r="AE45" i="4"/>
  <c r="AG45" i="4" s="1"/>
  <c r="AE44" i="4"/>
  <c r="AG44" i="4" s="1"/>
  <c r="AE43" i="4"/>
  <c r="AG43" i="4" s="1"/>
  <c r="AE42" i="4"/>
  <c r="AG42" i="4" s="1"/>
  <c r="AE41" i="4"/>
  <c r="AG41" i="4" s="1"/>
  <c r="AE40" i="4"/>
  <c r="AG40" i="4" s="1"/>
  <c r="AE38" i="4"/>
  <c r="AG38" i="4" s="1"/>
  <c r="AE37" i="4"/>
  <c r="AG37" i="4" s="1"/>
  <c r="AE36" i="4"/>
  <c r="AG36" i="4" s="1"/>
  <c r="AE35" i="4"/>
  <c r="AG35" i="4" s="1"/>
  <c r="AE34" i="4"/>
  <c r="AG34" i="4" s="1"/>
  <c r="AE33" i="4"/>
  <c r="AG33" i="4" s="1"/>
  <c r="AE32" i="4"/>
  <c r="AG32" i="4" s="1"/>
  <c r="AE31" i="4"/>
  <c r="AG31" i="4" s="1"/>
  <c r="AE30" i="4"/>
  <c r="AG30" i="4" s="1"/>
  <c r="AE29" i="4"/>
  <c r="AG29" i="4" s="1"/>
  <c r="AE28" i="4"/>
  <c r="AG28" i="4" s="1"/>
  <c r="AE26" i="4"/>
  <c r="AG26" i="4" s="1"/>
  <c r="AE25" i="4"/>
  <c r="AG25" i="4" s="1"/>
  <c r="AE24" i="4"/>
  <c r="AG24" i="4" s="1"/>
  <c r="AE23" i="4"/>
  <c r="AG23" i="4" s="1"/>
  <c r="AE22" i="4"/>
  <c r="AG22" i="4" s="1"/>
  <c r="AE21" i="4"/>
  <c r="AG21" i="4" s="1"/>
  <c r="AE20" i="4"/>
  <c r="AG20" i="4" s="1"/>
  <c r="AE19" i="4"/>
  <c r="AG19" i="4" s="1"/>
  <c r="AE18" i="4"/>
  <c r="AG18" i="4" s="1"/>
  <c r="AE17" i="4"/>
  <c r="AG17" i="4" s="1"/>
  <c r="AE16" i="4"/>
  <c r="AG16" i="4" s="1"/>
  <c r="AE5" i="4"/>
  <c r="AE6" i="4"/>
  <c r="AE7" i="4"/>
  <c r="AE8" i="4"/>
  <c r="AE9" i="4"/>
  <c r="AE10" i="4"/>
  <c r="AE11" i="4"/>
  <c r="AE12" i="4"/>
  <c r="AE13" i="4"/>
  <c r="AE14" i="4"/>
  <c r="AE4" i="4"/>
  <c r="AG4" i="4" s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4" i="4"/>
  <c r="Z38" i="4"/>
  <c r="Z37" i="4"/>
  <c r="Z36" i="4"/>
  <c r="Z35" i="4"/>
  <c r="Z34" i="4"/>
  <c r="Z33" i="4"/>
  <c r="Z32" i="4"/>
  <c r="Z31" i="4"/>
  <c r="Z30" i="4"/>
  <c r="Z29" i="4"/>
  <c r="Z28" i="4"/>
  <c r="Z17" i="4"/>
  <c r="AC17" i="4" s="1"/>
  <c r="Z18" i="4"/>
  <c r="AC18" i="4" s="1"/>
  <c r="Z19" i="4"/>
  <c r="AC19" i="4" s="1"/>
  <c r="Z20" i="4"/>
  <c r="AC20" i="4" s="1"/>
  <c r="Z21" i="4"/>
  <c r="AC21" i="4" s="1"/>
  <c r="Z22" i="4"/>
  <c r="AC22" i="4" s="1"/>
  <c r="Z23" i="4"/>
  <c r="AC23" i="4" s="1"/>
  <c r="Z24" i="4"/>
  <c r="AC24" i="4" s="1"/>
  <c r="Z25" i="4"/>
  <c r="AC25" i="4" s="1"/>
  <c r="Z26" i="4"/>
  <c r="AC26" i="4" s="1"/>
  <c r="Z16" i="4"/>
  <c r="AC16" i="4" s="1"/>
  <c r="Z5" i="4"/>
  <c r="AC5" i="4" s="1"/>
  <c r="Z6" i="4"/>
  <c r="AC6" i="4" s="1"/>
  <c r="Z7" i="4"/>
  <c r="AC7" i="4" s="1"/>
  <c r="Z8" i="4"/>
  <c r="AC8" i="4" s="1"/>
  <c r="Z9" i="4"/>
  <c r="AC9" i="4" s="1"/>
  <c r="Z10" i="4"/>
  <c r="AC10" i="4" s="1"/>
  <c r="Z11" i="4"/>
  <c r="AC11" i="4" s="1"/>
  <c r="Z12" i="4"/>
  <c r="AC12" i="4" s="1"/>
  <c r="Z13" i="4"/>
  <c r="AC13" i="4" s="1"/>
  <c r="Z14" i="4"/>
  <c r="AC14" i="4" s="1"/>
  <c r="Z4" i="4"/>
  <c r="AC4" i="4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" i="1"/>
  <c r="D6" i="1"/>
  <c r="D7" i="1"/>
  <c r="D8" i="1"/>
  <c r="D9" i="1"/>
  <c r="D10" i="1"/>
  <c r="D11" i="1"/>
  <c r="D12" i="1"/>
  <c r="D13" i="1"/>
  <c r="D14" i="1"/>
  <c r="D15" i="1"/>
  <c r="D4" i="1"/>
  <c r="AV4" i="4"/>
  <c r="BD61" i="4"/>
  <c r="BD62" i="4"/>
  <c r="BD53" i="4"/>
  <c r="BD54" i="4"/>
  <c r="BD55" i="4"/>
  <c r="BD56" i="4"/>
  <c r="BD57" i="4"/>
  <c r="BD58" i="4"/>
  <c r="BD59" i="4"/>
  <c r="BD60" i="4"/>
  <c r="BD52" i="4"/>
  <c r="BD65" i="4"/>
  <c r="BD66" i="4"/>
  <c r="BD67" i="4"/>
  <c r="BD68" i="4"/>
  <c r="BD69" i="4"/>
  <c r="BD70" i="4"/>
  <c r="BD71" i="4"/>
  <c r="BD72" i="4"/>
  <c r="BD73" i="4"/>
  <c r="BD74" i="4"/>
  <c r="BD64" i="4"/>
  <c r="BD41" i="4"/>
  <c r="BD42" i="4"/>
  <c r="BD43" i="4"/>
  <c r="BD44" i="4"/>
  <c r="BD45" i="4"/>
  <c r="BD46" i="4"/>
  <c r="BD47" i="4"/>
  <c r="BD48" i="4"/>
  <c r="BD49" i="4"/>
  <c r="BD50" i="4"/>
  <c r="BD40" i="4"/>
  <c r="BD29" i="4"/>
  <c r="BD30" i="4"/>
  <c r="BD31" i="4"/>
  <c r="BD32" i="4"/>
  <c r="BD33" i="4"/>
  <c r="BD34" i="4"/>
  <c r="BD35" i="4"/>
  <c r="BD36" i="4"/>
  <c r="BD37" i="4"/>
  <c r="BD38" i="4"/>
  <c r="BD28" i="4"/>
  <c r="BD17" i="4"/>
  <c r="BD18" i="4"/>
  <c r="BD19" i="4"/>
  <c r="BD20" i="4"/>
  <c r="BD21" i="4"/>
  <c r="BD22" i="4"/>
  <c r="BD23" i="4"/>
  <c r="BD24" i="4"/>
  <c r="BD25" i="4"/>
  <c r="BD26" i="4"/>
  <c r="BD16" i="4"/>
  <c r="BD5" i="4"/>
  <c r="BD6" i="4"/>
  <c r="BD7" i="4"/>
  <c r="BD8" i="4"/>
  <c r="BD9" i="4"/>
  <c r="BD10" i="4"/>
  <c r="BD11" i="4"/>
  <c r="BD12" i="4"/>
  <c r="BD13" i="4"/>
  <c r="BD14" i="4"/>
  <c r="BD4" i="4"/>
  <c r="R25" i="6" l="1"/>
  <c r="S25" i="6" s="1"/>
  <c r="T25" i="6" s="1"/>
  <c r="Q20" i="6"/>
  <c r="Q28" i="6"/>
  <c r="R18" i="6"/>
  <c r="S18" i="6" s="1"/>
  <c r="T18" i="6" s="1"/>
  <c r="Q18" i="6"/>
  <c r="R26" i="6"/>
  <c r="S26" i="6" s="1"/>
  <c r="T26" i="6" s="1"/>
  <c r="Q26" i="6"/>
  <c r="Q24" i="6"/>
  <c r="AL23" i="4"/>
  <c r="AL16" i="4"/>
  <c r="AO24" i="4"/>
  <c r="AN24" i="4"/>
  <c r="AO35" i="4"/>
  <c r="AN35" i="4"/>
  <c r="AM35" i="4"/>
  <c r="AL35" i="4"/>
  <c r="AO53" i="4"/>
  <c r="AN53" i="4"/>
  <c r="AM53" i="4"/>
  <c r="AL53" i="4"/>
  <c r="AO70" i="4"/>
  <c r="AN70" i="4"/>
  <c r="AM70" i="4"/>
  <c r="AL70" i="4"/>
  <c r="AM28" i="4"/>
  <c r="AL28" i="4"/>
  <c r="AO28" i="4"/>
  <c r="AN28" i="4"/>
  <c r="AL45" i="4"/>
  <c r="AO45" i="4"/>
  <c r="AN45" i="4"/>
  <c r="AM45" i="4"/>
  <c r="AL71" i="4"/>
  <c r="AM71" i="4"/>
  <c r="AO71" i="4"/>
  <c r="AN71" i="4"/>
  <c r="AN20" i="4"/>
  <c r="AO20" i="4"/>
  <c r="AM20" i="4"/>
  <c r="AL20" i="4"/>
  <c r="AO29" i="4"/>
  <c r="AN29" i="4"/>
  <c r="AM29" i="4"/>
  <c r="AL29" i="4"/>
  <c r="AO37" i="4"/>
  <c r="AN37" i="4"/>
  <c r="AM37" i="4"/>
  <c r="AL37" i="4"/>
  <c r="AO46" i="4"/>
  <c r="AN46" i="4"/>
  <c r="AM46" i="4"/>
  <c r="AL46" i="4"/>
  <c r="AO55" i="4"/>
  <c r="AN55" i="4"/>
  <c r="AM55" i="4"/>
  <c r="AL55" i="4"/>
  <c r="AO64" i="4"/>
  <c r="AN64" i="4"/>
  <c r="AM64" i="4"/>
  <c r="AL64" i="4"/>
  <c r="AO72" i="4"/>
  <c r="AN72" i="4"/>
  <c r="AM72" i="4"/>
  <c r="AL72" i="4"/>
  <c r="AM23" i="4"/>
  <c r="AM18" i="4"/>
  <c r="AL18" i="4"/>
  <c r="AO18" i="4"/>
  <c r="AN18" i="4"/>
  <c r="AO44" i="4"/>
  <c r="AN44" i="4"/>
  <c r="AM44" i="4"/>
  <c r="AL44" i="4"/>
  <c r="AO61" i="4"/>
  <c r="AN61" i="4"/>
  <c r="AM61" i="4"/>
  <c r="AL61" i="4"/>
  <c r="AN19" i="4"/>
  <c r="AM19" i="4"/>
  <c r="AO19" i="4"/>
  <c r="AL19" i="4"/>
  <c r="AM36" i="4"/>
  <c r="AO36" i="4"/>
  <c r="AL36" i="4"/>
  <c r="AN36" i="4"/>
  <c r="AL54" i="4"/>
  <c r="AO54" i="4"/>
  <c r="AN54" i="4"/>
  <c r="AM54" i="4"/>
  <c r="AO62" i="4"/>
  <c r="AN62" i="4"/>
  <c r="AL62" i="4"/>
  <c r="AM62" i="4"/>
  <c r="AO21" i="4"/>
  <c r="AN21" i="4"/>
  <c r="AM21" i="4"/>
  <c r="AL21" i="4"/>
  <c r="AO30" i="4"/>
  <c r="AN30" i="4"/>
  <c r="AM30" i="4"/>
  <c r="AL30" i="4"/>
  <c r="AO38" i="4"/>
  <c r="AL38" i="4"/>
  <c r="AN38" i="4"/>
  <c r="AM38" i="4"/>
  <c r="AL47" i="4"/>
  <c r="AN47" i="4"/>
  <c r="AM47" i="4"/>
  <c r="AO47" i="4"/>
  <c r="AN56" i="4"/>
  <c r="AM56" i="4"/>
  <c r="AO56" i="4"/>
  <c r="AL56" i="4"/>
  <c r="AM65" i="4"/>
  <c r="AL65" i="4"/>
  <c r="AO65" i="4"/>
  <c r="AN65" i="4"/>
  <c r="AN73" i="4"/>
  <c r="AO73" i="4"/>
  <c r="AM73" i="4"/>
  <c r="AL73" i="4"/>
  <c r="AO22" i="4"/>
  <c r="AM22" i="4"/>
  <c r="AL22" i="4"/>
  <c r="AO31" i="4"/>
  <c r="AN31" i="4"/>
  <c r="AM31" i="4"/>
  <c r="AL31" i="4"/>
  <c r="AO48" i="4"/>
  <c r="AN48" i="4"/>
  <c r="AM48" i="4"/>
  <c r="AL48" i="4"/>
  <c r="AO66" i="4"/>
  <c r="AN66" i="4"/>
  <c r="AM66" i="4"/>
  <c r="AL66" i="4"/>
  <c r="AO74" i="4"/>
  <c r="AN74" i="4"/>
  <c r="AM74" i="4"/>
  <c r="AL74" i="4"/>
  <c r="AN23" i="4"/>
  <c r="AO23" i="4"/>
  <c r="AL32" i="4"/>
  <c r="AN32" i="4"/>
  <c r="AM32" i="4"/>
  <c r="AO32" i="4"/>
  <c r="AN41" i="4"/>
  <c r="AM41" i="4"/>
  <c r="AL41" i="4"/>
  <c r="AO41" i="4"/>
  <c r="AO49" i="4"/>
  <c r="AN49" i="4"/>
  <c r="AM49" i="4"/>
  <c r="AL49" i="4"/>
  <c r="AM58" i="4"/>
  <c r="AN58" i="4"/>
  <c r="AL58" i="4"/>
  <c r="AO58" i="4"/>
  <c r="AM67" i="4"/>
  <c r="AN67" i="4"/>
  <c r="AO67" i="4"/>
  <c r="AL67" i="4"/>
  <c r="AN22" i="4"/>
  <c r="AO40" i="4"/>
  <c r="AN40" i="4"/>
  <c r="AM40" i="4"/>
  <c r="AL40" i="4"/>
  <c r="AO16" i="4"/>
  <c r="AM16" i="4"/>
  <c r="AN16" i="4"/>
  <c r="AO33" i="4"/>
  <c r="AN33" i="4"/>
  <c r="AM33" i="4"/>
  <c r="AL33" i="4"/>
  <c r="AO42" i="4"/>
  <c r="AN42" i="4"/>
  <c r="AM42" i="4"/>
  <c r="AL42" i="4"/>
  <c r="AO50" i="4"/>
  <c r="AN50" i="4"/>
  <c r="AM50" i="4"/>
  <c r="AL50" i="4"/>
  <c r="AO59" i="4"/>
  <c r="AN59" i="4"/>
  <c r="AM59" i="4"/>
  <c r="AL59" i="4"/>
  <c r="AO68" i="4"/>
  <c r="AN68" i="4"/>
  <c r="AM68" i="4"/>
  <c r="AL68" i="4"/>
  <c r="AM24" i="4"/>
  <c r="AN26" i="4"/>
  <c r="AM26" i="4"/>
  <c r="AO26" i="4"/>
  <c r="AL26" i="4"/>
  <c r="AO57" i="4"/>
  <c r="AN57" i="4"/>
  <c r="AM57" i="4"/>
  <c r="AL57" i="4"/>
  <c r="AN17" i="4"/>
  <c r="AM17" i="4"/>
  <c r="AL17" i="4"/>
  <c r="AO17" i="4"/>
  <c r="AL25" i="4"/>
  <c r="AO25" i="4"/>
  <c r="AM25" i="4"/>
  <c r="AN25" i="4"/>
  <c r="AN34" i="4"/>
  <c r="AO34" i="4"/>
  <c r="AM34" i="4"/>
  <c r="AL34" i="4"/>
  <c r="AO43" i="4"/>
  <c r="AM43" i="4"/>
  <c r="AN43" i="4"/>
  <c r="AL43" i="4"/>
  <c r="AM52" i="4"/>
  <c r="AL52" i="4"/>
  <c r="AN52" i="4"/>
  <c r="AO52" i="4"/>
  <c r="AO60" i="4"/>
  <c r="AM60" i="4"/>
  <c r="AN60" i="4"/>
  <c r="AL60" i="4"/>
  <c r="AL69" i="4"/>
  <c r="AN69" i="4"/>
  <c r="AM69" i="4"/>
  <c r="AO69" i="4"/>
  <c r="AL24" i="4"/>
  <c r="AG14" i="4"/>
  <c r="AG6" i="4"/>
  <c r="AG10" i="4"/>
  <c r="AG12" i="4"/>
  <c r="AG9" i="4"/>
  <c r="AG13" i="4"/>
  <c r="AG8" i="4"/>
  <c r="AG5" i="4"/>
  <c r="AG11" i="4"/>
  <c r="AM4" i="4"/>
  <c r="AN4" i="4"/>
  <c r="AL4" i="4"/>
  <c r="AO4" i="4"/>
  <c r="AG7" i="4"/>
  <c r="AV65" i="4"/>
  <c r="AV66" i="4"/>
  <c r="AV67" i="4"/>
  <c r="AV68" i="4"/>
  <c r="AV69" i="4"/>
  <c r="AV70" i="4"/>
  <c r="AV71" i="4"/>
  <c r="AV72" i="4"/>
  <c r="AV73" i="4"/>
  <c r="AV74" i="4"/>
  <c r="AV64" i="4"/>
  <c r="AV53" i="4"/>
  <c r="AV54" i="4"/>
  <c r="AV55" i="4"/>
  <c r="AV56" i="4"/>
  <c r="AV57" i="4"/>
  <c r="AV58" i="4"/>
  <c r="AV59" i="4"/>
  <c r="AV60" i="4"/>
  <c r="AV61" i="4"/>
  <c r="AV62" i="4"/>
  <c r="AV52" i="4"/>
  <c r="AV41" i="4"/>
  <c r="AV42" i="4"/>
  <c r="AV43" i="4"/>
  <c r="AV44" i="4"/>
  <c r="AV45" i="4"/>
  <c r="AV46" i="4"/>
  <c r="AV47" i="4"/>
  <c r="AV48" i="4"/>
  <c r="AV49" i="4"/>
  <c r="AV50" i="4"/>
  <c r="AV40" i="4"/>
  <c r="AV29" i="4"/>
  <c r="AV30" i="4"/>
  <c r="AV31" i="4"/>
  <c r="AV32" i="4"/>
  <c r="AV33" i="4"/>
  <c r="AV34" i="4"/>
  <c r="AV35" i="4"/>
  <c r="AV36" i="4"/>
  <c r="AV37" i="4"/>
  <c r="AV38" i="4"/>
  <c r="AV28" i="4"/>
  <c r="AV17" i="4"/>
  <c r="AV18" i="4"/>
  <c r="AV19" i="4"/>
  <c r="AV20" i="4"/>
  <c r="AV21" i="4"/>
  <c r="AV22" i="4"/>
  <c r="AV23" i="4"/>
  <c r="AV24" i="4"/>
  <c r="AV25" i="4"/>
  <c r="AV26" i="4"/>
  <c r="AV16" i="4"/>
  <c r="AV5" i="4"/>
  <c r="AV6" i="4"/>
  <c r="AV7" i="4"/>
  <c r="AV8" i="4"/>
  <c r="AV9" i="4"/>
  <c r="AV10" i="4"/>
  <c r="AV11" i="4"/>
  <c r="AV12" i="4"/>
  <c r="AV13" i="4"/>
  <c r="AV14" i="4"/>
  <c r="AP5" i="4"/>
  <c r="AB5" i="4" s="1"/>
  <c r="AQ5" i="4"/>
  <c r="AP6" i="4"/>
  <c r="AB6" i="4" s="1"/>
  <c r="AQ6" i="4"/>
  <c r="AP7" i="4"/>
  <c r="AB7" i="4" s="1"/>
  <c r="AQ7" i="4"/>
  <c r="AP8" i="4"/>
  <c r="AB8" i="4" s="1"/>
  <c r="AQ8" i="4"/>
  <c r="AP9" i="4"/>
  <c r="AB9" i="4" s="1"/>
  <c r="AQ9" i="4"/>
  <c r="AP10" i="4"/>
  <c r="AB10" i="4" s="1"/>
  <c r="AQ10" i="4"/>
  <c r="AP11" i="4"/>
  <c r="AB11" i="4" s="1"/>
  <c r="AQ11" i="4"/>
  <c r="AP12" i="4"/>
  <c r="AB12" i="4" s="1"/>
  <c r="AQ12" i="4"/>
  <c r="AP13" i="4"/>
  <c r="AB13" i="4" s="1"/>
  <c r="AQ13" i="4"/>
  <c r="AP14" i="4"/>
  <c r="AB14" i="4" s="1"/>
  <c r="AQ14" i="4"/>
  <c r="AP16" i="4"/>
  <c r="AB16" i="4" s="1"/>
  <c r="AQ16" i="4"/>
  <c r="AP17" i="4"/>
  <c r="AB17" i="4" s="1"/>
  <c r="AQ17" i="4"/>
  <c r="AP18" i="4"/>
  <c r="AB18" i="4" s="1"/>
  <c r="AQ18" i="4"/>
  <c r="AP19" i="4"/>
  <c r="AB19" i="4" s="1"/>
  <c r="AQ19" i="4"/>
  <c r="AP20" i="4"/>
  <c r="AB20" i="4" s="1"/>
  <c r="AQ20" i="4"/>
  <c r="AP21" i="4"/>
  <c r="AB21" i="4" s="1"/>
  <c r="AQ21" i="4"/>
  <c r="AP22" i="4"/>
  <c r="AB22" i="4" s="1"/>
  <c r="AQ22" i="4"/>
  <c r="AP23" i="4"/>
  <c r="AB23" i="4" s="1"/>
  <c r="AQ23" i="4"/>
  <c r="AP24" i="4"/>
  <c r="AB24" i="4" s="1"/>
  <c r="AQ24" i="4"/>
  <c r="AP25" i="4"/>
  <c r="AB25" i="4" s="1"/>
  <c r="AQ25" i="4"/>
  <c r="AP26" i="4"/>
  <c r="AB26" i="4" s="1"/>
  <c r="AQ26" i="4"/>
  <c r="AP28" i="4"/>
  <c r="AB28" i="4" s="1"/>
  <c r="AQ28" i="4"/>
  <c r="AP29" i="4"/>
  <c r="AB29" i="4" s="1"/>
  <c r="AQ29" i="4"/>
  <c r="AP30" i="4"/>
  <c r="AB30" i="4" s="1"/>
  <c r="AQ30" i="4"/>
  <c r="AP31" i="4"/>
  <c r="AB31" i="4" s="1"/>
  <c r="AQ31" i="4"/>
  <c r="AP32" i="4"/>
  <c r="AB32" i="4" s="1"/>
  <c r="AQ32" i="4"/>
  <c r="AP33" i="4"/>
  <c r="AB33" i="4" s="1"/>
  <c r="AQ33" i="4"/>
  <c r="AP34" i="4"/>
  <c r="AB34" i="4" s="1"/>
  <c r="AQ34" i="4"/>
  <c r="AP35" i="4"/>
  <c r="AB35" i="4" s="1"/>
  <c r="AQ35" i="4"/>
  <c r="AP36" i="4"/>
  <c r="AB36" i="4" s="1"/>
  <c r="AQ36" i="4"/>
  <c r="AP37" i="4"/>
  <c r="AB37" i="4" s="1"/>
  <c r="AQ37" i="4"/>
  <c r="AP38" i="4"/>
  <c r="AB38" i="4" s="1"/>
  <c r="AQ38" i="4"/>
  <c r="AP40" i="4"/>
  <c r="AB40" i="4" s="1"/>
  <c r="AQ40" i="4"/>
  <c r="AP41" i="4"/>
  <c r="AB41" i="4" s="1"/>
  <c r="AQ41" i="4"/>
  <c r="AP42" i="4"/>
  <c r="AB42" i="4" s="1"/>
  <c r="AQ42" i="4"/>
  <c r="AP43" i="4"/>
  <c r="AB43" i="4" s="1"/>
  <c r="AQ43" i="4"/>
  <c r="AP44" i="4"/>
  <c r="AB44" i="4" s="1"/>
  <c r="AQ44" i="4"/>
  <c r="AP45" i="4"/>
  <c r="AB45" i="4" s="1"/>
  <c r="AQ45" i="4"/>
  <c r="AP46" i="4"/>
  <c r="AB46" i="4" s="1"/>
  <c r="AQ46" i="4"/>
  <c r="AP47" i="4"/>
  <c r="AB47" i="4" s="1"/>
  <c r="AQ47" i="4"/>
  <c r="AP48" i="4"/>
  <c r="AB48" i="4" s="1"/>
  <c r="AQ48" i="4"/>
  <c r="AP49" i="4"/>
  <c r="AB49" i="4" s="1"/>
  <c r="AQ49" i="4"/>
  <c r="AP50" i="4"/>
  <c r="AB50" i="4" s="1"/>
  <c r="AQ50" i="4"/>
  <c r="AP52" i="4"/>
  <c r="AB52" i="4" s="1"/>
  <c r="AQ52" i="4"/>
  <c r="AP53" i="4"/>
  <c r="AB53" i="4" s="1"/>
  <c r="AQ53" i="4"/>
  <c r="AP54" i="4"/>
  <c r="AB54" i="4" s="1"/>
  <c r="AQ54" i="4"/>
  <c r="AP55" i="4"/>
  <c r="AB55" i="4" s="1"/>
  <c r="AQ55" i="4"/>
  <c r="AP56" i="4"/>
  <c r="AB56" i="4" s="1"/>
  <c r="AQ56" i="4"/>
  <c r="AP57" i="4"/>
  <c r="AB57" i="4" s="1"/>
  <c r="AQ57" i="4"/>
  <c r="AP58" i="4"/>
  <c r="AB58" i="4" s="1"/>
  <c r="AQ58" i="4"/>
  <c r="AP59" i="4"/>
  <c r="AB59" i="4" s="1"/>
  <c r="AQ59" i="4"/>
  <c r="AP60" i="4"/>
  <c r="AB60" i="4" s="1"/>
  <c r="AQ60" i="4"/>
  <c r="AP61" i="4"/>
  <c r="AB61" i="4" s="1"/>
  <c r="AQ61" i="4"/>
  <c r="AP62" i="4"/>
  <c r="AB62" i="4" s="1"/>
  <c r="AQ62" i="4"/>
  <c r="AP64" i="4"/>
  <c r="AB64" i="4" s="1"/>
  <c r="AQ64" i="4"/>
  <c r="AP65" i="4"/>
  <c r="AB65" i="4" s="1"/>
  <c r="AQ65" i="4"/>
  <c r="AP66" i="4"/>
  <c r="AB66" i="4" s="1"/>
  <c r="AQ66" i="4"/>
  <c r="AP67" i="4"/>
  <c r="AB67" i="4" s="1"/>
  <c r="AQ67" i="4"/>
  <c r="AP68" i="4"/>
  <c r="AB68" i="4" s="1"/>
  <c r="AQ68" i="4"/>
  <c r="AP69" i="4"/>
  <c r="AB69" i="4" s="1"/>
  <c r="AQ69" i="4"/>
  <c r="AP70" i="4"/>
  <c r="AB70" i="4" s="1"/>
  <c r="AQ70" i="4"/>
  <c r="AP71" i="4"/>
  <c r="AB71" i="4" s="1"/>
  <c r="AQ71" i="4"/>
  <c r="AP72" i="4"/>
  <c r="AB72" i="4" s="1"/>
  <c r="AQ72" i="4"/>
  <c r="AP73" i="4"/>
  <c r="AB73" i="4" s="1"/>
  <c r="AQ73" i="4"/>
  <c r="AP74" i="4"/>
  <c r="AB74" i="4" s="1"/>
  <c r="AQ74" i="4"/>
  <c r="AQ4" i="4"/>
  <c r="AP4" i="4"/>
  <c r="AB4" i="4" s="1"/>
  <c r="AO8" i="4" l="1"/>
  <c r="AL8" i="4"/>
  <c r="AM8" i="4"/>
  <c r="AN8" i="4"/>
  <c r="AO7" i="4"/>
  <c r="AL7" i="4"/>
  <c r="AM7" i="4"/>
  <c r="AN7" i="4"/>
  <c r="AO13" i="4"/>
  <c r="AL13" i="4"/>
  <c r="AM13" i="4"/>
  <c r="AN13" i="4"/>
  <c r="AO9" i="4"/>
  <c r="AM9" i="4"/>
  <c r="AL9" i="4"/>
  <c r="AN9" i="4"/>
  <c r="AL12" i="4"/>
  <c r="AM12" i="4"/>
  <c r="AO12" i="4"/>
  <c r="AN12" i="4"/>
  <c r="AO5" i="4"/>
  <c r="AN5" i="4"/>
  <c r="AM5" i="4"/>
  <c r="AL5" i="4"/>
  <c r="AL10" i="4"/>
  <c r="AM10" i="4"/>
  <c r="AN10" i="4"/>
  <c r="AO10" i="4"/>
  <c r="AL6" i="4"/>
  <c r="AM6" i="4"/>
  <c r="AO6" i="4"/>
  <c r="AN6" i="4"/>
  <c r="AO11" i="4"/>
  <c r="AL11" i="4"/>
  <c r="AM11" i="4"/>
  <c r="AN11" i="4"/>
  <c r="AO14" i="4"/>
  <c r="AL14" i="4"/>
  <c r="AM14" i="4"/>
  <c r="AN14" i="4"/>
  <c r="AR4" i="4"/>
  <c r="AS4" i="4" s="1"/>
  <c r="AR38" i="4"/>
  <c r="AR22" i="4"/>
  <c r="AS22" i="4" s="1"/>
  <c r="AR66" i="4"/>
  <c r="AS66" i="4" s="1"/>
  <c r="AR59" i="4"/>
  <c r="AR47" i="4"/>
  <c r="AS47" i="4" s="1"/>
  <c r="AR31" i="4"/>
  <c r="AS31" i="4" s="1"/>
  <c r="AR7" i="4"/>
  <c r="AS7" i="4" s="1"/>
  <c r="AR74" i="4"/>
  <c r="AS74" i="4" s="1"/>
  <c r="AR50" i="4"/>
  <c r="AR42" i="4"/>
  <c r="AR30" i="4"/>
  <c r="AS30" i="4" s="1"/>
  <c r="AR71" i="4"/>
  <c r="AS71" i="4" s="1"/>
  <c r="AR67" i="4"/>
  <c r="AS67" i="4" s="1"/>
  <c r="AR55" i="4"/>
  <c r="AS55" i="4" s="1"/>
  <c r="AR43" i="4"/>
  <c r="AS43" i="4" s="1"/>
  <c r="AR35" i="4"/>
  <c r="AS35" i="4" s="1"/>
  <c r="AR23" i="4"/>
  <c r="AS23" i="4" s="1"/>
  <c r="AR19" i="4"/>
  <c r="AR11" i="4"/>
  <c r="BE11" i="4" s="1"/>
  <c r="BF11" i="4" s="1"/>
  <c r="BG11" i="4" s="1"/>
  <c r="AR73" i="4"/>
  <c r="AS73" i="4" s="1"/>
  <c r="AR65" i="4"/>
  <c r="AS65" i="4" s="1"/>
  <c r="AR57" i="4"/>
  <c r="AR33" i="4"/>
  <c r="AS33" i="4" s="1"/>
  <c r="AR21" i="4"/>
  <c r="AS21" i="4" s="1"/>
  <c r="AR13" i="4"/>
  <c r="AS13" i="4" s="1"/>
  <c r="AR5" i="4"/>
  <c r="AS5" i="4" s="1"/>
  <c r="AR70" i="4"/>
  <c r="AS70" i="4" s="1"/>
  <c r="AR62" i="4"/>
  <c r="AS62" i="4" s="1"/>
  <c r="AR58" i="4"/>
  <c r="AS58" i="4" s="1"/>
  <c r="AR54" i="4"/>
  <c r="AS54" i="4" s="1"/>
  <c r="AR46" i="4"/>
  <c r="AS46" i="4" s="1"/>
  <c r="AR34" i="4"/>
  <c r="AS34" i="4" s="1"/>
  <c r="AR26" i="4"/>
  <c r="AS26" i="4" s="1"/>
  <c r="AR18" i="4"/>
  <c r="AS18" i="4" s="1"/>
  <c r="AR14" i="4"/>
  <c r="AS14" i="4" s="1"/>
  <c r="AR10" i="4"/>
  <c r="BE10" i="4" s="1"/>
  <c r="BF10" i="4" s="1"/>
  <c r="BG10" i="4" s="1"/>
  <c r="AR6" i="4"/>
  <c r="AS6" i="4" s="1"/>
  <c r="AR69" i="4"/>
  <c r="AS69" i="4" s="1"/>
  <c r="AR61" i="4"/>
  <c r="AS61" i="4" s="1"/>
  <c r="AR53" i="4"/>
  <c r="AS53" i="4" s="1"/>
  <c r="AR49" i="4"/>
  <c r="AR45" i="4"/>
  <c r="AS45" i="4" s="1"/>
  <c r="AR41" i="4"/>
  <c r="AR37" i="4"/>
  <c r="AR29" i="4"/>
  <c r="AS29" i="4" s="1"/>
  <c r="AR25" i="4"/>
  <c r="AR17" i="4"/>
  <c r="AR9" i="4"/>
  <c r="BE9" i="4" s="1"/>
  <c r="BF9" i="4" s="1"/>
  <c r="BG9" i="4" s="1"/>
  <c r="AR72" i="4"/>
  <c r="AS72" i="4" s="1"/>
  <c r="AR68" i="4"/>
  <c r="AS68" i="4" s="1"/>
  <c r="AR64" i="4"/>
  <c r="AS64" i="4" s="1"/>
  <c r="AR60" i="4"/>
  <c r="AS60" i="4" s="1"/>
  <c r="AR56" i="4"/>
  <c r="AR52" i="4"/>
  <c r="AS52" i="4" s="1"/>
  <c r="AR48" i="4"/>
  <c r="AS48" i="4" s="1"/>
  <c r="AR44" i="4"/>
  <c r="AS44" i="4" s="1"/>
  <c r="AR40" i="4"/>
  <c r="AS40" i="4" s="1"/>
  <c r="AR36" i="4"/>
  <c r="AS36" i="4" s="1"/>
  <c r="AR32" i="4"/>
  <c r="AS32" i="4" s="1"/>
  <c r="AR28" i="4"/>
  <c r="AS28" i="4" s="1"/>
  <c r="AR24" i="4"/>
  <c r="AR20" i="4"/>
  <c r="AS20" i="4" s="1"/>
  <c r="AR16" i="4"/>
  <c r="AR12" i="4"/>
  <c r="BE12" i="4" s="1"/>
  <c r="BF12" i="4" s="1"/>
  <c r="BG12" i="4" s="1"/>
  <c r="AR8" i="4"/>
  <c r="AS8" i="4" s="1"/>
  <c r="AS12" i="4" l="1"/>
  <c r="BE24" i="4"/>
  <c r="BF24" i="4" s="1"/>
  <c r="BG24" i="4" s="1"/>
  <c r="AS24" i="4"/>
  <c r="BE59" i="4"/>
  <c r="BF59" i="4" s="1"/>
  <c r="BG59" i="4" s="1"/>
  <c r="AS59" i="4"/>
  <c r="BE19" i="4"/>
  <c r="BF19" i="4" s="1"/>
  <c r="BG19" i="4" s="1"/>
  <c r="AS19" i="4"/>
  <c r="BE42" i="4"/>
  <c r="BF42" i="4" s="1"/>
  <c r="BG42" i="4" s="1"/>
  <c r="AS42" i="4"/>
  <c r="BE49" i="4"/>
  <c r="BF49" i="4" s="1"/>
  <c r="BG49" i="4" s="1"/>
  <c r="AS49" i="4"/>
  <c r="BE38" i="4"/>
  <c r="BF38" i="4" s="1"/>
  <c r="AS38" i="4"/>
  <c r="BE16" i="4"/>
  <c r="BF16" i="4" s="1"/>
  <c r="BG16" i="4" s="1"/>
  <c r="AS16" i="4"/>
  <c r="BE17" i="4"/>
  <c r="BF17" i="4" s="1"/>
  <c r="BG17" i="4" s="1"/>
  <c r="AS17" i="4"/>
  <c r="AS9" i="4"/>
  <c r="AS11" i="4"/>
  <c r="BE56" i="4"/>
  <c r="BF56" i="4" s="1"/>
  <c r="BG56" i="4" s="1"/>
  <c r="AS56" i="4"/>
  <c r="BE37" i="4"/>
  <c r="BF37" i="4" s="1"/>
  <c r="AS37" i="4"/>
  <c r="BE41" i="4"/>
  <c r="BF41" i="4" s="1"/>
  <c r="BG41" i="4" s="1"/>
  <c r="AS41" i="4"/>
  <c r="BE50" i="4"/>
  <c r="BF50" i="4" s="1"/>
  <c r="BG50" i="4" s="1"/>
  <c r="AS50" i="4"/>
  <c r="BE25" i="4"/>
  <c r="BF25" i="4" s="1"/>
  <c r="BG25" i="4" s="1"/>
  <c r="AS25" i="4"/>
  <c r="BE57" i="4"/>
  <c r="BF57" i="4" s="1"/>
  <c r="BG57" i="4" s="1"/>
  <c r="AS57" i="4"/>
  <c r="AS10" i="4"/>
  <c r="BE4" i="4"/>
  <c r="BF4" i="4" s="1"/>
  <c r="BG4" i="4" s="1"/>
  <c r="AY4" i="4"/>
  <c r="AZ4" i="4" s="1"/>
  <c r="BA4" i="4" s="1"/>
  <c r="BB4" i="4" s="1"/>
  <c r="BE8" i="4"/>
  <c r="BF8" i="4" s="1"/>
  <c r="BG8" i="4" s="1"/>
  <c r="BE54" i="4"/>
  <c r="BF54" i="4" s="1"/>
  <c r="BG54" i="4" s="1"/>
  <c r="BE18" i="4"/>
  <c r="BF18" i="4" s="1"/>
  <c r="BG18" i="4" s="1"/>
  <c r="BE33" i="4"/>
  <c r="BF33" i="4" s="1"/>
  <c r="BG33" i="4" s="1"/>
  <c r="BE62" i="4"/>
  <c r="BF62" i="4" s="1"/>
  <c r="BG62" i="4" s="1"/>
  <c r="BE67" i="4"/>
  <c r="BF67" i="4" s="1"/>
  <c r="BG67" i="4" s="1"/>
  <c r="BE60" i="4"/>
  <c r="BF60" i="4" s="1"/>
  <c r="BG60" i="4" s="1"/>
  <c r="BE29" i="4"/>
  <c r="BF29" i="4" s="1"/>
  <c r="BE30" i="4"/>
  <c r="BF30" i="4" s="1"/>
  <c r="BE58" i="4"/>
  <c r="BF58" i="4" s="1"/>
  <c r="BG58" i="4" s="1"/>
  <c r="BE31" i="4"/>
  <c r="BF31" i="4" s="1"/>
  <c r="BE70" i="4"/>
  <c r="BF70" i="4" s="1"/>
  <c r="BG70" i="4" s="1"/>
  <c r="BE64" i="4"/>
  <c r="BF64" i="4" s="1"/>
  <c r="BG64" i="4" s="1"/>
  <c r="BE32" i="4"/>
  <c r="BF32" i="4" s="1"/>
  <c r="BE65" i="4"/>
  <c r="BF65" i="4" s="1"/>
  <c r="BG65" i="4" s="1"/>
  <c r="BE46" i="4"/>
  <c r="BF46" i="4" s="1"/>
  <c r="BG46" i="4" s="1"/>
  <c r="AY66" i="4"/>
  <c r="AZ66" i="4" s="1"/>
  <c r="BA66" i="4" s="1"/>
  <c r="BE21" i="4"/>
  <c r="BF21" i="4" s="1"/>
  <c r="BG21" i="4" s="1"/>
  <c r="AY22" i="4"/>
  <c r="AZ22" i="4" s="1"/>
  <c r="BA22" i="4" s="1"/>
  <c r="BE22" i="4"/>
  <c r="BF22" i="4" s="1"/>
  <c r="BG22" i="4" s="1"/>
  <c r="BE71" i="4"/>
  <c r="BF71" i="4" s="1"/>
  <c r="BG71" i="4" s="1"/>
  <c r="BE66" i="4"/>
  <c r="BF66" i="4" s="1"/>
  <c r="BG66" i="4" s="1"/>
  <c r="BE28" i="4"/>
  <c r="BF28" i="4" s="1"/>
  <c r="BE5" i="4"/>
  <c r="BF5" i="4" s="1"/>
  <c r="BG5" i="4" s="1"/>
  <c r="BE36" i="4"/>
  <c r="BF36" i="4" s="1"/>
  <c r="BE35" i="4"/>
  <c r="BF35" i="4" s="1"/>
  <c r="BE40" i="4"/>
  <c r="BF40" i="4" s="1"/>
  <c r="BG40" i="4" s="1"/>
  <c r="AY38" i="4"/>
  <c r="AZ38" i="4" s="1"/>
  <c r="BA38" i="4" s="1"/>
  <c r="BE74" i="4"/>
  <c r="BF74" i="4" s="1"/>
  <c r="BG74" i="4" s="1"/>
  <c r="BE20" i="4"/>
  <c r="BF20" i="4" s="1"/>
  <c r="BG20" i="4" s="1"/>
  <c r="BE13" i="4"/>
  <c r="BF13" i="4" s="1"/>
  <c r="BG13" i="4" s="1"/>
  <c r="BE61" i="4"/>
  <c r="BF61" i="4" s="1"/>
  <c r="BG61" i="4" s="1"/>
  <c r="BE48" i="4"/>
  <c r="BF48" i="4" s="1"/>
  <c r="BG48" i="4" s="1"/>
  <c r="BE72" i="4"/>
  <c r="BF72" i="4" s="1"/>
  <c r="BG72" i="4" s="1"/>
  <c r="BE34" i="4"/>
  <c r="BF34" i="4" s="1"/>
  <c r="BE55" i="4"/>
  <c r="BF55" i="4" s="1"/>
  <c r="BG55" i="4" s="1"/>
  <c r="BE68" i="4"/>
  <c r="BF68" i="4" s="1"/>
  <c r="BG68" i="4" s="1"/>
  <c r="BE44" i="4"/>
  <c r="BF44" i="4" s="1"/>
  <c r="BG44" i="4" s="1"/>
  <c r="BE47" i="4"/>
  <c r="BF47" i="4" s="1"/>
  <c r="BG47" i="4" s="1"/>
  <c r="BE26" i="4"/>
  <c r="BF26" i="4" s="1"/>
  <c r="BG26" i="4" s="1"/>
  <c r="BE52" i="4"/>
  <c r="BF52" i="4" s="1"/>
  <c r="BG52" i="4" s="1"/>
  <c r="BE23" i="4"/>
  <c r="BF23" i="4" s="1"/>
  <c r="BG23" i="4" s="1"/>
  <c r="BE43" i="4"/>
  <c r="BF43" i="4" s="1"/>
  <c r="BG43" i="4" s="1"/>
  <c r="BE73" i="4"/>
  <c r="BF73" i="4" s="1"/>
  <c r="BG73" i="4" s="1"/>
  <c r="BE14" i="4"/>
  <c r="BF14" i="4" s="1"/>
  <c r="BG14" i="4" s="1"/>
  <c r="BE53" i="4"/>
  <c r="BF53" i="4" s="1"/>
  <c r="BG53" i="4" s="1"/>
  <c r="BE7" i="4"/>
  <c r="BF7" i="4" s="1"/>
  <c r="BG7" i="4" s="1"/>
  <c r="BE69" i="4"/>
  <c r="BF69" i="4" s="1"/>
  <c r="BG69" i="4" s="1"/>
  <c r="BE6" i="4"/>
  <c r="BF6" i="4" s="1"/>
  <c r="BG6" i="4" s="1"/>
  <c r="BE45" i="4"/>
  <c r="BF45" i="4" s="1"/>
  <c r="BG45" i="4" s="1"/>
  <c r="AY61" i="4"/>
  <c r="AZ61" i="4" s="1"/>
  <c r="BA61" i="4" s="1"/>
  <c r="AY8" i="4"/>
  <c r="AZ8" i="4" s="1"/>
  <c r="BA8" i="4" s="1"/>
  <c r="BB8" i="4" s="1"/>
  <c r="AY40" i="4"/>
  <c r="AZ40" i="4" s="1"/>
  <c r="BA40" i="4" s="1"/>
  <c r="AY72" i="4"/>
  <c r="AZ72" i="4" s="1"/>
  <c r="BA72" i="4" s="1"/>
  <c r="AY49" i="4"/>
  <c r="AZ49" i="4" s="1"/>
  <c r="BA49" i="4" s="1"/>
  <c r="AY26" i="4"/>
  <c r="AZ26" i="4" s="1"/>
  <c r="BA26" i="4" s="1"/>
  <c r="AY13" i="4"/>
  <c r="AZ13" i="4" s="1"/>
  <c r="BA13" i="4" s="1"/>
  <c r="BB13" i="4" s="1"/>
  <c r="AY23" i="4"/>
  <c r="AZ23" i="4" s="1"/>
  <c r="BA23" i="4" s="1"/>
  <c r="AY50" i="4"/>
  <c r="AZ50" i="4" s="1"/>
  <c r="BA50" i="4" s="1"/>
  <c r="AY12" i="4"/>
  <c r="AZ12" i="4" s="1"/>
  <c r="BA12" i="4" s="1"/>
  <c r="BB12" i="4" s="1"/>
  <c r="AY44" i="4"/>
  <c r="AZ44" i="4" s="1"/>
  <c r="BA44" i="4" s="1"/>
  <c r="AY9" i="4"/>
  <c r="AZ9" i="4" s="1"/>
  <c r="BA9" i="4" s="1"/>
  <c r="BB9" i="4" s="1"/>
  <c r="AY53" i="4"/>
  <c r="AZ53" i="4" s="1"/>
  <c r="BA53" i="4" s="1"/>
  <c r="AY34" i="4"/>
  <c r="AZ34" i="4" s="1"/>
  <c r="BA34" i="4" s="1"/>
  <c r="AY21" i="4"/>
  <c r="AZ21" i="4" s="1"/>
  <c r="BA21" i="4" s="1"/>
  <c r="AY35" i="4"/>
  <c r="AZ35" i="4" s="1"/>
  <c r="BA35" i="4" s="1"/>
  <c r="AY74" i="4"/>
  <c r="AZ74" i="4" s="1"/>
  <c r="BA74" i="4" s="1"/>
  <c r="AY16" i="4"/>
  <c r="AZ16" i="4" s="1"/>
  <c r="BA16" i="4" s="1"/>
  <c r="AY48" i="4"/>
  <c r="AZ48" i="4" s="1"/>
  <c r="BA48" i="4" s="1"/>
  <c r="AY43" i="4"/>
  <c r="AZ43" i="4" s="1"/>
  <c r="BA43" i="4" s="1"/>
  <c r="AY20" i="4"/>
  <c r="AZ20" i="4" s="1"/>
  <c r="BA20" i="4" s="1"/>
  <c r="AY25" i="4"/>
  <c r="AZ25" i="4" s="1"/>
  <c r="BA25" i="4" s="1"/>
  <c r="AY7" i="4"/>
  <c r="AZ7" i="4" s="1"/>
  <c r="BA7" i="4" s="1"/>
  <c r="BB7" i="4" s="1"/>
  <c r="AY24" i="4"/>
  <c r="AZ24" i="4" s="1"/>
  <c r="BA24" i="4" s="1"/>
  <c r="AY56" i="4"/>
  <c r="AZ56" i="4" s="1"/>
  <c r="BA56" i="4" s="1"/>
  <c r="AY29" i="4"/>
  <c r="AZ29" i="4" s="1"/>
  <c r="BA29" i="4" s="1"/>
  <c r="AY6" i="4"/>
  <c r="AY58" i="4"/>
  <c r="AZ58" i="4" s="1"/>
  <c r="BA58" i="4" s="1"/>
  <c r="AY65" i="4"/>
  <c r="AZ65" i="4" s="1"/>
  <c r="BA65" i="4" s="1"/>
  <c r="AY67" i="4"/>
  <c r="AZ67" i="4" s="1"/>
  <c r="BA67" i="4" s="1"/>
  <c r="AY31" i="4"/>
  <c r="AZ31" i="4" s="1"/>
  <c r="BA31" i="4" s="1"/>
  <c r="AY17" i="4"/>
  <c r="AZ17" i="4" s="1"/>
  <c r="BA17" i="4" s="1"/>
  <c r="AY33" i="4"/>
  <c r="AZ33" i="4" s="1"/>
  <c r="BA33" i="4" s="1"/>
  <c r="AY52" i="4"/>
  <c r="AZ52" i="4" s="1"/>
  <c r="BA52" i="4" s="1"/>
  <c r="AY69" i="4"/>
  <c r="AZ69" i="4" s="1"/>
  <c r="BA69" i="4" s="1"/>
  <c r="AY55" i="4"/>
  <c r="AZ55" i="4" s="1"/>
  <c r="BA55" i="4" s="1"/>
  <c r="AY28" i="4"/>
  <c r="AZ28" i="4" s="1"/>
  <c r="BA28" i="4" s="1"/>
  <c r="AY60" i="4"/>
  <c r="AZ60" i="4" s="1"/>
  <c r="BA60" i="4" s="1"/>
  <c r="AY37" i="4"/>
  <c r="AZ37" i="4" s="1"/>
  <c r="BA37" i="4" s="1"/>
  <c r="AY10" i="4"/>
  <c r="AZ10" i="4" s="1"/>
  <c r="BA10" i="4" s="1"/>
  <c r="BB10" i="4" s="1"/>
  <c r="AY62" i="4"/>
  <c r="AZ62" i="4" s="1"/>
  <c r="BA62" i="4" s="1"/>
  <c r="AY73" i="4"/>
  <c r="AZ73" i="4" s="1"/>
  <c r="BA73" i="4" s="1"/>
  <c r="AY71" i="4"/>
  <c r="AZ71" i="4" s="1"/>
  <c r="BA71" i="4" s="1"/>
  <c r="AY47" i="4"/>
  <c r="AZ47" i="4" s="1"/>
  <c r="BA47" i="4" s="1"/>
  <c r="AY54" i="4"/>
  <c r="AZ54" i="4" s="1"/>
  <c r="BA54" i="4" s="1"/>
  <c r="AY32" i="4"/>
  <c r="AZ32" i="4" s="1"/>
  <c r="BA32" i="4" s="1"/>
  <c r="AY64" i="4"/>
  <c r="AZ64" i="4" s="1"/>
  <c r="BA64" i="4" s="1"/>
  <c r="AY41" i="4"/>
  <c r="AZ41" i="4" s="1"/>
  <c r="BA41" i="4" s="1"/>
  <c r="AY14" i="4"/>
  <c r="AZ14" i="4" s="1"/>
  <c r="BA14" i="4" s="1"/>
  <c r="BB14" i="4" s="1"/>
  <c r="AY70" i="4"/>
  <c r="AZ70" i="4" s="1"/>
  <c r="BA70" i="4" s="1"/>
  <c r="AY11" i="4"/>
  <c r="AZ11" i="4" s="1"/>
  <c r="BA11" i="4" s="1"/>
  <c r="BB11" i="4" s="1"/>
  <c r="AY30" i="4"/>
  <c r="AZ30" i="4" s="1"/>
  <c r="BA30" i="4" s="1"/>
  <c r="AY59" i="4"/>
  <c r="AZ59" i="4" s="1"/>
  <c r="BA59" i="4" s="1"/>
  <c r="AY46" i="4"/>
  <c r="AZ46" i="4" s="1"/>
  <c r="BA46" i="4" s="1"/>
  <c r="AY57" i="4"/>
  <c r="AZ57" i="4" s="1"/>
  <c r="BA57" i="4" s="1"/>
  <c r="AY36" i="4"/>
  <c r="AZ36" i="4" s="1"/>
  <c r="BA36" i="4" s="1"/>
  <c r="AY68" i="4"/>
  <c r="AZ68" i="4" s="1"/>
  <c r="BA68" i="4" s="1"/>
  <c r="AY45" i="4"/>
  <c r="AZ45" i="4" s="1"/>
  <c r="BA45" i="4" s="1"/>
  <c r="AY18" i="4"/>
  <c r="AZ18" i="4" s="1"/>
  <c r="BA18" i="4" s="1"/>
  <c r="AY5" i="4"/>
  <c r="AY19" i="4"/>
  <c r="AZ19" i="4" s="1"/>
  <c r="BA19" i="4" s="1"/>
  <c r="AY42" i="4"/>
  <c r="AZ42" i="4" s="1"/>
  <c r="BA42" i="4" s="1"/>
  <c r="AZ5" i="4" l="1"/>
  <c r="BA5" i="4" s="1"/>
  <c r="BB5" i="4" s="1"/>
  <c r="AZ6" i="4"/>
  <c r="BA6" i="4" s="1"/>
  <c r="BB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Jack (NIH/NCI) [F]</author>
  </authors>
  <commentList>
    <comment ref="C3" authorId="0" shapeId="0" xr:uid="{448DCED4-8187-4066-82D4-CF4444567BEA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Column M in Supplemental Table 4
</t>
        </r>
        <r>
          <rPr>
            <b/>
            <sz val="9"/>
            <color indexed="81"/>
            <rFont val="Tahoma"/>
            <family val="2"/>
          </rPr>
          <t>Cut these in half to estimate the full population proportion</t>
        </r>
      </text>
    </comment>
    <comment ref="E3" authorId="0" shapeId="0" xr:uid="{45C44810-0618-4C41-BFF8-9EFD0C63996D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Column L in Supplemental Table 4
We will ignore these for now.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Jack (NIH/NCI) [F]</author>
    <author>tc={A3997EF4-99BD-4ADC-96D5-911B60D7D82E}</author>
  </authors>
  <commentList>
    <comment ref="AV2" authorId="0" shapeId="0" xr:uid="{87E357F9-2D4E-4AE9-A787-C6E3FA91DCC1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Add cardia and overlapping incidence-based mortality here</t>
        </r>
      </text>
    </comment>
    <comment ref="B3" authorId="0" shapeId="0" xr:uid="{578E4D0C-493B-459B-886A-29781A27275D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"Overall" values are age-standardized to the 2000 US population. Values within 5-year age groups are </t>
        </r>
        <r>
          <rPr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age-standardized.
Note also that overall projection estimates are not provided for racial/ethnic groups. The SEER*Stat estimates are simply provided for reference.</t>
        </r>
      </text>
    </comment>
    <comment ref="C3" authorId="0" shapeId="0" xr:uid="{34A0FDC5-D3C4-41BF-857B-72B9ED18457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SEER citation:
Surveillance, Epidemiology, and End Results (SEER) Program (www.seer.cancer.gov) SEER*Stat Database: Incidence - SEER Research Limited-Field Data, 22 Registries,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G3" authorId="0" shapeId="0" xr:uid="{CC2B8584-51D6-458C-B122-F54F6D0C3113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We can affect only the non-cardia adenocarcinomas within these incidences.
E.g., in the first row, we </t>
        </r>
      </text>
    </comment>
    <comment ref="H3" authorId="0" shapeId="0" xr:uid="{1347AA50-173F-4259-A983-660A54AC3F64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We are assuming that we cannot affect these cases.</t>
        </r>
      </text>
    </comment>
    <comment ref="I3" authorId="0" shapeId="0" xr:uid="{4CCC3873-D443-4308-8C81-22EF98B82271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Columns I-K should add up to 0.24, the total  adenocarcinoma incidence (column G). Someone has been lost.</t>
        </r>
      </text>
    </comment>
    <comment ref="J3" authorId="0" shapeId="0" xr:uid="{6021497B-15EB-4FA3-AFB6-3BEB2D7BDEDE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Use to determine the prevalences in the F 2x2 tables</t>
        </r>
      </text>
    </comment>
    <comment ref="L3" authorId="0" shapeId="0" xr:uid="{804B1E20-5F9D-46B6-B6D5-ABEBF6FD61A9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This is </t>
        </r>
        <r>
          <rPr>
            <b/>
            <sz val="9"/>
            <color indexed="81"/>
            <rFont val="Tahoma"/>
            <family val="2"/>
          </rPr>
          <t>gamma</t>
        </r>
        <r>
          <rPr>
            <sz val="9"/>
            <color indexed="81"/>
            <rFont val="Tahoma"/>
            <family val="2"/>
          </rPr>
          <t>: The maximum proportion of the overall incident gastric cancers that we would be able to address with our interventions. It is the proportion of non-cardia adenocarcinomas among all gastric cancers.</t>
        </r>
      </text>
    </comment>
    <comment ref="N3" authorId="0" shapeId="0" xr:uid="{4F2070ED-C179-4DC4-AB2F-57ED8896897C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Compare to Column J.</t>
        </r>
      </text>
    </comment>
    <comment ref="P3" authorId="0" shapeId="0" xr:uid="{F783C621-2518-4BD3-AE84-1AE036FDE41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This is (1 - S_(a,d)): The mortality rate for a given racial/ethnic group and age group.
SEER Citation:
Surveillance, Epidemiology, and End Results (SEER) Program (www.seer.cancer.gov) SEER*Stat Database: Incidence-Based Mortality - SEER Research Limited-Field Data, 22 Registries (excl IL and MA),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S3" authorId="0" shapeId="0" xr:uid="{7D1A1583-E3DC-472E-BF61-07859DFD8BA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I'm concerned that Columns R and S don't sum to Column P.</t>
        </r>
      </text>
    </comment>
    <comment ref="X3" authorId="0" shapeId="0" xr:uid="{D7058BA5-91F1-4C34-A6E1-B6C832DB271E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Added 2023/10/05
SEER Citation: Surveillance, Epidemiology, and End Results (SEER) Program (www.seer.cancer.gov) SEER*Stat Database: Mortality - All COD, Aggregated With State, Total U.S. (1990-2020) &lt;Katrina/Rita Population Adjustment&gt;, National Cancer Institute, DCCPS, Surveillance Research Program, released June 2022.  Underlying mortality data provided by NCHS (www.cdc.gov/nchs).</t>
        </r>
      </text>
    </comment>
    <comment ref="Y3" authorId="0" shapeId="0" xr:uid="{553F70D8-565B-492B-9B3A-B93F8994A8A6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Check on how similar these estimates are to the incidence gammas</t>
        </r>
      </text>
    </comment>
    <comment ref="AA3" authorId="0" shapeId="0" xr:uid="{BB9D8011-A9F1-43B4-B862-59BE204239C5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Source: https://www.ncbi.nlm.nih.gov/pmc/articles/PMC3244610/pdf/kwr288.pdf</t>
        </r>
      </text>
    </comment>
    <comment ref="AD3" authorId="0" shapeId="0" xr:uid="{D0AB05E4-C907-4C43-88F5-522B59AFF493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These numbers are being distributed across the 4 cells to the right (F11-F22)</t>
        </r>
      </text>
    </comment>
    <comment ref="AP3" authorId="0" shapeId="0" xr:uid="{C0AE166A-1829-42EA-A880-6839F420E5A0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Relative risk of gastric cancer mortality comparing those who received </t>
        </r>
        <r>
          <rPr>
            <i/>
            <sz val="9"/>
            <color indexed="81"/>
            <rFont val="Tahoma"/>
            <family val="2"/>
          </rPr>
          <t xml:space="preserve">H. pylori </t>
        </r>
        <r>
          <rPr>
            <sz val="9"/>
            <color indexed="81"/>
            <rFont val="Tahoma"/>
            <family val="2"/>
          </rPr>
          <t>eradication therapy vs. those who did not.</t>
        </r>
      </text>
    </comment>
    <comment ref="AQ3" authorId="0" shapeId="0" xr:uid="{7CCCF9B3-1D78-4D91-95FD-18A335C43AC7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Relative risk of gastric cancer mortality comparing those who received endoscopic screening vs. those who did not.</t>
        </r>
      </text>
    </comment>
    <comment ref="AR3" authorId="0" shapeId="0" xr:uid="{143DE3EC-86E0-4401-86FA-9D937DA26337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Incorporates all of the attributable fractions (columns S-V), the relative risk for </t>
        </r>
        <r>
          <rPr>
            <i/>
            <sz val="9"/>
            <color indexed="81"/>
            <rFont val="Tahoma"/>
            <family val="2"/>
          </rPr>
          <t xml:space="preserve">H. pylori </t>
        </r>
        <r>
          <rPr>
            <sz val="9"/>
            <color indexed="81"/>
            <rFont val="Tahoma"/>
            <family val="2"/>
          </rPr>
          <t>eradication (column W), the relative risk for endoscopic screening (column X), compliance with screening (cells AM4 and AN4), and effectiveness of eradication (cell AP4).</t>
        </r>
      </text>
    </comment>
    <comment ref="AV3" authorId="0" shapeId="0" xr:uid="{E70292B5-5ADA-499D-A186-3B876EB43D7B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J</t>
        </r>
      </text>
    </comment>
    <comment ref="AW3" authorId="0" shapeId="0" xr:uid="{6E650ECD-95CC-4747-87E1-B66800E98D4B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R</t>
        </r>
      </text>
    </comment>
    <comment ref="AX3" authorId="0" shapeId="0" xr:uid="{BA4F4771-1A2C-4B05-9943-0B0B2305B6A8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S</t>
        </r>
      </text>
    </comment>
    <comment ref="BB3" authorId="0" shapeId="0" xr:uid="{8EB19FB6-3F0F-447E-9E49-40E43E746611}">
      <text>
        <r>
          <rPr>
            <b/>
            <sz val="9"/>
            <color indexed="81"/>
            <rFont val="Tahoma"/>
            <charset val="1"/>
          </rPr>
          <t>Murphy, Jack (NIH/NCI) [F]:</t>
        </r>
        <r>
          <rPr>
            <sz val="9"/>
            <color indexed="81"/>
            <rFont val="Tahoma"/>
            <charset val="1"/>
          </rPr>
          <t xml:space="preserve">
This column adds reductions in mortality by giving </t>
        </r>
        <r>
          <rPr>
            <i/>
            <sz val="9"/>
            <color indexed="81"/>
            <rFont val="Tahoma"/>
            <family val="2"/>
          </rPr>
          <t>H. pylori</t>
        </r>
        <r>
          <rPr>
            <sz val="9"/>
            <color indexed="81"/>
            <rFont val="Tahoma"/>
            <family val="2"/>
          </rPr>
          <t xml:space="preserve"> eradication treatment to</t>
        </r>
        <r>
          <rPr>
            <sz val="9"/>
            <color indexed="81"/>
            <rFont val="Tahoma"/>
            <charset val="1"/>
          </rPr>
          <t xml:space="preserve"> people with no IM who are </t>
        </r>
        <r>
          <rPr>
            <i/>
            <sz val="9"/>
            <color indexed="81"/>
            <rFont val="Tahoma"/>
            <family val="2"/>
          </rPr>
          <t>H. pylori</t>
        </r>
        <r>
          <rPr>
            <sz val="9"/>
            <color indexed="81"/>
            <rFont val="Tahoma"/>
            <family val="2"/>
          </rPr>
          <t xml:space="preserve"> positive (Column Z) to our estimated mortality reduction among the 4 IM columns (Column AN).</t>
        </r>
      </text>
    </comment>
    <comment ref="BC3" authorId="0" shapeId="0" xr:uid="{581294CA-8297-4BCE-BF01-5064FFA4EDDF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T</t>
        </r>
      </text>
    </comment>
    <comment ref="BD3" authorId="0" shapeId="0" xr:uid="{5AAB7503-C4DC-4629-80AB-5588084EB845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O</t>
        </r>
      </text>
    </comment>
    <comment ref="BE3" authorId="0" shapeId="0" xr:uid="{150331FD-4BD6-4E23-9D68-48E10F2EA016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= [Column AM] * [Column Y]</t>
        </r>
      </text>
    </comment>
    <comment ref="BF3" authorId="0" shapeId="0" xr:uid="{AE4A447B-61F9-4B93-983D-E1A5C85632C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= [Column AM] - [Colulmn AN]</t>
        </r>
      </text>
    </comment>
    <comment ref="BL3" authorId="0" shapeId="0" xr:uid="{1E7EA818-1B22-4929-BF56-D32431DA4576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The minimum of this value, according to the Maastricht Guidelines, should be 90%.</t>
        </r>
      </text>
    </comment>
    <comment ref="BI4" authorId="0" shapeId="0" xr:uid="{164AC504-CBBD-4E09-9679-36ED55AA2DC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Change this value to anything between 0 and 100 to simulate imperfect compliance with the intervention.</t>
        </r>
      </text>
    </comment>
    <comment ref="BJ4" authorId="0" shapeId="0" xr:uid="{99612E11-DBF3-4279-B744-F1E687813633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Change this value to anything between 0 and 100 to simulate imperfect compliance with the intervention.</t>
        </r>
      </text>
    </comment>
    <comment ref="BL4" authorId="0" shapeId="0" xr:uid="{91999749-9C3D-415B-B2EC-0AC6A4B53098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Change this value to anything between 0 and 100 to simulate imperfect effectiveness of </t>
        </r>
        <r>
          <rPr>
            <i/>
            <sz val="9"/>
            <color indexed="81"/>
            <rFont val="Tahoma"/>
            <family val="2"/>
          </rPr>
          <t>H. pylori</t>
        </r>
        <r>
          <rPr>
            <sz val="9"/>
            <color indexed="81"/>
            <rFont val="Tahoma"/>
            <family val="2"/>
          </rPr>
          <t xml:space="preserve"> eradication therapy.</t>
        </r>
      </text>
    </comment>
    <comment ref="AH64" authorId="1" shapeId="0" xr:uid="{A3997EF4-99BD-4ADC-96D5-911B60D7D8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attributable fractions for this overall group have been copied from the Non-Hispanic White group.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Jack (NIH/NCI) [F]</author>
    <author>tc={180E5F7C-255D-45F5-B5B5-C4361E1A7A98}</author>
  </authors>
  <commentList>
    <comment ref="B5" authorId="0" shapeId="0" xr:uid="{4A47B7F6-DBCF-445E-9A38-F376BFBC2BBF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"Overall" values are age-standardized to the 2000 US population. Values within 5-year age groups are </t>
        </r>
        <r>
          <rPr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age-standardized.
Note also that overall projection estimates are not provided for racial/ethnic groups. The SEER*Stat estimates are simply provided for reference.</t>
        </r>
      </text>
    </comment>
    <comment ref="C5" authorId="0" shapeId="0" xr:uid="{DDEEC6C2-3153-4A4D-ABAB-1FA9103D5492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This is (1 - S_(a,d)): The mortality rate for a given racial/ethnic group and age group.
SEER Citation:
Surveillance, Epidemiology, and End Results (SEER) Program (www.seer.cancer.gov) SEER*Stat Database: Incidence-Based Mortality - SEER Research Limited-Field Data, 22 Registries (excl IL and MA),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D5" authorId="0" shapeId="0" xr:uid="{E7682B33-70F5-4A0E-B4C3-C4927D58FE63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This is (1 - S_(a,d)): The mortality rate for a given racial/ethnic group and age group.
SEER Citation:
Surveillance, Epidemiology, and End Results (SEER) Program (www.seer.cancer.gov) SEER*Stat Database: Incidence-Based Mortality - SEER Research Limited-Field Data, 22 Registries (excl IL and MA),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N5" authorId="0" shapeId="0" xr:uid="{A3B9E92F-1452-4C86-9312-2AC6220EC37B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Copied from column T</t>
        </r>
      </text>
    </comment>
    <comment ref="G66" authorId="1" shapeId="0" xr:uid="{180E5F7C-255D-45F5-B5B5-C4361E1A7A9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attributable fractions for this overall group have been copied from the Non-Hispanic White group.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Jack (NIH/NCI) [F]</author>
  </authors>
  <commentList>
    <comment ref="O2" authorId="0" shapeId="0" xr:uid="{E764183B-99B1-4F6F-AB4C-A4410C8EF6B6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Incorporates all of the attributable fractions (columns S-V), the relative risk for </t>
        </r>
        <r>
          <rPr>
            <i/>
            <sz val="9"/>
            <color indexed="81"/>
            <rFont val="Tahoma"/>
            <family val="2"/>
          </rPr>
          <t xml:space="preserve">H. pylori </t>
        </r>
        <r>
          <rPr>
            <sz val="9"/>
            <color indexed="81"/>
            <rFont val="Tahoma"/>
            <family val="2"/>
          </rPr>
          <t>eradication (column W), the relative risk for endoscopic screening (column X), compliance with screening (cells AM4 and AN4), and effectiveness of eradication (cell AP4).</t>
        </r>
      </text>
    </comment>
    <comment ref="O17" authorId="0" shapeId="0" xr:uid="{93133FC9-8024-4279-A64D-5B1316EA934E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Incorporates all of the attributable fractions (columns S-V), the relative risk for </t>
        </r>
        <r>
          <rPr>
            <i/>
            <sz val="9"/>
            <color indexed="81"/>
            <rFont val="Tahoma"/>
            <family val="2"/>
          </rPr>
          <t xml:space="preserve">H. pylori </t>
        </r>
        <r>
          <rPr>
            <sz val="9"/>
            <color indexed="81"/>
            <rFont val="Tahoma"/>
            <family val="2"/>
          </rPr>
          <t>eradication (column W), the relative risk for endoscopic screening (column X), compliance with screening (cells AM4 and AN4), and effectiveness of eradication (cell AP4).</t>
        </r>
      </text>
    </comment>
  </commentList>
</comments>
</file>

<file path=xl/sharedStrings.xml><?xml version="1.0" encoding="utf-8"?>
<sst xmlns="http://schemas.openxmlformats.org/spreadsheetml/2006/main" count="1482" uniqueCount="413">
  <si>
    <t>Supplementary Materials for Modelling High-Risk Intestinal Metaplasia to Reduce Gastric Cancer Mortality</t>
  </si>
  <si>
    <r>
      <t>1</t>
    </r>
    <r>
      <rPr>
        <sz val="12"/>
        <color rgb="FF333333"/>
        <rFont val="Times New Roman"/>
        <family val="1"/>
      </rPr>
      <t>Division of Cancer Epidemiology and Genetics, National Cancer Institute, National Institutes of Health, Department of Health and Human Services, Bethesda, MD, USA</t>
    </r>
  </si>
  <si>
    <r>
      <t>2</t>
    </r>
    <r>
      <rPr>
        <sz val="12"/>
        <color rgb="FF333333"/>
        <rFont val="Times New Roman"/>
        <family val="1"/>
      </rPr>
      <t>Laboratory of Epidemiology and Population Sciences, National Institute on Aging, National Institute of Health, Baltimore, MD, USA</t>
    </r>
  </si>
  <si>
    <r>
      <t>3</t>
    </r>
    <r>
      <rPr>
        <sz val="12"/>
        <color rgb="FF212121"/>
        <rFont val="Times New Roman"/>
        <family val="1"/>
      </rPr>
      <t>Inform Diagnostics, Irving, Texas, USA</t>
    </r>
  </si>
  <si>
    <r>
      <t>4</t>
    </r>
    <r>
      <rPr>
        <sz val="12"/>
        <color rgb="FF212121"/>
        <rFont val="Times New Roman"/>
        <family val="1"/>
      </rPr>
      <t>Baylor College of Medicine, Houston, Texas, USA</t>
    </r>
  </si>
  <si>
    <t>*Co-senior authors</t>
  </si>
  <si>
    <t>Index</t>
  </si>
  <si>
    <t>Supplementary Table 1.</t>
  </si>
  <si>
    <t>Supplementary Table 2.</t>
  </si>
  <si>
    <t>Supplementary Table 3.</t>
  </si>
  <si>
    <t>Estimates of Gastric Cancer Incidence and Mortality from SEER*Stat for 2015-2019 and Predicted Values for 2020-2034 from Nordpred</t>
  </si>
  <si>
    <t>Supplementary Table 4.</t>
  </si>
  <si>
    <t>Supplemental Table 4. Estimates of Gastric Cancer Incidence and Mortality from SEER*Stat for 2015-2019 and Predicted Values for 2020-2034 from Nordpred</t>
  </si>
  <si>
    <t>Race/ethnicity</t>
  </si>
  <si>
    <t>Age</t>
  </si>
  <si>
    <t>F11
LIM, Hp-</t>
  </si>
  <si>
    <t>F12
LIM, Hp+</t>
  </si>
  <si>
    <t>F21
HIM, Hp-</t>
  </si>
  <si>
    <t>F22
HIM, Hp+</t>
  </si>
  <si>
    <t>Non-Hispanic White</t>
  </si>
  <si>
    <t>&lt;40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</si>
  <si>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</si>
  <si>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</si>
  <si>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</si>
  <si>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</si>
  <si>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</si>
  <si>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</si>
  <si>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</si>
  <si>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</si>
  <si>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</si>
  <si>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</si>
  <si>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Crude</t>
  </si>
  <si>
    <t>Non-Hispanic Black</t>
  </si>
  <si>
    <t>Total</t>
  </si>
  <si>
    <t>Non-Hispanic American Indian/Alaskan Native</t>
  </si>
  <si>
    <t>Non-Hispanic Asian/Pacific Islander</t>
  </si>
  <si>
    <t>Hispanic</t>
  </si>
  <si>
    <t>5-year Period</t>
  </si>
  <si>
    <t>Age (years)</t>
  </si>
  <si>
    <t>2000-2004</t>
  </si>
  <si>
    <t>2005-2009</t>
  </si>
  <si>
    <t>2010-2014</t>
  </si>
  <si>
    <t>2015-2019</t>
  </si>
  <si>
    <t>2020-2024</t>
  </si>
  <si>
    <t>2025-2029</t>
  </si>
  <si>
    <t>2030-2034</t>
  </si>
  <si>
    <t>Non-Hispanic Asian American/Pacific Islander</t>
  </si>
  <si>
    <t>All Races/Ethnicities</t>
  </si>
  <si>
    <t>Non-Hispanic American Indian/Alaskan Native*</t>
  </si>
  <si>
    <t>*The SEER*Stat incidence-based mortality case data for Non-Hispanic American Indian/Alaskan Natives had too many missing values for projection via NordPred. Therefore, for this subgroup alone, we replaced missing values with 0.5 in order to generate projections.</t>
  </si>
  <si>
    <t>SEER*Stat-derived Data</t>
  </si>
  <si>
    <t>Non-cardia Adenocarcinoma</t>
  </si>
  <si>
    <t>All Gastric Cancers</t>
  </si>
  <si>
    <t>RR-Screen</t>
  </si>
  <si>
    <t>Interventional relative risk</t>
  </si>
  <si>
    <r>
      <t xml:space="preserve">Mortality among those with IM in 2030-2034 </t>
    </r>
    <r>
      <rPr>
        <b/>
        <u/>
        <sz val="11"/>
        <color theme="1"/>
        <rFont val="Calibri"/>
        <family val="2"/>
        <scheme val="minor"/>
      </rPr>
      <t>after intervention</t>
    </r>
  </si>
  <si>
    <t>Compliance with eradication</t>
  </si>
  <si>
    <t>Compliance 
with screening</t>
  </si>
  <si>
    <r>
      <t xml:space="preserve">Effectiveness of </t>
    </r>
    <r>
      <rPr>
        <b/>
        <i/>
        <sz val="11"/>
        <color theme="1"/>
        <rFont val="Calibri"/>
        <family val="2"/>
        <scheme val="minor"/>
      </rPr>
      <t>H. pylori</t>
    </r>
    <r>
      <rPr>
        <b/>
        <sz val="11"/>
        <color theme="1"/>
        <rFont val="Calibri"/>
        <family val="2"/>
        <scheme val="minor"/>
      </rPr>
      <t xml:space="preserve"> eradication therapy</t>
    </r>
  </si>
  <si>
    <t>NA</t>
  </si>
  <si>
    <t>SEER Database: Surveillance, Epidemiology, and End Results (SEER) Program (www.seer.cancer.gov) SEER*Stat Database: Incidence-Based Mortality - SEER Research Limited-Field Data, 22 Registries (excl IL and MA), Nov 2022 Sub (2000-2020) - Linked To County Attributes - Time Dependent (1990-2021) Income/Rurality, 1969-2021 Counties, National Cancer Institute, DCCPS, Surveillance Research Program, released April 2023, based on the November 2022 submission.</t>
  </si>
  <si>
    <t>Surveillance, Epidemiology, and End Results (SEER) Program (www.seer.cancer.gov) SEER*Stat Database: Incidence - SEER Research Limited-Field Data, 22 Registries, Nov 2022 Sub (2000-2020) - Linked To County Attributes - Time Dependent (1990-2021) Income/Rurality, 1969-2021 Counties, National Cancer Institute, DCCPS, Surveillance Research Program, released April 2023, based on the November 2022 submission.</t>
  </si>
  <si>
    <t>SEER Citation: Surveillance, Epidemiology, and End Results (SEER) Program (www.seer.cancer.gov) SEER*Stat Database: Mortality - All COD, Aggregated With State, Total U.S. (1990-2020) &lt;Katrina/Rita Population Adjustment&gt;, National Cancer Institute, DCCPS, Surveillance Research Program, released June 2022.  Underlying mortality data provided by NCHS (www.cdc.gov/nchs).</t>
  </si>
  <si>
    <t>Trend 2000-2034</t>
  </si>
  <si>
    <t>Reduction in mortality per 100,000 in 2030-2034</t>
  </si>
  <si>
    <t>Percentage reduction in mortality in 2030-2034</t>
  </si>
  <si>
    <r>
      <t xml:space="preserve">Supplemental Table 1. Proportions of individuals with low- and high-risk intestinal metaplasia by </t>
    </r>
    <r>
      <rPr>
        <b/>
        <i/>
        <sz val="11"/>
        <color theme="1"/>
        <rFont val="Calibri"/>
        <family val="2"/>
        <scheme val="minor"/>
      </rPr>
      <t>Helicobacter pylori</t>
    </r>
    <r>
      <rPr>
        <b/>
        <sz val="11"/>
        <color theme="1"/>
        <rFont val="Calibri"/>
        <family val="2"/>
        <scheme val="minor"/>
      </rPr>
      <t xml:space="preserve"> infection status</t>
    </r>
  </si>
  <si>
    <t>Age-adjusted overall</t>
  </si>
  <si>
    <r>
      <t xml:space="preserve">IM prevalence (%) 2015-2019 among </t>
    </r>
    <r>
      <rPr>
        <b/>
        <i/>
        <sz val="11"/>
        <rFont val="Calibri"/>
        <family val="2"/>
        <scheme val="minor"/>
      </rPr>
      <t>H. pylori</t>
    </r>
    <r>
      <rPr>
        <b/>
        <sz val="11"/>
        <rFont val="Calibri"/>
        <family val="2"/>
        <scheme val="minor"/>
      </rPr>
      <t>-positive individuals</t>
    </r>
  </si>
  <si>
    <t>Non-cardia adenocarcinoma incidence rate among those with IM without intervention in 2015-2019</t>
  </si>
  <si>
    <r>
      <t>Authors: John D. Murphy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, Minkyo Song</t>
    </r>
    <r>
      <rPr>
        <i/>
        <vertAlign val="superscript"/>
        <sz val="12"/>
        <color theme="1"/>
        <rFont val="Times New Roman"/>
        <family val="1"/>
      </rPr>
      <t>1,2</t>
    </r>
    <r>
      <rPr>
        <i/>
        <sz val="12"/>
        <color theme="1"/>
        <rFont val="Times New Roman"/>
        <family val="1"/>
      </rPr>
      <t>, Robert M. Genta</t>
    </r>
    <r>
      <rPr>
        <i/>
        <vertAlign val="superscript"/>
        <sz val="12"/>
        <color theme="1"/>
        <rFont val="Times New Roman"/>
        <family val="1"/>
      </rPr>
      <t>3,4</t>
    </r>
    <r>
      <rPr>
        <i/>
        <sz val="12"/>
        <color theme="1"/>
        <rFont val="Times New Roman"/>
        <family val="1"/>
      </rPr>
      <t>, Christian C. Abnet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, Mitchell Gail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*, M. Constanza Camargo</t>
    </r>
    <r>
      <rPr>
        <i/>
        <vertAlign val="super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*</t>
    </r>
  </si>
  <si>
    <r>
      <t xml:space="preserve">IM = Intestinal metaplasia
LIM = Low-risk intestinal metaplasia
HIM = High-risk intestinal metaplasia
</t>
    </r>
    <r>
      <rPr>
        <i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- = </t>
    </r>
    <r>
      <rPr>
        <i/>
        <sz val="11"/>
        <color theme="1"/>
        <rFont val="Calibri"/>
        <family val="2"/>
        <scheme val="minor"/>
      </rPr>
      <t>Helicobacter pylori</t>
    </r>
    <r>
      <rPr>
        <sz val="11"/>
        <color theme="1"/>
        <rFont val="Calibri"/>
        <family val="2"/>
        <scheme val="minor"/>
      </rPr>
      <t xml:space="preserve"> seronegativity
</t>
    </r>
    <r>
      <rPr>
        <i/>
        <sz val="11"/>
        <color theme="1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 xml:space="preserve">+ = </t>
    </r>
    <r>
      <rPr>
        <i/>
        <sz val="11"/>
        <color theme="1"/>
        <rFont val="Calibri"/>
        <family val="2"/>
        <scheme val="minor"/>
      </rPr>
      <t>Helicobacter pylori</t>
    </r>
    <r>
      <rPr>
        <sz val="11"/>
        <color theme="1"/>
        <rFont val="Calibri"/>
        <family val="2"/>
        <scheme val="minor"/>
      </rPr>
      <t xml:space="preserve"> seropositivity
All rows sum to 1.
IM prevalence estimates from Hispanics were used for non-Hispanic White Americans and non-Hispanic Black Americans due to small numbers of individuals from those racial/ethnic groups in this data set.</t>
    </r>
  </si>
  <si>
    <t>A. Incidence (SEER 22)</t>
  </si>
  <si>
    <t>B. Incidence-based Mortality (SEER 22 excluding MA and IL)</t>
  </si>
  <si>
    <t>C. Mortality (Total United States population)</t>
  </si>
  <si>
    <t>NordPred Projections based on SEER*Stat Data on Total Gastric Cancer Incidence and Mortality from 2000 to 2034 Stratified by Race/Ethnicity and Age Group</t>
  </si>
  <si>
    <r>
      <t xml:space="preserve">Proportions of Individuals with Low- and High-Risk Intestinal Metaplasia by </t>
    </r>
    <r>
      <rPr>
        <i/>
        <sz val="11"/>
        <color theme="1"/>
        <rFont val="Times New Roman"/>
        <family val="1"/>
      </rPr>
      <t>Helicobacter pylori</t>
    </r>
    <r>
      <rPr>
        <sz val="11"/>
        <color theme="1"/>
        <rFont val="Times New Roman"/>
        <family val="1"/>
      </rPr>
      <t xml:space="preserve"> Infection Status</t>
    </r>
  </si>
  <si>
    <t>B. Incidence-based Mortality</t>
  </si>
  <si>
    <t>A. Incidence</t>
  </si>
  <si>
    <t>Incidence rate of adenocarcinoma for 2015-2019</t>
  </si>
  <si>
    <t>Incidence rate of non-adenocarcinoma for 2015-2019</t>
  </si>
  <si>
    <t>Incidence rate of cardia adenocarcinoma for 2015-2019</t>
  </si>
  <si>
    <t>Incidence rate of cardia for 2015-2019</t>
  </si>
  <si>
    <t>Incidence rate of 
non-cardia for 2015-2019</t>
  </si>
  <si>
    <t>Incidence rate of overlapping/
unspecified for 2015-2019</t>
  </si>
  <si>
    <t>Incidence rate of non-cardia adenocarcinoma for 2015-2019</t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</si>
  <si>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rate per 100,000 in 2030-34 (from NordPred)</t>
    </r>
  </si>
  <si>
    <r>
      <t xml:space="preserve">Total gastric cancer </t>
    </r>
    <r>
      <rPr>
        <b/>
        <sz val="11"/>
        <color theme="4"/>
        <rFont val="Calibri"/>
        <family val="2"/>
        <scheme val="minor"/>
      </rPr>
      <t xml:space="preserve">Incidence-based </t>
    </r>
    <r>
      <rPr>
        <b/>
        <sz val="11"/>
        <color theme="1"/>
        <rFont val="Calibri"/>
        <family val="2"/>
        <scheme val="minor"/>
      </rPr>
      <t>mortality rate per 100,000 in 2030-34 (from NordPred)</t>
    </r>
  </si>
  <si>
    <t>Incidence rate of non-cardia adenocarcinoma for 2030-2034 (from NorPred)</t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</si>
  <si>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rate per 100,000 in 2015-2019 </t>
    </r>
    <r>
      <rPr>
        <b/>
        <u/>
        <sz val="11"/>
        <color theme="1"/>
        <rFont val="Calibri"/>
        <family val="2"/>
        <scheme val="minor"/>
      </rPr>
      <t>without intervention</t>
    </r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</si>
  <si>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rate per 100,000 in 2030-2034 </t>
    </r>
    <r>
      <rPr>
        <b/>
        <u/>
        <sz val="11"/>
        <color theme="1"/>
        <rFont val="Calibri"/>
        <family val="2"/>
        <scheme val="minor"/>
      </rPr>
      <t>without intervention</t>
    </r>
  </si>
  <si>
    <r>
      <t xml:space="preserve">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rate among those with IM in 2030-2034 </t>
    </r>
    <r>
      <rPr>
        <b/>
        <u/>
        <sz val="11"/>
        <color theme="1"/>
        <rFont val="Calibri"/>
        <family val="2"/>
        <scheme val="minor"/>
      </rPr>
      <t>after intervention</t>
    </r>
  </si>
  <si>
    <r>
      <t xml:space="preserve">Mortality rate among those with IM in 2015-2019 </t>
    </r>
    <r>
      <rPr>
        <b/>
        <u/>
        <sz val="11"/>
        <color theme="1"/>
        <rFont val="Calibri"/>
        <family val="2"/>
        <scheme val="minor"/>
      </rPr>
      <t>without intervention</t>
    </r>
  </si>
  <si>
    <r>
      <t xml:space="preserve">Total gastric cancer mortality rate among those with IM in 2030-2034 </t>
    </r>
    <r>
      <rPr>
        <b/>
        <u/>
        <sz val="11"/>
        <color theme="1"/>
        <rFont val="Calibri"/>
        <family val="2"/>
        <scheme val="minor"/>
      </rPr>
      <t>without intervention</t>
    </r>
  </si>
  <si>
    <t>RR-Hp-Erad</t>
  </si>
  <si>
    <t>Supplemental Table 2. NordPred projected rates of total gastric cancer incidence and mortality per 100,000 based on SEER*Stat data  from 2000 to 2034 stratified by race/ethnicity and age group</t>
  </si>
  <si>
    <t>Supplemental Table 3. NordPred projected rates of non-cardia gastric adenocarcinoma incidence and mortality per 100,000 based on SEER*Stat incidence and incidence-based mortality data  from 2000 to 2034 stratified by race/ethnicity and age group</t>
  </si>
  <si>
    <t>Incidence rate of any gastric cancer per 100,000 for 2015-2019</t>
  </si>
  <si>
    <t>Incidence rate of any gastric cancer per 100,000 for 2030-34 (from NorPred)</t>
  </si>
  <si>
    <t>Incidence rate of overlapping/unspecified adenocarcinoma for 2030-2034 (from NorPred)</t>
  </si>
  <si>
    <t>γ: Percentage of gastric cancers associated with intestinal metaplasia (IM) in 2015-2019</t>
  </si>
  <si>
    <r>
      <t xml:space="preserve">(1 - </t>
    </r>
    <r>
      <rPr>
        <b/>
        <i/>
        <sz val="11"/>
        <color theme="1"/>
        <rFont val="Calibri"/>
        <family val="2"/>
        <scheme val="minor"/>
      </rPr>
      <t>S</t>
    </r>
    <r>
      <rPr>
        <b/>
        <i/>
        <vertAlign val="subscript"/>
        <sz val="11"/>
        <color theme="1"/>
        <rFont val="Calibri"/>
        <family val="2"/>
        <scheme val="minor"/>
      </rPr>
      <t>a,d</t>
    </r>
    <r>
      <rPr>
        <b/>
        <sz val="11"/>
        <color theme="1"/>
        <rFont val="Calibri"/>
        <family val="2"/>
        <scheme val="minor"/>
      </rPr>
      <t>): Total gastric cancer mortality rate per 100,000 in 2015-2019</t>
    </r>
  </si>
  <si>
    <r>
      <t xml:space="preserve">(1 - </t>
    </r>
    <r>
      <rPr>
        <b/>
        <i/>
        <sz val="11"/>
        <color theme="1"/>
        <rFont val="Calibri"/>
        <family val="2"/>
        <scheme val="minor"/>
      </rPr>
      <t>S</t>
    </r>
    <r>
      <rPr>
        <b/>
        <i/>
        <vertAlign val="subscript"/>
        <sz val="11"/>
        <color theme="1"/>
        <rFont val="Calibri"/>
        <family val="2"/>
        <scheme val="minor"/>
      </rPr>
      <t>a,d</t>
    </r>
    <r>
      <rPr>
        <b/>
        <sz val="11"/>
        <color theme="1"/>
        <rFont val="Calibri"/>
        <family val="2"/>
        <scheme val="minor"/>
      </rPr>
      <t xml:space="preserve">): Non-cardia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rate per 100,000 in 2015-19</t>
    </r>
  </si>
  <si>
    <t>p</t>
  </si>
  <si>
    <t>1.19 (-0.32, 2.92)</t>
  </si>
  <si>
    <t>0.16 (-1.57, 1.92)</t>
  </si>
  <si>
    <t>1.76 (0.50, 3.03)</t>
  </si>
  <si>
    <t>1.76 (0.49, 3.05)</t>
  </si>
  <si>
    <t>1.00 (-0.75, 2.78)</t>
  </si>
  <si>
    <t>-0.32 (-2.32, 1.72)</t>
  </si>
  <si>
    <t>-0.02 (-2.31, 2.32)</t>
  </si>
  <si>
    <t>1.96 (0.76, 3.17)</t>
  </si>
  <si>
    <t>1.92 (0.71, 3.15)</t>
  </si>
  <si>
    <t>&lt; 0.01</t>
  </si>
  <si>
    <t>0.75 (-0.64, 2.16)</t>
  </si>
  <si>
    <t>-0.21 (-2.19, 1.81)</t>
  </si>
  <si>
    <t>0.48 (-0.93, 1.92)</t>
  </si>
  <si>
    <t>0.96 (-0.34, 2.28)</t>
  </si>
  <si>
    <t>0.55 (-0.81, 1.92)</t>
  </si>
  <si>
    <t>-0.05 (-1.22, 1.15)</t>
  </si>
  <si>
    <t>0.20 (-1.04, 1.46)</t>
  </si>
  <si>
    <t>0.88 (-0.26, 2.03)</t>
  </si>
  <si>
    <t>0.51 (-0.57, 1.60)</t>
  </si>
  <si>
    <t>0.68 (-0.45, 1.83)</t>
  </si>
  <si>
    <t>-0.23 (-1.81, 1.38)</t>
  </si>
  <si>
    <t>-0.24 (-1.54, 1.08)</t>
  </si>
  <si>
    <t>0.69 (-0.29, 1.69)</t>
  </si>
  <si>
    <t>0.12 (-0.76, 1.01)</t>
  </si>
  <si>
    <t>0.49 (-0.59, 1.59)</t>
  </si>
  <si>
    <t>-0.47 (-1.67, 0.74)</t>
  </si>
  <si>
    <t>0.37 (-0.55, 1.29)</t>
  </si>
  <si>
    <t>0.44 (-0.35, 1.24)</t>
  </si>
  <si>
    <t>0.45 (-0.56, 1.46)</t>
  </si>
  <si>
    <t>0.11 (-1.21, 1.46)</t>
  </si>
  <si>
    <t>-0.39 (-1.69, 0.93)</t>
  </si>
  <si>
    <t>-0.19 (-1.19, 0.82)</t>
  </si>
  <si>
    <t>0.39 (-0.56, 1.36)</t>
  </si>
  <si>
    <t>0.17 (-0.88, 1.24)</t>
  </si>
  <si>
    <t>-0.53 (-1.73, 0.69)</t>
  </si>
  <si>
    <t>-1.85 (-3.15, -0.53)</t>
  </si>
  <si>
    <t>-0.69 (-1.68, 0.31)</t>
  </si>
  <si>
    <t>-0.03 (-1.02, 0.97)</t>
  </si>
  <si>
    <t>-0.16 (-1.14, 0.83)</t>
  </si>
  <si>
    <t>-0.70 (-1.58, 0.19)</t>
  </si>
  <si>
    <t>-1.89 (-2.95, -0.83)</t>
  </si>
  <si>
    <t>-1.17 (-2.18, -0.14)</t>
  </si>
  <si>
    <t>-0.17 (-1.08, 0.75)</t>
  </si>
  <si>
    <t>-0.41 (-1.32, 0.51)</t>
  </si>
  <si>
    <t>-1.89 (-3.11, -0.65)</t>
  </si>
  <si>
    <t>-2.25 (-3.28, -1.21)</t>
  </si>
  <si>
    <t>-2.05 (-3.01, -1.07)</t>
  </si>
  <si>
    <t>-0.48 (-1.38, 0.41)</t>
  </si>
  <si>
    <t>-1.61 (-2.29, -0.93)</t>
  </si>
  <si>
    <t>-2.92 (-4.01, -1.82)</t>
  </si>
  <si>
    <t>-3.30 (-4.52, -2.07)</t>
  </si>
  <si>
    <t>-2.25 (-3.19, -1.29)</t>
  </si>
  <si>
    <t>-1.49 (-2.15, -0.83)</t>
  </si>
  <si>
    <t>1.53 (0.22, 2.86)</t>
  </si>
  <si>
    <t>1.60 (-0.02, 3.26)</t>
  </si>
  <si>
    <t>1.96 (0.09, 3.88)</t>
  </si>
  <si>
    <t>2.90 (1.27, 4.56)</t>
  </si>
  <si>
    <t>0.34 (-1.45, 2.15)</t>
  </si>
  <si>
    <t>1.38 (-0.38, 3.18)</t>
  </si>
  <si>
    <t>-0.47 (-2.16, 1.25)</t>
  </si>
  <si>
    <t>0.26 (-1.28, 1.82)</t>
  </si>
  <si>
    <t>0.59 (-0.82, 2.01)</t>
  </si>
  <si>
    <t>1.09 (-0.37, 2.58)</t>
  </si>
  <si>
    <t>-0.77 (-2.60, 1.09)</t>
  </si>
  <si>
    <t>-0.14 (-2.09, 1.86)</t>
  </si>
  <si>
    <t>-0.47 (-2.24, 1.34)</t>
  </si>
  <si>
    <t>0.40 (-0.76, 1.58)</t>
  </si>
  <si>
    <t>-1.94 (-3.30, -0.56)</t>
  </si>
  <si>
    <t>-0.67 (-1.97, 0.66)</t>
  </si>
  <si>
    <t>0.17 (-1.15, 1.50)</t>
  </si>
  <si>
    <t>-0.32 (-1.41, 0.78)</t>
  </si>
  <si>
    <t>-1.43 (-2.71, -0.13)</t>
  </si>
  <si>
    <t>-0.51 (-2.06, 1.07)</t>
  </si>
  <si>
    <t>-1.10 (-2.88, 0.72)</t>
  </si>
  <si>
    <t>-0.76 (-2.05, 0.56)</t>
  </si>
  <si>
    <t>-0.56 (-1.70, 0.60)</t>
  </si>
  <si>
    <t>-1.42 (-2.71, -0.10)</t>
  </si>
  <si>
    <t>-0.72 (-2.50, 1.08)</t>
  </si>
  <si>
    <t>-1.73 (-3.41, -0.02)</t>
  </si>
  <si>
    <t>-0.41 (-1.63, 0.83)</t>
  </si>
  <si>
    <t>-0.59 (-1.84, 0.68)</t>
  </si>
  <si>
    <t>-1.66 (-2.67, -0.65)</t>
  </si>
  <si>
    <t>-1.41 (-2.63, -0.19)</t>
  </si>
  <si>
    <t>-1.87 (-3.31, -0.41)</t>
  </si>
  <si>
    <t>-1.20 (-2.71, 0.33)</t>
  </si>
  <si>
    <t>-0.73 (-1.78, 0.33)</t>
  </si>
  <si>
    <t>-1.63 (-2.85, -0.39)</t>
  </si>
  <si>
    <t>-1.77 (-3.22, -0.30)</t>
  </si>
  <si>
    <t>-2.35 (-3.64, -1.05)</t>
  </si>
  <si>
    <t>-1.68 (-2.96, -0.38)</t>
  </si>
  <si>
    <t>-0.81 (-1.89, 0.29)</t>
  </si>
  <si>
    <t>-2.56 (-3.50, -1.62)</t>
  </si>
  <si>
    <t>-2.73 (-4.42, -1.01)</t>
  </si>
  <si>
    <t>-3.50 (-4.90, -2.08)</t>
  </si>
  <si>
    <t>-2.55 (-3.97, -1.11)</t>
  </si>
  <si>
    <t>-1.86 (-2.82, -0.90)</t>
  </si>
  <si>
    <t>1.18 (0.26, 2.11)</t>
  </si>
  <si>
    <t>-0.21 (-1.36, 0.97)</t>
  </si>
  <si>
    <t>-0.91 (-1.93, 0.12)</t>
  </si>
  <si>
    <t>1.17 (0.55, 1.78)</t>
  </si>
  <si>
    <t>1.25 (0.85, 1.65)</t>
  </si>
  <si>
    <t>1.04 (0.16, 1.94)</t>
  </si>
  <si>
    <t>-0.91 (-1.80, -0.01)</t>
  </si>
  <si>
    <t>-2.13 (-3.28, -0.96)</t>
  </si>
  <si>
    <t>1.76 (0.96, 2.58)</t>
  </si>
  <si>
    <t>1.49 (1.00, 1.98)</t>
  </si>
  <si>
    <t>0.21 (-0.27, 0.69)</t>
  </si>
  <si>
    <t>-0.67 (-1.43, 0.10)</t>
  </si>
  <si>
    <t>-1.79 (-3.11, -0.46)</t>
  </si>
  <si>
    <t>0.08 (-0.45, 0.61)</t>
  </si>
  <si>
    <t>0.54 (0.19, 0.89)</t>
  </si>
  <si>
    <t>0.19 (-0.15, 0.53)</t>
  </si>
  <si>
    <t>-0.74 (-1.71, 0.25)</t>
  </si>
  <si>
    <t>-1.28 (-2.14, -0.42)</t>
  </si>
  <si>
    <t>0.05 (-0.48, 0.59)</t>
  </si>
  <si>
    <t>0.45 (0.13, 0.77)</t>
  </si>
  <si>
    <t>-0.10 (-0.53, 0.35)</t>
  </si>
  <si>
    <t>-0.41 (-1.04, 0.22)</t>
  </si>
  <si>
    <t>-1.54 (-2.20, -0.88)</t>
  </si>
  <si>
    <t>-0.96 (-1.62, -0.30)</t>
  </si>
  <si>
    <t>-0.01 (-0.38, 0.35)</t>
  </si>
  <si>
    <t>-0.92 (-1.32, -0.51)</t>
  </si>
  <si>
    <t>-1.16 (-1.61, -0.70)</t>
  </si>
  <si>
    <t>-1.58 (-2.24, -0.92)</t>
  </si>
  <si>
    <t>-1.30 (-1.95, -0.64)</t>
  </si>
  <si>
    <t>-0.75 (-1.04, -0.45)</t>
  </si>
  <si>
    <t>-1.23 (-1.45, -1.00)</t>
  </si>
  <si>
    <t>-1.63 (-2.13, -1.13)</t>
  </si>
  <si>
    <t>-2.70 (-3.31, -2.10)</t>
  </si>
  <si>
    <t>-1.94 (-2.55, -1.33)</t>
  </si>
  <si>
    <t>-1.31 (-1.53, -1.08)</t>
  </si>
  <si>
    <t>-1.32 (-1.56, -1.07)</t>
  </si>
  <si>
    <t>-1.91 (-2.43, -1.39)</t>
  </si>
  <si>
    <t>-3.17 (-3.88, -2.46)</t>
  </si>
  <si>
    <t>-2.04 (-2.51, -1.55)</t>
  </si>
  <si>
    <t>-1.41 (-1.57, -1.25)</t>
  </si>
  <si>
    <t>-1.51 (-1.79, -1.23)</t>
  </si>
  <si>
    <t>-1.98 (-2.51, -1.45)</t>
  </si>
  <si>
    <t>-3.25 (-3.98, -2.52)</t>
  </si>
  <si>
    <t>-2.42 (-3.05, -1.79)</t>
  </si>
  <si>
    <t>-1.42 (-1.66, -1.17)</t>
  </si>
  <si>
    <t>-1.96 (-2.28, -1.64)</t>
  </si>
  <si>
    <t>-2.70 (-3.25, -2.16)</t>
  </si>
  <si>
    <t>-3.62 (-4.18, -3.06)</t>
  </si>
  <si>
    <t>-2.89 (-3.57, -2.20)</t>
  </si>
  <si>
    <t>-1.75 (-1.98, -1.52)</t>
  </si>
  <si>
    <t>-3.11 (-3.41, -2.81)</t>
  </si>
  <si>
    <t>-3.58 (-4.10, -3.07)</t>
  </si>
  <si>
    <t>-4.82 (-5.37, -4.27)</t>
  </si>
  <si>
    <t>-3.06 (-3.60, -2.32)</t>
  </si>
  <si>
    <t>-2.76 (-3.00, -2.52)</t>
  </si>
  <si>
    <t>0.02 (-1.68, 1.76)</t>
  </si>
  <si>
    <t>-0.62 (-2.35, 1.15)</t>
  </si>
  <si>
    <t>-2.54 (-3.83, -1.23)</t>
  </si>
  <si>
    <t>0.83 (-0.12, 1.80)</t>
  </si>
  <si>
    <t>0.73 (0.14, 1.33)</t>
  </si>
  <si>
    <t>0.39 (-1.23, 2.03)</t>
  </si>
  <si>
    <t>-2.44 (-4.09, -0.77)</t>
  </si>
  <si>
    <t>-1.87 (-3.58, -0.12)</t>
  </si>
  <si>
    <t>1.02 (-0.06, 2.12)</t>
  </si>
  <si>
    <t>1.14 (0.42, 1.87)</t>
  </si>
  <si>
    <t>0.06 (-1.13, 1.26)</t>
  </si>
  <si>
    <t>-2.61 (-4.24, -0.96)</t>
  </si>
  <si>
    <t>-2.61 (-4.39, -0.80)</t>
  </si>
  <si>
    <t>-0.77 (-1.56, 0.01)</t>
  </si>
  <si>
    <t>0.09 (-0.64, 0.82)</t>
  </si>
  <si>
    <t>-0.94 (-1.78, -0.09)</t>
  </si>
  <si>
    <t>-1.71 (-3.02, -0.39)</t>
  </si>
  <si>
    <t>-2.01 (-3.26, -0.74)</t>
  </si>
  <si>
    <t>-0.45 (-1.57, 0.69)</t>
  </si>
  <si>
    <t>0.01 (-0.59, 0.61)</t>
  </si>
  <si>
    <t>-2.43 (-3.35, -1.51)</t>
  </si>
  <si>
    <t>-1.62 (-2.62, -0.60)</t>
  </si>
  <si>
    <t>-2.29 (-3.39, -1.17)</t>
  </si>
  <si>
    <t>-1.71 (-2.63, -0.78)</t>
  </si>
  <si>
    <t>-1.03 (-1.47, -0.59)</t>
  </si>
  <si>
    <t>-3.27 (-3.87, -2.67)</t>
  </si>
  <si>
    <t>-2.62 (-3.40, -1.83)</t>
  </si>
  <si>
    <t>-2.45 (-3.18, -1.71)</t>
  </si>
  <si>
    <t>-2.32 (-3.13, -1.51)</t>
  </si>
  <si>
    <t>-2.01 (-2.39, -1.63)</t>
  </si>
  <si>
    <t>-4.52 (-5.00, -4.04)</t>
  </si>
  <si>
    <t>-2.99 (-3.85, -2.13)</t>
  </si>
  <si>
    <t>-3.73 (-4.58, -2.87)</t>
  </si>
  <si>
    <t>-3.00 (-3.70, -2.29)</t>
  </si>
  <si>
    <t>-3.16 (-3.50, -2.82)</t>
  </si>
  <si>
    <t>-4.17 (-4.70, -3.64)</t>
  </si>
  <si>
    <t>-3.07 (-4.16, -1.96)</t>
  </si>
  <si>
    <t>-3.88 (-4.80, -2.96)</t>
  </si>
  <si>
    <t>-2.74 (-3.37, -2.11)</t>
  </si>
  <si>
    <t>-2.98 (-3.36, -2.60)</t>
  </si>
  <si>
    <t>-4.01 (-4.51, -3.50)</t>
  </si>
  <si>
    <t>-2.75 (-3.39, -2.09)</t>
  </si>
  <si>
    <t>-3.88 (-4.55, -3.20)</t>
  </si>
  <si>
    <t>-2.87 (-3.66, -2.07)</t>
  </si>
  <si>
    <t>-2.63 (-2.99, -2.26)</t>
  </si>
  <si>
    <t>-3.72 (-4.15, -3.30)</t>
  </si>
  <si>
    <t>-3.08 (-3.86, -2.29)</t>
  </si>
  <si>
    <t>-4.12 (-4.99, -3.24)</t>
  </si>
  <si>
    <t>-3.06 (-3.68, -2.44)</t>
  </si>
  <si>
    <t>-2.54 (-2.83, -2.24)</t>
  </si>
  <si>
    <t>-4.58 (-5.03, -4.12)</t>
  </si>
  <si>
    <t>-3.93 (-4.83, -3.03)</t>
  </si>
  <si>
    <t>-5.28 (-6.24, -4.31)</t>
  </si>
  <si>
    <t>-3.61 (-4.74, -2.47)</t>
  </si>
  <si>
    <t>-3.59 (-3.97, -3.22)</t>
  </si>
  <si>
    <t>-1.08 (-1.91, -0.25)</t>
  </si>
  <si>
    <t>-1.94 (-2.95, -0.91)</t>
  </si>
  <si>
    <t>-2.16 (-3.92, -0.37)</t>
  </si>
  <si>
    <t>0.88 (0.22, 1.54)</t>
  </si>
  <si>
    <t>-0.02 (-0.39, 0.35)</t>
  </si>
  <si>
    <t>-0.93 (-1.79, -0.07)</t>
  </si>
  <si>
    <t>-3.38 (-4.36, -2.40)</t>
  </si>
  <si>
    <t>-2.98 (-4.70, -1.22)</t>
  </si>
  <si>
    <t>0.93 (-0.02, 1.89)</t>
  </si>
  <si>
    <t>-0.14 (-0.61, 0.33)</t>
  </si>
  <si>
    <t>-1.36 (-1.93, -0.78)</t>
  </si>
  <si>
    <t>-2.40 (-3.16, -1.62)</t>
  </si>
  <si>
    <t>-2.52 (-3.57, -1.45)</t>
  </si>
  <si>
    <t>-0.40 (-1.26, 0.46)</t>
  </si>
  <si>
    <t>-0.66 (-1.15, -0.17)</t>
  </si>
  <si>
    <t>-1.43 (-1.89, -0.97)</t>
  </si>
  <si>
    <t>-2.53 (-3.23, -1.82)</t>
  </si>
  <si>
    <t>-1.96 (-3.31, -0.60)</t>
  </si>
  <si>
    <t>-0.96 (-1.77, -0.15)</t>
  </si>
  <si>
    <t>-0.97 (-1.38, -0.56)</t>
  </si>
  <si>
    <t>-1.76 (-2.28, -1.24)</t>
  </si>
  <si>
    <t>-2.07 (-2.74, -1.39)</t>
  </si>
  <si>
    <t>-1.92 (-2.95, -0.88)</t>
  </si>
  <si>
    <t>-1.28 (-2.28, -0.28)</t>
  </si>
  <si>
    <t>-1.25 (-1.67, -0.83)</t>
  </si>
  <si>
    <t>-2.65 (-3.11, -2.18)</t>
  </si>
  <si>
    <t>-2.75 (-3.14, -2.35)</t>
  </si>
  <si>
    <t>-2.93 (-3.76, -2.09)</t>
  </si>
  <si>
    <t>-2.33 (-3.03, -1.63)</t>
  </si>
  <si>
    <t>-2.30 (-2.73, -1.86)</t>
  </si>
  <si>
    <t>-3.13 (-3.44, -2.83)</t>
  </si>
  <si>
    <t>-3.44 (-4.01, -2.87)</t>
  </si>
  <si>
    <t>-3.48 (-4.33, -2.63)</t>
  </si>
  <si>
    <t>-2.58 (-3.20, -1.96)</t>
  </si>
  <si>
    <t>-2.88 (-3.16, -2.59)</t>
  </si>
  <si>
    <t>-3.67 (-3.92, -3.43)</t>
  </si>
  <si>
    <t>-3.22 (-3.84, -2.59)</t>
  </si>
  <si>
    <t>-4.74 (-5.31, -4.16)</t>
  </si>
  <si>
    <t>-2.98 (-3.74, -2.22)</t>
  </si>
  <si>
    <t>-3.32 (-3.54, -3.11)</t>
  </si>
  <si>
    <t>-3.43 (-3.73, -3.12)</t>
  </si>
  <si>
    <t>-3.52 (-3.91, -3.12)</t>
  </si>
  <si>
    <t>-4.21 (-4.86, -3.55)</t>
  </si>
  <si>
    <t>-2.76 (-3.28, -2.22)</t>
  </si>
  <si>
    <t>-3.02 (-3.23, -2.80)</t>
  </si>
  <si>
    <t>-3.30 (-3.51, -3.09)</t>
  </si>
  <si>
    <t>-3.47 (-3.95, -2.99)</t>
  </si>
  <si>
    <t>-3.81 (-4.78, -2.83)</t>
  </si>
  <si>
    <t>-3.21 (-3.90, -2.52)</t>
  </si>
  <si>
    <t>-2.85 (-3.08, -2.62)</t>
  </si>
  <si>
    <t>-3.81 (-4.06, -3.56)</t>
  </si>
  <si>
    <t>-3.61 (-4.05, -3.16)</t>
  </si>
  <si>
    <t>-3.71 (-4.64, -2.77)</t>
  </si>
  <si>
    <t>-2.55 (-3.30, -1.79)</t>
  </si>
  <si>
    <t>-3.27 (-3.53, -3.01)</t>
  </si>
  <si>
    <r>
      <rPr>
        <b/>
        <sz val="11"/>
        <color theme="1"/>
        <rFont val="Calibri"/>
        <family val="2"/>
      </rPr>
      <t>ρ</t>
    </r>
    <r>
      <rPr>
        <b/>
        <sz val="8.8000000000000007"/>
        <color theme="1"/>
        <rFont val="Calibri"/>
        <family val="2"/>
      </rPr>
      <t xml:space="preserve">: </t>
    </r>
    <r>
      <rPr>
        <b/>
        <sz val="11"/>
        <color theme="1"/>
        <rFont val="Calibri"/>
        <family val="2"/>
        <scheme val="minor"/>
      </rPr>
      <t>Annual percentage change 2000-2019 (95% CI)</t>
    </r>
  </si>
  <si>
    <t>ρ: Annual percentage change 2000-2019 (95% CI)</t>
  </si>
  <si>
    <t>Incidence rate of overlapping/unspecified adenocarcinoma for 2015-2019</t>
  </si>
  <si>
    <t>gamma mortality</t>
  </si>
  <si>
    <t>Original, symptomatic IM prevalence (%) 2015-2019</t>
  </si>
  <si>
    <t>IM prevalence (%) 2015-2019 in overall population</t>
  </si>
  <si>
    <t>% IM in the population</t>
  </si>
  <si>
    <t>Reduction in mortality from Hp eradication</t>
  </si>
  <si>
    <r>
      <t xml:space="preserve">(1 - </t>
    </r>
    <r>
      <rPr>
        <b/>
        <i/>
        <sz val="11"/>
        <color theme="1"/>
        <rFont val="Calibri"/>
        <family val="2"/>
        <scheme val="minor"/>
      </rPr>
      <t>S</t>
    </r>
    <r>
      <rPr>
        <b/>
        <i/>
        <vertAlign val="subscript"/>
        <sz val="11"/>
        <color theme="1"/>
        <rFont val="Calibri"/>
        <family val="2"/>
        <scheme val="minor"/>
      </rPr>
      <t>a,d</t>
    </r>
    <r>
      <rPr>
        <b/>
        <sz val="11"/>
        <color theme="1"/>
        <rFont val="Calibri"/>
        <family val="2"/>
        <scheme val="minor"/>
      </rPr>
      <t xml:space="preserve">): Cardia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rate per 100,000 in 2015-19</t>
    </r>
  </si>
  <si>
    <r>
      <t xml:space="preserve">(1 - </t>
    </r>
    <r>
      <rPr>
        <b/>
        <i/>
        <sz val="11"/>
        <color theme="1"/>
        <rFont val="Calibri"/>
        <family val="2"/>
        <scheme val="minor"/>
      </rPr>
      <t>S</t>
    </r>
    <r>
      <rPr>
        <b/>
        <i/>
        <vertAlign val="subscript"/>
        <sz val="11"/>
        <color theme="1"/>
        <rFont val="Calibri"/>
        <family val="2"/>
        <scheme val="minor"/>
      </rPr>
      <t>a,d</t>
    </r>
    <r>
      <rPr>
        <b/>
        <sz val="11"/>
        <color theme="1"/>
        <rFont val="Calibri"/>
        <family val="2"/>
        <scheme val="minor"/>
      </rPr>
      <t xml:space="preserve">): Overlapping/unspecified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color theme="1"/>
        <rFont val="Calibri"/>
        <family val="2"/>
        <scheme val="minor"/>
      </rPr>
      <t xml:space="preserve"> mortality rate per 100,000 in 2015-19</t>
    </r>
  </si>
  <si>
    <t>Total mortality reduction including H. pylori eradication among those without IM</t>
  </si>
  <si>
    <r>
      <t xml:space="preserve">(1 - </t>
    </r>
    <r>
      <rPr>
        <b/>
        <i/>
        <sz val="11"/>
        <color rgb="FFFF0000"/>
        <rFont val="Calibri"/>
        <family val="2"/>
        <scheme val="minor"/>
      </rPr>
      <t>S</t>
    </r>
    <r>
      <rPr>
        <b/>
        <i/>
        <vertAlign val="subscript"/>
        <sz val="11"/>
        <color rgb="FFFF0000"/>
        <rFont val="Calibri"/>
        <family val="2"/>
        <scheme val="minor"/>
      </rPr>
      <t>a,d</t>
    </r>
    <r>
      <rPr>
        <b/>
        <sz val="11"/>
        <color rgb="FFFF0000"/>
        <rFont val="Calibri"/>
        <family val="2"/>
        <scheme val="minor"/>
      </rPr>
      <t>): Non-adenocarcinoma Incidence-based mortality rate per 100,000 in 2015-19</t>
    </r>
  </si>
  <si>
    <t>Sum</t>
  </si>
  <si>
    <t>Number of people with IM in the population in 2015-2019, starting from 100,000</t>
  </si>
  <si>
    <t>Estimated counts in each cell, starting from 100,000 individuals in 2015-2019</t>
  </si>
  <si>
    <r>
      <t xml:space="preserve">Distribution of cancer cases by intestinal metaplasia subtypes and </t>
    </r>
    <r>
      <rPr>
        <b/>
        <i/>
        <sz val="11"/>
        <color theme="1"/>
        <rFont val="Calibri"/>
        <family val="2"/>
        <scheme val="minor"/>
      </rPr>
      <t xml:space="preserve">H. pylori </t>
    </r>
    <r>
      <rPr>
        <b/>
        <sz val="11"/>
        <color theme="1"/>
        <rFont val="Calibri"/>
        <family val="2"/>
        <scheme val="minor"/>
      </rPr>
      <t>infection status</t>
    </r>
  </si>
  <si>
    <t>Rate of progression from IM to GC</t>
  </si>
  <si>
    <t>Number of people with IM who develop GC, without intervention</t>
  </si>
  <si>
    <t>Reduced burden</t>
  </si>
  <si>
    <t>Mortality reduction</t>
  </si>
  <si>
    <t>Percentage mortality reduction</t>
  </si>
  <si>
    <t>Reduced burden in 2015-2019 due to intervention</t>
  </si>
  <si>
    <t>Mortality reduction in 2015-2019 due to intervention</t>
  </si>
  <si>
    <t>Number of IM's needed to be observed to observe the rate of GC in Column B</t>
  </si>
  <si>
    <t>New GC rate</t>
  </si>
  <si>
    <t>Reduction in rate</t>
  </si>
  <si>
    <t>Percentage reduction</t>
  </si>
  <si>
    <t>From Projections</t>
  </si>
  <si>
    <t>Projected rate minus new rate</t>
  </si>
  <si>
    <t>gamma (mortality)</t>
  </si>
  <si>
    <r>
      <t>RR-</t>
    </r>
    <r>
      <rPr>
        <b/>
        <i/>
        <sz val="11"/>
        <color theme="1"/>
        <rFont val="Calibri"/>
        <family val="2"/>
        <scheme val="minor"/>
      </rPr>
      <t>Hp</t>
    </r>
    <r>
      <rPr>
        <b/>
        <sz val="11"/>
        <color theme="1"/>
        <rFont val="Calibri"/>
        <family val="2"/>
        <scheme val="minor"/>
      </rPr>
      <t>-Erad</t>
    </r>
  </si>
  <si>
    <t>gamma (incidence)</t>
  </si>
  <si>
    <r>
      <t xml:space="preserve">(1 - </t>
    </r>
    <r>
      <rPr>
        <b/>
        <i/>
        <sz val="11"/>
        <rFont val="Calibri"/>
        <family val="2"/>
        <scheme val="minor"/>
      </rPr>
      <t>S</t>
    </r>
    <r>
      <rPr>
        <b/>
        <i/>
        <vertAlign val="subscript"/>
        <sz val="11"/>
        <rFont val="Calibri"/>
        <family val="2"/>
        <scheme val="minor"/>
      </rPr>
      <t>a,d</t>
    </r>
    <r>
      <rPr>
        <b/>
        <sz val="11"/>
        <rFont val="Calibri"/>
        <family val="2"/>
        <scheme val="minor"/>
      </rPr>
      <t xml:space="preserve">): Total gastric cancer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rFont val="Calibri"/>
        <family val="2"/>
        <scheme val="minor"/>
      </rPr>
      <t xml:space="preserve"> mortality rate per 100,000 in 2015-2019</t>
    </r>
  </si>
  <si>
    <r>
      <t xml:space="preserve">Y: Mortality rate among those with IM in 2015-2019 </t>
    </r>
    <r>
      <rPr>
        <b/>
        <u/>
        <sz val="11"/>
        <color theme="1"/>
        <rFont val="Calibri"/>
        <family val="2"/>
        <scheme val="minor"/>
      </rPr>
      <t>with intervention</t>
    </r>
  </si>
  <si>
    <t>Reduction in mortality</t>
  </si>
  <si>
    <t>Percentage reduction in mortality</t>
  </si>
  <si>
    <r>
      <t>(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 Race/ethnicity</t>
    </r>
  </si>
  <si>
    <r>
      <t>(</t>
    </r>
    <r>
      <rPr>
        <b/>
        <i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): Five-year age group</t>
    </r>
  </si>
  <si>
    <r>
      <t xml:space="preserve">(1 - </t>
    </r>
    <r>
      <rPr>
        <b/>
        <i/>
        <sz val="11"/>
        <rFont val="Calibri"/>
        <family val="2"/>
        <scheme val="minor"/>
      </rPr>
      <t>S</t>
    </r>
    <r>
      <rPr>
        <b/>
        <i/>
        <vertAlign val="subscript"/>
        <sz val="11"/>
        <rFont val="Calibri"/>
        <family val="2"/>
        <scheme val="minor"/>
      </rPr>
      <t>a,d</t>
    </r>
    <r>
      <rPr>
        <b/>
        <sz val="11"/>
        <rFont val="Calibri"/>
        <family val="2"/>
        <scheme val="minor"/>
      </rPr>
      <t>)</t>
    </r>
    <r>
      <rPr>
        <b/>
        <i/>
        <vertAlign val="subscript"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=0</t>
    </r>
    <r>
      <rPr>
        <b/>
        <sz val="11"/>
        <rFont val="Calibri"/>
        <family val="2"/>
        <scheme val="minor"/>
      </rPr>
      <t xml:space="preserve">: Total gastric cancer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rFont val="Calibri"/>
        <family val="2"/>
        <scheme val="minor"/>
      </rPr>
      <t xml:space="preserve"> mortality rate per 100,000 in 2015-2019</t>
    </r>
  </si>
  <si>
    <r>
      <t xml:space="preserve">(1 - </t>
    </r>
    <r>
      <rPr>
        <b/>
        <i/>
        <sz val="11"/>
        <rFont val="Calibri"/>
        <family val="2"/>
        <scheme val="minor"/>
      </rPr>
      <t>S</t>
    </r>
    <r>
      <rPr>
        <b/>
        <i/>
        <vertAlign val="subscript"/>
        <sz val="11"/>
        <rFont val="Calibri"/>
        <family val="2"/>
        <scheme val="minor"/>
      </rPr>
      <t>a,d</t>
    </r>
    <r>
      <rPr>
        <b/>
        <sz val="11"/>
        <rFont val="Calibri"/>
        <family val="2"/>
        <scheme val="minor"/>
      </rPr>
      <t>)</t>
    </r>
    <r>
      <rPr>
        <b/>
        <i/>
        <vertAlign val="subscript"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=1</t>
    </r>
    <r>
      <rPr>
        <b/>
        <sz val="11"/>
        <rFont val="Calibri"/>
        <family val="2"/>
        <scheme val="minor"/>
      </rPr>
      <t xml:space="preserve">: Non-cardia gastric adenocarcinoma </t>
    </r>
    <r>
      <rPr>
        <b/>
        <sz val="11"/>
        <color theme="4"/>
        <rFont val="Calibri"/>
        <family val="2"/>
        <scheme val="minor"/>
      </rPr>
      <t>incidence-based</t>
    </r>
    <r>
      <rPr>
        <b/>
        <sz val="11"/>
        <rFont val="Calibri"/>
        <family val="2"/>
        <scheme val="minor"/>
      </rPr>
      <t xml:space="preserve"> mortality rate per 100,000 in 2015-2019</t>
    </r>
  </si>
  <si>
    <r>
      <t xml:space="preserve">(1 - </t>
    </r>
    <r>
      <rPr>
        <b/>
        <i/>
        <sz val="11"/>
        <rFont val="Calibri"/>
        <family val="2"/>
        <scheme val="minor"/>
      </rPr>
      <t>S</t>
    </r>
    <r>
      <rPr>
        <b/>
        <i/>
        <vertAlign val="subscript"/>
        <sz val="11"/>
        <rFont val="Calibri"/>
        <family val="2"/>
        <scheme val="minor"/>
      </rPr>
      <t>a,d</t>
    </r>
    <r>
      <rPr>
        <b/>
        <sz val="11"/>
        <rFont val="Calibri"/>
        <family val="2"/>
        <scheme val="minor"/>
      </rPr>
      <t>): Adenocarcinoma Incidence-based mortality rate per 100,000 in 2015-19</t>
    </r>
  </si>
  <si>
    <t>F11
No IM, Hp-</t>
  </si>
  <si>
    <t>F12
No IM, Hp+</t>
  </si>
  <si>
    <t>F21
LIM, Hp-</t>
  </si>
  <si>
    <t>F22
LIM, Hp+</t>
  </si>
  <si>
    <t>F31
HIM, Hp-</t>
  </si>
  <si>
    <t>F32
HIM, Hp+</t>
  </si>
  <si>
    <r>
      <rPr>
        <b/>
        <sz val="11"/>
        <color theme="1"/>
        <rFont val="Calibri"/>
        <family val="2"/>
        <scheme val="minor"/>
      </rPr>
      <t xml:space="preserve">Distribution of non-cardia adenocarcinoma deaths by IM and </t>
    </r>
    <r>
      <rPr>
        <b/>
        <i/>
        <sz val="11"/>
        <color theme="1"/>
        <rFont val="Calibri"/>
        <family val="2"/>
        <scheme val="minor"/>
      </rPr>
      <t>H. pylori</t>
    </r>
    <r>
      <rPr>
        <b/>
        <sz val="11"/>
        <color theme="1"/>
        <rFont val="Calibri"/>
        <family val="2"/>
        <scheme val="minor"/>
      </rPr>
      <t xml:space="preserve"> 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</si>
</sst>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"/>
    <numFmt numFmtId="167" formatCode="0.0000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rgb="FF333333"/>
      <name val="Times New Roman"/>
      <family val="1"/>
    </font>
    <font>
      <sz val="12"/>
      <color rgb="FF333333"/>
      <name val="Times New Roman"/>
      <family val="1"/>
    </font>
    <font>
      <vertAlign val="superscript"/>
      <sz val="12"/>
      <color rgb="FF212121"/>
      <name val="Times New Roman"/>
      <family val="1"/>
    </font>
    <font>
      <sz val="12"/>
      <color rgb="FF212121"/>
      <name val="Times New Roman"/>
      <family val="1"/>
    </font>
    <font>
      <sz val="12"/>
      <color rgb="FF2F5496"/>
      <name val="Times New Roman"/>
      <family val="1"/>
    </font>
    <font>
      <sz val="12"/>
      <color rgb="FF000000"/>
      <name val="Times New Roman"/>
      <family val="1"/>
    </font>
    <font>
      <u/>
      <sz val="14"/>
      <color theme="1"/>
      <name val="Times New Roman"/>
      <family val="1"/>
    </font>
    <font>
      <u/>
      <sz val="11"/>
      <color theme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indexed="81"/>
      <name val="Tahoma"/>
      <family val="2"/>
    </font>
    <font>
      <b/>
      <i/>
      <sz val="11"/>
      <name val="Calibri"/>
      <family val="2"/>
      <scheme val="minor"/>
    </font>
    <font>
      <i/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vertAlign val="subscript"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vertAlign val="subscript"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181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DE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 style="mediumDashDotDot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mediumDashDot">
        <color indexed="64"/>
      </right>
      <top/>
      <bottom/>
      <diagonal/>
    </border>
  </borders>
  <cellStyleXfs count="5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0" fillId="0" borderId="0" applyNumberFormat="0" applyFill="0" applyBorder="0" applyAlignment="0" applyProtection="0"/>
    <xf numFmtId="9" fontId="27" fillId="0" borderId="0" applyFont="0" applyFill="0" applyBorder="0" applyAlignment="0" applyProtection="0"/>
  </cellStyleXfs>
  <cellXfs count="195">
    <xf numFmtId="0" fontId="0" fillId="0" borderId="0" xfId="0"/>
    <xf numFmtId="17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5" xfId="0" applyBorder="1"/>
    <xf numFmtId="2" fontId="5" fillId="0" borderId="0" xfId="0" applyNumberFormat="1" applyFont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0" xfId="2" applyNumberFormat="1" applyFont="1" applyFill="1" applyAlignment="1">
      <alignment horizontal="center" vertical="center"/>
    </xf>
    <xf numFmtId="2" fontId="5" fillId="0" borderId="9" xfId="2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2" fontId="5" fillId="0" borderId="5" xfId="2" applyNumberFormat="1" applyFont="1" applyFill="1" applyBorder="1" applyAlignment="1">
      <alignment horizontal="center" vertical="center"/>
    </xf>
    <xf numFmtId="2" fontId="5" fillId="0" borderId="10" xfId="2" applyNumberFormat="1" applyFont="1" applyFill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5" fillId="0" borderId="11" xfId="2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9" fillId="0" borderId="0" xfId="0" applyFont="1"/>
    <xf numFmtId="0" fontId="11" fillId="0" borderId="12" xfId="0" applyFont="1" applyBorder="1"/>
    <xf numFmtId="0" fontId="12" fillId="0" borderId="12" xfId="0" applyFont="1" applyBorder="1"/>
    <xf numFmtId="0" fontId="13" fillId="0" borderId="12" xfId="0" applyFont="1" applyBorder="1" applyAlignment="1">
      <alignment horizontal="left" vertical="center"/>
    </xf>
    <xf numFmtId="0" fontId="14" fillId="0" borderId="12" xfId="0" applyFont="1" applyBorder="1"/>
    <xf numFmtId="0" fontId="15" fillId="0" borderId="1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0" fillId="0" borderId="12" xfId="0" applyFont="1" applyBorder="1"/>
    <xf numFmtId="0" fontId="21" fillId="0" borderId="12" xfId="0" applyFont="1" applyBorder="1"/>
    <xf numFmtId="0" fontId="22" fillId="0" borderId="12" xfId="3" applyFont="1" applyBorder="1" applyAlignment="1">
      <alignment horizontal="left" vertical="center" indent="2"/>
    </xf>
    <xf numFmtId="2" fontId="5" fillId="0" borderId="9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165" fontId="5" fillId="0" borderId="0" xfId="4" applyNumberFormat="1" applyFont="1" applyAlignment="1">
      <alignment horizontal="center"/>
    </xf>
    <xf numFmtId="165" fontId="4" fillId="0" borderId="5" xfId="4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wrapText="1"/>
    </xf>
    <xf numFmtId="1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10" fontId="0" fillId="0" borderId="22" xfId="0" applyNumberFormat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9" fontId="1" fillId="5" borderId="27" xfId="4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 wrapText="1"/>
    </xf>
    <xf numFmtId="9" fontId="1" fillId="6" borderId="27" xfId="4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7" borderId="17" xfId="0" applyFill="1" applyBorder="1"/>
    <xf numFmtId="0" fontId="0" fillId="7" borderId="18" xfId="0" applyFill="1" applyBorder="1"/>
    <xf numFmtId="2" fontId="0" fillId="7" borderId="18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/>
    </xf>
    <xf numFmtId="10" fontId="0" fillId="7" borderId="19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28" fillId="7" borderId="18" xfId="0" applyFont="1" applyFill="1" applyBorder="1" applyAlignment="1">
      <alignment vertical="center" wrapText="1"/>
    </xf>
    <xf numFmtId="0" fontId="0" fillId="2" borderId="5" xfId="0" applyFill="1" applyBorder="1"/>
    <xf numFmtId="0" fontId="1" fillId="0" borderId="14" xfId="0" applyFont="1" applyBorder="1" applyAlignment="1">
      <alignment horizontal="center"/>
    </xf>
    <xf numFmtId="9" fontId="0" fillId="7" borderId="18" xfId="4" applyFont="1" applyFill="1" applyBorder="1" applyAlignment="1">
      <alignment horizontal="center" vertical="center"/>
    </xf>
    <xf numFmtId="2" fontId="0" fillId="0" borderId="0" xfId="0" applyNumberFormat="1"/>
    <xf numFmtId="0" fontId="1" fillId="0" borderId="28" xfId="0" applyFont="1" applyBorder="1" applyAlignment="1">
      <alignment horizontal="center" vertical="center" wrapText="1"/>
    </xf>
    <xf numFmtId="2" fontId="5" fillId="7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4" applyNumberFormat="1" applyFont="1" applyFill="1" applyBorder="1" applyAlignment="1">
      <alignment horizontal="center" vertical="center"/>
    </xf>
    <xf numFmtId="2" fontId="27" fillId="0" borderId="0" xfId="4" applyNumberFormat="1" applyFont="1" applyFill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27" fillId="0" borderId="0" xfId="4" applyFont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65" fontId="5" fillId="0" borderId="5" xfId="4" applyNumberFormat="1" applyFont="1" applyBorder="1" applyAlignment="1">
      <alignment horizontal="center"/>
    </xf>
    <xf numFmtId="165" fontId="0" fillId="7" borderId="18" xfId="0" applyNumberFormat="1" applyFill="1" applyBorder="1" applyAlignment="1">
      <alignment horizontal="center" vertical="center"/>
    </xf>
    <xf numFmtId="9" fontId="0" fillId="0" borderId="0" xfId="4" applyFont="1"/>
    <xf numFmtId="0" fontId="40" fillId="9" borderId="0" xfId="0" applyFont="1" applyFill="1" applyAlignment="1">
      <alignment horizontal="center" vertical="center" wrapText="1"/>
    </xf>
    <xf numFmtId="165" fontId="0" fillId="0" borderId="0" xfId="4" applyNumberFormat="1" applyFont="1" applyAlignment="1">
      <alignment horizontal="center" vertical="center"/>
    </xf>
    <xf numFmtId="165" fontId="27" fillId="0" borderId="0" xfId="4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7" borderId="18" xfId="0" applyNumberFormat="1" applyFill="1" applyBorder="1" applyAlignment="1">
      <alignment horizontal="center" vertical="center"/>
    </xf>
    <xf numFmtId="10" fontId="0" fillId="7" borderId="23" xfId="0" applyNumberFormat="1" applyFill="1" applyBorder="1" applyAlignment="1">
      <alignment horizontal="center" vertical="center"/>
    </xf>
    <xf numFmtId="9" fontId="0" fillId="0" borderId="0" xfId="4" applyFont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165" fontId="0" fillId="0" borderId="0" xfId="4" applyNumberFormat="1" applyFont="1" applyAlignment="1">
      <alignment horizontal="center"/>
    </xf>
    <xf numFmtId="9" fontId="27" fillId="7" borderId="34" xfId="4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2" fontId="0" fillId="12" borderId="18" xfId="0" applyNumberForma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wrapText="1"/>
    </xf>
    <xf numFmtId="165" fontId="0" fillId="0" borderId="0" xfId="4" applyNumberFormat="1" applyFont="1"/>
    <xf numFmtId="10" fontId="0" fillId="0" borderId="0" xfId="4" applyNumberFormat="1" applyFont="1"/>
    <xf numFmtId="10" fontId="0" fillId="0" borderId="35" xfId="4" applyNumberFormat="1" applyFont="1" applyBorder="1"/>
    <xf numFmtId="0" fontId="1" fillId="0" borderId="35" xfId="0" applyFont="1" applyBorder="1" applyAlignment="1">
      <alignment horizontal="center" vertical="center" wrapText="1"/>
    </xf>
    <xf numFmtId="9" fontId="27" fillId="0" borderId="0" xfId="4" applyFont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11" borderId="0" xfId="0" applyNumberFormat="1" applyFill="1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27" fillId="0" borderId="0" xfId="4" applyNumberFormat="1" applyFont="1"/>
    <xf numFmtId="167" fontId="39" fillId="0" borderId="0" xfId="0" applyNumberFormat="1" applyFont="1"/>
    <xf numFmtId="167" fontId="5" fillId="0" borderId="0" xfId="0" applyNumberFormat="1" applyFont="1"/>
    <xf numFmtId="167" fontId="39" fillId="0" borderId="0" xfId="0" applyNumberFormat="1" applyFont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2" fontId="0" fillId="7" borderId="18" xfId="0" applyNumberFormat="1" applyFill="1" applyBorder="1"/>
    <xf numFmtId="164" fontId="0" fillId="7" borderId="18" xfId="0" applyNumberFormat="1" applyFill="1" applyBorder="1"/>
    <xf numFmtId="165" fontId="0" fillId="7" borderId="18" xfId="4" applyNumberFormat="1" applyFont="1" applyFill="1" applyBorder="1"/>
    <xf numFmtId="17" fontId="0" fillId="0" borderId="0" xfId="0" applyNumberFormat="1" applyAlignment="1">
      <alignment horizontal="center"/>
    </xf>
    <xf numFmtId="0" fontId="0" fillId="7" borderId="18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7" borderId="18" xfId="0" applyNumberFormat="1" applyFill="1" applyBorder="1" applyAlignment="1">
      <alignment horizontal="center"/>
    </xf>
    <xf numFmtId="2" fontId="0" fillId="7" borderId="18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11" borderId="1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8" fillId="0" borderId="1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28" fillId="0" borderId="1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2" borderId="14" xfId="0" applyFont="1" applyFill="1" applyBorder="1" applyAlignment="1">
      <alignment horizontal="center" wrapText="1"/>
    </xf>
    <xf numFmtId="0" fontId="31" fillId="0" borderId="0" xfId="0" applyFont="1" applyAlignment="1">
      <alignment horizontal="center"/>
    </xf>
  </cellXfs>
  <cellStyles count="5">
    <cellStyle name="Bad" xfId="2" builtinId="27"/>
    <cellStyle name="Good" xfId="1" builtinId="26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CCCCFF"/>
      <color rgb="FFFFBDE9"/>
      <color rgb="FF81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0</xdr:rowOff>
    </xdr:from>
    <xdr:to>
      <xdr:col>9</xdr:col>
      <xdr:colOff>133970</xdr:colOff>
      <xdr:row>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343457-DFDF-2DB6-B8E3-05E4E705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184150"/>
          <a:ext cx="10801971" cy="298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rphy, Jack (NIH/NCI) [F]" id="{43E8384E-1096-45B7-B4C1-D85B34F6132D}" userId="S::murphyjd@nih.gov::36eacde2-45d2-41a9-be56-b44d0ebd66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64" dT="2023-10-27T04:31:23.05" personId="{43E8384E-1096-45B7-B4C1-D85B34F6132D}" id="{A3997EF4-99BD-4ADC-96D5-911B60D7D82E}">
    <text>Note the attributable fractions for this overall group have been copied from the Non-Hispanic White group.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66" dT="2023-10-27T04:31:23.05" personId="{43E8384E-1096-45B7-B4C1-D85B34F6132D}" id="{180E5F7C-255D-45F5-B5B5-C4361E1A7A98}">
    <text>Note the attributable fractions for this overall group have been copied from the Non-Hispanic White group.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B201-6BF9-44C0-B647-D9DF49804E5C}">
  <dimension ref="B4:C21"/>
  <sheetViews>
    <sheetView workbookViewId="0"/>
  </sheetViews>
  <sheetFormatPr defaultColWidth="8.81640625" defaultRowHeight="14" x14ac:dyDescent="0.3"/>
  <cols>
    <col min="1" max="1" width="8.81640625" style="34"/>
    <col min="2" max="2" width="25.1796875" style="34" customWidth="1"/>
    <col min="3" max="3" width="24.1796875" style="34" bestFit="1" customWidth="1"/>
    <col min="4" max="16384" width="8.81640625" style="34"/>
  </cols>
  <sheetData>
    <row r="4" spans="2:3" ht="20.5" x14ac:dyDescent="0.45">
      <c r="B4" s="33" t="s">
        <v>0</v>
      </c>
    </row>
    <row r="5" spans="2:3" ht="18.5" x14ac:dyDescent="0.3">
      <c r="B5" s="35" t="s">
        <v>70</v>
      </c>
    </row>
    <row r="6" spans="2:3" x14ac:dyDescent="0.3">
      <c r="B6" s="36"/>
    </row>
    <row r="7" spans="2:3" ht="18.5" x14ac:dyDescent="0.3">
      <c r="B7" s="37" t="s">
        <v>1</v>
      </c>
    </row>
    <row r="8" spans="2:3" ht="18.5" x14ac:dyDescent="0.3">
      <c r="B8" s="37" t="s">
        <v>2</v>
      </c>
    </row>
    <row r="9" spans="2:3" ht="18.5" x14ac:dyDescent="0.3">
      <c r="B9" s="38" t="s">
        <v>3</v>
      </c>
    </row>
    <row r="10" spans="2:3" ht="18.5" x14ac:dyDescent="0.3">
      <c r="B10" s="38" t="s">
        <v>4</v>
      </c>
    </row>
    <row r="11" spans="2:3" ht="15.5" x14ac:dyDescent="0.3">
      <c r="B11" s="39"/>
    </row>
    <row r="12" spans="2:3" ht="15.5" x14ac:dyDescent="0.35">
      <c r="B12" s="40" t="s">
        <v>5</v>
      </c>
    </row>
    <row r="13" spans="2:3" ht="15.5" x14ac:dyDescent="0.35">
      <c r="B13" s="40"/>
    </row>
    <row r="14" spans="2:3" ht="18" x14ac:dyDescent="0.4">
      <c r="B14" s="41" t="s">
        <v>6</v>
      </c>
    </row>
    <row r="15" spans="2:3" x14ac:dyDescent="0.3">
      <c r="B15" s="42" t="s">
        <v>7</v>
      </c>
      <c r="C15" s="34" t="s">
        <v>76</v>
      </c>
    </row>
    <row r="16" spans="2:3" x14ac:dyDescent="0.3">
      <c r="B16" s="42" t="s">
        <v>8</v>
      </c>
      <c r="C16" s="34" t="s">
        <v>75</v>
      </c>
    </row>
    <row r="17" spans="2:3" x14ac:dyDescent="0.3">
      <c r="B17" s="42" t="s">
        <v>9</v>
      </c>
      <c r="C17" s="34" t="s">
        <v>10</v>
      </c>
    </row>
    <row r="18" spans="2:3" x14ac:dyDescent="0.3">
      <c r="B18" s="42" t="s">
        <v>11</v>
      </c>
      <c r="C18" s="34" t="s">
        <v>10</v>
      </c>
    </row>
    <row r="19" spans="2:3" x14ac:dyDescent="0.3">
      <c r="B19" s="42"/>
    </row>
    <row r="20" spans="2:3" x14ac:dyDescent="0.3">
      <c r="B20" s="42"/>
    </row>
    <row r="21" spans="2:3" x14ac:dyDescent="0.3">
      <c r="B21" s="42"/>
    </row>
  </sheetData>
  <hyperlinks>
    <hyperlink ref="B15" location="'Sup Table 1'!A1" display="Supplementary Table 1." xr:uid="{83F24177-07E5-4461-BB57-4186FBB0E643}"/>
    <hyperlink ref="B16" location="'Sup Table 2'!A1" display="Supplementary Table 2." xr:uid="{DE521FEB-F92B-4F22-983B-64875C363BA5}"/>
    <hyperlink ref="B17" location="'Sup Table 3'!A1" display="Supplemental Table 3." xr:uid="{80A0F7B2-50D8-48EF-93CC-497335697068}"/>
    <hyperlink ref="B18" location="'Sup Table 4'!A1" display="Supplementary Table 4" xr:uid="{D967DD7D-8BD0-44FE-9D25-637B0EF230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F137-19F7-4A35-9E42-0B4B7AF9A6C4}">
  <dimension ref="A1:I76"/>
  <sheetViews>
    <sheetView tabSelected="1" zoomScale="105" zoomScaleNormal="100" workbookViewId="0">
      <selection activeCell="F3" sqref="F3"/>
    </sheetView>
  </sheetViews>
  <sheetFormatPr defaultRowHeight="14.5" x14ac:dyDescent="0.35"/>
  <cols>
    <col min="1" max="1" width="25.453125" bestFit="1" customWidth="1"/>
    <col min="2" max="2" width="6.81640625" bestFit="1" customWidth="1"/>
    <col min="3" max="4" width="14.54296875" style="6" customWidth="1"/>
    <col min="5" max="5" width="19" style="6" customWidth="1"/>
    <col min="6" max="6" width="13.453125" customWidth="1"/>
    <col min="7" max="7" width="14.36328125" customWidth="1"/>
    <col min="8" max="8" width="18.7265625" customWidth="1"/>
    <col min="9" max="9" width="20.1796875" bestFit="1" customWidth="1"/>
  </cols>
  <sheetData>
    <row r="1" spans="1:9" x14ac:dyDescent="0.35">
      <c r="A1" s="7" t="s">
        <v>66</v>
      </c>
    </row>
    <row r="2" spans="1:9" x14ac:dyDescent="0.35">
      <c r="F2" s="194" t="s">
        <v>412</v>
      </c>
      <c r="G2" s="194"/>
      <c r="H2" s="194"/>
      <c r="I2" s="194"/>
    </row>
    <row r="3" spans="1:9" ht="58" x14ac:dyDescent="0.35">
      <c r="A3" s="8" t="s">
        <v>13</v>
      </c>
      <c r="B3" s="8" t="s">
        <v>14</v>
      </c>
      <c r="C3" s="9" t="s">
        <v>369</v>
      </c>
      <c r="D3" s="9" t="s">
        <v>370</v>
      </c>
      <c r="E3" s="9" t="s">
        <v>68</v>
      </c>
      <c r="F3" s="10" t="s">
        <v>15</v>
      </c>
      <c r="G3" s="10" t="s">
        <v>16</v>
      </c>
      <c r="H3" s="10" t="s">
        <v>17</v>
      </c>
      <c r="I3" s="10" t="s">
        <v>18</v>
      </c>
    </row>
    <row r="4" spans="1:9" x14ac:dyDescent="0.35">
      <c r="A4" s="161" t="s">
        <v>19</v>
      </c>
      <c r="B4" s="1" t="s">
        <v>20</v>
      </c>
      <c r="C4" s="46">
        <v>3.4000000000000002E-2</v>
      </c>
      <c r="D4" s="46">
        <f>C4/2</f>
        <v>1.7000000000000001E-2</v>
      </c>
      <c r="E4" s="46">
        <v>3.8999999999999998E-3</v>
      </c>
      <c r="F4" s="2">
        <v>0.7</v>
      </c>
      <c r="G4" s="2">
        <v>0.2</v>
      </c>
      <c r="H4" s="2">
        <v>0.05</v>
      </c>
      <c r="I4" s="2">
        <v>0.05</v>
      </c>
    </row>
    <row r="5" spans="1:9" x14ac:dyDescent="0.35">
      <c r="A5" s="161"/>
      <c r="B5" s="3" t="s">
        <v>21</v>
      </c>
      <c r="C5" s="46">
        <v>4.9000000000000002E-2</v>
      </c>
      <c r="D5" s="46">
        <f t="shared" ref="D5:D68" si="0">C5/2</f>
        <v>2.4500000000000001E-2</v>
      </c>
      <c r="E5" s="46">
        <v>7.4999999999999997E-3</v>
      </c>
      <c r="F5" s="2">
        <v>0.7</v>
      </c>
      <c r="G5" s="2">
        <v>0.2</v>
      </c>
      <c r="H5" s="2">
        <v>0.05</v>
      </c>
      <c r="I5" s="2">
        <v>0.05</v>
      </c>
    </row>
    <row r="6" spans="1:9" x14ac:dyDescent="0.35">
      <c r="A6" s="161"/>
      <c r="B6" s="3" t="s">
        <v>22</v>
      </c>
      <c r="C6" s="46">
        <v>6.2E-2</v>
      </c>
      <c r="D6" s="46">
        <f t="shared" si="0"/>
        <v>3.1E-2</v>
      </c>
      <c r="E6" s="46">
        <v>9.7999999999999997E-3</v>
      </c>
      <c r="F6" s="2">
        <v>0.6</v>
      </c>
      <c r="G6" s="2">
        <v>0.3</v>
      </c>
      <c r="H6" s="2">
        <v>0.05</v>
      </c>
      <c r="I6" s="2">
        <v>0.05</v>
      </c>
    </row>
    <row r="7" spans="1:9" x14ac:dyDescent="0.35">
      <c r="A7" s="161"/>
      <c r="B7" s="3" t="s">
        <v>23</v>
      </c>
      <c r="C7" s="46">
        <v>6.9000000000000006E-2</v>
      </c>
      <c r="D7" s="46">
        <f t="shared" si="0"/>
        <v>3.4500000000000003E-2</v>
      </c>
      <c r="E7" s="46">
        <v>1.1900000000000001E-2</v>
      </c>
      <c r="F7" s="2">
        <v>0.6</v>
      </c>
      <c r="G7" s="2">
        <v>0.3</v>
      </c>
      <c r="H7" s="2">
        <v>0.05</v>
      </c>
      <c r="I7" s="2">
        <v>0.05</v>
      </c>
    </row>
    <row r="8" spans="1:9" x14ac:dyDescent="0.35">
      <c r="A8" s="161"/>
      <c r="B8" s="3" t="s">
        <v>24</v>
      </c>
      <c r="C8" s="46">
        <v>0.08</v>
      </c>
      <c r="D8" s="46">
        <f t="shared" si="0"/>
        <v>0.04</v>
      </c>
      <c r="E8" s="46">
        <v>1.3100000000000001E-2</v>
      </c>
      <c r="F8" s="2">
        <v>0.5</v>
      </c>
      <c r="G8" s="2">
        <v>0.2</v>
      </c>
      <c r="H8" s="2">
        <v>0.15</v>
      </c>
      <c r="I8" s="2">
        <v>0.15</v>
      </c>
    </row>
    <row r="9" spans="1:9" x14ac:dyDescent="0.35">
      <c r="A9" s="161"/>
      <c r="B9" s="3" t="s">
        <v>25</v>
      </c>
      <c r="C9" s="46">
        <v>8.5999999999999993E-2</v>
      </c>
      <c r="D9" s="46">
        <f t="shared" si="0"/>
        <v>4.2999999999999997E-2</v>
      </c>
      <c r="E9" s="46">
        <v>1.32E-2</v>
      </c>
      <c r="F9" s="2">
        <v>0.4</v>
      </c>
      <c r="G9" s="2">
        <v>0.2</v>
      </c>
      <c r="H9" s="2">
        <v>0.2</v>
      </c>
      <c r="I9" s="2">
        <v>0.2</v>
      </c>
    </row>
    <row r="10" spans="1:9" x14ac:dyDescent="0.35">
      <c r="A10" s="161"/>
      <c r="B10" s="3" t="s">
        <v>26</v>
      </c>
      <c r="C10" s="46">
        <v>9.4E-2</v>
      </c>
      <c r="D10" s="46">
        <f t="shared" si="0"/>
        <v>4.7E-2</v>
      </c>
      <c r="E10" s="46">
        <v>1.4500000000000001E-2</v>
      </c>
      <c r="F10" s="2">
        <v>0.3</v>
      </c>
      <c r="G10" s="2">
        <v>0.3</v>
      </c>
      <c r="H10" s="2">
        <v>0.2</v>
      </c>
      <c r="I10" s="2">
        <v>0.2</v>
      </c>
    </row>
    <row r="11" spans="1:9" x14ac:dyDescent="0.35">
      <c r="A11" s="161"/>
      <c r="B11" s="3" t="s">
        <v>27</v>
      </c>
      <c r="C11" s="46">
        <v>0.104</v>
      </c>
      <c r="D11" s="46">
        <f t="shared" si="0"/>
        <v>5.1999999999999998E-2</v>
      </c>
      <c r="E11" s="46">
        <v>1.4200000000000001E-2</v>
      </c>
      <c r="F11" s="2">
        <v>0.15</v>
      </c>
      <c r="G11" s="2">
        <v>0.25</v>
      </c>
      <c r="H11" s="2">
        <v>0.4</v>
      </c>
      <c r="I11" s="2">
        <v>0.2</v>
      </c>
    </row>
    <row r="12" spans="1:9" x14ac:dyDescent="0.35">
      <c r="A12" s="161"/>
      <c r="B12" s="3" t="s">
        <v>28</v>
      </c>
      <c r="C12" s="46">
        <v>0.11600000000000001</v>
      </c>
      <c r="D12" s="46">
        <f t="shared" si="0"/>
        <v>5.8000000000000003E-2</v>
      </c>
      <c r="E12" s="46">
        <v>1.4500000000000001E-2</v>
      </c>
      <c r="F12" s="2">
        <v>0.15</v>
      </c>
      <c r="G12" s="2">
        <v>0.25</v>
      </c>
      <c r="H12" s="2">
        <v>0.4</v>
      </c>
      <c r="I12" s="2">
        <v>0.2</v>
      </c>
    </row>
    <row r="13" spans="1:9" x14ac:dyDescent="0.35">
      <c r="A13" s="161"/>
      <c r="B13" s="3" t="s">
        <v>29</v>
      </c>
      <c r="C13" s="46">
        <v>0.13100000000000001</v>
      </c>
      <c r="D13" s="46">
        <f t="shared" si="0"/>
        <v>6.5500000000000003E-2</v>
      </c>
      <c r="E13" s="46">
        <v>1.7299999999999999E-2</v>
      </c>
      <c r="F13" s="2">
        <v>0.05</v>
      </c>
      <c r="G13" s="2">
        <v>0.15</v>
      </c>
      <c r="H13" s="2">
        <v>0.5</v>
      </c>
      <c r="I13" s="2">
        <v>0.3</v>
      </c>
    </row>
    <row r="14" spans="1:9" x14ac:dyDescent="0.35">
      <c r="A14" s="161"/>
      <c r="B14" s="3" t="s">
        <v>30</v>
      </c>
      <c r="C14" s="46">
        <v>0.14699999999999999</v>
      </c>
      <c r="D14" s="46">
        <f t="shared" si="0"/>
        <v>7.3499999999999996E-2</v>
      </c>
      <c r="E14" s="46">
        <v>1.72E-2</v>
      </c>
      <c r="F14" s="2">
        <v>0.05</v>
      </c>
      <c r="G14" s="2">
        <v>0.15</v>
      </c>
      <c r="H14" s="2">
        <v>0.5</v>
      </c>
      <c r="I14" s="2">
        <v>0.3</v>
      </c>
    </row>
    <row r="15" spans="1:9" x14ac:dyDescent="0.35">
      <c r="A15" s="162"/>
      <c r="B15" s="4" t="s">
        <v>31</v>
      </c>
      <c r="C15" s="47">
        <v>7.8E-2</v>
      </c>
      <c r="D15" s="109">
        <f t="shared" si="0"/>
        <v>3.9E-2</v>
      </c>
      <c r="E15" s="47">
        <v>1.14E-2</v>
      </c>
      <c r="F15" s="5"/>
      <c r="G15" s="5"/>
      <c r="H15" s="5"/>
      <c r="I15" s="5"/>
    </row>
    <row r="16" spans="1:9" x14ac:dyDescent="0.35">
      <c r="A16" s="160" t="s">
        <v>32</v>
      </c>
      <c r="B16" s="1" t="s">
        <v>20</v>
      </c>
      <c r="C16" s="46">
        <v>3.9E-2</v>
      </c>
      <c r="D16" s="46">
        <f t="shared" si="0"/>
        <v>1.95E-2</v>
      </c>
      <c r="E16" s="46">
        <v>0.01</v>
      </c>
      <c r="F16" s="2">
        <v>0.6</v>
      </c>
      <c r="G16" s="2">
        <v>0.2</v>
      </c>
      <c r="H16" s="2">
        <v>0.1</v>
      </c>
      <c r="I16" s="2">
        <v>0.1</v>
      </c>
    </row>
    <row r="17" spans="1:9" x14ac:dyDescent="0.35">
      <c r="A17" s="161"/>
      <c r="B17" s="3" t="s">
        <v>21</v>
      </c>
      <c r="C17" s="46">
        <v>6.7000000000000004E-2</v>
      </c>
      <c r="D17" s="46">
        <f t="shared" si="0"/>
        <v>3.3500000000000002E-2</v>
      </c>
      <c r="E17" s="46">
        <v>1.8100000000000002E-2</v>
      </c>
      <c r="F17" s="2">
        <v>0.6</v>
      </c>
      <c r="G17" s="2">
        <v>0.2</v>
      </c>
      <c r="H17" s="2">
        <v>0.1</v>
      </c>
      <c r="I17" s="2">
        <v>0.1</v>
      </c>
    </row>
    <row r="18" spans="1:9" x14ac:dyDescent="0.35">
      <c r="A18" s="161"/>
      <c r="B18" s="3" t="s">
        <v>22</v>
      </c>
      <c r="C18" s="46">
        <v>8.2000000000000003E-2</v>
      </c>
      <c r="D18" s="46">
        <f t="shared" si="0"/>
        <v>4.1000000000000002E-2</v>
      </c>
      <c r="E18" s="46">
        <v>2.0299999999999999E-2</v>
      </c>
      <c r="F18" s="2">
        <v>0.5</v>
      </c>
      <c r="G18" s="2">
        <v>0.3</v>
      </c>
      <c r="H18" s="2">
        <v>0.1</v>
      </c>
      <c r="I18" s="2">
        <v>0.1</v>
      </c>
    </row>
    <row r="19" spans="1:9" x14ac:dyDescent="0.35">
      <c r="A19" s="161"/>
      <c r="B19" s="3" t="s">
        <v>23</v>
      </c>
      <c r="C19" s="46">
        <v>9.9000000000000005E-2</v>
      </c>
      <c r="D19" s="46">
        <f t="shared" si="0"/>
        <v>4.9500000000000002E-2</v>
      </c>
      <c r="E19" s="46">
        <v>2.7E-2</v>
      </c>
      <c r="F19" s="2">
        <v>0.5</v>
      </c>
      <c r="G19" s="2">
        <v>0.3</v>
      </c>
      <c r="H19" s="2">
        <v>0.1</v>
      </c>
      <c r="I19" s="2">
        <v>0.1</v>
      </c>
    </row>
    <row r="20" spans="1:9" x14ac:dyDescent="0.35">
      <c r="A20" s="161"/>
      <c r="B20" s="3" t="s">
        <v>24</v>
      </c>
      <c r="C20" s="46">
        <v>0.115</v>
      </c>
      <c r="D20" s="46">
        <f t="shared" si="0"/>
        <v>5.7500000000000002E-2</v>
      </c>
      <c r="E20" s="46">
        <v>3.0499999999999999E-2</v>
      </c>
      <c r="F20" s="2">
        <v>0.4</v>
      </c>
      <c r="G20" s="2">
        <v>0.3</v>
      </c>
      <c r="H20" s="2">
        <v>0.15</v>
      </c>
      <c r="I20" s="2">
        <v>0.15</v>
      </c>
    </row>
    <row r="21" spans="1:9" x14ac:dyDescent="0.35">
      <c r="A21" s="161"/>
      <c r="B21" s="3" t="s">
        <v>25</v>
      </c>
      <c r="C21" s="46">
        <v>0.14399999999999999</v>
      </c>
      <c r="D21" s="46">
        <f t="shared" si="0"/>
        <v>7.1999999999999995E-2</v>
      </c>
      <c r="E21" s="46">
        <v>3.3500000000000002E-2</v>
      </c>
      <c r="F21" s="2">
        <v>0.4</v>
      </c>
      <c r="G21" s="2">
        <v>0.3</v>
      </c>
      <c r="H21" s="2">
        <v>0.15</v>
      </c>
      <c r="I21" s="2">
        <v>0.15</v>
      </c>
    </row>
    <row r="22" spans="1:9" x14ac:dyDescent="0.35">
      <c r="A22" s="161"/>
      <c r="B22" s="3" t="s">
        <v>26</v>
      </c>
      <c r="C22" s="46">
        <v>0.17199999999999999</v>
      </c>
      <c r="D22" s="46">
        <f t="shared" si="0"/>
        <v>8.5999999999999993E-2</v>
      </c>
      <c r="E22" s="46">
        <v>3.6999999999999998E-2</v>
      </c>
      <c r="F22" s="2">
        <v>0.3</v>
      </c>
      <c r="G22" s="2">
        <v>0.3</v>
      </c>
      <c r="H22" s="2">
        <v>0.2</v>
      </c>
      <c r="I22" s="2">
        <v>0.2</v>
      </c>
    </row>
    <row r="23" spans="1:9" x14ac:dyDescent="0.35">
      <c r="A23" s="161"/>
      <c r="B23" s="3" t="s">
        <v>27</v>
      </c>
      <c r="C23" s="46">
        <v>0.192</v>
      </c>
      <c r="D23" s="46">
        <f t="shared" si="0"/>
        <v>9.6000000000000002E-2</v>
      </c>
      <c r="E23" s="46">
        <v>3.7699999999999997E-2</v>
      </c>
      <c r="F23" s="2">
        <v>0.15</v>
      </c>
      <c r="G23" s="2">
        <v>0.25</v>
      </c>
      <c r="H23" s="2">
        <v>0.3</v>
      </c>
      <c r="I23" s="2">
        <v>0.3</v>
      </c>
    </row>
    <row r="24" spans="1:9" x14ac:dyDescent="0.35">
      <c r="A24" s="161"/>
      <c r="B24" s="3" t="s">
        <v>28</v>
      </c>
      <c r="C24" s="46">
        <v>0.218</v>
      </c>
      <c r="D24" s="46">
        <f t="shared" si="0"/>
        <v>0.109</v>
      </c>
      <c r="E24" s="46">
        <v>3.9899999999999998E-2</v>
      </c>
      <c r="F24" s="2">
        <v>0.15</v>
      </c>
      <c r="G24" s="2">
        <v>0.25</v>
      </c>
      <c r="H24" s="2">
        <v>0.3</v>
      </c>
      <c r="I24" s="2">
        <v>0.3</v>
      </c>
    </row>
    <row r="25" spans="1:9" x14ac:dyDescent="0.35">
      <c r="A25" s="161"/>
      <c r="B25" s="3" t="s">
        <v>29</v>
      </c>
      <c r="C25" s="46">
        <v>0.245</v>
      </c>
      <c r="D25" s="46">
        <f t="shared" si="0"/>
        <v>0.1225</v>
      </c>
      <c r="E25" s="46">
        <v>3.6999999999999998E-2</v>
      </c>
      <c r="F25" s="2">
        <v>0.05</v>
      </c>
      <c r="G25" s="2">
        <v>0.15</v>
      </c>
      <c r="H25" s="2">
        <v>0.4</v>
      </c>
      <c r="I25" s="2">
        <v>0.4</v>
      </c>
    </row>
    <row r="26" spans="1:9" x14ac:dyDescent="0.35">
      <c r="A26" s="161"/>
      <c r="B26" s="3" t="s">
        <v>30</v>
      </c>
      <c r="C26" s="46">
        <v>0.27</v>
      </c>
      <c r="D26" s="46">
        <f t="shared" si="0"/>
        <v>0.13500000000000001</v>
      </c>
      <c r="E26" s="46">
        <v>3.9199999999999999E-2</v>
      </c>
      <c r="F26" s="2">
        <v>0.05</v>
      </c>
      <c r="G26" s="2">
        <v>0.15</v>
      </c>
      <c r="H26" s="2">
        <v>0.4</v>
      </c>
      <c r="I26" s="2">
        <v>0.4</v>
      </c>
    </row>
    <row r="27" spans="1:9" x14ac:dyDescent="0.35">
      <c r="A27" s="162"/>
      <c r="B27" s="4" t="s">
        <v>33</v>
      </c>
      <c r="C27" s="47">
        <v>0.11600000000000001</v>
      </c>
      <c r="D27" s="109">
        <f t="shared" si="0"/>
        <v>5.8000000000000003E-2</v>
      </c>
      <c r="E27" s="47">
        <v>2.64E-2</v>
      </c>
      <c r="F27" s="5"/>
      <c r="G27" s="5"/>
      <c r="H27" s="5"/>
      <c r="I27" s="5"/>
    </row>
    <row r="28" spans="1:9" x14ac:dyDescent="0.35">
      <c r="A28" s="164" t="s">
        <v>34</v>
      </c>
      <c r="B28" s="1" t="s">
        <v>20</v>
      </c>
      <c r="C28" s="46">
        <v>3.9E-2</v>
      </c>
      <c r="D28" s="46">
        <f t="shared" si="0"/>
        <v>1.95E-2</v>
      </c>
      <c r="E28" s="46">
        <v>0.01</v>
      </c>
      <c r="F28" s="2">
        <v>0.6</v>
      </c>
      <c r="G28" s="2">
        <v>0.2</v>
      </c>
      <c r="H28" s="2">
        <v>0.1</v>
      </c>
      <c r="I28" s="2">
        <v>0.1</v>
      </c>
    </row>
    <row r="29" spans="1:9" x14ac:dyDescent="0.35">
      <c r="A29" s="165"/>
      <c r="B29" s="3" t="s">
        <v>21</v>
      </c>
      <c r="C29" s="46">
        <v>6.7000000000000004E-2</v>
      </c>
      <c r="D29" s="46">
        <f t="shared" si="0"/>
        <v>3.3500000000000002E-2</v>
      </c>
      <c r="E29" s="46">
        <v>1.8100000000000002E-2</v>
      </c>
      <c r="F29" s="2">
        <v>0.6</v>
      </c>
      <c r="G29" s="2">
        <v>0.2</v>
      </c>
      <c r="H29" s="2">
        <v>0.1</v>
      </c>
      <c r="I29" s="2">
        <v>0.1</v>
      </c>
    </row>
    <row r="30" spans="1:9" x14ac:dyDescent="0.35">
      <c r="A30" s="165"/>
      <c r="B30" s="3" t="s">
        <v>22</v>
      </c>
      <c r="C30" s="46">
        <v>8.2000000000000003E-2</v>
      </c>
      <c r="D30" s="46">
        <f t="shared" si="0"/>
        <v>4.1000000000000002E-2</v>
      </c>
      <c r="E30" s="46">
        <v>2.0299999999999999E-2</v>
      </c>
      <c r="F30" s="2">
        <v>0.5</v>
      </c>
      <c r="G30" s="2">
        <v>0.3</v>
      </c>
      <c r="H30" s="2">
        <v>0.1</v>
      </c>
      <c r="I30" s="2">
        <v>0.1</v>
      </c>
    </row>
    <row r="31" spans="1:9" x14ac:dyDescent="0.35">
      <c r="A31" s="165"/>
      <c r="B31" s="3" t="s">
        <v>23</v>
      </c>
      <c r="C31" s="46">
        <v>9.9000000000000005E-2</v>
      </c>
      <c r="D31" s="46">
        <f t="shared" si="0"/>
        <v>4.9500000000000002E-2</v>
      </c>
      <c r="E31" s="46">
        <v>2.7E-2</v>
      </c>
      <c r="F31" s="2">
        <v>0.5</v>
      </c>
      <c r="G31" s="2">
        <v>0.3</v>
      </c>
      <c r="H31" s="2">
        <v>0.1</v>
      </c>
      <c r="I31" s="2">
        <v>0.1</v>
      </c>
    </row>
    <row r="32" spans="1:9" x14ac:dyDescent="0.35">
      <c r="A32" s="165"/>
      <c r="B32" s="3" t="s">
        <v>24</v>
      </c>
      <c r="C32" s="46">
        <v>0.115</v>
      </c>
      <c r="D32" s="46">
        <f t="shared" si="0"/>
        <v>5.7500000000000002E-2</v>
      </c>
      <c r="E32" s="46">
        <v>3.0499999999999999E-2</v>
      </c>
      <c r="F32" s="2">
        <v>0.4</v>
      </c>
      <c r="G32" s="2">
        <v>0.3</v>
      </c>
      <c r="H32" s="2">
        <v>0.15</v>
      </c>
      <c r="I32" s="2">
        <v>0.15</v>
      </c>
    </row>
    <row r="33" spans="1:9" x14ac:dyDescent="0.35">
      <c r="A33" s="165"/>
      <c r="B33" s="3" t="s">
        <v>25</v>
      </c>
      <c r="C33" s="46">
        <v>0.14399999999999999</v>
      </c>
      <c r="D33" s="46">
        <f t="shared" si="0"/>
        <v>7.1999999999999995E-2</v>
      </c>
      <c r="E33" s="46">
        <v>3.3500000000000002E-2</v>
      </c>
      <c r="F33" s="2">
        <v>0.4</v>
      </c>
      <c r="G33" s="2">
        <v>0.3</v>
      </c>
      <c r="H33" s="2">
        <v>0.15</v>
      </c>
      <c r="I33" s="2">
        <v>0.15</v>
      </c>
    </row>
    <row r="34" spans="1:9" x14ac:dyDescent="0.35">
      <c r="A34" s="165"/>
      <c r="B34" s="3" t="s">
        <v>26</v>
      </c>
      <c r="C34" s="46">
        <v>0.17199999999999999</v>
      </c>
      <c r="D34" s="46">
        <f t="shared" si="0"/>
        <v>8.5999999999999993E-2</v>
      </c>
      <c r="E34" s="46">
        <v>3.6999999999999998E-2</v>
      </c>
      <c r="F34" s="2">
        <v>0.3</v>
      </c>
      <c r="G34" s="2">
        <v>0.3</v>
      </c>
      <c r="H34" s="2">
        <v>0.2</v>
      </c>
      <c r="I34" s="2">
        <v>0.2</v>
      </c>
    </row>
    <row r="35" spans="1:9" x14ac:dyDescent="0.35">
      <c r="A35" s="165"/>
      <c r="B35" s="3" t="s">
        <v>27</v>
      </c>
      <c r="C35" s="46">
        <v>0.192</v>
      </c>
      <c r="D35" s="46">
        <f t="shared" si="0"/>
        <v>9.6000000000000002E-2</v>
      </c>
      <c r="E35" s="46">
        <v>3.7699999999999997E-2</v>
      </c>
      <c r="F35" s="2">
        <v>0.15</v>
      </c>
      <c r="G35" s="2">
        <v>0.25</v>
      </c>
      <c r="H35" s="2">
        <v>0.3</v>
      </c>
      <c r="I35" s="2">
        <v>0.3</v>
      </c>
    </row>
    <row r="36" spans="1:9" x14ac:dyDescent="0.35">
      <c r="A36" s="165"/>
      <c r="B36" s="3" t="s">
        <v>28</v>
      </c>
      <c r="C36" s="46">
        <v>0.218</v>
      </c>
      <c r="D36" s="46">
        <f t="shared" si="0"/>
        <v>0.109</v>
      </c>
      <c r="E36" s="46">
        <v>3.9899999999999998E-2</v>
      </c>
      <c r="F36" s="2">
        <v>0.15</v>
      </c>
      <c r="G36" s="2">
        <v>0.25</v>
      </c>
      <c r="H36" s="2">
        <v>0.3</v>
      </c>
      <c r="I36" s="2">
        <v>0.3</v>
      </c>
    </row>
    <row r="37" spans="1:9" x14ac:dyDescent="0.35">
      <c r="A37" s="165"/>
      <c r="B37" s="3" t="s">
        <v>29</v>
      </c>
      <c r="C37" s="46">
        <v>0.245</v>
      </c>
      <c r="D37" s="46">
        <f t="shared" si="0"/>
        <v>0.1225</v>
      </c>
      <c r="E37" s="46">
        <v>3.6999999999999998E-2</v>
      </c>
      <c r="F37" s="2">
        <v>0.05</v>
      </c>
      <c r="G37" s="2">
        <v>0.15</v>
      </c>
      <c r="H37" s="2">
        <v>0.4</v>
      </c>
      <c r="I37" s="2">
        <v>0.4</v>
      </c>
    </row>
    <row r="38" spans="1:9" x14ac:dyDescent="0.35">
      <c r="A38" s="165"/>
      <c r="B38" s="3" t="s">
        <v>30</v>
      </c>
      <c r="C38" s="46">
        <v>0.27</v>
      </c>
      <c r="D38" s="46">
        <f t="shared" si="0"/>
        <v>0.13500000000000001</v>
      </c>
      <c r="E38" s="46">
        <v>3.9199999999999999E-2</v>
      </c>
      <c r="F38" s="2">
        <v>0.05</v>
      </c>
      <c r="G38" s="2">
        <v>0.15</v>
      </c>
      <c r="H38" s="2">
        <v>0.4</v>
      </c>
      <c r="I38" s="2">
        <v>0.4</v>
      </c>
    </row>
    <row r="39" spans="1:9" x14ac:dyDescent="0.35">
      <c r="A39" s="166"/>
      <c r="B39" s="4" t="s">
        <v>33</v>
      </c>
      <c r="C39" s="47">
        <v>0.11600000000000001</v>
      </c>
      <c r="D39" s="109">
        <f t="shared" si="0"/>
        <v>5.8000000000000003E-2</v>
      </c>
      <c r="E39" s="47">
        <v>2.64E-2</v>
      </c>
      <c r="F39" s="5"/>
      <c r="G39" s="5"/>
      <c r="H39" s="5"/>
      <c r="I39" s="5"/>
    </row>
    <row r="40" spans="1:9" x14ac:dyDescent="0.35">
      <c r="A40" s="167" t="s">
        <v>35</v>
      </c>
      <c r="B40" s="1" t="s">
        <v>20</v>
      </c>
      <c r="C40" s="46">
        <v>0.113</v>
      </c>
      <c r="D40" s="46">
        <f t="shared" si="0"/>
        <v>5.6500000000000002E-2</v>
      </c>
      <c r="E40" s="46">
        <v>2.7699999999999999E-2</v>
      </c>
      <c r="F40" s="2">
        <v>0.5</v>
      </c>
      <c r="G40" s="2">
        <v>0.3</v>
      </c>
      <c r="H40" s="2">
        <v>0.1</v>
      </c>
      <c r="I40" s="2">
        <v>0.1</v>
      </c>
    </row>
    <row r="41" spans="1:9" x14ac:dyDescent="0.35">
      <c r="A41" s="168"/>
      <c r="B41" s="3" t="s">
        <v>21</v>
      </c>
      <c r="C41" s="46">
        <v>0.19900000000000001</v>
      </c>
      <c r="D41" s="46">
        <f t="shared" si="0"/>
        <v>9.9500000000000005E-2</v>
      </c>
      <c r="E41" s="46">
        <v>4.7300000000000002E-2</v>
      </c>
      <c r="F41" s="2">
        <v>0.5</v>
      </c>
      <c r="G41" s="2">
        <v>0.3</v>
      </c>
      <c r="H41" s="2">
        <v>0.1</v>
      </c>
      <c r="I41" s="2">
        <v>0.1</v>
      </c>
    </row>
    <row r="42" spans="1:9" x14ac:dyDescent="0.35">
      <c r="A42" s="168"/>
      <c r="B42" s="3" t="s">
        <v>22</v>
      </c>
      <c r="C42" s="46">
        <v>0.245</v>
      </c>
      <c r="D42" s="46">
        <f t="shared" si="0"/>
        <v>0.1225</v>
      </c>
      <c r="E42" s="46">
        <v>5.7700000000000001E-2</v>
      </c>
      <c r="F42" s="2">
        <v>0.4</v>
      </c>
      <c r="G42" s="2">
        <v>0.4</v>
      </c>
      <c r="H42" s="2">
        <v>0.1</v>
      </c>
      <c r="I42" s="2">
        <v>0.1</v>
      </c>
    </row>
    <row r="43" spans="1:9" x14ac:dyDescent="0.35">
      <c r="A43" s="168"/>
      <c r="B43" s="3" t="s">
        <v>23</v>
      </c>
      <c r="C43" s="46">
        <v>0.314</v>
      </c>
      <c r="D43" s="46">
        <f t="shared" si="0"/>
        <v>0.157</v>
      </c>
      <c r="E43" s="46">
        <v>6.6199999999999995E-2</v>
      </c>
      <c r="F43" s="2">
        <v>0.4</v>
      </c>
      <c r="G43" s="2">
        <v>0.4</v>
      </c>
      <c r="H43" s="2">
        <v>0.1</v>
      </c>
      <c r="I43" s="2">
        <v>0.1</v>
      </c>
    </row>
    <row r="44" spans="1:9" x14ac:dyDescent="0.35">
      <c r="A44" s="168"/>
      <c r="B44" s="3" t="s">
        <v>24</v>
      </c>
      <c r="C44" s="46">
        <v>0.40400000000000003</v>
      </c>
      <c r="D44" s="46">
        <f t="shared" si="0"/>
        <v>0.20200000000000001</v>
      </c>
      <c r="E44" s="46">
        <v>7.0400000000000004E-2</v>
      </c>
      <c r="F44" s="2">
        <v>0.3</v>
      </c>
      <c r="G44" s="2">
        <v>0.3</v>
      </c>
      <c r="H44" s="2">
        <v>0.2</v>
      </c>
      <c r="I44" s="2">
        <v>0.2</v>
      </c>
    </row>
    <row r="45" spans="1:9" x14ac:dyDescent="0.35">
      <c r="A45" s="168"/>
      <c r="B45" s="3" t="s">
        <v>25</v>
      </c>
      <c r="C45" s="46">
        <v>0.434</v>
      </c>
      <c r="D45" s="46">
        <f t="shared" si="0"/>
        <v>0.217</v>
      </c>
      <c r="E45" s="46">
        <v>6.6299999999999998E-2</v>
      </c>
      <c r="F45" s="2">
        <v>0.3</v>
      </c>
      <c r="G45" s="2">
        <v>0.3</v>
      </c>
      <c r="H45" s="2">
        <v>0.2</v>
      </c>
      <c r="I45" s="2">
        <v>0.2</v>
      </c>
    </row>
    <row r="46" spans="1:9" x14ac:dyDescent="0.35">
      <c r="A46" s="168"/>
      <c r="B46" s="3" t="s">
        <v>26</v>
      </c>
      <c r="C46" s="46">
        <v>0.46300000000000002</v>
      </c>
      <c r="D46" s="46">
        <f t="shared" si="0"/>
        <v>0.23150000000000001</v>
      </c>
      <c r="E46" s="46">
        <v>6.7900000000000002E-2</v>
      </c>
      <c r="F46" s="2">
        <v>0.2</v>
      </c>
      <c r="G46" s="2">
        <v>0.2</v>
      </c>
      <c r="H46" s="2">
        <v>0.3</v>
      </c>
      <c r="I46" s="2">
        <v>0.3</v>
      </c>
    </row>
    <row r="47" spans="1:9" x14ac:dyDescent="0.35">
      <c r="A47" s="168"/>
      <c r="B47" s="3" t="s">
        <v>27</v>
      </c>
      <c r="C47" s="46">
        <v>0.50800000000000001</v>
      </c>
      <c r="D47" s="46">
        <f t="shared" si="0"/>
        <v>0.254</v>
      </c>
      <c r="E47" s="46">
        <v>5.6099999999999997E-2</v>
      </c>
      <c r="F47" s="2">
        <v>0.15</v>
      </c>
      <c r="G47" s="2">
        <v>0.25</v>
      </c>
      <c r="H47" s="2">
        <v>0.3</v>
      </c>
      <c r="I47" s="2">
        <v>0.3</v>
      </c>
    </row>
    <row r="48" spans="1:9" x14ac:dyDescent="0.35">
      <c r="A48" s="168"/>
      <c r="B48" s="3" t="s">
        <v>28</v>
      </c>
      <c r="C48" s="46">
        <v>0.51300000000000001</v>
      </c>
      <c r="D48" s="46">
        <f t="shared" si="0"/>
        <v>0.25650000000000001</v>
      </c>
      <c r="E48" s="46">
        <v>4.5199999999999997E-2</v>
      </c>
      <c r="F48" s="2">
        <v>0.15</v>
      </c>
      <c r="G48" s="2">
        <v>0.15</v>
      </c>
      <c r="H48" s="2">
        <v>0.35</v>
      </c>
      <c r="I48" s="2">
        <v>0.35</v>
      </c>
    </row>
    <row r="49" spans="1:9" x14ac:dyDescent="0.35">
      <c r="A49" s="168"/>
      <c r="B49" s="3" t="s">
        <v>29</v>
      </c>
      <c r="C49" s="46">
        <v>0.49099999999999999</v>
      </c>
      <c r="D49" s="46">
        <f t="shared" si="0"/>
        <v>0.2455</v>
      </c>
      <c r="E49" s="46">
        <v>3.8699999999999998E-2</v>
      </c>
      <c r="F49" s="2">
        <v>0.05</v>
      </c>
      <c r="G49" s="2">
        <v>0.15</v>
      </c>
      <c r="H49" s="2">
        <v>0.4</v>
      </c>
      <c r="I49" s="2">
        <v>0.4</v>
      </c>
    </row>
    <row r="50" spans="1:9" x14ac:dyDescent="0.35">
      <c r="A50" s="168"/>
      <c r="B50" s="3" t="s">
        <v>30</v>
      </c>
      <c r="C50" s="46">
        <v>0.372</v>
      </c>
      <c r="D50" s="46">
        <f t="shared" si="0"/>
        <v>0.186</v>
      </c>
      <c r="E50" s="46">
        <v>5.4699999999999999E-2</v>
      </c>
      <c r="F50" s="2">
        <v>0.05</v>
      </c>
      <c r="G50" s="2">
        <v>0.15</v>
      </c>
      <c r="H50" s="2">
        <v>0.4</v>
      </c>
      <c r="I50" s="2">
        <v>0.4</v>
      </c>
    </row>
    <row r="51" spans="1:9" x14ac:dyDescent="0.35">
      <c r="A51" s="169"/>
      <c r="B51" s="4" t="s">
        <v>33</v>
      </c>
      <c r="C51" s="47">
        <v>0.36799999999999999</v>
      </c>
      <c r="D51" s="109">
        <f t="shared" si="0"/>
        <v>0.184</v>
      </c>
      <c r="E51" s="47">
        <v>5.79E-2</v>
      </c>
      <c r="F51" s="5"/>
      <c r="G51" s="5"/>
      <c r="H51" s="5"/>
      <c r="I51" s="5"/>
    </row>
    <row r="52" spans="1:9" x14ac:dyDescent="0.35">
      <c r="A52" s="160" t="s">
        <v>36</v>
      </c>
      <c r="B52" s="1" t="s">
        <v>20</v>
      </c>
      <c r="C52" s="46">
        <v>3.9E-2</v>
      </c>
      <c r="D52" s="46">
        <f t="shared" si="0"/>
        <v>1.95E-2</v>
      </c>
      <c r="E52" s="46">
        <v>0.01</v>
      </c>
      <c r="F52" s="2">
        <v>0.6</v>
      </c>
      <c r="G52" s="2">
        <v>0.2</v>
      </c>
      <c r="H52" s="2">
        <v>0.1</v>
      </c>
      <c r="I52" s="2">
        <v>0.1</v>
      </c>
    </row>
    <row r="53" spans="1:9" x14ac:dyDescent="0.35">
      <c r="A53" s="161"/>
      <c r="B53" s="3" t="s">
        <v>21</v>
      </c>
      <c r="C53" s="46">
        <v>6.7000000000000004E-2</v>
      </c>
      <c r="D53" s="46">
        <f t="shared" si="0"/>
        <v>3.3500000000000002E-2</v>
      </c>
      <c r="E53" s="46">
        <v>1.8100000000000002E-2</v>
      </c>
      <c r="F53" s="2">
        <v>0.6</v>
      </c>
      <c r="G53" s="2">
        <v>0.2</v>
      </c>
      <c r="H53" s="2">
        <v>0.1</v>
      </c>
      <c r="I53" s="2">
        <v>0.1</v>
      </c>
    </row>
    <row r="54" spans="1:9" x14ac:dyDescent="0.35">
      <c r="A54" s="161"/>
      <c r="B54" s="3" t="s">
        <v>22</v>
      </c>
      <c r="C54" s="46">
        <v>8.2000000000000003E-2</v>
      </c>
      <c r="D54" s="46">
        <f t="shared" si="0"/>
        <v>4.1000000000000002E-2</v>
      </c>
      <c r="E54" s="46">
        <v>2.0299999999999999E-2</v>
      </c>
      <c r="F54" s="2">
        <v>0.5</v>
      </c>
      <c r="G54" s="2">
        <v>0.3</v>
      </c>
      <c r="H54" s="2">
        <v>0.1</v>
      </c>
      <c r="I54" s="2">
        <v>0.1</v>
      </c>
    </row>
    <row r="55" spans="1:9" x14ac:dyDescent="0.35">
      <c r="A55" s="161"/>
      <c r="B55" s="3" t="s">
        <v>23</v>
      </c>
      <c r="C55" s="46">
        <v>9.9000000000000005E-2</v>
      </c>
      <c r="D55" s="46">
        <f t="shared" si="0"/>
        <v>4.9500000000000002E-2</v>
      </c>
      <c r="E55" s="46">
        <v>2.7E-2</v>
      </c>
      <c r="F55" s="2">
        <v>0.5</v>
      </c>
      <c r="G55" s="2">
        <v>0.3</v>
      </c>
      <c r="H55" s="2">
        <v>0.1</v>
      </c>
      <c r="I55" s="2">
        <v>0.1</v>
      </c>
    </row>
    <row r="56" spans="1:9" x14ac:dyDescent="0.35">
      <c r="A56" s="161"/>
      <c r="B56" s="3" t="s">
        <v>24</v>
      </c>
      <c r="C56" s="46">
        <v>0.115</v>
      </c>
      <c r="D56" s="46">
        <f t="shared" si="0"/>
        <v>5.7500000000000002E-2</v>
      </c>
      <c r="E56" s="46">
        <v>3.0499999999999999E-2</v>
      </c>
      <c r="F56" s="2">
        <v>0.4</v>
      </c>
      <c r="G56" s="2">
        <v>0.3</v>
      </c>
      <c r="H56" s="2">
        <v>0.15</v>
      </c>
      <c r="I56" s="2">
        <v>0.15</v>
      </c>
    </row>
    <row r="57" spans="1:9" x14ac:dyDescent="0.35">
      <c r="A57" s="161"/>
      <c r="B57" s="3" t="s">
        <v>25</v>
      </c>
      <c r="C57" s="46">
        <v>0.14399999999999999</v>
      </c>
      <c r="D57" s="46">
        <f t="shared" si="0"/>
        <v>7.1999999999999995E-2</v>
      </c>
      <c r="E57" s="46">
        <v>3.3500000000000002E-2</v>
      </c>
      <c r="F57" s="2">
        <v>0.4</v>
      </c>
      <c r="G57" s="2">
        <v>0.3</v>
      </c>
      <c r="H57" s="2">
        <v>0.15</v>
      </c>
      <c r="I57" s="2">
        <v>0.15</v>
      </c>
    </row>
    <row r="58" spans="1:9" x14ac:dyDescent="0.35">
      <c r="A58" s="161"/>
      <c r="B58" s="3" t="s">
        <v>26</v>
      </c>
      <c r="C58" s="46">
        <v>0.17199999999999999</v>
      </c>
      <c r="D58" s="46">
        <f t="shared" si="0"/>
        <v>8.5999999999999993E-2</v>
      </c>
      <c r="E58" s="46">
        <v>3.6999999999999998E-2</v>
      </c>
      <c r="F58" s="2">
        <v>0.3</v>
      </c>
      <c r="G58" s="2">
        <v>0.3</v>
      </c>
      <c r="H58" s="2">
        <v>0.2</v>
      </c>
      <c r="I58" s="2">
        <v>0.2</v>
      </c>
    </row>
    <row r="59" spans="1:9" x14ac:dyDescent="0.35">
      <c r="A59" s="161"/>
      <c r="B59" s="3" t="s">
        <v>27</v>
      </c>
      <c r="C59" s="46">
        <v>0.192</v>
      </c>
      <c r="D59" s="46">
        <f t="shared" si="0"/>
        <v>9.6000000000000002E-2</v>
      </c>
      <c r="E59" s="46">
        <v>3.7699999999999997E-2</v>
      </c>
      <c r="F59" s="2">
        <v>0.15</v>
      </c>
      <c r="G59" s="2">
        <v>0.25</v>
      </c>
      <c r="H59" s="2">
        <v>0.3</v>
      </c>
      <c r="I59" s="2">
        <v>0.3</v>
      </c>
    </row>
    <row r="60" spans="1:9" x14ac:dyDescent="0.35">
      <c r="A60" s="161"/>
      <c r="B60" s="3" t="s">
        <v>28</v>
      </c>
      <c r="C60" s="46">
        <v>0.218</v>
      </c>
      <c r="D60" s="46">
        <f t="shared" si="0"/>
        <v>0.109</v>
      </c>
      <c r="E60" s="46">
        <v>3.9899999999999998E-2</v>
      </c>
      <c r="F60" s="2">
        <v>0.15</v>
      </c>
      <c r="G60" s="2">
        <v>0.25</v>
      </c>
      <c r="H60" s="2">
        <v>0.3</v>
      </c>
      <c r="I60" s="2">
        <v>0.3</v>
      </c>
    </row>
    <row r="61" spans="1:9" x14ac:dyDescent="0.35">
      <c r="A61" s="161"/>
      <c r="B61" s="3" t="s">
        <v>29</v>
      </c>
      <c r="C61" s="46">
        <v>0.245</v>
      </c>
      <c r="D61" s="46">
        <f t="shared" si="0"/>
        <v>0.1225</v>
      </c>
      <c r="E61" s="46">
        <v>3.6999999999999998E-2</v>
      </c>
      <c r="F61" s="2">
        <v>0.05</v>
      </c>
      <c r="G61" s="2">
        <v>0.15</v>
      </c>
      <c r="H61" s="2">
        <v>0.4</v>
      </c>
      <c r="I61" s="2">
        <v>0.4</v>
      </c>
    </row>
    <row r="62" spans="1:9" x14ac:dyDescent="0.35">
      <c r="A62" s="161"/>
      <c r="B62" s="3" t="s">
        <v>30</v>
      </c>
      <c r="C62" s="46">
        <v>0.27</v>
      </c>
      <c r="D62" s="46">
        <f t="shared" si="0"/>
        <v>0.13500000000000001</v>
      </c>
      <c r="E62" s="46">
        <v>3.9199999999999999E-2</v>
      </c>
      <c r="F62" s="2">
        <v>0.05</v>
      </c>
      <c r="G62" s="2">
        <v>0.15</v>
      </c>
      <c r="H62" s="2">
        <v>0.4</v>
      </c>
      <c r="I62" s="2">
        <v>0.4</v>
      </c>
    </row>
    <row r="63" spans="1:9" x14ac:dyDescent="0.35">
      <c r="A63" s="162"/>
      <c r="B63" s="4" t="s">
        <v>33</v>
      </c>
      <c r="C63" s="47">
        <v>0.11600000000000001</v>
      </c>
      <c r="D63" s="109">
        <f t="shared" si="0"/>
        <v>5.8000000000000003E-2</v>
      </c>
      <c r="E63" s="47">
        <v>2.64E-2</v>
      </c>
      <c r="F63" s="5"/>
      <c r="G63" s="5"/>
      <c r="H63" s="5"/>
      <c r="I63" s="5"/>
    </row>
    <row r="64" spans="1:9" x14ac:dyDescent="0.35">
      <c r="A64" s="170" t="s">
        <v>47</v>
      </c>
      <c r="B64" s="1" t="s">
        <v>20</v>
      </c>
      <c r="C64" s="46">
        <v>3.4000000000000002E-2</v>
      </c>
      <c r="D64" s="46">
        <f t="shared" si="0"/>
        <v>1.7000000000000001E-2</v>
      </c>
      <c r="E64" s="46">
        <v>3.8999999999999998E-3</v>
      </c>
      <c r="F64" s="2">
        <v>0.7</v>
      </c>
      <c r="G64" s="2">
        <v>0.2</v>
      </c>
      <c r="H64" s="2">
        <v>0.05</v>
      </c>
      <c r="I64" s="2">
        <v>0.05</v>
      </c>
    </row>
    <row r="65" spans="1:9" x14ac:dyDescent="0.35">
      <c r="A65" s="171"/>
      <c r="B65" s="3" t="s">
        <v>21</v>
      </c>
      <c r="C65" s="46">
        <v>4.9000000000000002E-2</v>
      </c>
      <c r="D65" s="46">
        <f t="shared" si="0"/>
        <v>2.4500000000000001E-2</v>
      </c>
      <c r="E65" s="46">
        <v>7.4999999999999997E-3</v>
      </c>
      <c r="F65" s="2">
        <v>0.7</v>
      </c>
      <c r="G65" s="2">
        <v>0.2</v>
      </c>
      <c r="H65" s="2">
        <v>0.05</v>
      </c>
      <c r="I65" s="2">
        <v>0.05</v>
      </c>
    </row>
    <row r="66" spans="1:9" x14ac:dyDescent="0.35">
      <c r="A66" s="171"/>
      <c r="B66" s="3" t="s">
        <v>22</v>
      </c>
      <c r="C66" s="46">
        <v>6.2E-2</v>
      </c>
      <c r="D66" s="46">
        <f t="shared" si="0"/>
        <v>3.1E-2</v>
      </c>
      <c r="E66" s="46">
        <v>9.7999999999999997E-3</v>
      </c>
      <c r="F66" s="2">
        <v>0.6</v>
      </c>
      <c r="G66" s="2">
        <v>0.3</v>
      </c>
      <c r="H66" s="2">
        <v>0.05</v>
      </c>
      <c r="I66" s="2">
        <v>0.05</v>
      </c>
    </row>
    <row r="67" spans="1:9" x14ac:dyDescent="0.35">
      <c r="A67" s="171"/>
      <c r="B67" s="3" t="s">
        <v>23</v>
      </c>
      <c r="C67" s="46">
        <v>6.9000000000000006E-2</v>
      </c>
      <c r="D67" s="46">
        <f t="shared" si="0"/>
        <v>3.4500000000000003E-2</v>
      </c>
      <c r="E67" s="46">
        <v>1.1900000000000001E-2</v>
      </c>
      <c r="F67" s="2">
        <v>0.6</v>
      </c>
      <c r="G67" s="2">
        <v>0.3</v>
      </c>
      <c r="H67" s="2">
        <v>0.05</v>
      </c>
      <c r="I67" s="2">
        <v>0.05</v>
      </c>
    </row>
    <row r="68" spans="1:9" x14ac:dyDescent="0.35">
      <c r="A68" s="171"/>
      <c r="B68" s="3" t="s">
        <v>24</v>
      </c>
      <c r="C68" s="46">
        <v>0.08</v>
      </c>
      <c r="D68" s="46">
        <f t="shared" si="0"/>
        <v>0.04</v>
      </c>
      <c r="E68" s="46">
        <v>1.3100000000000001E-2</v>
      </c>
      <c r="F68" s="2">
        <v>0.5</v>
      </c>
      <c r="G68" s="2">
        <v>0.2</v>
      </c>
      <c r="H68" s="2">
        <v>0.15</v>
      </c>
      <c r="I68" s="2">
        <v>0.15</v>
      </c>
    </row>
    <row r="69" spans="1:9" x14ac:dyDescent="0.35">
      <c r="A69" s="171"/>
      <c r="B69" s="3" t="s">
        <v>25</v>
      </c>
      <c r="C69" s="46">
        <v>8.5999999999999993E-2</v>
      </c>
      <c r="D69" s="46">
        <f t="shared" ref="D69:D75" si="1">C69/2</f>
        <v>4.2999999999999997E-2</v>
      </c>
      <c r="E69" s="46">
        <v>1.32E-2</v>
      </c>
      <c r="F69" s="2">
        <v>0.4</v>
      </c>
      <c r="G69" s="2">
        <v>0.2</v>
      </c>
      <c r="H69" s="2">
        <v>0.2</v>
      </c>
      <c r="I69" s="2">
        <v>0.2</v>
      </c>
    </row>
    <row r="70" spans="1:9" x14ac:dyDescent="0.35">
      <c r="A70" s="171"/>
      <c r="B70" s="3" t="s">
        <v>26</v>
      </c>
      <c r="C70" s="46">
        <v>9.4E-2</v>
      </c>
      <c r="D70" s="46">
        <f t="shared" si="1"/>
        <v>4.7E-2</v>
      </c>
      <c r="E70" s="46">
        <v>1.4500000000000001E-2</v>
      </c>
      <c r="F70" s="2">
        <v>0.3</v>
      </c>
      <c r="G70" s="2">
        <v>0.3</v>
      </c>
      <c r="H70" s="2">
        <v>0.2</v>
      </c>
      <c r="I70" s="2">
        <v>0.2</v>
      </c>
    </row>
    <row r="71" spans="1:9" x14ac:dyDescent="0.35">
      <c r="A71" s="171"/>
      <c r="B71" s="3" t="s">
        <v>27</v>
      </c>
      <c r="C71" s="46">
        <v>0.104</v>
      </c>
      <c r="D71" s="46">
        <f t="shared" si="1"/>
        <v>5.1999999999999998E-2</v>
      </c>
      <c r="E71" s="46">
        <v>1.4200000000000001E-2</v>
      </c>
      <c r="F71" s="2">
        <v>0.15</v>
      </c>
      <c r="G71" s="2">
        <v>0.25</v>
      </c>
      <c r="H71" s="2">
        <v>0.4</v>
      </c>
      <c r="I71" s="2">
        <v>0.2</v>
      </c>
    </row>
    <row r="72" spans="1:9" x14ac:dyDescent="0.35">
      <c r="A72" s="171"/>
      <c r="B72" s="3" t="s">
        <v>28</v>
      </c>
      <c r="C72" s="46">
        <v>0.11600000000000001</v>
      </c>
      <c r="D72" s="46">
        <f t="shared" si="1"/>
        <v>5.8000000000000003E-2</v>
      </c>
      <c r="E72" s="46">
        <v>1.4500000000000001E-2</v>
      </c>
      <c r="F72" s="2">
        <v>0.15</v>
      </c>
      <c r="G72" s="2">
        <v>0.25</v>
      </c>
      <c r="H72" s="2">
        <v>0.4</v>
      </c>
      <c r="I72" s="2">
        <v>0.2</v>
      </c>
    </row>
    <row r="73" spans="1:9" x14ac:dyDescent="0.35">
      <c r="A73" s="171"/>
      <c r="B73" s="3" t="s">
        <v>29</v>
      </c>
      <c r="C73" s="46">
        <v>0.13100000000000001</v>
      </c>
      <c r="D73" s="46">
        <f t="shared" si="1"/>
        <v>6.5500000000000003E-2</v>
      </c>
      <c r="E73" s="46">
        <v>1.7299999999999999E-2</v>
      </c>
      <c r="F73" s="2">
        <v>0.05</v>
      </c>
      <c r="G73" s="2">
        <v>0.15</v>
      </c>
      <c r="H73" s="2">
        <v>0.5</v>
      </c>
      <c r="I73" s="2">
        <v>0.3</v>
      </c>
    </row>
    <row r="74" spans="1:9" x14ac:dyDescent="0.35">
      <c r="A74" s="171"/>
      <c r="B74" s="3" t="s">
        <v>30</v>
      </c>
      <c r="C74" s="46">
        <v>0.14699999999999999</v>
      </c>
      <c r="D74" s="46">
        <f t="shared" si="1"/>
        <v>7.3499999999999996E-2</v>
      </c>
      <c r="E74" s="46">
        <v>1.72E-2</v>
      </c>
      <c r="F74" s="2">
        <v>0.05</v>
      </c>
      <c r="G74" s="2">
        <v>0.15</v>
      </c>
      <c r="H74" s="2">
        <v>0.5</v>
      </c>
      <c r="I74" s="2">
        <v>0.3</v>
      </c>
    </row>
    <row r="75" spans="1:9" x14ac:dyDescent="0.35">
      <c r="A75" s="172"/>
      <c r="B75" s="4" t="s">
        <v>33</v>
      </c>
      <c r="C75" s="47">
        <v>7.8E-2</v>
      </c>
      <c r="D75" s="109">
        <f t="shared" si="1"/>
        <v>3.9E-2</v>
      </c>
      <c r="E75" s="47">
        <v>1.14E-2</v>
      </c>
      <c r="F75" s="84"/>
      <c r="G75" s="84"/>
      <c r="H75" s="84"/>
      <c r="I75" s="84"/>
    </row>
    <row r="76" spans="1:9" ht="107.5" customHeight="1" x14ac:dyDescent="0.35">
      <c r="A76" s="159" t="s">
        <v>71</v>
      </c>
      <c r="B76" s="159"/>
      <c r="C76" s="159"/>
      <c r="D76" s="159"/>
      <c r="E76" s="159"/>
      <c r="F76" s="159"/>
      <c r="G76" s="159"/>
      <c r="H76" s="159"/>
      <c r="I76" s="159"/>
    </row>
  </sheetData>
  <mergeCells count="8">
    <mergeCell ref="A76:I76"/>
    <mergeCell ref="A52:A63"/>
    <mergeCell ref="F2:I2"/>
    <mergeCell ref="A4:A15"/>
    <mergeCell ref="A16:A27"/>
    <mergeCell ref="A28:A39"/>
    <mergeCell ref="A40:A51"/>
    <mergeCell ref="A64:A7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47A-4731-4F88-A20B-BBF2E198A72E}">
  <dimension ref="A1:AL71"/>
  <sheetViews>
    <sheetView topLeftCell="AB1" zoomScale="96" zoomScaleNormal="145" zoomScaleSheetLayoutView="75" workbookViewId="0">
      <selection activeCell="P26" sqref="P26"/>
    </sheetView>
  </sheetViews>
  <sheetFormatPr defaultRowHeight="14.5" x14ac:dyDescent="0.35"/>
  <cols>
    <col min="1" max="1" width="21.54296875" customWidth="1"/>
    <col min="2" max="2" width="13.81640625" bestFit="1" customWidth="1"/>
    <col min="3" max="3" width="41.54296875" bestFit="1" customWidth="1"/>
    <col min="4" max="4" width="13.81640625" customWidth="1"/>
    <col min="5" max="6" width="13.81640625" bestFit="1" customWidth="1"/>
    <col min="7" max="8" width="12.81640625" bestFit="1" customWidth="1"/>
    <col min="9" max="11" width="13.81640625" bestFit="1" customWidth="1"/>
    <col min="14" max="14" width="23.81640625" customWidth="1"/>
    <col min="15" max="15" width="13.81640625" bestFit="1" customWidth="1"/>
    <col min="16" max="16" width="43.81640625" bestFit="1" customWidth="1"/>
    <col min="17" max="17" width="5.81640625" bestFit="1" customWidth="1"/>
    <col min="18" max="19" width="13.81640625" bestFit="1" customWidth="1"/>
    <col min="20" max="20" width="12.81640625" customWidth="1"/>
    <col min="21" max="21" width="12.81640625" bestFit="1" customWidth="1"/>
    <col min="22" max="24" width="13.81640625" bestFit="1" customWidth="1"/>
    <col min="27" max="27" width="23.453125" customWidth="1"/>
    <col min="28" max="28" width="13.81640625" bestFit="1" customWidth="1"/>
    <col min="29" max="29" width="42.08984375" bestFit="1" customWidth="1"/>
    <col min="30" max="30" width="13.81640625" customWidth="1"/>
    <col min="31" max="32" width="13.81640625" bestFit="1" customWidth="1"/>
    <col min="33" max="34" width="12.81640625" bestFit="1" customWidth="1"/>
    <col min="35" max="37" width="13.81640625" bestFit="1" customWidth="1"/>
  </cols>
  <sheetData>
    <row r="1" spans="1:38" x14ac:dyDescent="0.35">
      <c r="A1" s="32" t="s">
        <v>95</v>
      </c>
    </row>
    <row r="2" spans="1:38" ht="21" x14ac:dyDescent="0.5">
      <c r="A2" s="173" t="s">
        <v>72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N2" s="173" t="s">
        <v>73</v>
      </c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AA2" s="173" t="s">
        <v>74</v>
      </c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</row>
    <row r="3" spans="1:38" x14ac:dyDescent="0.35">
      <c r="A3" s="32"/>
      <c r="E3" s="163" t="s">
        <v>37</v>
      </c>
      <c r="F3" s="163"/>
      <c r="G3" s="163"/>
      <c r="H3" s="163"/>
      <c r="I3" s="163"/>
      <c r="J3" s="163"/>
      <c r="K3" s="163"/>
      <c r="N3" s="32"/>
      <c r="R3" s="163" t="s">
        <v>37</v>
      </c>
      <c r="S3" s="163"/>
      <c r="T3" s="163"/>
      <c r="U3" s="163"/>
      <c r="V3" s="163"/>
      <c r="W3" s="163"/>
      <c r="X3" s="163"/>
      <c r="AA3" s="32"/>
      <c r="AE3" s="163" t="s">
        <v>37</v>
      </c>
      <c r="AF3" s="163"/>
      <c r="AG3" s="163"/>
      <c r="AH3" s="163"/>
      <c r="AI3" s="163"/>
      <c r="AJ3" s="163"/>
      <c r="AK3" s="163"/>
    </row>
    <row r="4" spans="1:38" x14ac:dyDescent="0.35">
      <c r="B4" s="11" t="s">
        <v>38</v>
      </c>
      <c r="C4" s="104" t="s">
        <v>365</v>
      </c>
      <c r="D4" s="98" t="s">
        <v>103</v>
      </c>
      <c r="E4" s="12" t="s">
        <v>39</v>
      </c>
      <c r="F4" s="12" t="s">
        <v>40</v>
      </c>
      <c r="G4" s="12" t="s">
        <v>41</v>
      </c>
      <c r="H4" s="12" t="s">
        <v>42</v>
      </c>
      <c r="I4" s="12" t="s">
        <v>43</v>
      </c>
      <c r="J4" s="12" t="s">
        <v>44</v>
      </c>
      <c r="K4" s="12" t="s">
        <v>45</v>
      </c>
      <c r="L4" s="11" t="s">
        <v>63</v>
      </c>
      <c r="O4" s="11" t="s">
        <v>38</v>
      </c>
      <c r="P4" s="104" t="s">
        <v>366</v>
      </c>
      <c r="Q4" s="98" t="s">
        <v>103</v>
      </c>
      <c r="R4" s="11" t="s">
        <v>39</v>
      </c>
      <c r="S4" s="11" t="s">
        <v>40</v>
      </c>
      <c r="T4" s="11" t="s">
        <v>41</v>
      </c>
      <c r="U4" s="11" t="s">
        <v>42</v>
      </c>
      <c r="V4" s="11" t="s">
        <v>43</v>
      </c>
      <c r="W4" s="11" t="s">
        <v>44</v>
      </c>
      <c r="X4" s="11" t="s">
        <v>45</v>
      </c>
      <c r="Y4" s="11" t="s">
        <v>63</v>
      </c>
      <c r="AB4" s="11" t="s">
        <v>38</v>
      </c>
      <c r="AC4" s="104" t="s">
        <v>366</v>
      </c>
      <c r="AD4" s="98" t="s">
        <v>103</v>
      </c>
      <c r="AE4" s="11" t="s">
        <v>39</v>
      </c>
      <c r="AF4" s="11" t="s">
        <v>40</v>
      </c>
      <c r="AG4" s="11" t="s">
        <v>41</v>
      </c>
      <c r="AH4" s="11" t="s">
        <v>42</v>
      </c>
      <c r="AI4" s="11" t="s">
        <v>43</v>
      </c>
      <c r="AJ4" s="11" t="s">
        <v>44</v>
      </c>
      <c r="AK4" s="11" t="s">
        <v>45</v>
      </c>
      <c r="AL4" s="11" t="s">
        <v>63</v>
      </c>
    </row>
    <row r="5" spans="1:38" ht="14.5" customHeight="1" x14ac:dyDescent="0.35">
      <c r="A5" s="174" t="s">
        <v>19</v>
      </c>
      <c r="B5" s="12" t="s">
        <v>20</v>
      </c>
      <c r="C5" s="12" t="s">
        <v>200</v>
      </c>
      <c r="D5" s="12">
        <v>0.01</v>
      </c>
      <c r="E5" s="13">
        <v>4.74816988913878E-2</v>
      </c>
      <c r="F5" s="13">
        <v>4.2972830025917279E-2</v>
      </c>
      <c r="G5" s="13">
        <v>3.1201541878085482E-2</v>
      </c>
      <c r="H5" s="13">
        <v>3.3656157425733989E-2</v>
      </c>
      <c r="I5" s="14">
        <v>3.4908080677717716E-2</v>
      </c>
      <c r="J5" s="13">
        <v>3.5636929359843805E-2</v>
      </c>
      <c r="K5" s="13">
        <v>3.513007282821954E-2</v>
      </c>
      <c r="N5" s="174" t="s">
        <v>19</v>
      </c>
      <c r="O5" s="12" t="s">
        <v>20</v>
      </c>
      <c r="P5" s="13" t="s">
        <v>104</v>
      </c>
      <c r="Q5" s="13">
        <v>0.11</v>
      </c>
      <c r="R5" s="13">
        <v>4.74816988913878E-2</v>
      </c>
      <c r="S5" s="13">
        <v>4.2972830025917279E-2</v>
      </c>
      <c r="T5" s="13">
        <v>3.1201541878085482E-2</v>
      </c>
      <c r="U5" s="13">
        <v>3.3656157425733989E-2</v>
      </c>
      <c r="V5" s="14">
        <v>3.4908080677717716E-2</v>
      </c>
      <c r="W5" s="13">
        <v>3.5636929359843805E-2</v>
      </c>
      <c r="X5" s="13">
        <v>3.513007282821954E-2</v>
      </c>
      <c r="AA5" s="174" t="s">
        <v>19</v>
      </c>
      <c r="AB5" s="12" t="s">
        <v>20</v>
      </c>
      <c r="AC5" s="97" t="s">
        <v>310</v>
      </c>
      <c r="AD5" s="90">
        <v>0.01</v>
      </c>
      <c r="AE5" s="13">
        <v>0.1279014392141028</v>
      </c>
      <c r="AF5" s="13">
        <v>0.11484060456465595</v>
      </c>
      <c r="AG5" s="13">
        <v>0.10217284538369038</v>
      </c>
      <c r="AH5" s="13">
        <v>0.1045759081230716</v>
      </c>
      <c r="AI5" s="14">
        <v>0.11087610887931319</v>
      </c>
      <c r="AJ5" s="13">
        <v>0.1132374851064986</v>
      </c>
      <c r="AK5" s="13">
        <v>0.11168711650657655</v>
      </c>
    </row>
    <row r="6" spans="1:38" x14ac:dyDescent="0.35">
      <c r="A6" s="174"/>
      <c r="B6" s="12" t="s">
        <v>21</v>
      </c>
      <c r="C6" s="12" t="s">
        <v>205</v>
      </c>
      <c r="D6" s="12">
        <v>0.02</v>
      </c>
      <c r="E6" s="13">
        <v>0.34335375161250797</v>
      </c>
      <c r="F6" s="13">
        <v>0.401270434172813</v>
      </c>
      <c r="G6" s="13">
        <v>0.40713128443609697</v>
      </c>
      <c r="H6" s="15">
        <v>0.239900052994695</v>
      </c>
      <c r="I6" s="13">
        <v>8.4264663619410804E-2</v>
      </c>
      <c r="J6" s="13">
        <v>2.9444463525897802E-2</v>
      </c>
      <c r="K6" s="13">
        <v>7.7632056402894703E-3</v>
      </c>
      <c r="N6" s="174"/>
      <c r="O6" s="12" t="s">
        <v>21</v>
      </c>
      <c r="P6" s="91" t="s">
        <v>108</v>
      </c>
      <c r="Q6" s="91">
        <v>0.25</v>
      </c>
      <c r="R6" s="13">
        <v>0.34335375161250797</v>
      </c>
      <c r="S6" s="13">
        <v>0.401270434172813</v>
      </c>
      <c r="T6" s="13">
        <v>0.40713128443609697</v>
      </c>
      <c r="U6" s="15">
        <v>0.239900052994695</v>
      </c>
      <c r="V6" s="13">
        <v>8.4264663619410804E-2</v>
      </c>
      <c r="W6" s="13">
        <v>2.9444463525897802E-2</v>
      </c>
      <c r="X6" s="13">
        <v>7.7632056402894703E-3</v>
      </c>
      <c r="AA6" s="174"/>
      <c r="AB6" s="12" t="s">
        <v>21</v>
      </c>
      <c r="AC6" s="97" t="s">
        <v>315</v>
      </c>
      <c r="AD6" s="90">
        <v>0.04</v>
      </c>
      <c r="AE6" s="13">
        <v>0.87987179405341231</v>
      </c>
      <c r="AF6" s="13">
        <v>0.85411371167375838</v>
      </c>
      <c r="AG6" s="13">
        <v>0.80223820155039138</v>
      </c>
      <c r="AH6" s="15">
        <v>0.7667345718259253</v>
      </c>
      <c r="AI6" s="13">
        <v>0.61137550069999935</v>
      </c>
      <c r="AJ6" s="13">
        <v>0.48228708112602942</v>
      </c>
      <c r="AK6" s="13">
        <v>0.37598716092741769</v>
      </c>
    </row>
    <row r="7" spans="1:38" x14ac:dyDescent="0.35">
      <c r="A7" s="174"/>
      <c r="B7" s="12" t="s">
        <v>22</v>
      </c>
      <c r="C7" s="90" t="s">
        <v>210</v>
      </c>
      <c r="D7" s="90">
        <v>0.38</v>
      </c>
      <c r="E7" s="13">
        <v>0.61533866784342806</v>
      </c>
      <c r="F7" s="13">
        <v>0.637482743015232</v>
      </c>
      <c r="G7" s="13">
        <v>0.54617411171531105</v>
      </c>
      <c r="H7" s="15">
        <v>0.28421310575950898</v>
      </c>
      <c r="I7" s="13">
        <v>0.18938818817059799</v>
      </c>
      <c r="J7" s="13">
        <v>7.8596659687128798E-2</v>
      </c>
      <c r="K7" s="13">
        <v>2.7016145406427602E-2</v>
      </c>
      <c r="N7" s="174"/>
      <c r="O7" s="12" t="s">
        <v>22</v>
      </c>
      <c r="P7" s="90" t="s">
        <v>114</v>
      </c>
      <c r="Q7" s="90">
        <v>0.27</v>
      </c>
      <c r="R7" s="13">
        <v>0.61533866784342806</v>
      </c>
      <c r="S7" s="13">
        <v>0.637482743015232</v>
      </c>
      <c r="T7" s="13">
        <v>0.54617411171531105</v>
      </c>
      <c r="U7" s="15">
        <v>0.28421310575950898</v>
      </c>
      <c r="V7" s="13">
        <v>0.18938818817059799</v>
      </c>
      <c r="W7" s="13">
        <v>7.8596659687128798E-2</v>
      </c>
      <c r="X7" s="13">
        <v>2.7016145406427602E-2</v>
      </c>
      <c r="AA7" s="174"/>
      <c r="AB7" s="12" t="s">
        <v>22</v>
      </c>
      <c r="AC7" s="97" t="s">
        <v>320</v>
      </c>
      <c r="AD7" s="90" t="s">
        <v>113</v>
      </c>
      <c r="AE7" s="13">
        <v>1.5380726118829371</v>
      </c>
      <c r="AF7" s="13">
        <v>1.4836123217599959</v>
      </c>
      <c r="AG7" s="13">
        <v>1.3600884399944291</v>
      </c>
      <c r="AH7" s="15">
        <v>1.2616660016764929</v>
      </c>
      <c r="AI7" s="13">
        <v>1.2544939502366459</v>
      </c>
      <c r="AJ7" s="13">
        <v>1.0222210618700101</v>
      </c>
      <c r="AK7" s="13">
        <v>0.82570231808005179</v>
      </c>
    </row>
    <row r="8" spans="1:38" x14ac:dyDescent="0.35">
      <c r="A8" s="174"/>
      <c r="B8" s="12" t="s">
        <v>23</v>
      </c>
      <c r="C8" s="90" t="s">
        <v>215</v>
      </c>
      <c r="D8" s="90">
        <v>0.25</v>
      </c>
      <c r="E8" s="13">
        <v>1.1597420253013599</v>
      </c>
      <c r="F8" s="13">
        <v>1.03707268496758</v>
      </c>
      <c r="G8" s="13">
        <v>0.97756619645360199</v>
      </c>
      <c r="H8" s="15">
        <v>0.59525430340365104</v>
      </c>
      <c r="I8" s="13">
        <v>0.40622594283055402</v>
      </c>
      <c r="J8" s="13">
        <v>0.22398667706894801</v>
      </c>
      <c r="K8" s="13">
        <v>9.5942477060990503E-2</v>
      </c>
      <c r="N8" s="174"/>
      <c r="O8" s="12" t="s">
        <v>23</v>
      </c>
      <c r="P8" s="90" t="s">
        <v>118</v>
      </c>
      <c r="Q8" s="90">
        <v>0.41</v>
      </c>
      <c r="R8" s="13">
        <v>1.1597420253013599</v>
      </c>
      <c r="S8" s="13">
        <v>1.03707268496758</v>
      </c>
      <c r="T8" s="13">
        <v>0.97756619645360199</v>
      </c>
      <c r="U8" s="15">
        <v>0.59525430340365104</v>
      </c>
      <c r="V8" s="13">
        <v>0.40622594283055402</v>
      </c>
      <c r="W8" s="13">
        <v>0.22398667706894801</v>
      </c>
      <c r="X8" s="13">
        <v>9.5942477060990503E-2</v>
      </c>
      <c r="AA8" s="174"/>
      <c r="AB8" s="12" t="s">
        <v>23</v>
      </c>
      <c r="AC8" s="97" t="s">
        <v>325</v>
      </c>
      <c r="AD8" s="90" t="s">
        <v>113</v>
      </c>
      <c r="AE8" s="13">
        <v>2.6564425762996819</v>
      </c>
      <c r="AF8" s="13">
        <v>2.4196614344850591</v>
      </c>
      <c r="AG8" s="13">
        <v>2.3355567800085471</v>
      </c>
      <c r="AH8" s="15">
        <v>2.0755241500579542</v>
      </c>
      <c r="AI8" s="13">
        <v>2.0318870641415989</v>
      </c>
      <c r="AJ8" s="13">
        <v>1.9957036190999791</v>
      </c>
      <c r="AK8" s="13">
        <v>1.6565562264355289</v>
      </c>
    </row>
    <row r="9" spans="1:38" x14ac:dyDescent="0.35">
      <c r="A9" s="174"/>
      <c r="B9" s="12" t="s">
        <v>24</v>
      </c>
      <c r="C9" s="97" t="s">
        <v>220</v>
      </c>
      <c r="D9" s="90">
        <v>0.66</v>
      </c>
      <c r="E9" s="13">
        <v>1.7656991905038399</v>
      </c>
      <c r="F9" s="13">
        <v>1.62421120715766</v>
      </c>
      <c r="G9" s="13">
        <v>1.2185621224727501</v>
      </c>
      <c r="H9" s="15">
        <v>0.88228789521458095</v>
      </c>
      <c r="I9" s="13">
        <v>0.55476844687276095</v>
      </c>
      <c r="J9" s="13">
        <v>0.36052429142598302</v>
      </c>
      <c r="K9" s="13">
        <v>0.19577000283902199</v>
      </c>
      <c r="N9" s="174"/>
      <c r="O9" s="12" t="s">
        <v>24</v>
      </c>
      <c r="P9" s="90" t="s">
        <v>122</v>
      </c>
      <c r="Q9" s="90">
        <v>0.33</v>
      </c>
      <c r="R9" s="13">
        <v>1.7656991905038399</v>
      </c>
      <c r="S9" s="13">
        <v>1.62421120715766</v>
      </c>
      <c r="T9" s="13">
        <v>1.2185621224727501</v>
      </c>
      <c r="U9" s="15">
        <v>0.88228789521458095</v>
      </c>
      <c r="V9" s="13">
        <v>0.55476844687276095</v>
      </c>
      <c r="W9" s="13">
        <v>0.36052429142598302</v>
      </c>
      <c r="X9" s="13">
        <v>0.19577000283902199</v>
      </c>
      <c r="AA9" s="174"/>
      <c r="AB9" s="12" t="s">
        <v>24</v>
      </c>
      <c r="AC9" s="97" t="s">
        <v>330</v>
      </c>
      <c r="AD9" s="90" t="s">
        <v>113</v>
      </c>
      <c r="AE9" s="13">
        <v>4.265543700844292</v>
      </c>
      <c r="AF9" s="13">
        <v>3.5388987316498191</v>
      </c>
      <c r="AG9" s="13">
        <v>3.3590224703347049</v>
      </c>
      <c r="AH9" s="15">
        <v>3.279727872710509</v>
      </c>
      <c r="AI9" s="13">
        <v>3.00181506364064</v>
      </c>
      <c r="AJ9" s="13">
        <v>2.8728024202644189</v>
      </c>
      <c r="AK9" s="13">
        <v>2.8250447231112101</v>
      </c>
    </row>
    <row r="10" spans="1:38" x14ac:dyDescent="0.35">
      <c r="A10" s="174"/>
      <c r="B10" s="12" t="s">
        <v>25</v>
      </c>
      <c r="C10" s="97" t="s">
        <v>225</v>
      </c>
      <c r="D10" s="90" t="s">
        <v>113</v>
      </c>
      <c r="E10" s="13">
        <v>3.9081705371225501</v>
      </c>
      <c r="F10" s="13">
        <v>2.4804649732995099</v>
      </c>
      <c r="G10" s="13">
        <v>1.9959500719037699</v>
      </c>
      <c r="H10" s="15">
        <v>1.2156169751746699</v>
      </c>
      <c r="I10" s="13">
        <v>0.86027827629611098</v>
      </c>
      <c r="J10" s="13">
        <v>0.55417479380071599</v>
      </c>
      <c r="K10" s="13">
        <v>0.36010378348490102</v>
      </c>
      <c r="N10" s="174"/>
      <c r="O10" s="12" t="s">
        <v>25</v>
      </c>
      <c r="P10" s="90" t="s">
        <v>127</v>
      </c>
      <c r="Q10" s="90">
        <v>0.78</v>
      </c>
      <c r="R10" s="13">
        <v>3.9081705371225501</v>
      </c>
      <c r="S10" s="13">
        <v>2.4804649732995099</v>
      </c>
      <c r="T10" s="13">
        <v>1.9959500719037699</v>
      </c>
      <c r="U10" s="15">
        <v>1.2156169751746699</v>
      </c>
      <c r="V10" s="13">
        <v>0.86027827629611098</v>
      </c>
      <c r="W10" s="13">
        <v>0.55417479380071599</v>
      </c>
      <c r="X10" s="13">
        <v>0.36010378348490102</v>
      </c>
      <c r="AA10" s="174"/>
      <c r="AB10" s="12" t="s">
        <v>25</v>
      </c>
      <c r="AC10" s="97" t="s">
        <v>335</v>
      </c>
      <c r="AD10" s="90" t="s">
        <v>113</v>
      </c>
      <c r="AE10" s="13">
        <v>6.971836944802698</v>
      </c>
      <c r="AF10" s="13">
        <v>5.5187609768411328</v>
      </c>
      <c r="AG10" s="13">
        <v>4.9956630518652556</v>
      </c>
      <c r="AH10" s="15">
        <v>4.621899092367296</v>
      </c>
      <c r="AI10" s="13">
        <v>4.4643254451148549</v>
      </c>
      <c r="AJ10" s="13">
        <v>4.14091157015101</v>
      </c>
      <c r="AK10" s="13">
        <v>3.973850474712104</v>
      </c>
    </row>
    <row r="11" spans="1:38" x14ac:dyDescent="0.35">
      <c r="A11" s="174"/>
      <c r="B11" s="12" t="s">
        <v>26</v>
      </c>
      <c r="C11" s="97" t="s">
        <v>230</v>
      </c>
      <c r="D11" s="90" t="s">
        <v>113</v>
      </c>
      <c r="E11" s="13">
        <v>5.6691212122670303</v>
      </c>
      <c r="F11" s="13">
        <v>4.2419552627687001</v>
      </c>
      <c r="G11" s="13">
        <v>3.2529119833932501</v>
      </c>
      <c r="H11" s="15">
        <v>1.8612974105328499</v>
      </c>
      <c r="I11" s="13">
        <v>1.1253729964594099</v>
      </c>
      <c r="J11" s="13">
        <v>0.773649571513784</v>
      </c>
      <c r="K11" s="13">
        <v>0.49347444502724203</v>
      </c>
      <c r="N11" s="174"/>
      <c r="O11" s="12" t="s">
        <v>26</v>
      </c>
      <c r="P11" s="90" t="s">
        <v>132</v>
      </c>
      <c r="Q11" s="90">
        <v>0.37</v>
      </c>
      <c r="R11" s="13">
        <v>5.6691212122670303</v>
      </c>
      <c r="S11" s="13">
        <v>4.2419552627687001</v>
      </c>
      <c r="T11" s="13">
        <v>3.2529119833932501</v>
      </c>
      <c r="U11" s="15">
        <v>1.8612974105328499</v>
      </c>
      <c r="V11" s="13">
        <v>1.1253729964594099</v>
      </c>
      <c r="W11" s="13">
        <v>0.773649571513784</v>
      </c>
      <c r="X11" s="13">
        <v>0.49347444502724203</v>
      </c>
      <c r="AA11" s="174"/>
      <c r="AB11" s="12" t="s">
        <v>26</v>
      </c>
      <c r="AC11" s="97" t="s">
        <v>340</v>
      </c>
      <c r="AD11" s="90" t="s">
        <v>113</v>
      </c>
      <c r="AE11" s="13">
        <v>10.193399973362551</v>
      </c>
      <c r="AF11" s="13">
        <v>8.5341683928805452</v>
      </c>
      <c r="AG11" s="13">
        <v>6.9880896827758452</v>
      </c>
      <c r="AH11" s="15">
        <v>6.3730580925225748</v>
      </c>
      <c r="AI11" s="13">
        <v>5.8309677717304513</v>
      </c>
      <c r="AJ11" s="13">
        <v>5.6451657057698084</v>
      </c>
      <c r="AK11" s="13">
        <v>5.2544239838412654</v>
      </c>
    </row>
    <row r="12" spans="1:38" x14ac:dyDescent="0.35">
      <c r="A12" s="174"/>
      <c r="B12" s="12" t="s">
        <v>27</v>
      </c>
      <c r="C12" s="97" t="s">
        <v>235</v>
      </c>
      <c r="D12" s="90" t="s">
        <v>113</v>
      </c>
      <c r="E12" s="13">
        <v>9.2440517519197005</v>
      </c>
      <c r="F12" s="13">
        <v>6.6762456277847901</v>
      </c>
      <c r="G12" s="13">
        <v>5.3594412137309098</v>
      </c>
      <c r="H12" s="15">
        <v>2.7617658898479398</v>
      </c>
      <c r="I12" s="13">
        <v>1.6909976626969601</v>
      </c>
      <c r="J12" s="13">
        <v>1.0098779526855799</v>
      </c>
      <c r="K12" s="13">
        <v>0.688356526116228</v>
      </c>
      <c r="N12" s="174"/>
      <c r="O12" s="12" t="s">
        <v>27</v>
      </c>
      <c r="P12" s="90" t="s">
        <v>137</v>
      </c>
      <c r="Q12" s="90">
        <v>0.74</v>
      </c>
      <c r="R12" s="13">
        <v>9.2440517519197005</v>
      </c>
      <c r="S12" s="13">
        <v>6.6762456277847901</v>
      </c>
      <c r="T12" s="13">
        <v>5.3594412137309098</v>
      </c>
      <c r="U12" s="15">
        <v>2.7617658898479398</v>
      </c>
      <c r="V12" s="13">
        <v>1.6909976626969601</v>
      </c>
      <c r="W12" s="13">
        <v>1.0098779526855799</v>
      </c>
      <c r="X12" s="13">
        <v>0.688356526116228</v>
      </c>
      <c r="AA12" s="174"/>
      <c r="AB12" s="12" t="s">
        <v>27</v>
      </c>
      <c r="AC12" s="97" t="s">
        <v>345</v>
      </c>
      <c r="AD12" s="90" t="s">
        <v>113</v>
      </c>
      <c r="AE12" s="13">
        <v>15.482706040326221</v>
      </c>
      <c r="AF12" s="13">
        <v>12.39765334659708</v>
      </c>
      <c r="AG12" s="13">
        <v>10.429377995927</v>
      </c>
      <c r="AH12" s="15">
        <v>8.7308039280318113</v>
      </c>
      <c r="AI12" s="13">
        <v>7.8524060232122306</v>
      </c>
      <c r="AJ12" s="13">
        <v>7.319318300513781</v>
      </c>
      <c r="AK12" s="13">
        <v>7.0963291311308723</v>
      </c>
    </row>
    <row r="13" spans="1:38" x14ac:dyDescent="0.35">
      <c r="A13" s="174"/>
      <c r="B13" s="12" t="s">
        <v>28</v>
      </c>
      <c r="C13" s="97" t="s">
        <v>240</v>
      </c>
      <c r="D13" s="90" t="s">
        <v>113</v>
      </c>
      <c r="E13" s="13">
        <v>13.8094761136554</v>
      </c>
      <c r="F13" s="13">
        <v>10.435998734938501</v>
      </c>
      <c r="G13" s="13">
        <v>7.7140613453014399</v>
      </c>
      <c r="H13" s="15">
        <v>4.61686936568129</v>
      </c>
      <c r="I13" s="13">
        <v>2.4656392220950298</v>
      </c>
      <c r="J13" s="13">
        <v>1.4826861808720799</v>
      </c>
      <c r="K13" s="13">
        <v>0.87273704395160301</v>
      </c>
      <c r="N13" s="174"/>
      <c r="O13" s="12" t="s">
        <v>28</v>
      </c>
      <c r="P13" s="97" t="s">
        <v>142</v>
      </c>
      <c r="Q13" s="90">
        <v>0.74</v>
      </c>
      <c r="R13" s="13">
        <v>13.8094761136554</v>
      </c>
      <c r="S13" s="13">
        <v>10.435998734938501</v>
      </c>
      <c r="T13" s="13">
        <v>7.7140613453014399</v>
      </c>
      <c r="U13" s="15">
        <v>4.61686936568129</v>
      </c>
      <c r="V13" s="13">
        <v>2.4656392220950298</v>
      </c>
      <c r="W13" s="13">
        <v>1.4826861808720799</v>
      </c>
      <c r="X13" s="13">
        <v>0.87273704395160301</v>
      </c>
      <c r="AA13" s="174"/>
      <c r="AB13" s="12" t="s">
        <v>28</v>
      </c>
      <c r="AC13" s="97" t="s">
        <v>350</v>
      </c>
      <c r="AD13" s="90" t="s">
        <v>113</v>
      </c>
      <c r="AE13" s="13">
        <v>21.169537321269431</v>
      </c>
      <c r="AF13" s="13">
        <v>17.49052981386069</v>
      </c>
      <c r="AG13" s="13">
        <v>14.996746149421259</v>
      </c>
      <c r="AH13" s="15">
        <v>12.440450894712811</v>
      </c>
      <c r="AI13" s="13">
        <v>10.3888512772568</v>
      </c>
      <c r="AJ13" s="13">
        <v>9.3603665404364094</v>
      </c>
      <c r="AK13" s="13">
        <v>8.7462519726363421</v>
      </c>
    </row>
    <row r="14" spans="1:38" x14ac:dyDescent="0.35">
      <c r="A14" s="174"/>
      <c r="B14" s="12" t="s">
        <v>29</v>
      </c>
      <c r="C14" s="97" t="s">
        <v>245</v>
      </c>
      <c r="D14" s="90" t="s">
        <v>113</v>
      </c>
      <c r="E14" s="13">
        <v>18.020643369733101</v>
      </c>
      <c r="F14" s="13">
        <v>14.850896994178401</v>
      </c>
      <c r="G14" s="13">
        <v>11.1277335413622</v>
      </c>
      <c r="H14" s="15">
        <v>6.7124776913159101</v>
      </c>
      <c r="I14" s="13">
        <v>4.0017438984328999</v>
      </c>
      <c r="J14" s="13">
        <v>2.04280427214825</v>
      </c>
      <c r="K14" s="13">
        <v>1.2034092313547899</v>
      </c>
      <c r="N14" s="174"/>
      <c r="O14" s="12" t="s">
        <v>29</v>
      </c>
      <c r="P14" s="97" t="s">
        <v>147</v>
      </c>
      <c r="Q14" s="90">
        <v>0.36</v>
      </c>
      <c r="R14" s="13">
        <v>18.020643369733101</v>
      </c>
      <c r="S14" s="13">
        <v>14.850896994178401</v>
      </c>
      <c r="T14" s="13">
        <v>11.1277335413622</v>
      </c>
      <c r="U14" s="15">
        <v>6.7124776913159101</v>
      </c>
      <c r="V14" s="13">
        <v>4.0017438984328999</v>
      </c>
      <c r="W14" s="13">
        <v>2.04280427214825</v>
      </c>
      <c r="X14" s="13">
        <v>1.2034092313547899</v>
      </c>
      <c r="AA14" s="174"/>
      <c r="AB14" s="12" t="s">
        <v>29</v>
      </c>
      <c r="AC14" s="97" t="s">
        <v>355</v>
      </c>
      <c r="AD14" s="90" t="s">
        <v>113</v>
      </c>
      <c r="AE14" s="13">
        <v>28.449218386833099</v>
      </c>
      <c r="AF14" s="13">
        <v>23.86657840231485</v>
      </c>
      <c r="AG14" s="13">
        <v>20.038788397745471</v>
      </c>
      <c r="AH14" s="15">
        <v>17.4267963413381</v>
      </c>
      <c r="AI14" s="13">
        <v>14.356157216466819</v>
      </c>
      <c r="AJ14" s="13">
        <v>12.04283134893152</v>
      </c>
      <c r="AK14" s="13">
        <v>10.88392481361362</v>
      </c>
    </row>
    <row r="15" spans="1:38" x14ac:dyDescent="0.35">
      <c r="A15" s="175"/>
      <c r="B15" s="8" t="s">
        <v>30</v>
      </c>
      <c r="C15" s="99" t="s">
        <v>250</v>
      </c>
      <c r="D15" s="96" t="s">
        <v>113</v>
      </c>
      <c r="E15" s="16">
        <v>22.676392064500899</v>
      </c>
      <c r="F15" s="16">
        <v>18.094966737904599</v>
      </c>
      <c r="G15" s="16">
        <v>13.9525466356697</v>
      </c>
      <c r="H15" s="17">
        <v>9.2300483447504096</v>
      </c>
      <c r="I15" s="16">
        <v>5.0634869752590701</v>
      </c>
      <c r="J15" s="16">
        <v>2.99587755383864</v>
      </c>
      <c r="K15" s="16">
        <v>1.4648382232245201</v>
      </c>
      <c r="L15" s="18"/>
      <c r="N15" s="175"/>
      <c r="O15" s="8" t="s">
        <v>30</v>
      </c>
      <c r="P15" s="99" t="s">
        <v>152</v>
      </c>
      <c r="Q15" s="96" t="s">
        <v>113</v>
      </c>
      <c r="R15" s="16">
        <v>22.676392064500899</v>
      </c>
      <c r="S15" s="16">
        <v>18.094966737904599</v>
      </c>
      <c r="T15" s="16">
        <v>13.9525466356697</v>
      </c>
      <c r="U15" s="17">
        <v>9.2300483447504096</v>
      </c>
      <c r="V15" s="16">
        <v>5.0634869752590701</v>
      </c>
      <c r="W15" s="16">
        <v>2.99587755383864</v>
      </c>
      <c r="X15" s="16">
        <v>1.4648382232245201</v>
      </c>
      <c r="Y15" s="18"/>
      <c r="AA15" s="175"/>
      <c r="AB15" s="8" t="s">
        <v>30</v>
      </c>
      <c r="AC15" s="99" t="s">
        <v>360</v>
      </c>
      <c r="AD15" s="96" t="s">
        <v>113</v>
      </c>
      <c r="AE15" s="16">
        <v>41.664066476705031</v>
      </c>
      <c r="AF15" s="16">
        <v>32.997893232744403</v>
      </c>
      <c r="AG15" s="16">
        <v>28.33071524018569</v>
      </c>
      <c r="AH15" s="17">
        <v>22.984632824326521</v>
      </c>
      <c r="AI15" s="16">
        <v>19.960148299166249</v>
      </c>
      <c r="AJ15" s="16">
        <v>16.912662615846461</v>
      </c>
      <c r="AK15" s="16">
        <v>14.269387152923549</v>
      </c>
      <c r="AL15" s="18"/>
    </row>
    <row r="16" spans="1:38" ht="14.5" customHeight="1" x14ac:dyDescent="0.35">
      <c r="A16" s="176" t="s">
        <v>32</v>
      </c>
      <c r="B16" s="12" t="s">
        <v>20</v>
      </c>
      <c r="C16" s="97" t="s">
        <v>201</v>
      </c>
      <c r="D16" s="90">
        <v>0.71</v>
      </c>
      <c r="E16" s="19">
        <v>0.21915293768795938</v>
      </c>
      <c r="F16" s="19">
        <v>0.41209149274488971</v>
      </c>
      <c r="G16" s="19">
        <v>0.23329437317301344</v>
      </c>
      <c r="H16" s="20">
        <v>0.16017844590778332</v>
      </c>
      <c r="I16" s="19">
        <v>8.2539556874414347E-2</v>
      </c>
      <c r="J16" s="19">
        <v>9.6003377910922866E-2</v>
      </c>
      <c r="K16" s="19">
        <v>9.5299961814977352E-2</v>
      </c>
      <c r="N16" s="176" t="s">
        <v>32</v>
      </c>
      <c r="O16" s="12" t="s">
        <v>20</v>
      </c>
      <c r="P16" s="13" t="s">
        <v>105</v>
      </c>
      <c r="Q16" s="13">
        <v>0.85</v>
      </c>
      <c r="R16" s="19">
        <v>0.21915293768795938</v>
      </c>
      <c r="S16" s="19">
        <v>0.41209149274488971</v>
      </c>
      <c r="T16" s="19">
        <v>0.23329437317301344</v>
      </c>
      <c r="U16" s="20">
        <v>0.16017844590778332</v>
      </c>
      <c r="V16" s="19">
        <v>8.2539556874414347E-2</v>
      </c>
      <c r="W16" s="19">
        <v>9.6003377910922866E-2</v>
      </c>
      <c r="X16" s="19">
        <v>9.5299961814977352E-2</v>
      </c>
      <c r="AA16" s="176" t="s">
        <v>32</v>
      </c>
      <c r="AB16" s="12" t="s">
        <v>20</v>
      </c>
      <c r="AC16" s="97" t="s">
        <v>311</v>
      </c>
      <c r="AD16" s="90" t="s">
        <v>113</v>
      </c>
      <c r="AE16" s="19">
        <v>0.2759266120059497</v>
      </c>
      <c r="AF16" s="19">
        <v>0.24327554810086943</v>
      </c>
      <c r="AG16" s="19">
        <v>0.22500077204935243</v>
      </c>
      <c r="AH16" s="20">
        <v>0.21489091190200058</v>
      </c>
      <c r="AI16" s="19">
        <v>0.24582754425290079</v>
      </c>
      <c r="AJ16" s="19">
        <v>0.260511597293209</v>
      </c>
      <c r="AK16" s="19">
        <v>0.25555847455995351</v>
      </c>
    </row>
    <row r="17" spans="1:38" x14ac:dyDescent="0.35">
      <c r="A17" s="174"/>
      <c r="B17" s="12" t="s">
        <v>21</v>
      </c>
      <c r="C17" s="97" t="s">
        <v>206</v>
      </c>
      <c r="D17" s="90">
        <v>0.05</v>
      </c>
      <c r="E17" s="21">
        <v>1.64716572194225</v>
      </c>
      <c r="F17" s="21">
        <v>1.5943278028207499</v>
      </c>
      <c r="G17" s="21">
        <v>1.10652832744133</v>
      </c>
      <c r="H17" s="22">
        <v>0.79160502867094396</v>
      </c>
      <c r="I17" s="23">
        <v>0.34945558379735597</v>
      </c>
      <c r="J17" s="24">
        <v>0.12737813926158301</v>
      </c>
      <c r="K17" s="24">
        <v>3.5922398943674702E-2</v>
      </c>
      <c r="N17" s="174"/>
      <c r="O17" s="12" t="s">
        <v>21</v>
      </c>
      <c r="P17" s="94" t="s">
        <v>109</v>
      </c>
      <c r="Q17" s="94">
        <v>0.74</v>
      </c>
      <c r="R17" s="21">
        <v>1.64716572194225</v>
      </c>
      <c r="S17" s="21">
        <v>1.5943278028207499</v>
      </c>
      <c r="T17" s="21">
        <v>1.10652832744133</v>
      </c>
      <c r="U17" s="22">
        <v>0.79160502867094396</v>
      </c>
      <c r="V17" s="23">
        <v>0.34945558379735597</v>
      </c>
      <c r="W17" s="24">
        <v>0.12737813926158301</v>
      </c>
      <c r="X17" s="24">
        <v>3.5922398943674702E-2</v>
      </c>
      <c r="AA17" s="174"/>
      <c r="AB17" s="12" t="s">
        <v>21</v>
      </c>
      <c r="AC17" s="97" t="s">
        <v>316</v>
      </c>
      <c r="AD17" s="90" t="s">
        <v>113</v>
      </c>
      <c r="AE17" s="21">
        <v>2.590359725831175</v>
      </c>
      <c r="AF17" s="21">
        <v>2.2108997502189038</v>
      </c>
      <c r="AG17" s="21">
        <v>1.7843385457011089</v>
      </c>
      <c r="AH17" s="22">
        <v>1.5452312881226611</v>
      </c>
      <c r="AI17" s="23">
        <v>1.1790385985193439</v>
      </c>
      <c r="AJ17" s="24">
        <v>0.8858150477128488</v>
      </c>
      <c r="AK17" s="24">
        <v>0.65406803520302703</v>
      </c>
    </row>
    <row r="18" spans="1:38" x14ac:dyDescent="0.35">
      <c r="A18" s="174"/>
      <c r="B18" s="12" t="s">
        <v>22</v>
      </c>
      <c r="C18" s="97" t="s">
        <v>211</v>
      </c>
      <c r="D18" s="90">
        <v>0.08</v>
      </c>
      <c r="E18" s="21">
        <v>2.6980376964292501</v>
      </c>
      <c r="F18" s="21">
        <v>2.7868204828243002</v>
      </c>
      <c r="G18" s="21">
        <v>2.07477551996773</v>
      </c>
      <c r="H18" s="22">
        <v>1.28010773386688</v>
      </c>
      <c r="I18" s="23">
        <v>0.84725315454919803</v>
      </c>
      <c r="J18" s="24">
        <v>0.36910835913769802</v>
      </c>
      <c r="K18" s="24">
        <v>0.136187076898869</v>
      </c>
      <c r="N18" s="174"/>
      <c r="O18" s="12" t="s">
        <v>22</v>
      </c>
      <c r="P18" s="97" t="s">
        <v>115</v>
      </c>
      <c r="Q18" s="97">
        <v>0.83</v>
      </c>
      <c r="R18" s="21">
        <v>2.6980376964292501</v>
      </c>
      <c r="S18" s="21">
        <v>2.7868204828243002</v>
      </c>
      <c r="T18" s="21">
        <v>2.07477551996773</v>
      </c>
      <c r="U18" s="22">
        <v>1.28010773386688</v>
      </c>
      <c r="V18" s="23">
        <v>0.84725315454919803</v>
      </c>
      <c r="W18" s="24">
        <v>0.36910835913769802</v>
      </c>
      <c r="X18" s="24">
        <v>0.136187076898869</v>
      </c>
      <c r="AA18" s="174"/>
      <c r="AB18" s="12" t="s">
        <v>22</v>
      </c>
      <c r="AC18" s="97" t="s">
        <v>321</v>
      </c>
      <c r="AD18" s="90" t="s">
        <v>113</v>
      </c>
      <c r="AE18" s="21">
        <v>4.1307530759733773</v>
      </c>
      <c r="AF18" s="21">
        <v>3.626152997703918</v>
      </c>
      <c r="AG18" s="21">
        <v>3.231163175709705</v>
      </c>
      <c r="AH18" s="22">
        <v>2.8903144578901232</v>
      </c>
      <c r="AI18" s="23">
        <v>2.349320388022285</v>
      </c>
      <c r="AJ18" s="24">
        <v>1.832975331868111</v>
      </c>
      <c r="AK18" s="24">
        <v>1.4116925019362649</v>
      </c>
    </row>
    <row r="19" spans="1:38" x14ac:dyDescent="0.35">
      <c r="A19" s="174"/>
      <c r="B19" s="12" t="s">
        <v>23</v>
      </c>
      <c r="C19" s="97" t="s">
        <v>216</v>
      </c>
      <c r="D19" s="90">
        <v>0.13</v>
      </c>
      <c r="E19" s="21">
        <v>4.4905059373301599</v>
      </c>
      <c r="F19" s="21">
        <v>3.8414354140168601</v>
      </c>
      <c r="G19" s="21">
        <v>3.6873304873752302</v>
      </c>
      <c r="H19" s="22">
        <v>1.7870170390507101</v>
      </c>
      <c r="I19" s="23">
        <v>1.17057765282894</v>
      </c>
      <c r="J19" s="24">
        <v>0.78231432798581602</v>
      </c>
      <c r="K19" s="24">
        <v>0.33589346935756398</v>
      </c>
      <c r="N19" s="174"/>
      <c r="O19" s="12" t="s">
        <v>23</v>
      </c>
      <c r="P19" s="97" t="s">
        <v>119</v>
      </c>
      <c r="Q19" s="97">
        <v>0.94</v>
      </c>
      <c r="R19" s="21">
        <v>4.4905059373301599</v>
      </c>
      <c r="S19" s="21">
        <v>3.8414354140168601</v>
      </c>
      <c r="T19" s="21">
        <v>3.6873304873752302</v>
      </c>
      <c r="U19" s="22">
        <v>1.7870170390507101</v>
      </c>
      <c r="V19" s="23">
        <v>1.17057765282894</v>
      </c>
      <c r="W19" s="24">
        <v>0.78231432798581602</v>
      </c>
      <c r="X19" s="24">
        <v>0.33589346935756398</v>
      </c>
      <c r="AA19" s="174"/>
      <c r="AB19" s="12" t="s">
        <v>23</v>
      </c>
      <c r="AC19" s="97" t="s">
        <v>326</v>
      </c>
      <c r="AD19" s="90" t="s">
        <v>113</v>
      </c>
      <c r="AE19" s="21">
        <v>7.2539340584065197</v>
      </c>
      <c r="AF19" s="21">
        <v>5.8973531473538392</v>
      </c>
      <c r="AG19" s="21">
        <v>5.5388870685061216</v>
      </c>
      <c r="AH19" s="22">
        <v>4.7709332348584841</v>
      </c>
      <c r="AI19" s="23">
        <v>4.2343033447407903</v>
      </c>
      <c r="AJ19" s="24">
        <v>3.620763875352365</v>
      </c>
      <c r="AK19" s="24">
        <v>2.8850509850187809</v>
      </c>
    </row>
    <row r="20" spans="1:38" x14ac:dyDescent="0.35">
      <c r="A20" s="174"/>
      <c r="B20" s="12" t="s">
        <v>24</v>
      </c>
      <c r="C20" s="97" t="s">
        <v>221</v>
      </c>
      <c r="D20" s="90">
        <v>0.19</v>
      </c>
      <c r="E20" s="21">
        <v>8.1711887387011402</v>
      </c>
      <c r="F20" s="21">
        <v>5.4243053498961196</v>
      </c>
      <c r="G20" s="21">
        <v>5.0953726373394002</v>
      </c>
      <c r="H20" s="22">
        <v>3.6902638538655501</v>
      </c>
      <c r="I20" s="23">
        <v>1.86458308862542</v>
      </c>
      <c r="J20" s="24">
        <v>1.15752421273585</v>
      </c>
      <c r="K20" s="24">
        <v>0.77286183213187098</v>
      </c>
      <c r="N20" s="174"/>
      <c r="O20" s="12" t="s">
        <v>24</v>
      </c>
      <c r="P20" s="90" t="s">
        <v>123</v>
      </c>
      <c r="Q20" s="90">
        <v>0.22</v>
      </c>
      <c r="R20" s="21">
        <v>8.1711887387011402</v>
      </c>
      <c r="S20" s="21">
        <v>5.4243053498961196</v>
      </c>
      <c r="T20" s="21">
        <v>5.0953726373394002</v>
      </c>
      <c r="U20" s="22">
        <v>3.6902638538655501</v>
      </c>
      <c r="V20" s="23">
        <v>1.86458308862542</v>
      </c>
      <c r="W20" s="24">
        <v>1.15752421273585</v>
      </c>
      <c r="X20" s="24">
        <v>0.77286183213187098</v>
      </c>
      <c r="AA20" s="174"/>
      <c r="AB20" s="12" t="s">
        <v>24</v>
      </c>
      <c r="AC20" s="97" t="s">
        <v>331</v>
      </c>
      <c r="AD20" s="90" t="s">
        <v>113</v>
      </c>
      <c r="AE20" s="21">
        <v>10.274649386072729</v>
      </c>
      <c r="AF20" s="21">
        <v>9.0565263089573573</v>
      </c>
      <c r="AG20" s="21">
        <v>8.3055468049022867</v>
      </c>
      <c r="AH20" s="22">
        <v>7.4236006740447253</v>
      </c>
      <c r="AI20" s="23">
        <v>6.5298608019299902</v>
      </c>
      <c r="AJ20" s="24">
        <v>5.7771512961545932</v>
      </c>
      <c r="AK20" s="24">
        <v>4.9875641104568373</v>
      </c>
    </row>
    <row r="21" spans="1:38" x14ac:dyDescent="0.35">
      <c r="A21" s="174"/>
      <c r="B21" s="12" t="s">
        <v>25</v>
      </c>
      <c r="C21" s="97" t="s">
        <v>226</v>
      </c>
      <c r="D21" s="90" t="s">
        <v>113</v>
      </c>
      <c r="E21" s="21">
        <v>12.257318418486101</v>
      </c>
      <c r="F21" s="21">
        <v>9.4297263693242801</v>
      </c>
      <c r="G21" s="21">
        <v>8.4071006093057701</v>
      </c>
      <c r="H21" s="22">
        <v>4.8243283095475702</v>
      </c>
      <c r="I21" s="23">
        <v>3.36008734369002</v>
      </c>
      <c r="J21" s="24">
        <v>1.74646570228066</v>
      </c>
      <c r="K21" s="24">
        <v>1.07707113821362</v>
      </c>
      <c r="N21" s="174"/>
      <c r="O21" s="12" t="s">
        <v>25</v>
      </c>
      <c r="P21" s="90" t="s">
        <v>128</v>
      </c>
      <c r="Q21" s="90">
        <v>0.35</v>
      </c>
      <c r="R21" s="21">
        <v>12.257318418486101</v>
      </c>
      <c r="S21" s="21">
        <v>9.4297263693242801</v>
      </c>
      <c r="T21" s="21">
        <v>8.4071006093057701</v>
      </c>
      <c r="U21" s="22">
        <v>4.8243283095475702</v>
      </c>
      <c r="V21" s="23">
        <v>3.36008734369002</v>
      </c>
      <c r="W21" s="24">
        <v>1.74646570228066</v>
      </c>
      <c r="X21" s="24">
        <v>1.07707113821362</v>
      </c>
      <c r="AA21" s="174"/>
      <c r="AB21" s="12" t="s">
        <v>25</v>
      </c>
      <c r="AC21" s="97" t="s">
        <v>336</v>
      </c>
      <c r="AD21" s="90" t="s">
        <v>113</v>
      </c>
      <c r="AE21" s="21">
        <v>16.751356032828429</v>
      </c>
      <c r="AF21" s="21">
        <v>13.837660113080389</v>
      </c>
      <c r="AG21" s="21">
        <v>11.99575610177558</v>
      </c>
      <c r="AH21" s="22">
        <v>11.02911856981178</v>
      </c>
      <c r="AI21" s="23">
        <v>9.8858079062371598</v>
      </c>
      <c r="AJ21" s="24">
        <v>8.7948602550031332</v>
      </c>
      <c r="AK21" s="24">
        <v>7.8369997603986654</v>
      </c>
    </row>
    <row r="22" spans="1:38" x14ac:dyDescent="0.35">
      <c r="A22" s="174"/>
      <c r="B22" s="12" t="s">
        <v>26</v>
      </c>
      <c r="C22" s="97" t="s">
        <v>231</v>
      </c>
      <c r="D22" s="90" t="s">
        <v>113</v>
      </c>
      <c r="E22" s="21">
        <v>18.6931297475756</v>
      </c>
      <c r="F22" s="21">
        <v>17.244280298242298</v>
      </c>
      <c r="G22" s="21">
        <v>10.563576921343</v>
      </c>
      <c r="H22" s="22">
        <v>7.3354714874298503</v>
      </c>
      <c r="I22" s="23">
        <v>4.1826729199875103</v>
      </c>
      <c r="J22" s="24">
        <v>2.90753036398646</v>
      </c>
      <c r="K22" s="24">
        <v>1.48047957115514</v>
      </c>
      <c r="N22" s="174"/>
      <c r="O22" s="12" t="s">
        <v>26</v>
      </c>
      <c r="P22" s="90" t="s">
        <v>133</v>
      </c>
      <c r="Q22" s="90">
        <v>0.86</v>
      </c>
      <c r="R22" s="21">
        <v>18.6931297475756</v>
      </c>
      <c r="S22" s="21">
        <v>17.244280298242298</v>
      </c>
      <c r="T22" s="21">
        <v>10.563576921343</v>
      </c>
      <c r="U22" s="22">
        <v>7.3354714874298503</v>
      </c>
      <c r="V22" s="23">
        <v>4.1826729199875103</v>
      </c>
      <c r="W22" s="24">
        <v>2.90753036398646</v>
      </c>
      <c r="X22" s="24">
        <v>1.48047957115514</v>
      </c>
      <c r="AA22" s="174"/>
      <c r="AB22" s="12" t="s">
        <v>26</v>
      </c>
      <c r="AC22" s="97" t="s">
        <v>341</v>
      </c>
      <c r="AD22" s="90" t="s">
        <v>113</v>
      </c>
      <c r="AE22" s="21">
        <v>25.714588347624129</v>
      </c>
      <c r="AF22" s="21">
        <v>21.00113653209468</v>
      </c>
      <c r="AG22" s="21">
        <v>17.222853283394219</v>
      </c>
      <c r="AH22" s="22">
        <v>15.10792571785327</v>
      </c>
      <c r="AI22" s="23">
        <v>13.78160034731995</v>
      </c>
      <c r="AJ22" s="24">
        <v>12.619160399527971</v>
      </c>
      <c r="AK22" s="24">
        <v>11.29000730496103</v>
      </c>
    </row>
    <row r="23" spans="1:38" x14ac:dyDescent="0.35">
      <c r="A23" s="174"/>
      <c r="B23" s="12" t="s">
        <v>27</v>
      </c>
      <c r="C23" s="97" t="s">
        <v>236</v>
      </c>
      <c r="D23" s="90" t="s">
        <v>113</v>
      </c>
      <c r="E23" s="21">
        <v>29.3796692688659</v>
      </c>
      <c r="F23" s="21">
        <v>26.790199252106898</v>
      </c>
      <c r="G23" s="21">
        <v>18.4954962513251</v>
      </c>
      <c r="H23" s="22">
        <v>8.7384358199882204</v>
      </c>
      <c r="I23" s="23">
        <v>6.01427500660607</v>
      </c>
      <c r="J23" s="24">
        <v>3.59017909863877</v>
      </c>
      <c r="K23" s="24">
        <v>2.46660044319187</v>
      </c>
      <c r="N23" s="174"/>
      <c r="O23" s="12" t="s">
        <v>27</v>
      </c>
      <c r="P23" s="97" t="s">
        <v>138</v>
      </c>
      <c r="Q23" s="90">
        <v>0.38</v>
      </c>
      <c r="R23" s="21">
        <v>29.3796692688659</v>
      </c>
      <c r="S23" s="21">
        <v>26.790199252106898</v>
      </c>
      <c r="T23" s="21">
        <v>18.4954962513251</v>
      </c>
      <c r="U23" s="22">
        <v>8.7384358199882204</v>
      </c>
      <c r="V23" s="23">
        <v>6.01427500660607</v>
      </c>
      <c r="W23" s="24">
        <v>3.59017909863877</v>
      </c>
      <c r="X23" s="24">
        <v>2.46660044319187</v>
      </c>
      <c r="AA23" s="174"/>
      <c r="AB23" s="12" t="s">
        <v>27</v>
      </c>
      <c r="AC23" s="97" t="s">
        <v>346</v>
      </c>
      <c r="AD23" s="90" t="s">
        <v>113</v>
      </c>
      <c r="AE23" s="21">
        <v>35.721215637787409</v>
      </c>
      <c r="AF23" s="21">
        <v>29.23618540560426</v>
      </c>
      <c r="AG23" s="21">
        <v>27.92980872312814</v>
      </c>
      <c r="AH23" s="22">
        <v>20.829886154136322</v>
      </c>
      <c r="AI23" s="23">
        <v>18.92060816324938</v>
      </c>
      <c r="AJ23" s="24">
        <v>17.141414674022339</v>
      </c>
      <c r="AK23" s="24">
        <v>15.75524668706106</v>
      </c>
    </row>
    <row r="24" spans="1:38" x14ac:dyDescent="0.35">
      <c r="A24" s="174"/>
      <c r="B24" s="12" t="s">
        <v>28</v>
      </c>
      <c r="C24" s="97" t="s">
        <v>241</v>
      </c>
      <c r="D24" s="90" t="s">
        <v>113</v>
      </c>
      <c r="E24" s="21">
        <v>35.686932716280701</v>
      </c>
      <c r="F24" s="21">
        <v>36.0202461851284</v>
      </c>
      <c r="G24" s="21">
        <v>25.015056616958301</v>
      </c>
      <c r="H24" s="22">
        <v>13.4748151176102</v>
      </c>
      <c r="I24" s="23">
        <v>7.5548461675007301</v>
      </c>
      <c r="J24" s="24">
        <v>4.6457388293091197</v>
      </c>
      <c r="K24" s="24">
        <v>2.69428230150656</v>
      </c>
      <c r="N24" s="174"/>
      <c r="O24" s="12" t="s">
        <v>28</v>
      </c>
      <c r="P24" s="97" t="s">
        <v>143</v>
      </c>
      <c r="Q24" s="90">
        <v>0.12</v>
      </c>
      <c r="R24" s="21">
        <v>35.686932716280701</v>
      </c>
      <c r="S24" s="21">
        <v>36.0202461851284</v>
      </c>
      <c r="T24" s="21">
        <v>25.015056616958301</v>
      </c>
      <c r="U24" s="22">
        <v>13.4748151176102</v>
      </c>
      <c r="V24" s="23">
        <v>7.5548461675007301</v>
      </c>
      <c r="W24" s="24">
        <v>4.6457388293091197</v>
      </c>
      <c r="X24" s="24">
        <v>2.69428230150656</v>
      </c>
      <c r="AA24" s="174"/>
      <c r="AB24" s="12" t="s">
        <v>28</v>
      </c>
      <c r="AC24" s="97" t="s">
        <v>351</v>
      </c>
      <c r="AD24" s="90" t="s">
        <v>113</v>
      </c>
      <c r="AE24" s="21">
        <v>50.757629178864441</v>
      </c>
      <c r="AF24" s="21">
        <v>43.394487727234647</v>
      </c>
      <c r="AG24" s="21">
        <v>36.208903502057112</v>
      </c>
      <c r="AH24" s="22">
        <v>29.910579722119898</v>
      </c>
      <c r="AI24" s="23">
        <v>25.083553217088191</v>
      </c>
      <c r="AJ24" s="24">
        <v>22.622498999903151</v>
      </c>
      <c r="AK24" s="24">
        <v>20.567063599437351</v>
      </c>
    </row>
    <row r="25" spans="1:38" x14ac:dyDescent="0.35">
      <c r="A25" s="174"/>
      <c r="B25" s="12" t="s">
        <v>29</v>
      </c>
      <c r="C25" s="97" t="s">
        <v>246</v>
      </c>
      <c r="D25" s="90" t="s">
        <v>113</v>
      </c>
      <c r="E25" s="21">
        <v>50.331789157380697</v>
      </c>
      <c r="F25" s="21">
        <v>41.650088070158297</v>
      </c>
      <c r="G25" s="21">
        <v>31.013947950685701</v>
      </c>
      <c r="H25" s="22">
        <v>18.984718172729501</v>
      </c>
      <c r="I25" s="23">
        <v>10.990851854752</v>
      </c>
      <c r="J25" s="24">
        <v>5.5389732521966</v>
      </c>
      <c r="K25" s="24">
        <v>3.2961599554598502</v>
      </c>
      <c r="N25" s="174"/>
      <c r="O25" s="12" t="s">
        <v>29</v>
      </c>
      <c r="P25" s="97" t="s">
        <v>148</v>
      </c>
      <c r="Q25" s="90" t="s">
        <v>113</v>
      </c>
      <c r="R25" s="21">
        <v>50.331789157380697</v>
      </c>
      <c r="S25" s="21">
        <v>41.650088070158297</v>
      </c>
      <c r="T25" s="21">
        <v>31.013947950685701</v>
      </c>
      <c r="U25" s="22">
        <v>18.984718172729501</v>
      </c>
      <c r="V25" s="23">
        <v>10.990851854752</v>
      </c>
      <c r="W25" s="24">
        <v>5.5389732521966</v>
      </c>
      <c r="X25" s="24">
        <v>3.2961599554598502</v>
      </c>
      <c r="AA25" s="174"/>
      <c r="AB25" s="12" t="s">
        <v>29</v>
      </c>
      <c r="AC25" s="97" t="s">
        <v>356</v>
      </c>
      <c r="AD25" s="90" t="s">
        <v>113</v>
      </c>
      <c r="AE25" s="21">
        <v>67.349130620952479</v>
      </c>
      <c r="AF25" s="21">
        <v>58.833640270104361</v>
      </c>
      <c r="AG25" s="21">
        <v>46.910402483142001</v>
      </c>
      <c r="AH25" s="22">
        <v>40.361659239652042</v>
      </c>
      <c r="AI25" s="23">
        <v>35.060313540832247</v>
      </c>
      <c r="AJ25" s="24">
        <v>28.685659444682919</v>
      </c>
      <c r="AK25" s="24">
        <v>25.942747448471948</v>
      </c>
    </row>
    <row r="26" spans="1:38" x14ac:dyDescent="0.35">
      <c r="A26" s="175"/>
      <c r="B26" s="8" t="s">
        <v>30</v>
      </c>
      <c r="C26" s="99" t="s">
        <v>251</v>
      </c>
      <c r="D26" s="96" t="s">
        <v>113</v>
      </c>
      <c r="E26" s="25">
        <v>64.432610550472205</v>
      </c>
      <c r="F26" s="25">
        <v>58.796050194107501</v>
      </c>
      <c r="G26" s="25">
        <v>36.190103692514398</v>
      </c>
      <c r="H26" s="26">
        <v>30.296144815572202</v>
      </c>
      <c r="I26" s="27">
        <v>16.309223055350699</v>
      </c>
      <c r="J26" s="27">
        <v>9.0785720515152804</v>
      </c>
      <c r="K26" s="27">
        <v>4.4458015222769198</v>
      </c>
      <c r="L26" s="18"/>
      <c r="N26" s="175"/>
      <c r="O26" s="8" t="s">
        <v>30</v>
      </c>
      <c r="P26" s="99" t="s">
        <v>153</v>
      </c>
      <c r="Q26" s="96" t="s">
        <v>113</v>
      </c>
      <c r="R26" s="25">
        <v>64.432610550472205</v>
      </c>
      <c r="S26" s="25">
        <v>58.796050194107501</v>
      </c>
      <c r="T26" s="25">
        <v>36.190103692514398</v>
      </c>
      <c r="U26" s="26">
        <v>30.296144815572202</v>
      </c>
      <c r="V26" s="27">
        <v>16.309223055350699</v>
      </c>
      <c r="W26" s="27">
        <v>9.0785720515152804</v>
      </c>
      <c r="X26" s="27">
        <v>4.4458015222769198</v>
      </c>
      <c r="Y26" s="18"/>
      <c r="AA26" s="175"/>
      <c r="AB26" s="8" t="s">
        <v>30</v>
      </c>
      <c r="AC26" s="99" t="s">
        <v>361</v>
      </c>
      <c r="AD26" s="96" t="s">
        <v>113</v>
      </c>
      <c r="AE26" s="25">
        <v>95.330422861745717</v>
      </c>
      <c r="AF26" s="25">
        <v>76.680567924169893</v>
      </c>
      <c r="AG26" s="25">
        <v>63.059119370720133</v>
      </c>
      <c r="AH26" s="26">
        <v>55.673352388542597</v>
      </c>
      <c r="AI26" s="27">
        <v>46.192662768210617</v>
      </c>
      <c r="AJ26" s="27">
        <v>40.221305999003633</v>
      </c>
      <c r="AK26" s="27">
        <v>33.091233793801642</v>
      </c>
      <c r="AL26" s="18"/>
    </row>
    <row r="27" spans="1:38" ht="14.5" customHeight="1" x14ac:dyDescent="0.35">
      <c r="A27" s="176" t="s">
        <v>34</v>
      </c>
      <c r="B27" s="12" t="s">
        <v>20</v>
      </c>
      <c r="C27" s="90" t="s">
        <v>59</v>
      </c>
      <c r="D27" s="90" t="s">
        <v>59</v>
      </c>
      <c r="E27" s="30">
        <v>0.52344839426970569</v>
      </c>
      <c r="F27" s="30">
        <v>0.71938021078559555</v>
      </c>
      <c r="G27" s="30">
        <v>0.79324558594888028</v>
      </c>
      <c r="H27" s="20">
        <v>1.0420338488526311</v>
      </c>
      <c r="I27" s="30">
        <v>1.0032559260170937</v>
      </c>
      <c r="J27" s="30">
        <v>1.0789944974727004</v>
      </c>
      <c r="K27" s="30">
        <v>1.0681704480893701</v>
      </c>
      <c r="N27" s="176" t="s">
        <v>34</v>
      </c>
      <c r="O27" s="12" t="s">
        <v>20</v>
      </c>
      <c r="P27" s="13" t="s">
        <v>59</v>
      </c>
      <c r="Q27" s="13" t="s">
        <v>59</v>
      </c>
      <c r="R27" s="13" t="s">
        <v>59</v>
      </c>
      <c r="S27" s="13" t="s">
        <v>59</v>
      </c>
      <c r="T27" s="13" t="s">
        <v>59</v>
      </c>
      <c r="U27" s="13" t="s">
        <v>59</v>
      </c>
      <c r="V27" s="13" t="s">
        <v>59</v>
      </c>
      <c r="W27" s="13" t="s">
        <v>59</v>
      </c>
      <c r="X27" s="13" t="s">
        <v>59</v>
      </c>
      <c r="AA27" s="176" t="s">
        <v>34</v>
      </c>
      <c r="AB27" s="12" t="s">
        <v>20</v>
      </c>
      <c r="AC27" s="90" t="s">
        <v>59</v>
      </c>
      <c r="AD27" s="90" t="s">
        <v>59</v>
      </c>
      <c r="AE27" s="30">
        <v>0</v>
      </c>
      <c r="AF27" s="30">
        <v>0.16579439683807129</v>
      </c>
      <c r="AG27" s="30">
        <v>0.15099146659143936</v>
      </c>
      <c r="AH27" s="20">
        <v>0.19875465303275996</v>
      </c>
      <c r="AI27" s="30">
        <v>0.19812169380073696</v>
      </c>
      <c r="AJ27" s="30">
        <v>0.2283863841801673</v>
      </c>
      <c r="AK27" s="30">
        <v>0.22731025342311006</v>
      </c>
    </row>
    <row r="28" spans="1:38" x14ac:dyDescent="0.35">
      <c r="A28" s="174"/>
      <c r="B28" s="12" t="s">
        <v>21</v>
      </c>
      <c r="C28" s="90" t="s">
        <v>59</v>
      </c>
      <c r="D28" s="90" t="s">
        <v>59</v>
      </c>
      <c r="E28" s="19">
        <v>0.18453521116364199</v>
      </c>
      <c r="F28" s="19">
        <v>0.19887437105980099</v>
      </c>
      <c r="G28" s="19">
        <v>0.22399225882753401</v>
      </c>
      <c r="H28" s="43">
        <v>0.23833243561449199</v>
      </c>
      <c r="I28" s="19">
        <v>2.02052391601561E-5</v>
      </c>
      <c r="J28" s="19">
        <v>-1.4295418971801499E-3</v>
      </c>
      <c r="K28" s="19">
        <v>0</v>
      </c>
      <c r="N28" s="174"/>
      <c r="O28" s="12" t="s">
        <v>21</v>
      </c>
      <c r="P28" s="13" t="s">
        <v>59</v>
      </c>
      <c r="Q28" s="13" t="s">
        <v>59</v>
      </c>
      <c r="R28" s="19">
        <v>0.18453521116364199</v>
      </c>
      <c r="S28" s="19">
        <v>0.19887437105980099</v>
      </c>
      <c r="T28" s="19">
        <v>0.22399225882753401</v>
      </c>
      <c r="U28" s="43">
        <v>0.23833243561449199</v>
      </c>
      <c r="V28" s="19">
        <v>2.02052391601561E-5</v>
      </c>
      <c r="W28" s="19">
        <v>-1.4295418971801499E-3</v>
      </c>
      <c r="X28" s="19">
        <v>0</v>
      </c>
      <c r="AA28" s="174"/>
      <c r="AB28" s="12" t="s">
        <v>21</v>
      </c>
      <c r="AC28" s="90" t="s">
        <v>59</v>
      </c>
      <c r="AD28" s="90" t="s">
        <v>59</v>
      </c>
      <c r="AE28" s="19">
        <v>1.719696000739469</v>
      </c>
      <c r="AF28" s="19">
        <v>2.0172203376154441</v>
      </c>
      <c r="AG28" s="19">
        <v>1.811340440228181</v>
      </c>
      <c r="AH28" s="43">
        <v>2.0261602616785979</v>
      </c>
      <c r="AI28" s="19">
        <v>1.705068718877353</v>
      </c>
      <c r="AJ28" s="19">
        <v>1.4260395602606559</v>
      </c>
      <c r="AK28" s="19">
        <v>1.1847978458966379</v>
      </c>
    </row>
    <row r="29" spans="1:38" x14ac:dyDescent="0.35">
      <c r="A29" s="174"/>
      <c r="B29" s="12" t="s">
        <v>22</v>
      </c>
      <c r="C29" s="90" t="s">
        <v>59</v>
      </c>
      <c r="D29" s="90" t="s">
        <v>59</v>
      </c>
      <c r="E29" s="19">
        <v>0.20595625489146099</v>
      </c>
      <c r="F29" s="19">
        <v>4.1961829993553099</v>
      </c>
      <c r="G29" s="19">
        <v>0.20530845542342799</v>
      </c>
      <c r="H29" s="43">
        <v>0.23204440401715201</v>
      </c>
      <c r="I29" s="19">
        <v>2.6749723911213899E-2</v>
      </c>
      <c r="J29" s="19">
        <v>9.8938246894930394E-6</v>
      </c>
      <c r="K29" s="19">
        <v>-1.88412708169523E-3</v>
      </c>
      <c r="N29" s="174"/>
      <c r="O29" s="12" t="s">
        <v>22</v>
      </c>
      <c r="P29" s="90" t="s">
        <v>59</v>
      </c>
      <c r="Q29" s="90" t="s">
        <v>59</v>
      </c>
      <c r="R29" s="19">
        <v>0.20595625489146099</v>
      </c>
      <c r="S29" s="19">
        <v>4.1961829993553099</v>
      </c>
      <c r="T29" s="19">
        <v>0.20530845542342799</v>
      </c>
      <c r="U29" s="43">
        <v>0.23204440401715201</v>
      </c>
      <c r="V29" s="19">
        <v>2.6749723911213899E-2</v>
      </c>
      <c r="W29" s="19">
        <v>9.8938246894930394E-6</v>
      </c>
      <c r="X29" s="19">
        <v>-1.88412708169523E-3</v>
      </c>
      <c r="AA29" s="174"/>
      <c r="AB29" s="12" t="s">
        <v>22</v>
      </c>
      <c r="AC29" s="90" t="s">
        <v>59</v>
      </c>
      <c r="AD29" s="90" t="s">
        <v>59</v>
      </c>
      <c r="AE29" s="19">
        <v>3.1159144130216458</v>
      </c>
      <c r="AF29" s="19">
        <v>3.9978174077935829</v>
      </c>
      <c r="AG29" s="19">
        <v>2.3841934784361052</v>
      </c>
      <c r="AH29" s="43">
        <v>2.7196588064406471</v>
      </c>
      <c r="AI29" s="19">
        <v>3.567999168043797</v>
      </c>
      <c r="AJ29" s="19">
        <v>3.0593943828248129</v>
      </c>
      <c r="AK29" s="19">
        <v>2.6105170855042079</v>
      </c>
    </row>
    <row r="30" spans="1:38" x14ac:dyDescent="0.35">
      <c r="A30" s="174"/>
      <c r="B30" s="12" t="s">
        <v>23</v>
      </c>
      <c r="C30" s="90" t="s">
        <v>59</v>
      </c>
      <c r="D30" s="90" t="s">
        <v>59</v>
      </c>
      <c r="E30" s="19">
        <v>0.24748432186820901</v>
      </c>
      <c r="F30" s="19">
        <v>0.21668096761052799</v>
      </c>
      <c r="G30" s="19">
        <v>4.79902099971605</v>
      </c>
      <c r="H30" s="43">
        <v>0.21554511359227399</v>
      </c>
      <c r="I30" s="19">
        <v>5.7555455189870304E-3</v>
      </c>
      <c r="J30" s="19">
        <v>3.5297599671170699E-6</v>
      </c>
      <c r="K30" s="19">
        <v>-2.58377695628287E-3</v>
      </c>
      <c r="N30" s="174"/>
      <c r="O30" s="12" t="s">
        <v>23</v>
      </c>
      <c r="P30" s="90" t="s">
        <v>59</v>
      </c>
      <c r="Q30" s="90" t="s">
        <v>59</v>
      </c>
      <c r="R30" s="19">
        <v>0.24748432186820901</v>
      </c>
      <c r="S30" s="19">
        <v>0.21668096761052799</v>
      </c>
      <c r="T30" s="19">
        <v>4.79902099971605</v>
      </c>
      <c r="U30" s="43">
        <v>0.21554511359227399</v>
      </c>
      <c r="V30" s="19">
        <v>5.7555455189870304E-3</v>
      </c>
      <c r="W30" s="19">
        <v>3.5297599671170699E-6</v>
      </c>
      <c r="X30" s="19">
        <v>-2.58377695628287E-3</v>
      </c>
      <c r="AA30" s="174"/>
      <c r="AB30" s="12" t="s">
        <v>23</v>
      </c>
      <c r="AC30" s="90" t="s">
        <v>59</v>
      </c>
      <c r="AD30" s="90" t="s">
        <v>59</v>
      </c>
      <c r="AE30" s="19">
        <v>4.2889371156040106</v>
      </c>
      <c r="AF30" s="19">
        <v>2.5583735566509178</v>
      </c>
      <c r="AG30" s="19">
        <v>4.6502255359384934</v>
      </c>
      <c r="AH30" s="43">
        <v>5.162677129692316</v>
      </c>
      <c r="AI30" s="19">
        <v>3.6404368750736862</v>
      </c>
      <c r="AJ30" s="19">
        <v>4.5334440118059698</v>
      </c>
      <c r="AK30" s="19">
        <v>3.9156935454356159</v>
      </c>
    </row>
    <row r="31" spans="1:38" x14ac:dyDescent="0.35">
      <c r="A31" s="174"/>
      <c r="B31" s="12" t="s">
        <v>24</v>
      </c>
      <c r="C31" s="90" t="s">
        <v>59</v>
      </c>
      <c r="D31" s="90" t="s">
        <v>59</v>
      </c>
      <c r="E31" s="19">
        <v>0.334072747681535</v>
      </c>
      <c r="F31" s="19">
        <v>0.26676483612636098</v>
      </c>
      <c r="G31" s="19">
        <v>0.23098315670821201</v>
      </c>
      <c r="H31" s="43">
        <v>0.21207468422079501</v>
      </c>
      <c r="I31" s="19">
        <v>2.0638928735728501E-5</v>
      </c>
      <c r="J31" s="19">
        <v>-2.7066734271384798E-5</v>
      </c>
      <c r="K31" s="19">
        <v>0</v>
      </c>
      <c r="N31" s="174"/>
      <c r="O31" s="12" t="s">
        <v>24</v>
      </c>
      <c r="P31" s="90" t="s">
        <v>59</v>
      </c>
      <c r="Q31" s="90" t="s">
        <v>59</v>
      </c>
      <c r="R31" s="19">
        <v>0.334072747681535</v>
      </c>
      <c r="S31" s="19">
        <v>0.26676483612636098</v>
      </c>
      <c r="T31" s="19">
        <v>0.23098315670821201</v>
      </c>
      <c r="U31" s="43">
        <v>0.21207468422079501</v>
      </c>
      <c r="V31" s="19">
        <v>2.0638928735728501E-5</v>
      </c>
      <c r="W31" s="19">
        <v>-2.7066734271384798E-5</v>
      </c>
      <c r="X31" s="19">
        <v>0</v>
      </c>
      <c r="AA31" s="174"/>
      <c r="AB31" s="12" t="s">
        <v>24</v>
      </c>
      <c r="AC31" s="90" t="s">
        <v>59</v>
      </c>
      <c r="AD31" s="90" t="s">
        <v>59</v>
      </c>
      <c r="AE31" s="19">
        <v>5.0373246381360346</v>
      </c>
      <c r="AF31" s="19">
        <v>7.5002662594522107</v>
      </c>
      <c r="AG31" s="19">
        <v>5.241485462548308</v>
      </c>
      <c r="AH31" s="43">
        <v>6.010872744044323</v>
      </c>
      <c r="AI31" s="19">
        <v>5.9161049429405868</v>
      </c>
      <c r="AJ31" s="19">
        <v>5.2489439967362284</v>
      </c>
      <c r="AK31" s="19">
        <v>6.4381109829155161</v>
      </c>
    </row>
    <row r="32" spans="1:38" x14ac:dyDescent="0.35">
      <c r="A32" s="174"/>
      <c r="B32" s="12" t="s">
        <v>25</v>
      </c>
      <c r="C32" s="90" t="s">
        <v>59</v>
      </c>
      <c r="D32" s="90" t="s">
        <v>59</v>
      </c>
      <c r="E32" s="19">
        <v>10.183393662226001</v>
      </c>
      <c r="F32" s="19">
        <v>0.372506071848971</v>
      </c>
      <c r="G32" s="19">
        <v>8.1591738253703596</v>
      </c>
      <c r="H32" s="43">
        <v>0.25032416979988997</v>
      </c>
      <c r="I32" s="19">
        <v>1.48963038572405</v>
      </c>
      <c r="J32" s="19">
        <v>3.5230422965758599E-3</v>
      </c>
      <c r="K32" s="19">
        <v>4.5702572733777102E-6</v>
      </c>
      <c r="N32" s="174"/>
      <c r="O32" s="12" t="s">
        <v>25</v>
      </c>
      <c r="P32" s="90" t="s">
        <v>59</v>
      </c>
      <c r="Q32" s="90" t="s">
        <v>59</v>
      </c>
      <c r="R32" s="19">
        <v>10.183393662226001</v>
      </c>
      <c r="S32" s="19">
        <v>0.372506071848971</v>
      </c>
      <c r="T32" s="19">
        <v>8.1591738253703596</v>
      </c>
      <c r="U32" s="43">
        <v>0.25032416979988997</v>
      </c>
      <c r="V32" s="19">
        <v>1.48963038572405</v>
      </c>
      <c r="W32" s="19">
        <v>3.5230422965758599E-3</v>
      </c>
      <c r="X32" s="19">
        <v>4.5702572733777102E-6</v>
      </c>
      <c r="AA32" s="174"/>
      <c r="AB32" s="12" t="s">
        <v>25</v>
      </c>
      <c r="AC32" s="90" t="s">
        <v>59</v>
      </c>
      <c r="AD32" s="90" t="s">
        <v>59</v>
      </c>
      <c r="AE32" s="19">
        <v>11.815284144157211</v>
      </c>
      <c r="AF32" s="19">
        <v>10.034136970150531</v>
      </c>
      <c r="AG32" s="19">
        <v>9.3514601176349199</v>
      </c>
      <c r="AH32" s="43">
        <v>5.9568695567412133</v>
      </c>
      <c r="AI32" s="19">
        <v>8.8521533299005739</v>
      </c>
      <c r="AJ32" s="19">
        <v>8.450519417864399</v>
      </c>
      <c r="AK32" s="19">
        <v>7.5602491078504279</v>
      </c>
    </row>
    <row r="33" spans="1:38" x14ac:dyDescent="0.35">
      <c r="A33" s="174"/>
      <c r="B33" s="12" t="s">
        <v>26</v>
      </c>
      <c r="C33" s="90" t="s">
        <v>59</v>
      </c>
      <c r="D33" s="90" t="s">
        <v>59</v>
      </c>
      <c r="E33" s="19">
        <v>12.7494103397717</v>
      </c>
      <c r="F33" s="19">
        <v>15.8026148059965</v>
      </c>
      <c r="G33" s="19">
        <v>9.9793759563568596</v>
      </c>
      <c r="H33" s="43">
        <v>9.6525096525096501</v>
      </c>
      <c r="I33" s="19">
        <v>0.44890974951871199</v>
      </c>
      <c r="J33" s="19">
        <v>1.2831212539605199</v>
      </c>
      <c r="K33" s="19">
        <v>2.0971235304173799E-3</v>
      </c>
      <c r="N33" s="174"/>
      <c r="O33" s="12" t="s">
        <v>26</v>
      </c>
      <c r="P33" s="90" t="s">
        <v>59</v>
      </c>
      <c r="Q33" s="90" t="s">
        <v>59</v>
      </c>
      <c r="R33" s="19">
        <v>12.7494103397717</v>
      </c>
      <c r="S33" s="19">
        <v>15.8026148059965</v>
      </c>
      <c r="T33" s="19">
        <v>9.9793759563568596</v>
      </c>
      <c r="U33" s="43">
        <v>9.6525096525096501</v>
      </c>
      <c r="V33" s="19">
        <v>0.44890974951871199</v>
      </c>
      <c r="W33" s="19">
        <v>1.2831212539605199</v>
      </c>
      <c r="X33" s="19">
        <v>2.0971235304173799E-3</v>
      </c>
      <c r="AA33" s="174"/>
      <c r="AB33" s="12" t="s">
        <v>26</v>
      </c>
      <c r="AC33" s="90" t="s">
        <v>59</v>
      </c>
      <c r="AD33" s="90" t="s">
        <v>59</v>
      </c>
      <c r="AE33" s="19">
        <v>16.734907902223512</v>
      </c>
      <c r="AF33" s="19">
        <v>14.01704711517241</v>
      </c>
      <c r="AG33" s="19">
        <v>14.65630954125751</v>
      </c>
      <c r="AH33" s="43">
        <v>14.116613685795549</v>
      </c>
      <c r="AI33" s="19">
        <v>9.7466954954943521</v>
      </c>
      <c r="AJ33" s="19">
        <v>12.83459357256857</v>
      </c>
      <c r="AK33" s="19">
        <v>12.29325147146263</v>
      </c>
    </row>
    <row r="34" spans="1:38" x14ac:dyDescent="0.35">
      <c r="A34" s="174"/>
      <c r="B34" s="12" t="s">
        <v>27</v>
      </c>
      <c r="C34" s="90" t="s">
        <v>59</v>
      </c>
      <c r="D34" s="90" t="s">
        <v>59</v>
      </c>
      <c r="E34" s="19">
        <v>40.191521336455402</v>
      </c>
      <c r="F34" s="19">
        <v>0.755972180223767</v>
      </c>
      <c r="G34" s="19">
        <v>17.230557162373302</v>
      </c>
      <c r="H34" s="43">
        <v>0.46663555762949099</v>
      </c>
      <c r="I34" s="19">
        <v>0.78174463598178001</v>
      </c>
      <c r="J34" s="19">
        <v>2.4592841376502102E-3</v>
      </c>
      <c r="K34" s="19">
        <v>3.1205613684018901E-2</v>
      </c>
      <c r="N34" s="174"/>
      <c r="O34" s="12" t="s">
        <v>27</v>
      </c>
      <c r="P34" s="90" t="s">
        <v>59</v>
      </c>
      <c r="Q34" s="90" t="s">
        <v>59</v>
      </c>
      <c r="R34" s="19">
        <v>40.191521336455402</v>
      </c>
      <c r="S34" s="19">
        <v>0.755972180223767</v>
      </c>
      <c r="T34" s="19">
        <v>17.230557162373302</v>
      </c>
      <c r="U34" s="43">
        <v>0.46663555762949099</v>
      </c>
      <c r="V34" s="19">
        <v>0.78174463598178001</v>
      </c>
      <c r="W34" s="19">
        <v>2.4592841376502102E-3</v>
      </c>
      <c r="X34" s="19">
        <v>3.1205613684018901E-2</v>
      </c>
      <c r="AA34" s="174"/>
      <c r="AB34" s="12" t="s">
        <v>27</v>
      </c>
      <c r="AC34" s="90" t="s">
        <v>59</v>
      </c>
      <c r="AD34" s="90" t="s">
        <v>59</v>
      </c>
      <c r="AE34" s="19">
        <v>29.540413358485871</v>
      </c>
      <c r="AF34" s="19">
        <v>23.003272541036971</v>
      </c>
      <c r="AG34" s="19">
        <v>20.50524934383202</v>
      </c>
      <c r="AH34" s="43">
        <v>15.27133341647726</v>
      </c>
      <c r="AI34" s="19">
        <v>17.341091350442198</v>
      </c>
      <c r="AJ34" s="19">
        <v>12.623164669283531</v>
      </c>
      <c r="AK34" s="19">
        <v>16.399214899388159</v>
      </c>
    </row>
    <row r="35" spans="1:38" x14ac:dyDescent="0.35">
      <c r="A35" s="174"/>
      <c r="B35" s="12" t="s">
        <v>28</v>
      </c>
      <c r="C35" s="90" t="s">
        <v>59</v>
      </c>
      <c r="D35" s="90" t="s">
        <v>59</v>
      </c>
      <c r="E35" s="19">
        <v>46.059365404298802</v>
      </c>
      <c r="F35" s="19">
        <v>24.5969455065852</v>
      </c>
      <c r="G35" s="19">
        <v>29.8992768112421</v>
      </c>
      <c r="H35" s="43">
        <v>0.72259556326324104</v>
      </c>
      <c r="I35" s="19">
        <v>8.9121142713259202E-2</v>
      </c>
      <c r="J35" s="19">
        <v>6.6938318823623999E-2</v>
      </c>
      <c r="K35" s="19">
        <v>-1.55766348604981E-6</v>
      </c>
      <c r="N35" s="174"/>
      <c r="O35" s="12" t="s">
        <v>28</v>
      </c>
      <c r="P35" s="90" t="s">
        <v>59</v>
      </c>
      <c r="Q35" s="90" t="s">
        <v>59</v>
      </c>
      <c r="R35" s="19">
        <v>46.059365404298802</v>
      </c>
      <c r="S35" s="19">
        <v>24.5969455065852</v>
      </c>
      <c r="T35" s="19">
        <v>29.8992768112421</v>
      </c>
      <c r="U35" s="43">
        <v>0.72259556326324104</v>
      </c>
      <c r="V35" s="19">
        <v>8.9121142713259202E-2</v>
      </c>
      <c r="W35" s="19">
        <v>6.6938318823623999E-2</v>
      </c>
      <c r="X35" s="19">
        <v>-1.55766348604981E-6</v>
      </c>
      <c r="AA35" s="174"/>
      <c r="AB35" s="12" t="s">
        <v>28</v>
      </c>
      <c r="AC35" s="90" t="s">
        <v>59</v>
      </c>
      <c r="AD35" s="90" t="s">
        <v>59</v>
      </c>
      <c r="AE35" s="19">
        <v>44.498831905662477</v>
      </c>
      <c r="AF35" s="19">
        <v>27.990600365830641</v>
      </c>
      <c r="AG35" s="19">
        <v>26.439778117382041</v>
      </c>
      <c r="AH35" s="43">
        <v>21.122690951118908</v>
      </c>
      <c r="AI35" s="19">
        <v>17.46081990730918</v>
      </c>
      <c r="AJ35" s="19">
        <v>18.60136992320195</v>
      </c>
      <c r="AK35" s="19">
        <v>13.602529885111331</v>
      </c>
    </row>
    <row r="36" spans="1:38" x14ac:dyDescent="0.35">
      <c r="A36" s="174"/>
      <c r="B36" s="12" t="s">
        <v>29</v>
      </c>
      <c r="C36" s="90" t="s">
        <v>59</v>
      </c>
      <c r="D36" s="90" t="s">
        <v>59</v>
      </c>
      <c r="E36" s="19">
        <v>2.11702938436785</v>
      </c>
      <c r="F36" s="19">
        <v>51.982256723038503</v>
      </c>
      <c r="G36" s="19">
        <v>1.4515894904920801</v>
      </c>
      <c r="H36" s="43">
        <v>1.1825642723681999</v>
      </c>
      <c r="I36" s="19">
        <v>0.14668010300565801</v>
      </c>
      <c r="J36" s="19">
        <v>-8.0514995706175303E-7</v>
      </c>
      <c r="K36" s="19">
        <v>-7.6263202181964799E-6</v>
      </c>
      <c r="N36" s="174"/>
      <c r="O36" s="12" t="s">
        <v>29</v>
      </c>
      <c r="P36" s="90" t="s">
        <v>59</v>
      </c>
      <c r="Q36" s="90" t="s">
        <v>59</v>
      </c>
      <c r="R36" s="19">
        <v>2.11702938436785</v>
      </c>
      <c r="S36" s="19">
        <v>51.982256723038503</v>
      </c>
      <c r="T36" s="19">
        <v>1.4515894904920801</v>
      </c>
      <c r="U36" s="43">
        <v>1.1825642723681999</v>
      </c>
      <c r="V36" s="19">
        <v>0.14668010300565801</v>
      </c>
      <c r="W36" s="19">
        <v>-8.0514995706175303E-7</v>
      </c>
      <c r="X36" s="19">
        <v>-7.6263202181964799E-6</v>
      </c>
      <c r="AA36" s="174"/>
      <c r="AB36" s="12" t="s">
        <v>29</v>
      </c>
      <c r="AC36" s="90" t="s">
        <v>59</v>
      </c>
      <c r="AD36" s="90" t="s">
        <v>59</v>
      </c>
      <c r="AE36" s="19">
        <v>44.50158227848101</v>
      </c>
      <c r="AF36" s="19">
        <v>45.748983644738352</v>
      </c>
      <c r="AG36" s="19">
        <v>36.514436243186147</v>
      </c>
      <c r="AH36" s="43">
        <v>27.161491629623249</v>
      </c>
      <c r="AI36" s="19">
        <v>23.4206945173047</v>
      </c>
      <c r="AJ36" s="19">
        <v>19.776163483775889</v>
      </c>
      <c r="AK36" s="19">
        <v>21.035390997197268</v>
      </c>
    </row>
    <row r="37" spans="1:38" x14ac:dyDescent="0.35">
      <c r="A37" s="175"/>
      <c r="B37" s="12" t="s">
        <v>30</v>
      </c>
      <c r="C37" s="96" t="s">
        <v>59</v>
      </c>
      <c r="D37" s="96" t="s">
        <v>59</v>
      </c>
      <c r="E37" s="44">
        <v>2.5704297758585199</v>
      </c>
      <c r="F37" s="44">
        <v>2.2534703443302599</v>
      </c>
      <c r="G37" s="44">
        <v>1.73034330011074</v>
      </c>
      <c r="H37" s="45">
        <v>1.2903558801517401</v>
      </c>
      <c r="I37" s="44">
        <v>3.9628050361771099E-8</v>
      </c>
      <c r="J37" s="44">
        <v>-1.96569798958194E-3</v>
      </c>
      <c r="K37" s="44">
        <v>0</v>
      </c>
      <c r="N37" s="175"/>
      <c r="O37" s="12" t="s">
        <v>30</v>
      </c>
      <c r="P37" s="96" t="s">
        <v>59</v>
      </c>
      <c r="Q37" s="96" t="s">
        <v>59</v>
      </c>
      <c r="R37" s="44">
        <v>2.5704297758585199</v>
      </c>
      <c r="S37" s="44">
        <v>2.2534703443302599</v>
      </c>
      <c r="T37" s="44">
        <v>1.73034330011074</v>
      </c>
      <c r="U37" s="45">
        <v>1.2903558801517401</v>
      </c>
      <c r="V37" s="44">
        <v>3.9628050361771099E-8</v>
      </c>
      <c r="W37" s="44">
        <v>-1.96569798958194E-3</v>
      </c>
      <c r="X37" s="44">
        <v>0</v>
      </c>
      <c r="AA37" s="175"/>
      <c r="AB37" s="12" t="s">
        <v>30</v>
      </c>
      <c r="AC37" s="96" t="s">
        <v>59</v>
      </c>
      <c r="AD37" s="96" t="s">
        <v>59</v>
      </c>
      <c r="AE37" s="44">
        <v>57.97828164909037</v>
      </c>
      <c r="AF37" s="44">
        <v>36.66834164029715</v>
      </c>
      <c r="AG37" s="44">
        <v>51.795758963256077</v>
      </c>
      <c r="AH37" s="45">
        <v>26.837632324437159</v>
      </c>
      <c r="AI37" s="44">
        <v>23.790834837325441</v>
      </c>
      <c r="AJ37" s="44">
        <v>20.638118288799529</v>
      </c>
      <c r="AK37" s="44">
        <v>17.349918634268761</v>
      </c>
    </row>
    <row r="38" spans="1:38" ht="14.5" customHeight="1" x14ac:dyDescent="0.35">
      <c r="A38" s="176" t="s">
        <v>46</v>
      </c>
      <c r="B38" s="28" t="s">
        <v>20</v>
      </c>
      <c r="C38" s="97" t="s">
        <v>202</v>
      </c>
      <c r="D38" s="90">
        <v>0.08</v>
      </c>
      <c r="E38" s="21">
        <v>0.24052993555401261</v>
      </c>
      <c r="F38" s="21">
        <v>0.18649409746181533</v>
      </c>
      <c r="G38" s="21">
        <v>0.16395204125336038</v>
      </c>
      <c r="H38" s="29">
        <v>9.5662519772964527E-2</v>
      </c>
      <c r="I38" s="21">
        <v>0.14140412896289492</v>
      </c>
      <c r="J38" s="21">
        <v>0.14384698712652116</v>
      </c>
      <c r="K38" s="21">
        <v>0.14054896734501474</v>
      </c>
      <c r="N38" s="176" t="s">
        <v>46</v>
      </c>
      <c r="O38" s="28" t="s">
        <v>20</v>
      </c>
      <c r="P38" s="13" t="s">
        <v>59</v>
      </c>
      <c r="Q38" s="13" t="s">
        <v>59</v>
      </c>
      <c r="R38" s="21">
        <v>0.24052993555401261</v>
      </c>
      <c r="S38" s="21">
        <v>0.18649409746181533</v>
      </c>
      <c r="T38" s="21">
        <v>0.16395204125336038</v>
      </c>
      <c r="U38" s="29">
        <v>9.5662519772964527E-2</v>
      </c>
      <c r="V38" s="21">
        <v>0.14140412896289492</v>
      </c>
      <c r="W38" s="21">
        <v>0.14384698712652116</v>
      </c>
      <c r="X38" s="21">
        <v>0.14054896734501474</v>
      </c>
      <c r="AA38" s="176" t="s">
        <v>46</v>
      </c>
      <c r="AB38" s="28" t="s">
        <v>20</v>
      </c>
      <c r="AC38" s="97" t="s">
        <v>312</v>
      </c>
      <c r="AD38" s="90">
        <v>0.02</v>
      </c>
      <c r="AE38" s="21">
        <v>0.33474063876882393</v>
      </c>
      <c r="AF38" s="21">
        <v>0.33565132222661637</v>
      </c>
      <c r="AG38" s="21">
        <v>0.25457322042859709</v>
      </c>
      <c r="AH38" s="29">
        <v>0.2837930269425567</v>
      </c>
      <c r="AI38" s="21">
        <v>0.28929897920835895</v>
      </c>
      <c r="AJ38" s="21">
        <v>0.29255940503298994</v>
      </c>
      <c r="AK38" s="21">
        <v>0.28730786557174859</v>
      </c>
    </row>
    <row r="39" spans="1:38" x14ac:dyDescent="0.35">
      <c r="A39" s="174"/>
      <c r="B39" s="12" t="s">
        <v>21</v>
      </c>
      <c r="C39" s="97" t="s">
        <v>207</v>
      </c>
      <c r="D39" s="90" t="s">
        <v>113</v>
      </c>
      <c r="E39" s="21">
        <v>1.52716965178669</v>
      </c>
      <c r="F39" s="21">
        <v>1.42213746583907</v>
      </c>
      <c r="G39" s="21">
        <v>1.2533183094287701</v>
      </c>
      <c r="H39" s="22">
        <v>0.86031842327499897</v>
      </c>
      <c r="I39" s="23">
        <v>0.294369583057566</v>
      </c>
      <c r="J39" s="24">
        <v>7.9707382514523695E-2</v>
      </c>
      <c r="K39" s="24">
        <v>1.3529917678827099E-2</v>
      </c>
      <c r="N39" s="174"/>
      <c r="O39" s="12" t="s">
        <v>21</v>
      </c>
      <c r="P39" s="94" t="s">
        <v>110</v>
      </c>
      <c r="Q39" s="94">
        <v>0.98</v>
      </c>
      <c r="R39" s="21">
        <v>1.52716965178669</v>
      </c>
      <c r="S39" s="21">
        <v>1.42213746583907</v>
      </c>
      <c r="T39" s="21">
        <v>1.2533183094287701</v>
      </c>
      <c r="U39" s="22">
        <v>0.86031842327499897</v>
      </c>
      <c r="V39" s="23">
        <v>0.294369583057566</v>
      </c>
      <c r="W39" s="24">
        <v>7.9707382514523695E-2</v>
      </c>
      <c r="X39" s="24">
        <v>1.3529917678827099E-2</v>
      </c>
      <c r="AA39" s="174"/>
      <c r="AB39" s="12" t="s">
        <v>21</v>
      </c>
      <c r="AC39" s="97" t="s">
        <v>317</v>
      </c>
      <c r="AD39" s="90" t="s">
        <v>113</v>
      </c>
      <c r="AE39" s="21">
        <v>2.5482241385848692</v>
      </c>
      <c r="AF39" s="21">
        <v>2.187252415178004</v>
      </c>
      <c r="AG39" s="21">
        <v>1.5604644233799569</v>
      </c>
      <c r="AH39" s="22">
        <v>1.768714506157878</v>
      </c>
      <c r="AI39" s="23">
        <v>1.3681980889684999</v>
      </c>
      <c r="AJ39" s="24">
        <v>1.043764735391326</v>
      </c>
      <c r="AK39" s="24">
        <v>0.78402016980951061</v>
      </c>
    </row>
    <row r="40" spans="1:38" x14ac:dyDescent="0.35">
      <c r="A40" s="174"/>
      <c r="B40" s="12" t="s">
        <v>22</v>
      </c>
      <c r="C40" s="97" t="s">
        <v>212</v>
      </c>
      <c r="D40" s="90">
        <v>0.01</v>
      </c>
      <c r="E40" s="21">
        <v>2.9517883996333301</v>
      </c>
      <c r="F40" s="21">
        <v>2.3166576106414598</v>
      </c>
      <c r="G40" s="21">
        <v>1.87932041181742</v>
      </c>
      <c r="H40" s="22">
        <v>1.0437402548001899</v>
      </c>
      <c r="I40" s="23">
        <v>0.74572601622329704</v>
      </c>
      <c r="J40" s="24">
        <v>0.258519047220514</v>
      </c>
      <c r="K40" s="24">
        <v>6.7292770436851806E-2</v>
      </c>
      <c r="N40" s="174"/>
      <c r="O40" s="12" t="s">
        <v>22</v>
      </c>
      <c r="P40" s="90" t="s">
        <v>59</v>
      </c>
      <c r="Q40" s="90" t="s">
        <v>59</v>
      </c>
      <c r="R40" s="21">
        <v>2.9517883996333301</v>
      </c>
      <c r="S40" s="21">
        <v>2.3166576106414598</v>
      </c>
      <c r="T40" s="21">
        <v>1.87932041181742</v>
      </c>
      <c r="U40" s="22">
        <v>1.0437402548001899</v>
      </c>
      <c r="V40" s="23">
        <v>0.74572601622329704</v>
      </c>
      <c r="W40" s="24">
        <v>0.258519047220514</v>
      </c>
      <c r="X40" s="24">
        <v>6.7292770436851806E-2</v>
      </c>
      <c r="AA40" s="174"/>
      <c r="AB40" s="12" t="s">
        <v>22</v>
      </c>
      <c r="AC40" s="97" t="s">
        <v>322</v>
      </c>
      <c r="AD40" s="90" t="s">
        <v>113</v>
      </c>
      <c r="AE40" s="21">
        <v>4.016502722345602</v>
      </c>
      <c r="AF40" s="21">
        <v>3.4138109733689168</v>
      </c>
      <c r="AG40" s="21">
        <v>2.9261920657124101</v>
      </c>
      <c r="AH40" s="22">
        <v>2.8768049670774229</v>
      </c>
      <c r="AI40" s="23">
        <v>2.692739259229104</v>
      </c>
      <c r="AJ40" s="24">
        <v>2.127606145123448</v>
      </c>
      <c r="AK40" s="24">
        <v>1.661610052268109</v>
      </c>
    </row>
    <row r="41" spans="1:38" x14ac:dyDescent="0.35">
      <c r="A41" s="174"/>
      <c r="B41" s="12" t="s">
        <v>23</v>
      </c>
      <c r="C41" s="97" t="s">
        <v>217</v>
      </c>
      <c r="D41" s="90">
        <v>0.01</v>
      </c>
      <c r="E41" s="21">
        <v>3.7457795599364498</v>
      </c>
      <c r="F41" s="21">
        <v>3.4934980626441701</v>
      </c>
      <c r="G41" s="21">
        <v>3.2617492625388702</v>
      </c>
      <c r="H41" s="22">
        <v>1.6923169767172299</v>
      </c>
      <c r="I41" s="23">
        <v>0.94873143519709602</v>
      </c>
      <c r="J41" s="24">
        <v>0.63583045784581804</v>
      </c>
      <c r="K41" s="24">
        <v>0.212122896115854</v>
      </c>
      <c r="N41" s="174"/>
      <c r="O41" s="12" t="s">
        <v>23</v>
      </c>
      <c r="P41" s="90" t="s">
        <v>59</v>
      </c>
      <c r="Q41" s="90" t="s">
        <v>59</v>
      </c>
      <c r="R41" s="21">
        <v>3.7457795599364498</v>
      </c>
      <c r="S41" s="21">
        <v>3.4934980626441701</v>
      </c>
      <c r="T41" s="21">
        <v>3.2617492625388702</v>
      </c>
      <c r="U41" s="22">
        <v>1.6923169767172299</v>
      </c>
      <c r="V41" s="23">
        <v>0.94873143519709602</v>
      </c>
      <c r="W41" s="24">
        <v>0.63583045784581804</v>
      </c>
      <c r="X41" s="24">
        <v>0.212122896115854</v>
      </c>
      <c r="AA41" s="174"/>
      <c r="AB41" s="12" t="s">
        <v>23</v>
      </c>
      <c r="AC41" s="97" t="s">
        <v>327</v>
      </c>
      <c r="AD41" s="90">
        <v>0.01</v>
      </c>
      <c r="AE41" s="21">
        <v>5.7397029212502417</v>
      </c>
      <c r="AF41" s="21">
        <v>4.8160217158797369</v>
      </c>
      <c r="AG41" s="21">
        <v>4.9502119477028872</v>
      </c>
      <c r="AH41" s="22">
        <v>4.0389243318745658</v>
      </c>
      <c r="AI41" s="23">
        <v>3.6132203712155699</v>
      </c>
      <c r="AJ41" s="24">
        <v>3.6186539818913501</v>
      </c>
      <c r="AK41" s="24">
        <v>2.8989982027374022</v>
      </c>
    </row>
    <row r="42" spans="1:38" x14ac:dyDescent="0.35">
      <c r="A42" s="174"/>
      <c r="B42" s="12" t="s">
        <v>24</v>
      </c>
      <c r="C42" s="97" t="s">
        <v>222</v>
      </c>
      <c r="D42" s="90" t="s">
        <v>113</v>
      </c>
      <c r="E42" s="21">
        <v>7.2945014176287604</v>
      </c>
      <c r="F42" s="21">
        <v>5.1878848903078101</v>
      </c>
      <c r="G42" s="21">
        <v>4.7810162784192798</v>
      </c>
      <c r="H42" s="22">
        <v>2.8759141177609</v>
      </c>
      <c r="I42" s="23">
        <v>1.5272768425618</v>
      </c>
      <c r="J42" s="24">
        <v>0.86369471711001899</v>
      </c>
      <c r="K42" s="24">
        <v>0.57428181252417498</v>
      </c>
      <c r="N42" s="174"/>
      <c r="O42" s="12" t="s">
        <v>24</v>
      </c>
      <c r="P42" s="97" t="s">
        <v>124</v>
      </c>
      <c r="Q42" s="97">
        <v>0.77</v>
      </c>
      <c r="R42" s="21">
        <v>7.2945014176287604</v>
      </c>
      <c r="S42" s="21">
        <v>5.1878848903078101</v>
      </c>
      <c r="T42" s="21">
        <v>4.7810162784192798</v>
      </c>
      <c r="U42" s="22">
        <v>2.8759141177609</v>
      </c>
      <c r="V42" s="23">
        <v>1.5272768425618</v>
      </c>
      <c r="W42" s="24">
        <v>0.86369471711001899</v>
      </c>
      <c r="X42" s="24">
        <v>0.57428181252417498</v>
      </c>
      <c r="AA42" s="174"/>
      <c r="AB42" s="12" t="s">
        <v>24</v>
      </c>
      <c r="AC42" s="97" t="s">
        <v>332</v>
      </c>
      <c r="AD42" s="90" t="s">
        <v>113</v>
      </c>
      <c r="AE42" s="21">
        <v>9.0415400260112708</v>
      </c>
      <c r="AF42" s="21">
        <v>7.4889630175791089</v>
      </c>
      <c r="AG42" s="21">
        <v>7.4806003433817363</v>
      </c>
      <c r="AH42" s="22">
        <v>6.3710622491394249</v>
      </c>
      <c r="AI42" s="23">
        <v>5.7231972898700176</v>
      </c>
      <c r="AJ42" s="24">
        <v>5.1227322692414328</v>
      </c>
      <c r="AK42" s="24">
        <v>5.1299161096885344</v>
      </c>
    </row>
    <row r="43" spans="1:38" x14ac:dyDescent="0.35">
      <c r="A43" s="174"/>
      <c r="B43" s="12" t="s">
        <v>25</v>
      </c>
      <c r="C43" s="97" t="s">
        <v>227</v>
      </c>
      <c r="D43" s="90" t="s">
        <v>113</v>
      </c>
      <c r="E43" s="21">
        <v>11.8308341744972</v>
      </c>
      <c r="F43" s="21">
        <v>9.1093926513847805</v>
      </c>
      <c r="G43" s="21">
        <v>6.6792212117721004</v>
      </c>
      <c r="H43" s="22">
        <v>4.0624416261308296</v>
      </c>
      <c r="I43" s="23">
        <v>2.3721702476524902</v>
      </c>
      <c r="J43" s="24">
        <v>1.24835889647428</v>
      </c>
      <c r="K43" s="24">
        <v>0.68859392369152905</v>
      </c>
      <c r="N43" s="174"/>
      <c r="O43" s="12" t="s">
        <v>25</v>
      </c>
      <c r="P43" s="97" t="s">
        <v>129</v>
      </c>
      <c r="Q43" s="90">
        <v>0.42</v>
      </c>
      <c r="R43" s="21">
        <v>11.8308341744972</v>
      </c>
      <c r="S43" s="21">
        <v>9.1093926513847805</v>
      </c>
      <c r="T43" s="21">
        <v>6.6792212117721004</v>
      </c>
      <c r="U43" s="22">
        <v>4.0624416261308296</v>
      </c>
      <c r="V43" s="23">
        <v>2.3721702476524902</v>
      </c>
      <c r="W43" s="24">
        <v>1.24835889647428</v>
      </c>
      <c r="X43" s="24">
        <v>0.68859392369152905</v>
      </c>
      <c r="AA43" s="174"/>
      <c r="AB43" s="12" t="s">
        <v>25</v>
      </c>
      <c r="AC43" s="97" t="s">
        <v>337</v>
      </c>
      <c r="AD43" s="90" t="s">
        <v>113</v>
      </c>
      <c r="AE43" s="21">
        <v>13.8596270483157</v>
      </c>
      <c r="AF43" s="21">
        <v>11.535552129296191</v>
      </c>
      <c r="AG43" s="21">
        <v>9.5553473538098377</v>
      </c>
      <c r="AH43" s="22">
        <v>9.0513290102272048</v>
      </c>
      <c r="AI43" s="23">
        <v>8.4223304045043772</v>
      </c>
      <c r="AJ43" s="24">
        <v>7.3861308347848587</v>
      </c>
      <c r="AK43" s="24">
        <v>6.6481293514558883</v>
      </c>
    </row>
    <row r="44" spans="1:38" x14ac:dyDescent="0.35">
      <c r="A44" s="174"/>
      <c r="B44" s="12" t="s">
        <v>26</v>
      </c>
      <c r="C44" s="97" t="s">
        <v>232</v>
      </c>
      <c r="D44" s="90" t="s">
        <v>113</v>
      </c>
      <c r="E44" s="21">
        <v>21.756059672601801</v>
      </c>
      <c r="F44" s="21">
        <v>16.1114882271638</v>
      </c>
      <c r="G44" s="21">
        <v>10.194537570248601</v>
      </c>
      <c r="H44" s="22">
        <v>4.9359816761869197</v>
      </c>
      <c r="I44" s="23">
        <v>3.3217021027771998</v>
      </c>
      <c r="J44" s="24">
        <v>1.8894122103247799</v>
      </c>
      <c r="K44" s="24">
        <v>0.96299658430085899</v>
      </c>
      <c r="N44" s="174"/>
      <c r="O44" s="12" t="s">
        <v>26</v>
      </c>
      <c r="P44" s="97" t="s">
        <v>134</v>
      </c>
      <c r="Q44" s="90">
        <v>0.54</v>
      </c>
      <c r="R44" s="21">
        <v>21.756059672601801</v>
      </c>
      <c r="S44" s="21">
        <v>16.1114882271638</v>
      </c>
      <c r="T44" s="21">
        <v>10.194537570248601</v>
      </c>
      <c r="U44" s="22">
        <v>4.9359816761869197</v>
      </c>
      <c r="V44" s="23">
        <v>3.3217021027771998</v>
      </c>
      <c r="W44" s="24">
        <v>1.8894122103247799</v>
      </c>
      <c r="X44" s="24">
        <v>0.96299658430085899</v>
      </c>
      <c r="AA44" s="174"/>
      <c r="AB44" s="12" t="s">
        <v>26</v>
      </c>
      <c r="AC44" s="97" t="s">
        <v>342</v>
      </c>
      <c r="AD44" s="90" t="s">
        <v>113</v>
      </c>
      <c r="AE44" s="21">
        <v>21.276916353992441</v>
      </c>
      <c r="AF44" s="21">
        <v>18.713619397009669</v>
      </c>
      <c r="AG44" s="21">
        <v>15.02385245706909</v>
      </c>
      <c r="AH44" s="22">
        <v>13.102898944132759</v>
      </c>
      <c r="AI44" s="23">
        <v>12.15216692974445</v>
      </c>
      <c r="AJ44" s="24">
        <v>11.28854235063436</v>
      </c>
      <c r="AK44" s="24">
        <v>9.9748665760148523</v>
      </c>
    </row>
    <row r="45" spans="1:38" x14ac:dyDescent="0.35">
      <c r="A45" s="174"/>
      <c r="B45" s="12" t="s">
        <v>27</v>
      </c>
      <c r="C45" s="97" t="s">
        <v>237</v>
      </c>
      <c r="D45" s="90" t="s">
        <v>113</v>
      </c>
      <c r="E45" s="21">
        <v>35.741026579208103</v>
      </c>
      <c r="F45" s="21">
        <v>28.586962058344401</v>
      </c>
      <c r="G45" s="21">
        <v>18.525053668170099</v>
      </c>
      <c r="H45" s="22">
        <v>7.9724292054564003</v>
      </c>
      <c r="I45" s="23">
        <v>4.4428383712155197</v>
      </c>
      <c r="J45" s="24">
        <v>2.8284206030538002</v>
      </c>
      <c r="K45" s="24">
        <v>1.57767645284837</v>
      </c>
      <c r="N45" s="174"/>
      <c r="O45" s="12" t="s">
        <v>27</v>
      </c>
      <c r="P45" s="97" t="s">
        <v>139</v>
      </c>
      <c r="Q45" s="90">
        <v>0.01</v>
      </c>
      <c r="R45" s="21">
        <v>35.741026579208103</v>
      </c>
      <c r="S45" s="21">
        <v>28.586962058344401</v>
      </c>
      <c r="T45" s="21">
        <v>18.525053668170099</v>
      </c>
      <c r="U45" s="22">
        <v>7.9724292054564003</v>
      </c>
      <c r="V45" s="23">
        <v>4.4428383712155197</v>
      </c>
      <c r="W45" s="24">
        <v>2.8284206030538002</v>
      </c>
      <c r="X45" s="24">
        <v>1.57767645284837</v>
      </c>
      <c r="AA45" s="174"/>
      <c r="AB45" s="12" t="s">
        <v>27</v>
      </c>
      <c r="AC45" s="105" t="s">
        <v>347</v>
      </c>
      <c r="AD45" s="12" t="s">
        <v>113</v>
      </c>
      <c r="AE45" s="21">
        <v>34.404585639771703</v>
      </c>
      <c r="AF45" s="21">
        <v>27.74925431519241</v>
      </c>
      <c r="AG45" s="21">
        <v>20.067379727559651</v>
      </c>
      <c r="AH45" s="22">
        <v>16.91344561189484</v>
      </c>
      <c r="AI45" s="23">
        <v>15.18667954207079</v>
      </c>
      <c r="AJ45" s="24">
        <v>14.318426276412749</v>
      </c>
      <c r="AK45" s="24">
        <v>13.33276317189077</v>
      </c>
    </row>
    <row r="46" spans="1:38" x14ac:dyDescent="0.35">
      <c r="A46" s="174"/>
      <c r="B46" s="12" t="s">
        <v>28</v>
      </c>
      <c r="C46" s="97" t="s">
        <v>242</v>
      </c>
      <c r="D46" s="90" t="s">
        <v>113</v>
      </c>
      <c r="E46" s="21">
        <v>57.756293552639796</v>
      </c>
      <c r="F46" s="21">
        <v>38.0885919340081</v>
      </c>
      <c r="G46" s="21">
        <v>26.3748451604976</v>
      </c>
      <c r="H46" s="22">
        <v>13.451684400322099</v>
      </c>
      <c r="I46" s="23">
        <v>6.3723714601221797</v>
      </c>
      <c r="J46" s="24">
        <v>3.1204580700777198</v>
      </c>
      <c r="K46" s="24">
        <v>1.91876454003606</v>
      </c>
      <c r="N46" s="174"/>
      <c r="O46" s="12" t="s">
        <v>28</v>
      </c>
      <c r="P46" s="97" t="s">
        <v>144</v>
      </c>
      <c r="Q46" s="90" t="s">
        <v>113</v>
      </c>
      <c r="R46" s="21">
        <v>57.756293552639796</v>
      </c>
      <c r="S46" s="21">
        <v>38.0885919340081</v>
      </c>
      <c r="T46" s="21">
        <v>26.3748451604976</v>
      </c>
      <c r="U46" s="22">
        <v>13.451684400322099</v>
      </c>
      <c r="V46" s="23">
        <v>6.3723714601221797</v>
      </c>
      <c r="W46" s="24">
        <v>3.1204580700777198</v>
      </c>
      <c r="X46" s="24">
        <v>1.91876454003606</v>
      </c>
      <c r="AA46" s="174"/>
      <c r="AB46" s="12" t="s">
        <v>28</v>
      </c>
      <c r="AC46" s="97" t="s">
        <v>352</v>
      </c>
      <c r="AD46" s="90" t="s">
        <v>113</v>
      </c>
      <c r="AE46" s="21">
        <v>49.388211479049751</v>
      </c>
      <c r="AF46" s="21">
        <v>44.576972090282219</v>
      </c>
      <c r="AG46" s="21">
        <v>34.724220242831443</v>
      </c>
      <c r="AH46" s="22">
        <v>26.84640598674854</v>
      </c>
      <c r="AI46" s="23">
        <v>23.126357238954348</v>
      </c>
      <c r="AJ46" s="24">
        <v>20.346921368997862</v>
      </c>
      <c r="AK46" s="24">
        <v>19.248287912697851</v>
      </c>
    </row>
    <row r="47" spans="1:38" x14ac:dyDescent="0.35">
      <c r="A47" s="174"/>
      <c r="B47" s="12" t="s">
        <v>29</v>
      </c>
      <c r="C47" s="97" t="s">
        <v>247</v>
      </c>
      <c r="D47" s="90" t="s">
        <v>113</v>
      </c>
      <c r="E47" s="21">
        <v>71.890362135042494</v>
      </c>
      <c r="F47" s="21">
        <v>62.025179178565899</v>
      </c>
      <c r="G47" s="21">
        <v>37.810373166509301</v>
      </c>
      <c r="H47" s="22">
        <v>20.725362086148401</v>
      </c>
      <c r="I47" s="23">
        <v>10.3775340525823</v>
      </c>
      <c r="J47" s="24">
        <v>4.6743290180946699</v>
      </c>
      <c r="K47" s="24">
        <v>2.1788119740440202</v>
      </c>
      <c r="N47" s="174"/>
      <c r="O47" s="12" t="s">
        <v>29</v>
      </c>
      <c r="P47" s="97" t="s">
        <v>149</v>
      </c>
      <c r="Q47" s="90" t="s">
        <v>113</v>
      </c>
      <c r="R47" s="21">
        <v>71.890362135042494</v>
      </c>
      <c r="S47" s="21">
        <v>62.025179178565899</v>
      </c>
      <c r="T47" s="21">
        <v>37.810373166509301</v>
      </c>
      <c r="U47" s="22">
        <v>20.725362086148401</v>
      </c>
      <c r="V47" s="23">
        <v>10.3775340525823</v>
      </c>
      <c r="W47" s="24">
        <v>4.6743290180946699</v>
      </c>
      <c r="X47" s="24">
        <v>2.1788119740440202</v>
      </c>
      <c r="AA47" s="174"/>
      <c r="AB47" s="12" t="s">
        <v>29</v>
      </c>
      <c r="AC47" s="97" t="s">
        <v>357</v>
      </c>
      <c r="AD47" s="90" t="s">
        <v>113</v>
      </c>
      <c r="AE47" s="21">
        <v>73.573180731903904</v>
      </c>
      <c r="AF47" s="21">
        <v>62.579183783161213</v>
      </c>
      <c r="AG47" s="21">
        <v>47.744350169861598</v>
      </c>
      <c r="AH47" s="22">
        <v>44.213658953340747</v>
      </c>
      <c r="AI47" s="23">
        <v>33.50799619679259</v>
      </c>
      <c r="AJ47" s="24">
        <v>28.60454602859976</v>
      </c>
      <c r="AK47" s="24">
        <v>25.302882490640901</v>
      </c>
    </row>
    <row r="48" spans="1:38" x14ac:dyDescent="0.35">
      <c r="A48" s="175"/>
      <c r="B48" s="8" t="s">
        <v>30</v>
      </c>
      <c r="C48" s="99" t="s">
        <v>252</v>
      </c>
      <c r="D48" s="96" t="s">
        <v>113</v>
      </c>
      <c r="E48" s="25">
        <v>90.278049283284702</v>
      </c>
      <c r="F48" s="25">
        <v>70.991752357507593</v>
      </c>
      <c r="G48" s="25">
        <v>49.3076385750092</v>
      </c>
      <c r="H48" s="26">
        <v>30.853340283126101</v>
      </c>
      <c r="I48" s="27">
        <v>14.713273510550801</v>
      </c>
      <c r="J48" s="27">
        <v>6.8138632220122597</v>
      </c>
      <c r="K48" s="27">
        <v>2.8431687876077998</v>
      </c>
      <c r="L48" s="18"/>
      <c r="N48" s="175"/>
      <c r="O48" s="8" t="s">
        <v>30</v>
      </c>
      <c r="P48" s="99" t="s">
        <v>154</v>
      </c>
      <c r="Q48" s="96" t="s">
        <v>113</v>
      </c>
      <c r="R48" s="25">
        <v>90.278049283284702</v>
      </c>
      <c r="S48" s="25">
        <v>70.991752357507593</v>
      </c>
      <c r="T48" s="25">
        <v>49.3076385750092</v>
      </c>
      <c r="U48" s="26">
        <v>30.853340283126101</v>
      </c>
      <c r="V48" s="27">
        <v>14.713273510550801</v>
      </c>
      <c r="W48" s="27">
        <v>6.8138632220122597</v>
      </c>
      <c r="X48" s="27">
        <v>2.8431687876077998</v>
      </c>
      <c r="Y48" s="18"/>
      <c r="AA48" s="175"/>
      <c r="AB48" s="8" t="s">
        <v>30</v>
      </c>
      <c r="AC48" s="99" t="s">
        <v>362</v>
      </c>
      <c r="AD48" s="96" t="s">
        <v>113</v>
      </c>
      <c r="AE48" s="25">
        <v>108.7897637814923</v>
      </c>
      <c r="AF48" s="25">
        <v>89.923825275486266</v>
      </c>
      <c r="AG48" s="25">
        <v>73.360433452804969</v>
      </c>
      <c r="AH48" s="26">
        <v>61.28246113964375</v>
      </c>
      <c r="AI48" s="27">
        <v>51.701248398271517</v>
      </c>
      <c r="AJ48" s="27">
        <v>41.286233333082777</v>
      </c>
      <c r="AK48" s="27">
        <v>35.476810996815878</v>
      </c>
      <c r="AL48" s="18"/>
    </row>
    <row r="49" spans="1:38" x14ac:dyDescent="0.35">
      <c r="A49" s="176" t="s">
        <v>36</v>
      </c>
      <c r="B49" s="28" t="s">
        <v>20</v>
      </c>
      <c r="C49" s="28" t="s">
        <v>203</v>
      </c>
      <c r="D49" s="28" t="s">
        <v>113</v>
      </c>
      <c r="E49" s="30">
        <v>0.17844574312135839</v>
      </c>
      <c r="F49" s="30">
        <v>0.18878457371039073</v>
      </c>
      <c r="G49" s="30">
        <v>0.23415633516073203</v>
      </c>
      <c r="H49" s="20">
        <v>0.13306145951689319</v>
      </c>
      <c r="I49" s="30">
        <v>0.19160680816344139</v>
      </c>
      <c r="J49" s="30">
        <v>0.19855984218848566</v>
      </c>
      <c r="K49" s="30">
        <v>0.20403463446009454</v>
      </c>
      <c r="L49" s="31"/>
      <c r="N49" s="176" t="s">
        <v>36</v>
      </c>
      <c r="O49" s="28" t="s">
        <v>20</v>
      </c>
      <c r="P49" s="13" t="s">
        <v>106</v>
      </c>
      <c r="Q49" s="13">
        <v>0.01</v>
      </c>
      <c r="R49" s="30">
        <v>0.17844574312135839</v>
      </c>
      <c r="S49" s="30">
        <v>0.18878457371039073</v>
      </c>
      <c r="T49" s="30">
        <v>0.23415633516073203</v>
      </c>
      <c r="U49" s="20">
        <v>0.13306145951689319</v>
      </c>
      <c r="V49" s="30">
        <v>0.19160680816344139</v>
      </c>
      <c r="W49" s="30">
        <v>0.19855984218848566</v>
      </c>
      <c r="X49" s="30">
        <v>0.20403463446009454</v>
      </c>
      <c r="Y49" s="31"/>
      <c r="AA49" s="176" t="s">
        <v>36</v>
      </c>
      <c r="AB49" s="28" t="s">
        <v>20</v>
      </c>
      <c r="AC49" s="28" t="s">
        <v>313</v>
      </c>
      <c r="AD49" s="28">
        <v>0.01</v>
      </c>
      <c r="AE49" s="30">
        <v>0.29276038735442783</v>
      </c>
      <c r="AF49" s="30">
        <v>0.29313368314476668</v>
      </c>
      <c r="AG49" s="30">
        <v>0.31686570931885794</v>
      </c>
      <c r="AH49" s="20">
        <v>0.33509444309012593</v>
      </c>
      <c r="AI49" s="30">
        <v>0.33790461805180405</v>
      </c>
      <c r="AJ49" s="30">
        <v>0.35039512186524563</v>
      </c>
      <c r="AK49" s="30">
        <v>0.36008825800129152</v>
      </c>
      <c r="AL49" s="31"/>
    </row>
    <row r="50" spans="1:38" x14ac:dyDescent="0.35">
      <c r="A50" s="174"/>
      <c r="B50" s="12" t="s">
        <v>21</v>
      </c>
      <c r="C50" s="12" t="s">
        <v>208</v>
      </c>
      <c r="D50" s="12" t="s">
        <v>113</v>
      </c>
      <c r="E50" s="13">
        <v>1.6073804788233299</v>
      </c>
      <c r="F50" s="13">
        <v>1.255800025116</v>
      </c>
      <c r="G50" s="13">
        <v>1.6729175133407901</v>
      </c>
      <c r="H50" s="15">
        <v>1.15942221022312</v>
      </c>
      <c r="I50" s="13">
        <v>0.636349436485114</v>
      </c>
      <c r="J50" s="13">
        <v>0.31696139275853702</v>
      </c>
      <c r="K50" s="13">
        <v>0.14098819481696301</v>
      </c>
      <c r="N50" s="174"/>
      <c r="O50" s="12" t="s">
        <v>21</v>
      </c>
      <c r="P50" s="13" t="s">
        <v>111</v>
      </c>
      <c r="Q50" s="13" t="s">
        <v>113</v>
      </c>
      <c r="R50" s="13">
        <v>1.6073804788233299</v>
      </c>
      <c r="S50" s="13">
        <v>1.255800025116</v>
      </c>
      <c r="T50" s="13">
        <v>1.6729175133407901</v>
      </c>
      <c r="U50" s="15">
        <v>1.15942221022312</v>
      </c>
      <c r="V50" s="13">
        <v>0.636349436485114</v>
      </c>
      <c r="W50" s="13">
        <v>0.31696139275853702</v>
      </c>
      <c r="X50" s="13">
        <v>0.14098819481696301</v>
      </c>
      <c r="AA50" s="174"/>
      <c r="AB50" s="12" t="s">
        <v>21</v>
      </c>
      <c r="AC50" s="90" t="s">
        <v>318</v>
      </c>
      <c r="AD50" s="90">
        <v>0.05</v>
      </c>
      <c r="AE50" s="13">
        <v>2.2381877908778849</v>
      </c>
      <c r="AF50" s="13">
        <v>2.1096627908697569</v>
      </c>
      <c r="AG50" s="13">
        <v>2.4506730770864968</v>
      </c>
      <c r="AH50" s="15">
        <v>2.5045608452124521</v>
      </c>
      <c r="AI50" s="13">
        <v>2.1669673690390319</v>
      </c>
      <c r="AJ50" s="13">
        <v>1.8668005942108541</v>
      </c>
      <c r="AK50" s="13">
        <v>1.600858578579154</v>
      </c>
    </row>
    <row r="51" spans="1:38" x14ac:dyDescent="0.35">
      <c r="A51" s="174"/>
      <c r="B51" s="12" t="s">
        <v>22</v>
      </c>
      <c r="C51" s="90" t="s">
        <v>213</v>
      </c>
      <c r="D51" s="90">
        <v>0.77</v>
      </c>
      <c r="E51" s="13">
        <v>2.8830082638844501</v>
      </c>
      <c r="F51" s="13">
        <v>2.8018999184378401</v>
      </c>
      <c r="G51" s="13">
        <v>2.1783341574424502</v>
      </c>
      <c r="H51" s="15">
        <v>1.5640834016937</v>
      </c>
      <c r="I51" s="13">
        <v>1.3509583209646301</v>
      </c>
      <c r="J51" s="13">
        <v>0.74625025950643797</v>
      </c>
      <c r="K51" s="13">
        <v>0.38050228236289702</v>
      </c>
      <c r="N51" s="174"/>
      <c r="O51" s="12" t="s">
        <v>22</v>
      </c>
      <c r="P51" s="90" t="s">
        <v>116</v>
      </c>
      <c r="Q51" s="90">
        <v>0.48</v>
      </c>
      <c r="R51" s="13">
        <v>2.8830082638844501</v>
      </c>
      <c r="S51" s="13">
        <v>2.8018999184378401</v>
      </c>
      <c r="T51" s="13">
        <v>2.1783341574424502</v>
      </c>
      <c r="U51" s="15">
        <v>1.5640834016937</v>
      </c>
      <c r="V51" s="13">
        <v>1.3509583209646301</v>
      </c>
      <c r="W51" s="13">
        <v>0.74625025950643797</v>
      </c>
      <c r="X51" s="13">
        <v>0.38050228236289702</v>
      </c>
      <c r="AA51" s="174"/>
      <c r="AB51" s="12" t="s">
        <v>22</v>
      </c>
      <c r="AC51" s="97" t="s">
        <v>323</v>
      </c>
      <c r="AD51" s="90">
        <v>0.34</v>
      </c>
      <c r="AE51" s="13">
        <v>3.8481379478920901</v>
      </c>
      <c r="AF51" s="13">
        <v>3.4894817902849842</v>
      </c>
      <c r="AG51" s="13">
        <v>3.3069572754872949</v>
      </c>
      <c r="AH51" s="15">
        <v>3.5680754379248212</v>
      </c>
      <c r="AI51" s="13">
        <v>3.7817150636439751</v>
      </c>
      <c r="AJ51" s="13">
        <v>3.3101732161131272</v>
      </c>
      <c r="AK51" s="13">
        <v>2.8868873722434261</v>
      </c>
    </row>
    <row r="52" spans="1:38" x14ac:dyDescent="0.35">
      <c r="A52" s="174"/>
      <c r="B52" s="12" t="s">
        <v>23</v>
      </c>
      <c r="C52" s="90" t="s">
        <v>218</v>
      </c>
      <c r="D52" s="90">
        <v>0.83</v>
      </c>
      <c r="E52" s="13">
        <v>3.7779932876557498</v>
      </c>
      <c r="F52" s="13">
        <v>3.6399212793241098</v>
      </c>
      <c r="G52" s="13">
        <v>2.9825334652925699</v>
      </c>
      <c r="H52" s="15">
        <v>2.4515887827555201</v>
      </c>
      <c r="I52" s="13">
        <v>1.6229523670483299</v>
      </c>
      <c r="J52" s="13">
        <v>1.3235381435920699</v>
      </c>
      <c r="K52" s="13">
        <v>0.72921235179794397</v>
      </c>
      <c r="N52" s="174"/>
      <c r="O52" s="12" t="s">
        <v>23</v>
      </c>
      <c r="P52" s="90" t="s">
        <v>120</v>
      </c>
      <c r="Q52" s="90">
        <v>0.74</v>
      </c>
      <c r="R52" s="13">
        <v>3.7779932876557498</v>
      </c>
      <c r="S52" s="13">
        <v>3.6399212793241098</v>
      </c>
      <c r="T52" s="13">
        <v>2.9825334652925699</v>
      </c>
      <c r="U52" s="15">
        <v>2.4515887827555201</v>
      </c>
      <c r="V52" s="13">
        <v>1.6229523670483299</v>
      </c>
      <c r="W52" s="13">
        <v>1.3235381435920699</v>
      </c>
      <c r="X52" s="13">
        <v>0.72921235179794397</v>
      </c>
      <c r="AA52" s="174"/>
      <c r="AB52" s="12" t="s">
        <v>23</v>
      </c>
      <c r="AC52" s="97" t="s">
        <v>328</v>
      </c>
      <c r="AD52" s="90">
        <v>0.02</v>
      </c>
      <c r="AE52" s="13">
        <v>6.059263165535115</v>
      </c>
      <c r="AF52" s="13">
        <v>5.1322809576893613</v>
      </c>
      <c r="AG52" s="13">
        <v>5.1818169075453522</v>
      </c>
      <c r="AH52" s="15">
        <v>5.0068492430087588</v>
      </c>
      <c r="AI52" s="13">
        <v>5.3372580542406363</v>
      </c>
      <c r="AJ52" s="13">
        <v>5.5297660399099922</v>
      </c>
      <c r="AK52" s="13">
        <v>4.8882541716869801</v>
      </c>
    </row>
    <row r="53" spans="1:38" x14ac:dyDescent="0.35">
      <c r="A53" s="174"/>
      <c r="B53" s="12" t="s">
        <v>24</v>
      </c>
      <c r="C53" s="97" t="s">
        <v>223</v>
      </c>
      <c r="D53" s="90">
        <v>0.01</v>
      </c>
      <c r="E53" s="13">
        <v>7.0531351649830398</v>
      </c>
      <c r="F53" s="13">
        <v>4.5874273906646499</v>
      </c>
      <c r="G53" s="13">
        <v>5.5903596011404302</v>
      </c>
      <c r="H53" s="15">
        <v>3.4252342717523701</v>
      </c>
      <c r="I53" s="13">
        <v>2.4408476169598199</v>
      </c>
      <c r="J53" s="13">
        <v>1.7772529363107901</v>
      </c>
      <c r="K53" s="13">
        <v>1.45481095711542</v>
      </c>
      <c r="N53" s="174"/>
      <c r="O53" s="12" t="s">
        <v>24</v>
      </c>
      <c r="P53" s="97" t="s">
        <v>125</v>
      </c>
      <c r="Q53" s="90">
        <v>0.71</v>
      </c>
      <c r="R53" s="13">
        <v>7.0531351649830398</v>
      </c>
      <c r="S53" s="13">
        <v>4.5874273906646499</v>
      </c>
      <c r="T53" s="13">
        <v>5.5903596011404302</v>
      </c>
      <c r="U53" s="15">
        <v>3.4252342717523701</v>
      </c>
      <c r="V53" s="13">
        <v>2.4408476169598199</v>
      </c>
      <c r="W53" s="13">
        <v>1.7772529363107901</v>
      </c>
      <c r="X53" s="13">
        <v>1.45481095711542</v>
      </c>
      <c r="AA53" s="174"/>
      <c r="AB53" s="12" t="s">
        <v>24</v>
      </c>
      <c r="AC53" s="97" t="s">
        <v>333</v>
      </c>
      <c r="AD53" s="90">
        <v>0.01</v>
      </c>
      <c r="AE53" s="13">
        <v>8.8548539504731441</v>
      </c>
      <c r="AF53" s="13">
        <v>7.4739272740242964</v>
      </c>
      <c r="AG53" s="13">
        <v>7.2932192183148778</v>
      </c>
      <c r="AH53" s="15">
        <v>7.0715051221879044</v>
      </c>
      <c r="AI53" s="13">
        <v>6.6647802814072721</v>
      </c>
      <c r="AJ53" s="13">
        <v>7.1055501617866241</v>
      </c>
      <c r="AK53" s="13">
        <v>7.3473905036291196</v>
      </c>
    </row>
    <row r="54" spans="1:38" x14ac:dyDescent="0.35">
      <c r="A54" s="174"/>
      <c r="B54" s="12" t="s">
        <v>25</v>
      </c>
      <c r="C54" s="97" t="s">
        <v>228</v>
      </c>
      <c r="D54" s="90" t="s">
        <v>113</v>
      </c>
      <c r="E54" s="13">
        <v>10.2556016416654</v>
      </c>
      <c r="F54" s="13">
        <v>9.3159155968492104</v>
      </c>
      <c r="G54" s="13">
        <v>6.7504086593549903</v>
      </c>
      <c r="H54" s="15">
        <v>5.5346351078934504</v>
      </c>
      <c r="I54" s="13">
        <v>3.6782752895142199</v>
      </c>
      <c r="J54" s="13">
        <v>2.5773798037701399</v>
      </c>
      <c r="K54" s="13">
        <v>1.88333077692729</v>
      </c>
      <c r="N54" s="174"/>
      <c r="O54" s="12" t="s">
        <v>25</v>
      </c>
      <c r="P54" s="90" t="s">
        <v>130</v>
      </c>
      <c r="Q54" s="90">
        <v>0.41</v>
      </c>
      <c r="R54" s="13">
        <v>10.2556016416654</v>
      </c>
      <c r="S54" s="13">
        <v>9.3159155968492104</v>
      </c>
      <c r="T54" s="13">
        <v>6.7504086593549903</v>
      </c>
      <c r="U54" s="15">
        <v>5.5346351078934504</v>
      </c>
      <c r="V54" s="13">
        <v>3.6782752895142199</v>
      </c>
      <c r="W54" s="13">
        <v>2.5773798037701399</v>
      </c>
      <c r="X54" s="13">
        <v>1.88333077692729</v>
      </c>
      <c r="AA54" s="174"/>
      <c r="AB54" s="12" t="s">
        <v>25</v>
      </c>
      <c r="AC54" s="97" t="s">
        <v>338</v>
      </c>
      <c r="AD54" s="90" t="s">
        <v>113</v>
      </c>
      <c r="AE54" s="13">
        <v>14.153592385655161</v>
      </c>
      <c r="AF54" s="13">
        <v>11.026261292611091</v>
      </c>
      <c r="AG54" s="13">
        <v>9.8888983560674717</v>
      </c>
      <c r="AH54" s="15">
        <v>9.6511510609471678</v>
      </c>
      <c r="AI54" s="13">
        <v>9.1877609929398076</v>
      </c>
      <c r="AJ54" s="13">
        <v>8.7673172759120046</v>
      </c>
      <c r="AK54" s="13">
        <v>9.3154417653830048</v>
      </c>
    </row>
    <row r="55" spans="1:38" x14ac:dyDescent="0.35">
      <c r="A55" s="174"/>
      <c r="B55" s="12" t="s">
        <v>26</v>
      </c>
      <c r="C55" s="97" t="s">
        <v>233</v>
      </c>
      <c r="D55" s="90" t="s">
        <v>113</v>
      </c>
      <c r="E55" s="13">
        <v>18.513200734932902</v>
      </c>
      <c r="F55" s="13">
        <v>14.497678708828699</v>
      </c>
      <c r="G55" s="13">
        <v>10.7124742028673</v>
      </c>
      <c r="H55" s="15">
        <v>6.9001028337906201</v>
      </c>
      <c r="I55" s="13">
        <v>5.7035147103370702</v>
      </c>
      <c r="J55" s="13">
        <v>3.79052461860825</v>
      </c>
      <c r="K55" s="13">
        <v>2.6619071540539898</v>
      </c>
      <c r="N55" s="174"/>
      <c r="O55" s="12" t="s">
        <v>26</v>
      </c>
      <c r="P55" s="97" t="s">
        <v>135</v>
      </c>
      <c r="Q55" s="90">
        <v>0.69</v>
      </c>
      <c r="R55" s="13">
        <v>18.513200734932902</v>
      </c>
      <c r="S55" s="13">
        <v>14.497678708828699</v>
      </c>
      <c r="T55" s="13">
        <v>10.7124742028673</v>
      </c>
      <c r="U55" s="15">
        <v>6.9001028337906201</v>
      </c>
      <c r="V55" s="13">
        <v>5.7035147103370702</v>
      </c>
      <c r="W55" s="13">
        <v>3.79052461860825</v>
      </c>
      <c r="X55" s="13">
        <v>2.6619071540539898</v>
      </c>
      <c r="AA55" s="174"/>
      <c r="AB55" s="12" t="s">
        <v>26</v>
      </c>
      <c r="AC55" s="97" t="s">
        <v>343</v>
      </c>
      <c r="AD55" s="90" t="s">
        <v>113</v>
      </c>
      <c r="AE55" s="13">
        <v>19.99769889492168</v>
      </c>
      <c r="AF55" s="13">
        <v>16.15070089900696</v>
      </c>
      <c r="AG55" s="13">
        <v>15.72174329806229</v>
      </c>
      <c r="AH55" s="15">
        <v>13.221368156880629</v>
      </c>
      <c r="AI55" s="13">
        <v>12.61484520684699</v>
      </c>
      <c r="AJ55" s="13">
        <v>12.09639190023228</v>
      </c>
      <c r="AK55" s="13">
        <v>11.571948943617921</v>
      </c>
    </row>
    <row r="56" spans="1:38" x14ac:dyDescent="0.35">
      <c r="A56" s="174"/>
      <c r="B56" s="12" t="s">
        <v>27</v>
      </c>
      <c r="C56" s="97" t="s">
        <v>238</v>
      </c>
      <c r="D56" s="90" t="s">
        <v>113</v>
      </c>
      <c r="E56" s="13">
        <v>27.8915642588337</v>
      </c>
      <c r="F56" s="13">
        <v>21.006641805865002</v>
      </c>
      <c r="G56" s="13">
        <v>16.0833417324117</v>
      </c>
      <c r="H56" s="15">
        <v>10.834958125595501</v>
      </c>
      <c r="I56" s="13">
        <v>6.3847336167580897</v>
      </c>
      <c r="J56" s="13">
        <v>5.3274504339044997</v>
      </c>
      <c r="K56" s="13">
        <v>3.5199385045984402</v>
      </c>
      <c r="N56" s="174"/>
      <c r="O56" s="12" t="s">
        <v>27</v>
      </c>
      <c r="P56" s="97" t="s">
        <v>140</v>
      </c>
      <c r="Q56" s="90">
        <v>0.16</v>
      </c>
      <c r="R56" s="13">
        <v>27.8915642588337</v>
      </c>
      <c r="S56" s="13">
        <v>21.006641805865002</v>
      </c>
      <c r="T56" s="13">
        <v>16.0833417324117</v>
      </c>
      <c r="U56" s="15">
        <v>10.834958125595501</v>
      </c>
      <c r="V56" s="13">
        <v>6.3847336167580897</v>
      </c>
      <c r="W56" s="13">
        <v>5.3274504339044997</v>
      </c>
      <c r="X56" s="13">
        <v>3.5199385045984402</v>
      </c>
      <c r="AA56" s="174"/>
      <c r="AB56" s="12" t="s">
        <v>27</v>
      </c>
      <c r="AC56" s="97" t="s">
        <v>348</v>
      </c>
      <c r="AD56" s="90" t="s">
        <v>113</v>
      </c>
      <c r="AE56" s="13">
        <v>31.15942726738756</v>
      </c>
      <c r="AF56" s="13">
        <v>22.955955430723169</v>
      </c>
      <c r="AG56" s="13">
        <v>21.861462263713172</v>
      </c>
      <c r="AH56" s="15">
        <v>19.335223373930869</v>
      </c>
      <c r="AI56" s="13">
        <v>16.81329212376551</v>
      </c>
      <c r="AJ56" s="13">
        <v>15.99312859466113</v>
      </c>
      <c r="AK56" s="13">
        <v>15.365811205137049</v>
      </c>
    </row>
    <row r="57" spans="1:38" x14ac:dyDescent="0.35">
      <c r="A57" s="174"/>
      <c r="B57" s="12" t="s">
        <v>28</v>
      </c>
      <c r="C57" s="97" t="s">
        <v>243</v>
      </c>
      <c r="D57" s="90" t="s">
        <v>113</v>
      </c>
      <c r="E57" s="13">
        <v>37.763414395880098</v>
      </c>
      <c r="F57" s="13">
        <v>32.333759373568498</v>
      </c>
      <c r="G57" s="13">
        <v>23.298517187592498</v>
      </c>
      <c r="H57" s="15">
        <v>14.515289572007401</v>
      </c>
      <c r="I57" s="13">
        <v>9.8969872989924692</v>
      </c>
      <c r="J57" s="13">
        <v>5.8227150733439901</v>
      </c>
      <c r="K57" s="13">
        <v>4.8418631864697703</v>
      </c>
      <c r="N57" s="174"/>
      <c r="O57" s="12" t="s">
        <v>28</v>
      </c>
      <c r="P57" s="97" t="s">
        <v>145</v>
      </c>
      <c r="Q57" s="90">
        <v>0.03</v>
      </c>
      <c r="R57" s="13">
        <v>37.763414395880098</v>
      </c>
      <c r="S57" s="13">
        <v>32.333759373568498</v>
      </c>
      <c r="T57" s="13">
        <v>23.298517187592498</v>
      </c>
      <c r="U57" s="15">
        <v>14.515289572007401</v>
      </c>
      <c r="V57" s="13">
        <v>9.8969872989924692</v>
      </c>
      <c r="W57" s="13">
        <v>5.8227150733439901</v>
      </c>
      <c r="X57" s="13">
        <v>4.8418631864697703</v>
      </c>
      <c r="AA57" s="174"/>
      <c r="AB57" s="12" t="s">
        <v>28</v>
      </c>
      <c r="AC57" s="97" t="s">
        <v>353</v>
      </c>
      <c r="AD57" s="90" t="s">
        <v>113</v>
      </c>
      <c r="AE57" s="13">
        <v>41.524499184879467</v>
      </c>
      <c r="AF57" s="13">
        <v>36.32304209131312</v>
      </c>
      <c r="AG57" s="13">
        <v>30.939250123721401</v>
      </c>
      <c r="AH57" s="15">
        <v>26.758278537505429</v>
      </c>
      <c r="AI57" s="13">
        <v>24.010210518379481</v>
      </c>
      <c r="AJ57" s="13">
        <v>21.09794288256467</v>
      </c>
      <c r="AK57" s="13">
        <v>20.11358276635946</v>
      </c>
    </row>
    <row r="58" spans="1:38" x14ac:dyDescent="0.35">
      <c r="A58" s="174"/>
      <c r="B58" s="12" t="s">
        <v>29</v>
      </c>
      <c r="C58" s="97" t="s">
        <v>248</v>
      </c>
      <c r="D58" s="90" t="s">
        <v>113</v>
      </c>
      <c r="E58" s="13">
        <v>46.803472967865702</v>
      </c>
      <c r="F58" s="13">
        <v>35.7094394332197</v>
      </c>
      <c r="G58" s="13">
        <v>30.273003628555799</v>
      </c>
      <c r="H58" s="15">
        <v>18.876817626492201</v>
      </c>
      <c r="I58" s="13">
        <v>11.279385098464701</v>
      </c>
      <c r="J58" s="13">
        <v>7.4102478362670601</v>
      </c>
      <c r="K58" s="13">
        <v>4.2162478781690496</v>
      </c>
      <c r="N58" s="174"/>
      <c r="O58" s="12" t="s">
        <v>29</v>
      </c>
      <c r="P58" s="97" t="s">
        <v>150</v>
      </c>
      <c r="Q58" s="90" t="s">
        <v>113</v>
      </c>
      <c r="R58" s="13">
        <v>46.803472967865702</v>
      </c>
      <c r="S58" s="13">
        <v>35.7094394332197</v>
      </c>
      <c r="T58" s="13">
        <v>30.273003628555799</v>
      </c>
      <c r="U58" s="15">
        <v>18.876817626492201</v>
      </c>
      <c r="V58" s="13">
        <v>11.279385098464701</v>
      </c>
      <c r="W58" s="13">
        <v>7.4102478362670601</v>
      </c>
      <c r="X58" s="13">
        <v>4.2162478781690496</v>
      </c>
      <c r="AA58" s="174"/>
      <c r="AB58" s="12" t="s">
        <v>29</v>
      </c>
      <c r="AC58" s="97" t="s">
        <v>358</v>
      </c>
      <c r="AD58" s="90" t="s">
        <v>113</v>
      </c>
      <c r="AE58" s="13">
        <v>54.977175309384052</v>
      </c>
      <c r="AF58" s="13">
        <v>46.052240923156099</v>
      </c>
      <c r="AG58" s="13">
        <v>39.6005474314018</v>
      </c>
      <c r="AH58" s="15">
        <v>33.899635370178167</v>
      </c>
      <c r="AI58" s="13">
        <v>29.794990530774822</v>
      </c>
      <c r="AJ58" s="13">
        <v>26.511856704629341</v>
      </c>
      <c r="AK58" s="13">
        <v>23.356113118632319</v>
      </c>
    </row>
    <row r="59" spans="1:38" x14ac:dyDescent="0.35">
      <c r="A59" s="175"/>
      <c r="B59" s="8" t="s">
        <v>30</v>
      </c>
      <c r="C59" s="99" t="s">
        <v>253</v>
      </c>
      <c r="D59" s="96" t="s">
        <v>113</v>
      </c>
      <c r="E59" s="16">
        <v>56.366551345877902</v>
      </c>
      <c r="F59" s="16">
        <v>48.281848950967102</v>
      </c>
      <c r="G59" s="16">
        <v>36.2678539792688</v>
      </c>
      <c r="H59" s="17">
        <v>23.965537797506801</v>
      </c>
      <c r="I59" s="16">
        <v>15.0676722620254</v>
      </c>
      <c r="J59" s="16">
        <v>8.9637752235868593</v>
      </c>
      <c r="K59" s="16">
        <v>5.7685720481518601</v>
      </c>
      <c r="L59" s="18"/>
      <c r="N59" s="175"/>
      <c r="O59" s="8" t="s">
        <v>30</v>
      </c>
      <c r="P59" s="99" t="s">
        <v>155</v>
      </c>
      <c r="Q59" s="96" t="s">
        <v>113</v>
      </c>
      <c r="R59" s="16">
        <v>56.366551345877902</v>
      </c>
      <c r="S59" s="16">
        <v>48.281848950967102</v>
      </c>
      <c r="T59" s="16">
        <v>36.2678539792688</v>
      </c>
      <c r="U59" s="17">
        <v>23.965537797506801</v>
      </c>
      <c r="V59" s="16">
        <v>15.0676722620254</v>
      </c>
      <c r="W59" s="16">
        <v>8.9637752235868593</v>
      </c>
      <c r="X59" s="16">
        <v>5.7685720481518601</v>
      </c>
      <c r="Y59" s="18"/>
      <c r="AA59" s="175"/>
      <c r="AB59" s="8" t="s">
        <v>30</v>
      </c>
      <c r="AC59" s="99" t="s">
        <v>363</v>
      </c>
      <c r="AD59" s="96" t="s">
        <v>113</v>
      </c>
      <c r="AE59" s="16">
        <v>70.813457467060829</v>
      </c>
      <c r="AF59" s="16">
        <v>64.248578376993095</v>
      </c>
      <c r="AG59" s="16">
        <v>53.180622194706693</v>
      </c>
      <c r="AH59" s="17">
        <v>48.366010774945622</v>
      </c>
      <c r="AI59" s="16">
        <v>39.863294625550552</v>
      </c>
      <c r="AJ59" s="16">
        <v>35.557996523138442</v>
      </c>
      <c r="AK59" s="16">
        <v>31.769907510303419</v>
      </c>
      <c r="AL59" s="18"/>
    </row>
    <row r="60" spans="1:38" ht="14.5" customHeight="1" x14ac:dyDescent="0.35">
      <c r="A60" s="176" t="s">
        <v>47</v>
      </c>
      <c r="B60" s="28" t="s">
        <v>20</v>
      </c>
      <c r="C60" s="28" t="s">
        <v>204</v>
      </c>
      <c r="D60" s="28" t="s">
        <v>113</v>
      </c>
      <c r="E60" s="30">
        <v>0.46072537768400312</v>
      </c>
      <c r="F60" s="30">
        <v>0.45446748951450078</v>
      </c>
      <c r="G60" s="30">
        <v>0.47802725275853891</v>
      </c>
      <c r="H60" s="20">
        <v>0.55296980544876218</v>
      </c>
      <c r="I60" s="30">
        <v>0.5371330625205557</v>
      </c>
      <c r="J60" s="30">
        <v>0.55046747833891119</v>
      </c>
      <c r="K60" s="30">
        <v>0.54668348440030534</v>
      </c>
      <c r="L60" s="31"/>
      <c r="N60" s="176" t="s">
        <v>47</v>
      </c>
      <c r="O60" s="28" t="s">
        <v>20</v>
      </c>
      <c r="P60" s="106" t="s">
        <v>107</v>
      </c>
      <c r="Q60" s="106">
        <v>0.01</v>
      </c>
      <c r="R60" s="30">
        <v>8.2199607788185219E-3</v>
      </c>
      <c r="S60" s="30">
        <v>9.8567470682649969E-3</v>
      </c>
      <c r="T60" s="30">
        <v>9.1608054291150674E-3</v>
      </c>
      <c r="U60" s="20">
        <v>1.0187001620307166E-2</v>
      </c>
      <c r="V60" s="30">
        <v>1.1770710441657157E-2</v>
      </c>
      <c r="W60" s="30">
        <v>1.1828864005289047E-2</v>
      </c>
      <c r="X60" s="30">
        <v>1.1465100334030686E-2</v>
      </c>
      <c r="Y60" s="31"/>
      <c r="AA60" s="176" t="s">
        <v>47</v>
      </c>
      <c r="AB60" s="28" t="s">
        <v>20</v>
      </c>
      <c r="AC60" s="103" t="s">
        <v>314</v>
      </c>
      <c r="AD60" s="102">
        <v>0.92</v>
      </c>
      <c r="AE60" s="30">
        <v>0.10816113761422225</v>
      </c>
      <c r="AF60" s="30">
        <v>0.10106287245266624</v>
      </c>
      <c r="AG60" s="30">
        <v>9.5970356278706551E-2</v>
      </c>
      <c r="AH60" s="20">
        <v>9.9316481622646641E-2</v>
      </c>
      <c r="AI60" s="30">
        <v>0.10008039775907707</v>
      </c>
      <c r="AJ60" s="30">
        <v>0.10077156202597302</v>
      </c>
      <c r="AK60" s="30">
        <v>9.7679623921378342E-2</v>
      </c>
      <c r="AL60" s="31"/>
    </row>
    <row r="61" spans="1:38" ht="14.5" customHeight="1" x14ac:dyDescent="0.35">
      <c r="A61" s="174"/>
      <c r="B61" s="12" t="s">
        <v>21</v>
      </c>
      <c r="C61" s="12" t="s">
        <v>209</v>
      </c>
      <c r="D61" s="12" t="s">
        <v>113</v>
      </c>
      <c r="E61" s="54">
        <v>2.9236594440195649</v>
      </c>
      <c r="F61" s="54">
        <v>3.0325683791949332</v>
      </c>
      <c r="G61" s="54">
        <v>3.3520191042296781</v>
      </c>
      <c r="H61" s="55">
        <v>3.6271656592636048</v>
      </c>
      <c r="I61" s="54">
        <v>3.399842313841571</v>
      </c>
      <c r="J61" s="54">
        <v>3.1840621019455231</v>
      </c>
      <c r="K61" s="54">
        <v>2.979379727305707</v>
      </c>
      <c r="N61" s="174"/>
      <c r="O61" s="12" t="s">
        <v>21</v>
      </c>
      <c r="P61" s="106" t="s">
        <v>112</v>
      </c>
      <c r="Q61" s="106" t="s">
        <v>113</v>
      </c>
      <c r="R61" s="54">
        <v>0.1279055856038937</v>
      </c>
      <c r="S61" s="54">
        <v>0.14977970001559199</v>
      </c>
      <c r="T61" s="54">
        <v>0.14347962788977631</v>
      </c>
      <c r="U61" s="55">
        <v>0.1497857443062996</v>
      </c>
      <c r="V61" s="54">
        <v>0.16385732736492359</v>
      </c>
      <c r="W61" s="54">
        <v>0.17896714390606941</v>
      </c>
      <c r="X61" s="54">
        <v>0.19517161505788611</v>
      </c>
      <c r="AA61" s="174"/>
      <c r="AB61" s="12" t="s">
        <v>21</v>
      </c>
      <c r="AC61" s="97" t="s">
        <v>319</v>
      </c>
      <c r="AD61" s="90">
        <v>0.53</v>
      </c>
      <c r="AE61" s="13">
        <v>1.3276168175869141</v>
      </c>
      <c r="AF61" s="13">
        <v>1.2884989426890869</v>
      </c>
      <c r="AG61" s="13">
        <v>1.276703812996707</v>
      </c>
      <c r="AH61" s="15">
        <v>1.3112281150421039</v>
      </c>
      <c r="AI61" s="13">
        <v>1.1011714718509791</v>
      </c>
      <c r="AJ61" s="13">
        <v>0.91894171332270247</v>
      </c>
      <c r="AK61" s="13">
        <v>0.76167772450172133</v>
      </c>
    </row>
    <row r="62" spans="1:38" ht="14.5" customHeight="1" x14ac:dyDescent="0.35">
      <c r="A62" s="174"/>
      <c r="B62" s="12" t="s">
        <v>22</v>
      </c>
      <c r="C62" s="12" t="s">
        <v>214</v>
      </c>
      <c r="D62" s="12" t="s">
        <v>113</v>
      </c>
      <c r="E62" s="54">
        <v>4.9345726356570214</v>
      </c>
      <c r="F62" s="54">
        <v>5.1816415798007807</v>
      </c>
      <c r="G62" s="54">
        <v>5.230882268304188</v>
      </c>
      <c r="H62" s="55">
        <v>5.4368260451520527</v>
      </c>
      <c r="I62" s="54">
        <v>6.1112326228148586</v>
      </c>
      <c r="J62" s="54">
        <v>5.7652933391691743</v>
      </c>
      <c r="K62" s="54">
        <v>5.4352005893287441</v>
      </c>
      <c r="N62" s="174"/>
      <c r="O62" s="12" t="s">
        <v>22</v>
      </c>
      <c r="P62" s="90" t="s">
        <v>117</v>
      </c>
      <c r="Q62" s="90">
        <v>0.14000000000000001</v>
      </c>
      <c r="R62" s="54">
        <v>0.19497597173083661</v>
      </c>
      <c r="S62" s="54">
        <v>0.26259659852519041</v>
      </c>
      <c r="T62" s="54">
        <v>0.23709320173683709</v>
      </c>
      <c r="U62" s="55">
        <v>0.23226363694300339</v>
      </c>
      <c r="V62" s="54">
        <v>0.25806833046067063</v>
      </c>
      <c r="W62" s="54">
        <v>0.27973199813082561</v>
      </c>
      <c r="X62" s="54">
        <v>0.3028266918957388</v>
      </c>
      <c r="AA62" s="174"/>
      <c r="AB62" s="12" t="s">
        <v>22</v>
      </c>
      <c r="AC62" s="97" t="s">
        <v>324</v>
      </c>
      <c r="AD62" s="90">
        <v>0.01</v>
      </c>
      <c r="AE62" s="13">
        <v>2.1829252474283951</v>
      </c>
      <c r="AF62" s="13">
        <v>2.1000667550138168</v>
      </c>
      <c r="AG62" s="13">
        <v>1.9851772144382249</v>
      </c>
      <c r="AH62" s="15">
        <v>2.001507854027746</v>
      </c>
      <c r="AI62" s="13">
        <v>2.0505488265180749</v>
      </c>
      <c r="AJ62" s="13">
        <v>1.7483879097801449</v>
      </c>
      <c r="AK62" s="13">
        <v>1.482945754736904</v>
      </c>
    </row>
    <row r="63" spans="1:38" ht="14.5" customHeight="1" x14ac:dyDescent="0.35">
      <c r="A63" s="174"/>
      <c r="B63" s="12" t="s">
        <v>23</v>
      </c>
      <c r="C63" s="90" t="s">
        <v>219</v>
      </c>
      <c r="D63" s="90">
        <v>0.01</v>
      </c>
      <c r="E63" s="54">
        <v>7.7981170481612843</v>
      </c>
      <c r="F63" s="54">
        <v>8.0130593512209067</v>
      </c>
      <c r="G63" s="54">
        <v>8.32578855964878</v>
      </c>
      <c r="H63" s="55">
        <v>8.3759845206917269</v>
      </c>
      <c r="I63" s="54">
        <v>8.8022176922550255</v>
      </c>
      <c r="J63" s="54">
        <v>9.7214860896618127</v>
      </c>
      <c r="K63" s="54">
        <v>9.2189407857565744</v>
      </c>
      <c r="N63" s="174"/>
      <c r="O63" s="12" t="s">
        <v>23</v>
      </c>
      <c r="P63" s="90" t="s">
        <v>121</v>
      </c>
      <c r="Q63" s="90">
        <v>0.12</v>
      </c>
      <c r="R63" s="54">
        <v>0.28631303022531668</v>
      </c>
      <c r="S63" s="54">
        <v>0.36255687042400819</v>
      </c>
      <c r="T63" s="54">
        <v>0.3926569347473941</v>
      </c>
      <c r="U63" s="55">
        <v>0.37763092271519377</v>
      </c>
      <c r="V63" s="54">
        <v>0.38305684137318202</v>
      </c>
      <c r="W63" s="54">
        <v>0.420073912679641</v>
      </c>
      <c r="X63" s="54">
        <v>0.45196683436932977</v>
      </c>
      <c r="AA63" s="174"/>
      <c r="AB63" s="12" t="s">
        <v>23</v>
      </c>
      <c r="AC63" s="97" t="s">
        <v>329</v>
      </c>
      <c r="AD63" s="90" t="s">
        <v>113</v>
      </c>
      <c r="AE63" s="13">
        <v>3.5890602120939632</v>
      </c>
      <c r="AF63" s="13">
        <v>3.2095877594669302</v>
      </c>
      <c r="AG63" s="13">
        <v>3.2201061437261682</v>
      </c>
      <c r="AH63" s="15">
        <v>2.99708765176833</v>
      </c>
      <c r="AI63" s="13">
        <v>3.040668796430682</v>
      </c>
      <c r="AJ63" s="13">
        <v>3.109241311513224</v>
      </c>
      <c r="AK63" s="13">
        <v>2.6855573496905398</v>
      </c>
    </row>
    <row r="64" spans="1:38" ht="14.5" customHeight="1" x14ac:dyDescent="0.35">
      <c r="A64" s="174"/>
      <c r="B64" s="12" t="s">
        <v>24</v>
      </c>
      <c r="C64" s="97" t="s">
        <v>224</v>
      </c>
      <c r="D64" s="90">
        <v>0.93</v>
      </c>
      <c r="E64" s="54">
        <v>12.262232566340559</v>
      </c>
      <c r="F64" s="54">
        <v>11.424944072846801</v>
      </c>
      <c r="G64" s="54">
        <v>11.792989282156711</v>
      </c>
      <c r="H64" s="55">
        <v>12.30221788720484</v>
      </c>
      <c r="I64" s="54">
        <v>12.258316712438029</v>
      </c>
      <c r="J64" s="54">
        <v>12.917030300273449</v>
      </c>
      <c r="K64" s="54">
        <v>14.16272632802845</v>
      </c>
      <c r="N64" s="174"/>
      <c r="O64" s="12" t="s">
        <v>24</v>
      </c>
      <c r="P64" s="90" t="s">
        <v>126</v>
      </c>
      <c r="Q64" s="90">
        <v>0.16</v>
      </c>
      <c r="R64" s="54">
        <v>0.35018156374820958</v>
      </c>
      <c r="S64" s="54">
        <v>0.46283855798809559</v>
      </c>
      <c r="T64" s="54">
        <v>0.50370833117380942</v>
      </c>
      <c r="U64" s="55">
        <v>0.54199758018405353</v>
      </c>
      <c r="V64" s="54">
        <v>0.54274967397757345</v>
      </c>
      <c r="W64" s="54">
        <v>0.55415727775411616</v>
      </c>
      <c r="X64" s="54">
        <v>0.60376469945001621</v>
      </c>
      <c r="AA64" s="174"/>
      <c r="AB64" s="12" t="s">
        <v>24</v>
      </c>
      <c r="AC64" s="97" t="s">
        <v>334</v>
      </c>
      <c r="AD64" s="90" t="s">
        <v>113</v>
      </c>
      <c r="AE64" s="13">
        <v>5.4021512093148907</v>
      </c>
      <c r="AF64" s="13">
        <v>4.6825299329563173</v>
      </c>
      <c r="AG64" s="13">
        <v>4.5511025157011824</v>
      </c>
      <c r="AH64" s="15">
        <v>4.4274999848044621</v>
      </c>
      <c r="AI64" s="13">
        <v>4.1934622669044002</v>
      </c>
      <c r="AJ64" s="13">
        <v>4.2026811859606923</v>
      </c>
      <c r="AK64" s="13">
        <v>4.2914688390845761</v>
      </c>
    </row>
    <row r="65" spans="1:38" ht="14.5" customHeight="1" x14ac:dyDescent="0.35">
      <c r="A65" s="174"/>
      <c r="B65" s="12" t="s">
        <v>25</v>
      </c>
      <c r="C65" s="97" t="s">
        <v>229</v>
      </c>
      <c r="D65" s="90" t="s">
        <v>113</v>
      </c>
      <c r="E65" s="54">
        <v>19.0015524446641</v>
      </c>
      <c r="F65" s="54">
        <v>17.21441771630225</v>
      </c>
      <c r="G65" s="54">
        <v>16.935750888082499</v>
      </c>
      <c r="H65" s="55">
        <v>16.920288943342989</v>
      </c>
      <c r="I65" s="54">
        <v>17.463349267862309</v>
      </c>
      <c r="J65" s="54">
        <v>17.602726478918211</v>
      </c>
      <c r="K65" s="54">
        <v>18.48129939269786</v>
      </c>
      <c r="N65" s="174"/>
      <c r="O65" s="12" t="s">
        <v>25</v>
      </c>
      <c r="P65" s="90" t="s">
        <v>131</v>
      </c>
      <c r="Q65" s="90">
        <v>0.25</v>
      </c>
      <c r="R65" s="54">
        <v>0.42652047057108688</v>
      </c>
      <c r="S65" s="54">
        <v>0.54946007977822875</v>
      </c>
      <c r="T65" s="54">
        <v>0.62194900533030939</v>
      </c>
      <c r="U65" s="55">
        <v>0.68353553522668276</v>
      </c>
      <c r="V65" s="54">
        <v>0.76161587122362662</v>
      </c>
      <c r="W65" s="54">
        <v>0.76095985825341173</v>
      </c>
      <c r="X65" s="54">
        <v>0.77590044086961607</v>
      </c>
      <c r="AA65" s="174"/>
      <c r="AB65" s="12" t="s">
        <v>25</v>
      </c>
      <c r="AC65" s="97" t="s">
        <v>339</v>
      </c>
      <c r="AD65" s="90" t="s">
        <v>113</v>
      </c>
      <c r="AE65" s="13">
        <v>8.7421814360204912</v>
      </c>
      <c r="AF65" s="13">
        <v>7.0276217259069869</v>
      </c>
      <c r="AG65" s="13">
        <v>6.4137921900404393</v>
      </c>
      <c r="AH65" s="15">
        <v>6.1044656942226281</v>
      </c>
      <c r="AI65" s="13">
        <v>5.948316716408466</v>
      </c>
      <c r="AJ65" s="13">
        <v>5.6665959366669192</v>
      </c>
      <c r="AK65" s="13">
        <v>5.6783248373781134</v>
      </c>
    </row>
    <row r="66" spans="1:38" ht="14.5" customHeight="1" x14ac:dyDescent="0.35">
      <c r="A66" s="174"/>
      <c r="B66" s="12" t="s">
        <v>26</v>
      </c>
      <c r="C66" s="97" t="s">
        <v>234</v>
      </c>
      <c r="D66" s="90" t="s">
        <v>113</v>
      </c>
      <c r="E66" s="54">
        <v>28.10561095544487</v>
      </c>
      <c r="F66" s="54">
        <v>25.952073808482361</v>
      </c>
      <c r="G66" s="54">
        <v>24.473538128921881</v>
      </c>
      <c r="H66" s="55">
        <v>23.28788079830781</v>
      </c>
      <c r="I66" s="54">
        <v>23.490660174854469</v>
      </c>
      <c r="J66" s="54">
        <v>24.28381567434025</v>
      </c>
      <c r="K66" s="54">
        <v>24.465223110532609</v>
      </c>
      <c r="N66" s="174"/>
      <c r="O66" s="12" t="s">
        <v>26</v>
      </c>
      <c r="P66" s="90" t="s">
        <v>136</v>
      </c>
      <c r="Q66" s="13">
        <v>0.4</v>
      </c>
      <c r="R66" s="54">
        <v>0.52207049301826436</v>
      </c>
      <c r="S66" s="54">
        <v>0.63656372506626613</v>
      </c>
      <c r="T66" s="54">
        <v>0.70944404493900037</v>
      </c>
      <c r="U66" s="55">
        <v>0.80695781027946456</v>
      </c>
      <c r="V66" s="54">
        <v>0.90151011943413473</v>
      </c>
      <c r="W66" s="54">
        <v>1.006389244214497</v>
      </c>
      <c r="X66" s="54">
        <v>1.0055693750717489</v>
      </c>
      <c r="AA66" s="174"/>
      <c r="AB66" s="12" t="s">
        <v>26</v>
      </c>
      <c r="AC66" s="97" t="s">
        <v>344</v>
      </c>
      <c r="AD66" s="90" t="s">
        <v>113</v>
      </c>
      <c r="AE66" s="13">
        <v>12.78459238845222</v>
      </c>
      <c r="AF66" s="13">
        <v>10.73009579394842</v>
      </c>
      <c r="AG66" s="13">
        <v>9.0661971415983942</v>
      </c>
      <c r="AH66" s="15">
        <v>8.2735737691793201</v>
      </c>
      <c r="AI66" s="13">
        <v>7.7672684310211793</v>
      </c>
      <c r="AJ66" s="13">
        <v>7.5968459229935794</v>
      </c>
      <c r="AK66" s="13">
        <v>7.2539117572512808</v>
      </c>
    </row>
    <row r="67" spans="1:38" ht="14.5" customHeight="1" x14ac:dyDescent="0.35">
      <c r="A67" s="174"/>
      <c r="B67" s="12" t="s">
        <v>27</v>
      </c>
      <c r="C67" s="97" t="s">
        <v>239</v>
      </c>
      <c r="D67" s="90" t="s">
        <v>113</v>
      </c>
      <c r="E67" s="54">
        <v>37.795216611169351</v>
      </c>
      <c r="F67" s="54">
        <v>35.361168162201217</v>
      </c>
      <c r="G67" s="54">
        <v>34.024559783845881</v>
      </c>
      <c r="H67" s="55">
        <v>30.820365592460991</v>
      </c>
      <c r="I67" s="54">
        <v>29.62360961070463</v>
      </c>
      <c r="J67" s="54">
        <v>30.060869593467171</v>
      </c>
      <c r="K67" s="54">
        <v>31.026397526993151</v>
      </c>
      <c r="N67" s="174"/>
      <c r="O67" s="12" t="s">
        <v>27</v>
      </c>
      <c r="P67" s="97" t="s">
        <v>141</v>
      </c>
      <c r="Q67" s="90">
        <v>0.95</v>
      </c>
      <c r="R67" s="54">
        <v>0.67946682629104005</v>
      </c>
      <c r="S67" s="54">
        <v>0.73395267164292799</v>
      </c>
      <c r="T67" s="54">
        <v>0.76344010959261543</v>
      </c>
      <c r="U67" s="55">
        <v>0.84097994099210482</v>
      </c>
      <c r="V67" s="54">
        <v>0.99277678420661608</v>
      </c>
      <c r="W67" s="54">
        <v>1.1117622443742821</v>
      </c>
      <c r="X67" s="54">
        <v>1.2355645151987249</v>
      </c>
      <c r="AA67" s="174"/>
      <c r="AB67" s="12" t="s">
        <v>27</v>
      </c>
      <c r="AC67" s="97" t="s">
        <v>349</v>
      </c>
      <c r="AD67" s="90" t="s">
        <v>113</v>
      </c>
      <c r="AE67" s="13">
        <v>18.809393968375002</v>
      </c>
      <c r="AF67" s="13">
        <v>15.33152915913319</v>
      </c>
      <c r="AG67" s="13">
        <v>13.396446446880519</v>
      </c>
      <c r="AH67" s="15">
        <v>11.145672042901481</v>
      </c>
      <c r="AI67" s="13">
        <v>10.23087340538693</v>
      </c>
      <c r="AJ67" s="13">
        <v>9.6936266961145741</v>
      </c>
      <c r="AK67" s="13">
        <v>9.4900781500547406</v>
      </c>
    </row>
    <row r="68" spans="1:38" ht="14.5" customHeight="1" x14ac:dyDescent="0.35">
      <c r="A68" s="174"/>
      <c r="B68" s="12" t="s">
        <v>28</v>
      </c>
      <c r="C68" s="97" t="s">
        <v>244</v>
      </c>
      <c r="D68" s="90" t="s">
        <v>113</v>
      </c>
      <c r="E68" s="54">
        <v>47.641824112987742</v>
      </c>
      <c r="F68" s="54">
        <v>44.470735215705318</v>
      </c>
      <c r="G68" s="54">
        <v>42.506863231889213</v>
      </c>
      <c r="H68" s="55">
        <v>38.745752659388849</v>
      </c>
      <c r="I68" s="54">
        <v>36.10727895194421</v>
      </c>
      <c r="J68" s="54">
        <v>34.799623142716669</v>
      </c>
      <c r="K68" s="54">
        <v>35.296911387256529</v>
      </c>
      <c r="N68" s="174"/>
      <c r="O68" s="12" t="s">
        <v>28</v>
      </c>
      <c r="P68" s="97" t="s">
        <v>146</v>
      </c>
      <c r="Q68" s="90">
        <v>0.71</v>
      </c>
      <c r="R68" s="54">
        <v>0.7404705443260986</v>
      </c>
      <c r="S68" s="54">
        <v>0.83712710019444092</v>
      </c>
      <c r="T68" s="54">
        <v>0.78806720990205481</v>
      </c>
      <c r="U68" s="55">
        <v>0.80931432149765603</v>
      </c>
      <c r="V68" s="54">
        <v>0.93955279326351293</v>
      </c>
      <c r="W68" s="54">
        <v>1.101817464626091</v>
      </c>
      <c r="X68" s="54">
        <v>1.2310257023522659</v>
      </c>
      <c r="AA68" s="174"/>
      <c r="AB68" s="12" t="s">
        <v>28</v>
      </c>
      <c r="AC68" s="97" t="s">
        <v>354</v>
      </c>
      <c r="AD68" s="90" t="s">
        <v>113</v>
      </c>
      <c r="AE68" s="13">
        <v>25.329727191818488</v>
      </c>
      <c r="AF68" s="13">
        <v>21.70394183365239</v>
      </c>
      <c r="AG68" s="13">
        <v>18.922478971194899</v>
      </c>
      <c r="AH68" s="15">
        <v>15.871378475821119</v>
      </c>
      <c r="AI68" s="13">
        <v>13.495463664406831</v>
      </c>
      <c r="AJ68" s="13">
        <v>12.364472847399419</v>
      </c>
      <c r="AK68" s="13">
        <v>11.73882416051636</v>
      </c>
    </row>
    <row r="69" spans="1:38" ht="14.5" customHeight="1" x14ac:dyDescent="0.35">
      <c r="A69" s="174"/>
      <c r="B69" s="12" t="s">
        <v>29</v>
      </c>
      <c r="C69" s="97" t="s">
        <v>249</v>
      </c>
      <c r="D69" s="90" t="s">
        <v>113</v>
      </c>
      <c r="E69" s="54">
        <v>57.916893208686062</v>
      </c>
      <c r="F69" s="54">
        <v>52.04512864695829</v>
      </c>
      <c r="G69" s="54">
        <v>49.381360200401623</v>
      </c>
      <c r="H69" s="55">
        <v>44.304859774362761</v>
      </c>
      <c r="I69" s="54">
        <v>41.9271682216133</v>
      </c>
      <c r="J69" s="54">
        <v>39.007890499740881</v>
      </c>
      <c r="K69" s="54">
        <v>37.616536903726818</v>
      </c>
      <c r="N69" s="174"/>
      <c r="O69" s="12" t="s">
        <v>29</v>
      </c>
      <c r="P69" s="97" t="s">
        <v>151</v>
      </c>
      <c r="Q69" s="90">
        <v>0.27</v>
      </c>
      <c r="R69" s="54">
        <v>0.68401682735995317</v>
      </c>
      <c r="S69" s="54">
        <v>0.79052182873036192</v>
      </c>
      <c r="T69" s="54">
        <v>0.76466381644028947</v>
      </c>
      <c r="U69" s="55">
        <v>0.7100462864313376</v>
      </c>
      <c r="V69" s="54">
        <v>0.77785864902746404</v>
      </c>
      <c r="W69" s="54">
        <v>0.90072222644019384</v>
      </c>
      <c r="X69" s="54">
        <v>1.05768547956132</v>
      </c>
      <c r="AA69" s="174"/>
      <c r="AB69" s="12" t="s">
        <v>29</v>
      </c>
      <c r="AC69" s="97" t="s">
        <v>359</v>
      </c>
      <c r="AD69" s="90" t="s">
        <v>113</v>
      </c>
      <c r="AE69" s="13">
        <v>33.373509086309852</v>
      </c>
      <c r="AF69" s="13">
        <v>28.71380462276764</v>
      </c>
      <c r="AG69" s="13">
        <v>24.537175971851639</v>
      </c>
      <c r="AH69" s="15">
        <v>21.990359040684059</v>
      </c>
      <c r="AI69" s="13">
        <v>18.4342687768257</v>
      </c>
      <c r="AJ69" s="13">
        <v>15.62473594813391</v>
      </c>
      <c r="AK69" s="13">
        <v>14.35183637872011</v>
      </c>
    </row>
    <row r="70" spans="1:38" ht="14.5" customHeight="1" thickBot="1" x14ac:dyDescent="0.4">
      <c r="A70" s="175"/>
      <c r="B70" s="8" t="s">
        <v>30</v>
      </c>
      <c r="C70" s="99" t="s">
        <v>254</v>
      </c>
      <c r="D70" s="96" t="s">
        <v>113</v>
      </c>
      <c r="E70" s="57">
        <v>66.48334616658434</v>
      </c>
      <c r="F70" s="57">
        <v>57.484640434284202</v>
      </c>
      <c r="G70" s="57">
        <v>50.565840595378489</v>
      </c>
      <c r="H70" s="58">
        <v>44.160833604444989</v>
      </c>
      <c r="I70" s="57">
        <v>42.533553847893522</v>
      </c>
      <c r="J70" s="57">
        <v>39.931896168010987</v>
      </c>
      <c r="K70" s="57">
        <v>37.125086444450318</v>
      </c>
      <c r="L70" s="18"/>
      <c r="N70" s="175"/>
      <c r="O70" s="56" t="s">
        <v>30</v>
      </c>
      <c r="P70" s="100" t="s">
        <v>156</v>
      </c>
      <c r="Q70" s="101" t="s">
        <v>113</v>
      </c>
      <c r="R70" s="57">
        <v>0.74502054539501184</v>
      </c>
      <c r="S70" s="57">
        <v>0.83053807905641597</v>
      </c>
      <c r="T70" s="57">
        <v>0.82187211156904894</v>
      </c>
      <c r="U70" s="58">
        <v>0.7928187429703154</v>
      </c>
      <c r="V70" s="57">
        <v>0.78085815334385245</v>
      </c>
      <c r="W70" s="57">
        <v>0.8504117249917863</v>
      </c>
      <c r="X70" s="57">
        <v>0.98222197470169526</v>
      </c>
      <c r="Y70" s="18"/>
      <c r="AA70" s="175"/>
      <c r="AB70" s="8" t="s">
        <v>30</v>
      </c>
      <c r="AC70" s="99" t="s">
        <v>364</v>
      </c>
      <c r="AD70" s="96" t="s">
        <v>113</v>
      </c>
      <c r="AE70" s="16">
        <v>47.950811066926953</v>
      </c>
      <c r="AF70" s="16">
        <v>38.764936562457052</v>
      </c>
      <c r="AG70" s="16">
        <v>33.680999746212343</v>
      </c>
      <c r="AH70" s="17">
        <v>28.900064655406961</v>
      </c>
      <c r="AI70" s="16">
        <v>25.280606126726891</v>
      </c>
      <c r="AJ70" s="16">
        <v>21.76001415724825</v>
      </c>
      <c r="AK70" s="16">
        <v>18.545005370773062</v>
      </c>
      <c r="AL70" s="18"/>
    </row>
    <row r="71" spans="1:38" ht="70.5" customHeight="1" thickTop="1" x14ac:dyDescent="0.35">
      <c r="A71" s="177" t="s">
        <v>61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N71" s="177" t="s">
        <v>60</v>
      </c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AA71" s="178" t="s">
        <v>62</v>
      </c>
      <c r="AB71" s="178"/>
      <c r="AC71" s="178"/>
      <c r="AD71" s="178"/>
      <c r="AE71" s="178"/>
      <c r="AF71" s="178"/>
      <c r="AG71" s="178"/>
      <c r="AH71" s="178"/>
      <c r="AI71" s="178"/>
      <c r="AJ71" s="178"/>
      <c r="AK71" s="178"/>
      <c r="AL71" s="178"/>
    </row>
  </sheetData>
  <mergeCells count="27">
    <mergeCell ref="N71:Y71"/>
    <mergeCell ref="A71:L71"/>
    <mergeCell ref="AA71:AL71"/>
    <mergeCell ref="AA27:AA37"/>
    <mergeCell ref="AA38:AA48"/>
    <mergeCell ref="AA49:AA59"/>
    <mergeCell ref="N49:N59"/>
    <mergeCell ref="N27:N37"/>
    <mergeCell ref="N38:N48"/>
    <mergeCell ref="A38:A48"/>
    <mergeCell ref="A49:A59"/>
    <mergeCell ref="A60:A70"/>
    <mergeCell ref="N60:N70"/>
    <mergeCell ref="AA60:AA70"/>
    <mergeCell ref="N2:Y2"/>
    <mergeCell ref="AA2:AL2"/>
    <mergeCell ref="AE3:AK3"/>
    <mergeCell ref="AA5:AA15"/>
    <mergeCell ref="AA16:AA26"/>
    <mergeCell ref="R3:X3"/>
    <mergeCell ref="N5:N15"/>
    <mergeCell ref="N16:N26"/>
    <mergeCell ref="A2:L2"/>
    <mergeCell ref="E3:K3"/>
    <mergeCell ref="A5:A15"/>
    <mergeCell ref="A16:A26"/>
    <mergeCell ref="A27:A37"/>
  </mergeCells>
  <conditionalFormatting sqref="E27:G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H26 I16:K16 E38:H59 I38:K38 I49:K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H70 I60:K6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K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K26 E38:K5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K1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K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K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K3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K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K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K4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K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K59 E6:K15 E17:K26 E39:K4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K5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K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K7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K26 I38:K5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0:K7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U26 V16:X16 R38:U59 V38:X38 V49:X4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U70 V60:X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X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X26 R38:X5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X1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X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X2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X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X3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X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:X4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X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X59 R6:X15 R17:X26 R39:X48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X5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X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X7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26 V38:X5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0:X7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G2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H26 AI16:AK16 AE38:AH59 AI38:AK38 AI49:AK4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0:AH70 AI60:AK6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K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K26 AE38:AK5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K5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K1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:AK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7:AK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K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8:AK3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8:AK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8:AK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9:AK4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9:AK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0:AK59 AE6:AK15 AE17:AK26 AE39:AK4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0:AK5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0:AK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1:AK7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:AK26 AI38:AK5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K7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FA3DD1B-A60F-40A3-8A8E-C950ACCD06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2'!R27:X27</xm:f>
              <xm:sqref>Y27</xm:sqref>
            </x14:sparkline>
            <x14:sparkline>
              <xm:f>'Sup Table 2'!R28:X28</xm:f>
              <xm:sqref>Y28</xm:sqref>
            </x14:sparkline>
            <x14:sparkline>
              <xm:f>'Sup Table 2'!R29:X29</xm:f>
              <xm:sqref>Y29</xm:sqref>
            </x14:sparkline>
            <x14:sparkline>
              <xm:f>'Sup Table 2'!R30:X30</xm:f>
              <xm:sqref>Y30</xm:sqref>
            </x14:sparkline>
            <x14:sparkline>
              <xm:f>'Sup Table 2'!R31:X31</xm:f>
              <xm:sqref>Y31</xm:sqref>
            </x14:sparkline>
            <x14:sparkline>
              <xm:f>'Sup Table 2'!R32:X32</xm:f>
              <xm:sqref>Y32</xm:sqref>
            </x14:sparkline>
            <x14:sparkline>
              <xm:f>'Sup Table 2'!R33:X33</xm:f>
              <xm:sqref>Y33</xm:sqref>
            </x14:sparkline>
            <x14:sparkline>
              <xm:f>'Sup Table 2'!R34:X34</xm:f>
              <xm:sqref>Y34</xm:sqref>
            </x14:sparkline>
            <x14:sparkline>
              <xm:f>'Sup Table 2'!R35:X35</xm:f>
              <xm:sqref>Y35</xm:sqref>
            </x14:sparkline>
            <x14:sparkline>
              <xm:f>'Sup Table 2'!R36:X36</xm:f>
              <xm:sqref>Y36</xm:sqref>
            </x14:sparkline>
            <x14:sparkline>
              <xm:f>'Sup Table 2'!R37:X37</xm:f>
              <xm:sqref>Y37</xm:sqref>
            </x14:sparkline>
          </x14:sparklines>
        </x14:sparklineGroup>
        <x14:sparklineGroup displayEmptyCellsAs="gap" xr2:uid="{8BC1951C-8720-4AF1-8FC1-E4A8D87E73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2'!R5:X5</xm:f>
              <xm:sqref>Y5</xm:sqref>
            </x14:sparkline>
            <x14:sparkline>
              <xm:f>'Sup Table 2'!R6:X6</xm:f>
              <xm:sqref>Y6</xm:sqref>
            </x14:sparkline>
            <x14:sparkline>
              <xm:f>'Sup Table 2'!R7:X7</xm:f>
              <xm:sqref>Y7</xm:sqref>
            </x14:sparkline>
            <x14:sparkline>
              <xm:f>'Sup Table 2'!R8:X8</xm:f>
              <xm:sqref>Y8</xm:sqref>
            </x14:sparkline>
            <x14:sparkline>
              <xm:f>'Sup Table 2'!R9:X9</xm:f>
              <xm:sqref>Y9</xm:sqref>
            </x14:sparkline>
            <x14:sparkline>
              <xm:f>'Sup Table 2'!R10:X10</xm:f>
              <xm:sqref>Y10</xm:sqref>
            </x14:sparkline>
            <x14:sparkline>
              <xm:f>'Sup Table 2'!R11:X11</xm:f>
              <xm:sqref>Y11</xm:sqref>
            </x14:sparkline>
            <x14:sparkline>
              <xm:f>'Sup Table 2'!R12:X12</xm:f>
              <xm:sqref>Y12</xm:sqref>
            </x14:sparkline>
            <x14:sparkline>
              <xm:f>'Sup Table 2'!R13:X13</xm:f>
              <xm:sqref>Y13</xm:sqref>
            </x14:sparkline>
            <x14:sparkline>
              <xm:f>'Sup Table 2'!R14:X14</xm:f>
              <xm:sqref>Y14</xm:sqref>
            </x14:sparkline>
            <x14:sparkline>
              <xm:f>'Sup Table 2'!R15:X15</xm:f>
              <xm:sqref>Y15</xm:sqref>
            </x14:sparkline>
            <x14:sparkline>
              <xm:f>'Sup Table 2'!R16:X16</xm:f>
              <xm:sqref>Y16</xm:sqref>
            </x14:sparkline>
            <x14:sparkline>
              <xm:f>'Sup Table 2'!R17:X17</xm:f>
              <xm:sqref>Y17</xm:sqref>
            </x14:sparkline>
            <x14:sparkline>
              <xm:f>'Sup Table 2'!R18:X18</xm:f>
              <xm:sqref>Y18</xm:sqref>
            </x14:sparkline>
            <x14:sparkline>
              <xm:f>'Sup Table 2'!R19:X19</xm:f>
              <xm:sqref>Y19</xm:sqref>
            </x14:sparkline>
            <x14:sparkline>
              <xm:f>'Sup Table 2'!R20:X20</xm:f>
              <xm:sqref>Y20</xm:sqref>
            </x14:sparkline>
            <x14:sparkline>
              <xm:f>'Sup Table 2'!R21:X21</xm:f>
              <xm:sqref>Y21</xm:sqref>
            </x14:sparkline>
            <x14:sparkline>
              <xm:f>'Sup Table 2'!R22:X22</xm:f>
              <xm:sqref>Y22</xm:sqref>
            </x14:sparkline>
            <x14:sparkline>
              <xm:f>'Sup Table 2'!R23:X23</xm:f>
              <xm:sqref>Y23</xm:sqref>
            </x14:sparkline>
            <x14:sparkline>
              <xm:f>'Sup Table 2'!R24:X24</xm:f>
              <xm:sqref>Y24</xm:sqref>
            </x14:sparkline>
            <x14:sparkline>
              <xm:f>'Sup Table 2'!R25:X25</xm:f>
              <xm:sqref>Y25</xm:sqref>
            </x14:sparkline>
            <x14:sparkline>
              <xm:f>'Sup Table 2'!R26:X26</xm:f>
              <xm:sqref>Y26</xm:sqref>
            </x14:sparkline>
            <x14:sparkline>
              <xm:f>'Sup Table 2'!R38:X38</xm:f>
              <xm:sqref>Y38</xm:sqref>
            </x14:sparkline>
            <x14:sparkline>
              <xm:f>'Sup Table 2'!R39:X39</xm:f>
              <xm:sqref>Y39</xm:sqref>
            </x14:sparkline>
            <x14:sparkline>
              <xm:f>'Sup Table 2'!R40:X40</xm:f>
              <xm:sqref>Y40</xm:sqref>
            </x14:sparkline>
            <x14:sparkline>
              <xm:f>'Sup Table 2'!R41:X41</xm:f>
              <xm:sqref>Y41</xm:sqref>
            </x14:sparkline>
            <x14:sparkline>
              <xm:f>'Sup Table 2'!R42:X42</xm:f>
              <xm:sqref>Y42</xm:sqref>
            </x14:sparkline>
            <x14:sparkline>
              <xm:f>'Sup Table 2'!R43:X43</xm:f>
              <xm:sqref>Y43</xm:sqref>
            </x14:sparkline>
            <x14:sparkline>
              <xm:f>'Sup Table 2'!R44:X44</xm:f>
              <xm:sqref>Y44</xm:sqref>
            </x14:sparkline>
            <x14:sparkline>
              <xm:f>'Sup Table 2'!R45:X45</xm:f>
              <xm:sqref>Y45</xm:sqref>
            </x14:sparkline>
            <x14:sparkline>
              <xm:f>'Sup Table 2'!R46:X46</xm:f>
              <xm:sqref>Y46</xm:sqref>
            </x14:sparkline>
            <x14:sparkline>
              <xm:f>'Sup Table 2'!R47:X47</xm:f>
              <xm:sqref>Y47</xm:sqref>
            </x14:sparkline>
            <x14:sparkline>
              <xm:f>'Sup Table 2'!R48:X48</xm:f>
              <xm:sqref>Y48</xm:sqref>
            </x14:sparkline>
            <x14:sparkline>
              <xm:f>'Sup Table 2'!R49:X49</xm:f>
              <xm:sqref>Y49</xm:sqref>
            </x14:sparkline>
            <x14:sparkline>
              <xm:f>'Sup Table 2'!R50:X50</xm:f>
              <xm:sqref>Y50</xm:sqref>
            </x14:sparkline>
            <x14:sparkline>
              <xm:f>'Sup Table 2'!R51:X51</xm:f>
              <xm:sqref>Y51</xm:sqref>
            </x14:sparkline>
            <x14:sparkline>
              <xm:f>'Sup Table 2'!R52:X52</xm:f>
              <xm:sqref>Y52</xm:sqref>
            </x14:sparkline>
            <x14:sparkline>
              <xm:f>'Sup Table 2'!R53:X53</xm:f>
              <xm:sqref>Y53</xm:sqref>
            </x14:sparkline>
            <x14:sparkline>
              <xm:f>'Sup Table 2'!R54:X54</xm:f>
              <xm:sqref>Y54</xm:sqref>
            </x14:sparkline>
            <x14:sparkline>
              <xm:f>'Sup Table 2'!R55:X55</xm:f>
              <xm:sqref>Y55</xm:sqref>
            </x14:sparkline>
            <x14:sparkline>
              <xm:f>'Sup Table 2'!R56:X56</xm:f>
              <xm:sqref>Y56</xm:sqref>
            </x14:sparkline>
            <x14:sparkline>
              <xm:f>'Sup Table 2'!R57:X57</xm:f>
              <xm:sqref>Y57</xm:sqref>
            </x14:sparkline>
            <x14:sparkline>
              <xm:f>'Sup Table 2'!R58:X58</xm:f>
              <xm:sqref>Y58</xm:sqref>
            </x14:sparkline>
            <x14:sparkline>
              <xm:f>'Sup Table 2'!R59:X59</xm:f>
              <xm:sqref>Y59</xm:sqref>
            </x14:sparkline>
          </x14:sparklines>
        </x14:sparklineGroup>
        <x14:sparklineGroup displayEmptyCellsAs="gap" xr2:uid="{BAD4BB2B-21DD-44C9-B6F8-7267E2A2B1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2'!AE5:AK5</xm:f>
              <xm:sqref>AL5</xm:sqref>
            </x14:sparkline>
            <x14:sparkline>
              <xm:f>'Sup Table 2'!AE6:AK6</xm:f>
              <xm:sqref>AL6</xm:sqref>
            </x14:sparkline>
            <x14:sparkline>
              <xm:f>'Sup Table 2'!AE7:AK7</xm:f>
              <xm:sqref>AL7</xm:sqref>
            </x14:sparkline>
            <x14:sparkline>
              <xm:f>'Sup Table 2'!AE8:AK8</xm:f>
              <xm:sqref>AL8</xm:sqref>
            </x14:sparkline>
            <x14:sparkline>
              <xm:f>'Sup Table 2'!AE9:AK9</xm:f>
              <xm:sqref>AL9</xm:sqref>
            </x14:sparkline>
            <x14:sparkline>
              <xm:f>'Sup Table 2'!AE10:AK10</xm:f>
              <xm:sqref>AL10</xm:sqref>
            </x14:sparkline>
            <x14:sparkline>
              <xm:f>'Sup Table 2'!AE11:AK11</xm:f>
              <xm:sqref>AL11</xm:sqref>
            </x14:sparkline>
            <x14:sparkline>
              <xm:f>'Sup Table 2'!AE12:AK12</xm:f>
              <xm:sqref>AL12</xm:sqref>
            </x14:sparkline>
            <x14:sparkline>
              <xm:f>'Sup Table 2'!AE13:AK13</xm:f>
              <xm:sqref>AL13</xm:sqref>
            </x14:sparkline>
            <x14:sparkline>
              <xm:f>'Sup Table 2'!AE14:AK14</xm:f>
              <xm:sqref>AL14</xm:sqref>
            </x14:sparkline>
            <x14:sparkline>
              <xm:f>'Sup Table 2'!AE15:AK15</xm:f>
              <xm:sqref>AL15</xm:sqref>
            </x14:sparkline>
            <x14:sparkline>
              <xm:f>'Sup Table 2'!AE16:AK16</xm:f>
              <xm:sqref>AL16</xm:sqref>
            </x14:sparkline>
            <x14:sparkline>
              <xm:f>'Sup Table 2'!AE17:AK17</xm:f>
              <xm:sqref>AL17</xm:sqref>
            </x14:sparkline>
            <x14:sparkline>
              <xm:f>'Sup Table 2'!AE18:AK18</xm:f>
              <xm:sqref>AL18</xm:sqref>
            </x14:sparkline>
            <x14:sparkline>
              <xm:f>'Sup Table 2'!AE19:AK19</xm:f>
              <xm:sqref>AL19</xm:sqref>
            </x14:sparkline>
            <x14:sparkline>
              <xm:f>'Sup Table 2'!AE20:AK20</xm:f>
              <xm:sqref>AL20</xm:sqref>
            </x14:sparkline>
            <x14:sparkline>
              <xm:f>'Sup Table 2'!AE21:AK21</xm:f>
              <xm:sqref>AL21</xm:sqref>
            </x14:sparkline>
            <x14:sparkline>
              <xm:f>'Sup Table 2'!AE22:AK22</xm:f>
              <xm:sqref>AL22</xm:sqref>
            </x14:sparkline>
            <x14:sparkline>
              <xm:f>'Sup Table 2'!AE23:AK23</xm:f>
              <xm:sqref>AL23</xm:sqref>
            </x14:sparkline>
            <x14:sparkline>
              <xm:f>'Sup Table 2'!AE24:AK24</xm:f>
              <xm:sqref>AL24</xm:sqref>
            </x14:sparkline>
            <x14:sparkline>
              <xm:f>'Sup Table 2'!AE25:AK25</xm:f>
              <xm:sqref>AL25</xm:sqref>
            </x14:sparkline>
            <x14:sparkline>
              <xm:f>'Sup Table 2'!AE26:AK26</xm:f>
              <xm:sqref>AL26</xm:sqref>
            </x14:sparkline>
            <x14:sparkline>
              <xm:f>'Sup Table 2'!AE38:AK38</xm:f>
              <xm:sqref>AL38</xm:sqref>
            </x14:sparkline>
            <x14:sparkline>
              <xm:f>'Sup Table 2'!AE39:AK39</xm:f>
              <xm:sqref>AL39</xm:sqref>
            </x14:sparkline>
            <x14:sparkline>
              <xm:f>'Sup Table 2'!AE40:AK40</xm:f>
              <xm:sqref>AL40</xm:sqref>
            </x14:sparkline>
            <x14:sparkline>
              <xm:f>'Sup Table 2'!AE41:AK41</xm:f>
              <xm:sqref>AL41</xm:sqref>
            </x14:sparkline>
            <x14:sparkline>
              <xm:f>'Sup Table 2'!AE42:AK42</xm:f>
              <xm:sqref>AL42</xm:sqref>
            </x14:sparkline>
            <x14:sparkline>
              <xm:f>'Sup Table 2'!AE43:AK43</xm:f>
              <xm:sqref>AL43</xm:sqref>
            </x14:sparkline>
            <x14:sparkline>
              <xm:f>'Sup Table 2'!AE44:AK44</xm:f>
              <xm:sqref>AL44</xm:sqref>
            </x14:sparkline>
            <x14:sparkline>
              <xm:f>'Sup Table 2'!AE45:AK45</xm:f>
              <xm:sqref>AL45</xm:sqref>
            </x14:sparkline>
            <x14:sparkline>
              <xm:f>'Sup Table 2'!AE46:AK46</xm:f>
              <xm:sqref>AL46</xm:sqref>
            </x14:sparkline>
            <x14:sparkline>
              <xm:f>'Sup Table 2'!AE47:AK47</xm:f>
              <xm:sqref>AL47</xm:sqref>
            </x14:sparkline>
            <x14:sparkline>
              <xm:f>'Sup Table 2'!AE48:AK48</xm:f>
              <xm:sqref>AL48</xm:sqref>
            </x14:sparkline>
            <x14:sparkline>
              <xm:f>'Sup Table 2'!AE49:AK49</xm:f>
              <xm:sqref>AL49</xm:sqref>
            </x14:sparkline>
            <x14:sparkline>
              <xm:f>'Sup Table 2'!AE50:AK50</xm:f>
              <xm:sqref>AL50</xm:sqref>
            </x14:sparkline>
            <x14:sparkline>
              <xm:f>'Sup Table 2'!AE51:AK51</xm:f>
              <xm:sqref>AL51</xm:sqref>
            </x14:sparkline>
            <x14:sparkline>
              <xm:f>'Sup Table 2'!AE52:AK52</xm:f>
              <xm:sqref>AL52</xm:sqref>
            </x14:sparkline>
            <x14:sparkline>
              <xm:f>'Sup Table 2'!AE53:AK53</xm:f>
              <xm:sqref>AL53</xm:sqref>
            </x14:sparkline>
            <x14:sparkline>
              <xm:f>'Sup Table 2'!AE54:AK54</xm:f>
              <xm:sqref>AL54</xm:sqref>
            </x14:sparkline>
            <x14:sparkline>
              <xm:f>'Sup Table 2'!AE55:AK55</xm:f>
              <xm:sqref>AL55</xm:sqref>
            </x14:sparkline>
            <x14:sparkline>
              <xm:f>'Sup Table 2'!AE56:AK56</xm:f>
              <xm:sqref>AL56</xm:sqref>
            </x14:sparkline>
            <x14:sparkline>
              <xm:f>'Sup Table 2'!AE57:AK57</xm:f>
              <xm:sqref>AL57</xm:sqref>
            </x14:sparkline>
            <x14:sparkline>
              <xm:f>'Sup Table 2'!AE58:AK58</xm:f>
              <xm:sqref>AL58</xm:sqref>
            </x14:sparkline>
            <x14:sparkline>
              <xm:f>'Sup Table 2'!AE59:AK59</xm:f>
              <xm:sqref>AL59</xm:sqref>
            </x14:sparkline>
          </x14:sparklines>
        </x14:sparklineGroup>
        <x14:sparklineGroup displayEmptyCellsAs="gap" xr2:uid="{9B9778EE-D835-48FA-A8A5-F8B1BCD795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2'!AE27:AK27</xm:f>
              <xm:sqref>AL27</xm:sqref>
            </x14:sparkline>
            <x14:sparkline>
              <xm:f>'Sup Table 2'!AE28:AK28</xm:f>
              <xm:sqref>AL28</xm:sqref>
            </x14:sparkline>
            <x14:sparkline>
              <xm:f>'Sup Table 2'!AE29:AK29</xm:f>
              <xm:sqref>AL29</xm:sqref>
            </x14:sparkline>
            <x14:sparkline>
              <xm:f>'Sup Table 2'!AE30:AK30</xm:f>
              <xm:sqref>AL30</xm:sqref>
            </x14:sparkline>
            <x14:sparkline>
              <xm:f>'Sup Table 2'!AE31:AK31</xm:f>
              <xm:sqref>AL31</xm:sqref>
            </x14:sparkline>
            <x14:sparkline>
              <xm:f>'Sup Table 2'!AE32:AK32</xm:f>
              <xm:sqref>AL32</xm:sqref>
            </x14:sparkline>
            <x14:sparkline>
              <xm:f>'Sup Table 2'!AE33:AK33</xm:f>
              <xm:sqref>AL33</xm:sqref>
            </x14:sparkline>
            <x14:sparkline>
              <xm:f>'Sup Table 2'!AE34:AK34</xm:f>
              <xm:sqref>AL34</xm:sqref>
            </x14:sparkline>
            <x14:sparkline>
              <xm:f>'Sup Table 2'!AE35:AK35</xm:f>
              <xm:sqref>AL35</xm:sqref>
            </x14:sparkline>
            <x14:sparkline>
              <xm:f>'Sup Table 2'!AE36:AK36</xm:f>
              <xm:sqref>AL36</xm:sqref>
            </x14:sparkline>
            <x14:sparkline>
              <xm:f>'Sup Table 2'!AE37:AK37</xm:f>
              <xm:sqref>AL37</xm:sqref>
            </x14:sparkline>
          </x14:sparklines>
        </x14:sparklineGroup>
        <x14:sparklineGroup displayEmptyCellsAs="gap" xr2:uid="{DBB90AFA-62F4-461A-92AA-2036305053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2'!E5:K5</xm:f>
              <xm:sqref>L5</xm:sqref>
            </x14:sparkline>
            <x14:sparkline>
              <xm:f>'Sup Table 2'!E6:K6</xm:f>
              <xm:sqref>L6</xm:sqref>
            </x14:sparkline>
            <x14:sparkline>
              <xm:f>'Sup Table 2'!E7:K7</xm:f>
              <xm:sqref>L7</xm:sqref>
            </x14:sparkline>
            <x14:sparkline>
              <xm:f>'Sup Table 2'!E8:K8</xm:f>
              <xm:sqref>L8</xm:sqref>
            </x14:sparkline>
            <x14:sparkline>
              <xm:f>'Sup Table 2'!E9:K9</xm:f>
              <xm:sqref>L9</xm:sqref>
            </x14:sparkline>
            <x14:sparkline>
              <xm:f>'Sup Table 2'!E10:K10</xm:f>
              <xm:sqref>L10</xm:sqref>
            </x14:sparkline>
            <x14:sparkline>
              <xm:f>'Sup Table 2'!E11:K11</xm:f>
              <xm:sqref>L11</xm:sqref>
            </x14:sparkline>
            <x14:sparkline>
              <xm:f>'Sup Table 2'!E12:K12</xm:f>
              <xm:sqref>L12</xm:sqref>
            </x14:sparkline>
            <x14:sparkline>
              <xm:f>'Sup Table 2'!E13:K13</xm:f>
              <xm:sqref>L13</xm:sqref>
            </x14:sparkline>
            <x14:sparkline>
              <xm:f>'Sup Table 2'!E14:K14</xm:f>
              <xm:sqref>L14</xm:sqref>
            </x14:sparkline>
            <x14:sparkline>
              <xm:f>'Sup Table 2'!E15:K15</xm:f>
              <xm:sqref>L15</xm:sqref>
            </x14:sparkline>
            <x14:sparkline>
              <xm:f>'Sup Table 2'!E16:K16</xm:f>
              <xm:sqref>L16</xm:sqref>
            </x14:sparkline>
            <x14:sparkline>
              <xm:f>'Sup Table 2'!E17:K17</xm:f>
              <xm:sqref>L17</xm:sqref>
            </x14:sparkline>
            <x14:sparkline>
              <xm:f>'Sup Table 2'!E18:K18</xm:f>
              <xm:sqref>L18</xm:sqref>
            </x14:sparkline>
            <x14:sparkline>
              <xm:f>'Sup Table 2'!E19:K19</xm:f>
              <xm:sqref>L19</xm:sqref>
            </x14:sparkline>
            <x14:sparkline>
              <xm:f>'Sup Table 2'!E20:K20</xm:f>
              <xm:sqref>L20</xm:sqref>
            </x14:sparkline>
            <x14:sparkline>
              <xm:f>'Sup Table 2'!E21:K21</xm:f>
              <xm:sqref>L21</xm:sqref>
            </x14:sparkline>
            <x14:sparkline>
              <xm:f>'Sup Table 2'!E22:K22</xm:f>
              <xm:sqref>L22</xm:sqref>
            </x14:sparkline>
            <x14:sparkline>
              <xm:f>'Sup Table 2'!E23:K23</xm:f>
              <xm:sqref>L23</xm:sqref>
            </x14:sparkline>
            <x14:sparkline>
              <xm:f>'Sup Table 2'!E24:K24</xm:f>
              <xm:sqref>L24</xm:sqref>
            </x14:sparkline>
            <x14:sparkline>
              <xm:f>'Sup Table 2'!E25:K25</xm:f>
              <xm:sqref>L25</xm:sqref>
            </x14:sparkline>
            <x14:sparkline>
              <xm:f>'Sup Table 2'!E26:K26</xm:f>
              <xm:sqref>L26</xm:sqref>
            </x14:sparkline>
            <x14:sparkline>
              <xm:f>'Sup Table 2'!E38:K38</xm:f>
              <xm:sqref>L38</xm:sqref>
            </x14:sparkline>
            <x14:sparkline>
              <xm:f>'Sup Table 2'!E39:K39</xm:f>
              <xm:sqref>L39</xm:sqref>
            </x14:sparkline>
            <x14:sparkline>
              <xm:f>'Sup Table 2'!E40:K40</xm:f>
              <xm:sqref>L40</xm:sqref>
            </x14:sparkline>
            <x14:sparkline>
              <xm:f>'Sup Table 2'!E41:K41</xm:f>
              <xm:sqref>L41</xm:sqref>
            </x14:sparkline>
            <x14:sparkline>
              <xm:f>'Sup Table 2'!E42:K42</xm:f>
              <xm:sqref>L42</xm:sqref>
            </x14:sparkline>
            <x14:sparkline>
              <xm:f>'Sup Table 2'!E43:K43</xm:f>
              <xm:sqref>L43</xm:sqref>
            </x14:sparkline>
            <x14:sparkline>
              <xm:f>'Sup Table 2'!E44:K44</xm:f>
              <xm:sqref>L44</xm:sqref>
            </x14:sparkline>
            <x14:sparkline>
              <xm:f>'Sup Table 2'!E45:K45</xm:f>
              <xm:sqref>L45</xm:sqref>
            </x14:sparkline>
            <x14:sparkline>
              <xm:f>'Sup Table 2'!E46:K46</xm:f>
              <xm:sqref>L46</xm:sqref>
            </x14:sparkline>
            <x14:sparkline>
              <xm:f>'Sup Table 2'!E47:K47</xm:f>
              <xm:sqref>L47</xm:sqref>
            </x14:sparkline>
            <x14:sparkline>
              <xm:f>'Sup Table 2'!E48:K48</xm:f>
              <xm:sqref>L48</xm:sqref>
            </x14:sparkline>
            <x14:sparkline>
              <xm:f>'Sup Table 2'!E49:K49</xm:f>
              <xm:sqref>L49</xm:sqref>
            </x14:sparkline>
            <x14:sparkline>
              <xm:f>'Sup Table 2'!E50:K50</xm:f>
              <xm:sqref>L50</xm:sqref>
            </x14:sparkline>
            <x14:sparkline>
              <xm:f>'Sup Table 2'!E51:K51</xm:f>
              <xm:sqref>L51</xm:sqref>
            </x14:sparkline>
            <x14:sparkline>
              <xm:f>'Sup Table 2'!E52:K52</xm:f>
              <xm:sqref>L52</xm:sqref>
            </x14:sparkline>
            <x14:sparkline>
              <xm:f>'Sup Table 2'!E53:K53</xm:f>
              <xm:sqref>L53</xm:sqref>
            </x14:sparkline>
            <x14:sparkline>
              <xm:f>'Sup Table 2'!E54:K54</xm:f>
              <xm:sqref>L54</xm:sqref>
            </x14:sparkline>
            <x14:sparkline>
              <xm:f>'Sup Table 2'!E55:K55</xm:f>
              <xm:sqref>L55</xm:sqref>
            </x14:sparkline>
            <x14:sparkline>
              <xm:f>'Sup Table 2'!E56:K56</xm:f>
              <xm:sqref>L56</xm:sqref>
            </x14:sparkline>
            <x14:sparkline>
              <xm:f>'Sup Table 2'!E57:K57</xm:f>
              <xm:sqref>L57</xm:sqref>
            </x14:sparkline>
            <x14:sparkline>
              <xm:f>'Sup Table 2'!E58:K58</xm:f>
              <xm:sqref>L58</xm:sqref>
            </x14:sparkline>
            <x14:sparkline>
              <xm:f>'Sup Table 2'!E59:K59</xm:f>
              <xm:sqref>L59</xm:sqref>
            </x14:sparkline>
          </x14:sparklines>
        </x14:sparklineGroup>
        <x14:sparklineGroup displayEmptyCellsAs="gap" xr2:uid="{2B160D98-7859-4196-B352-7DCD7803C5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2'!E27:K27</xm:f>
              <xm:sqref>L27</xm:sqref>
            </x14:sparkline>
            <x14:sparkline>
              <xm:f>'Sup Table 2'!E28:K28</xm:f>
              <xm:sqref>L28</xm:sqref>
            </x14:sparkline>
            <x14:sparkline>
              <xm:f>'Sup Table 2'!E29:K29</xm:f>
              <xm:sqref>L29</xm:sqref>
            </x14:sparkline>
            <x14:sparkline>
              <xm:f>'Sup Table 2'!E30:K30</xm:f>
              <xm:sqref>L30</xm:sqref>
            </x14:sparkline>
            <x14:sparkline>
              <xm:f>'Sup Table 2'!E31:K31</xm:f>
              <xm:sqref>L31</xm:sqref>
            </x14:sparkline>
            <x14:sparkline>
              <xm:f>'Sup Table 2'!E32:K32</xm:f>
              <xm:sqref>L32</xm:sqref>
            </x14:sparkline>
            <x14:sparkline>
              <xm:f>'Sup Table 2'!E33:K33</xm:f>
              <xm:sqref>L33</xm:sqref>
            </x14:sparkline>
            <x14:sparkline>
              <xm:f>'Sup Table 2'!E34:K34</xm:f>
              <xm:sqref>L34</xm:sqref>
            </x14:sparkline>
            <x14:sparkline>
              <xm:f>'Sup Table 2'!E35:K35</xm:f>
              <xm:sqref>L35</xm:sqref>
            </x14:sparkline>
            <x14:sparkline>
              <xm:f>'Sup Table 2'!E36:K36</xm:f>
              <xm:sqref>L36</xm:sqref>
            </x14:sparkline>
            <x14:sparkline>
              <xm:f>'Sup Table 2'!E37:K37</xm:f>
              <xm:sqref>L37</xm:sqref>
            </x14:sparkline>
          </x14:sparklines>
        </x14:sparklineGroup>
        <x14:sparklineGroup displayEmptyCellsAs="gap" xr2:uid="{87BEFBF8-6044-4B26-BD42-57146F6A97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2'!E60:K60</xm:f>
              <xm:sqref>L60</xm:sqref>
            </x14:sparkline>
            <x14:sparkline>
              <xm:f>'Sup Table 2'!E61:K61</xm:f>
              <xm:sqref>L61</xm:sqref>
            </x14:sparkline>
            <x14:sparkline>
              <xm:f>'Sup Table 2'!E62:K62</xm:f>
              <xm:sqref>L62</xm:sqref>
            </x14:sparkline>
            <x14:sparkline>
              <xm:f>'Sup Table 2'!E63:K63</xm:f>
              <xm:sqref>L63</xm:sqref>
            </x14:sparkline>
            <x14:sparkline>
              <xm:f>'Sup Table 2'!E64:K64</xm:f>
              <xm:sqref>L64</xm:sqref>
            </x14:sparkline>
            <x14:sparkline>
              <xm:f>'Sup Table 2'!E65:K65</xm:f>
              <xm:sqref>L65</xm:sqref>
            </x14:sparkline>
            <x14:sparkline>
              <xm:f>'Sup Table 2'!E66:K66</xm:f>
              <xm:sqref>L66</xm:sqref>
            </x14:sparkline>
            <x14:sparkline>
              <xm:f>'Sup Table 2'!E67:K67</xm:f>
              <xm:sqref>L67</xm:sqref>
            </x14:sparkline>
            <x14:sparkline>
              <xm:f>'Sup Table 2'!E68:K68</xm:f>
              <xm:sqref>L68</xm:sqref>
            </x14:sparkline>
            <x14:sparkline>
              <xm:f>'Sup Table 2'!E69:K69</xm:f>
              <xm:sqref>L69</xm:sqref>
            </x14:sparkline>
            <x14:sparkline>
              <xm:f>'Sup Table 2'!E70:K70</xm:f>
              <xm:sqref>L70</xm:sqref>
            </x14:sparkline>
          </x14:sparklines>
        </x14:sparklineGroup>
        <x14:sparklineGroup displayEmptyCellsAs="gap" xr2:uid="{48DCEBE8-4A7B-43BF-8D15-4C089AE71A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2'!R60:X60</xm:f>
              <xm:sqref>Y60</xm:sqref>
            </x14:sparkline>
            <x14:sparkline>
              <xm:f>'Sup Table 2'!R61:X61</xm:f>
              <xm:sqref>Y61</xm:sqref>
            </x14:sparkline>
            <x14:sparkline>
              <xm:f>'Sup Table 2'!R62:X62</xm:f>
              <xm:sqref>Y62</xm:sqref>
            </x14:sparkline>
            <x14:sparkline>
              <xm:f>'Sup Table 2'!R63:X63</xm:f>
              <xm:sqref>Y63</xm:sqref>
            </x14:sparkline>
            <x14:sparkline>
              <xm:f>'Sup Table 2'!R64:X64</xm:f>
              <xm:sqref>Y64</xm:sqref>
            </x14:sparkline>
            <x14:sparkline>
              <xm:f>'Sup Table 2'!R65:X65</xm:f>
              <xm:sqref>Y65</xm:sqref>
            </x14:sparkline>
            <x14:sparkline>
              <xm:f>'Sup Table 2'!R66:X66</xm:f>
              <xm:sqref>Y66</xm:sqref>
            </x14:sparkline>
            <x14:sparkline>
              <xm:f>'Sup Table 2'!R67:X67</xm:f>
              <xm:sqref>Y67</xm:sqref>
            </x14:sparkline>
            <x14:sparkline>
              <xm:f>'Sup Table 2'!R68:X68</xm:f>
              <xm:sqref>Y68</xm:sqref>
            </x14:sparkline>
            <x14:sparkline>
              <xm:f>'Sup Table 2'!R69:X69</xm:f>
              <xm:sqref>Y69</xm:sqref>
            </x14:sparkline>
            <x14:sparkline>
              <xm:f>'Sup Table 2'!R70:X70</xm:f>
              <xm:sqref>Y70</xm:sqref>
            </x14:sparkline>
          </x14:sparklines>
        </x14:sparklineGroup>
        <x14:sparklineGroup displayEmptyCellsAs="gap" xr2:uid="{CEC1BFB0-0203-4F28-BA6D-E8CDB0E46B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2'!AE60:AK60</xm:f>
              <xm:sqref>AL60</xm:sqref>
            </x14:sparkline>
            <x14:sparkline>
              <xm:f>'Sup Table 2'!AE61:AK61</xm:f>
              <xm:sqref>AL61</xm:sqref>
            </x14:sparkline>
            <x14:sparkline>
              <xm:f>'Sup Table 2'!AE62:AK62</xm:f>
              <xm:sqref>AL62</xm:sqref>
            </x14:sparkline>
            <x14:sparkline>
              <xm:f>'Sup Table 2'!AE63:AK63</xm:f>
              <xm:sqref>AL63</xm:sqref>
            </x14:sparkline>
            <x14:sparkline>
              <xm:f>'Sup Table 2'!AE64:AK64</xm:f>
              <xm:sqref>AL64</xm:sqref>
            </x14:sparkline>
            <x14:sparkline>
              <xm:f>'Sup Table 2'!AE65:AK65</xm:f>
              <xm:sqref>AL65</xm:sqref>
            </x14:sparkline>
            <x14:sparkline>
              <xm:f>'Sup Table 2'!AE66:AK66</xm:f>
              <xm:sqref>AL66</xm:sqref>
            </x14:sparkline>
            <x14:sparkline>
              <xm:f>'Sup Table 2'!AE67:AK67</xm:f>
              <xm:sqref>AL67</xm:sqref>
            </x14:sparkline>
            <x14:sparkline>
              <xm:f>'Sup Table 2'!AE68:AK68</xm:f>
              <xm:sqref>AL68</xm:sqref>
            </x14:sparkline>
            <x14:sparkline>
              <xm:f>'Sup Table 2'!AE69:AK69</xm:f>
              <xm:sqref>AL69</xm:sqref>
            </x14:sparkline>
            <x14:sparkline>
              <xm:f>'Sup Table 2'!AE70:AK70</xm:f>
              <xm:sqref>AL70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276F-F02D-40C1-BF7F-5C7B37E484BE}">
  <dimension ref="A1:AA72"/>
  <sheetViews>
    <sheetView topLeftCell="Q1" zoomScale="295" zoomScaleNormal="295" workbookViewId="0">
      <selection activeCell="AA5" sqref="AA5:AA14"/>
    </sheetView>
  </sheetViews>
  <sheetFormatPr defaultRowHeight="14.5" x14ac:dyDescent="0.35"/>
  <cols>
    <col min="1" max="1" width="16.81640625" customWidth="1"/>
    <col min="2" max="2" width="10.1796875" bestFit="1" customWidth="1"/>
    <col min="3" max="3" width="42.08984375" bestFit="1" customWidth="1"/>
    <col min="4" max="4" width="10.1796875" customWidth="1"/>
    <col min="5" max="11" width="9.54296875" bestFit="1" customWidth="1"/>
    <col min="14" max="14" width="17.453125" customWidth="1"/>
    <col min="15" max="15" width="10.453125" bestFit="1" customWidth="1"/>
    <col min="16" max="16" width="42.08984375" bestFit="1" customWidth="1"/>
    <col min="17" max="17" width="10.453125" customWidth="1"/>
    <col min="18" max="24" width="9.54296875" bestFit="1" customWidth="1"/>
  </cols>
  <sheetData>
    <row r="1" spans="1:27" x14ac:dyDescent="0.35">
      <c r="A1" s="32" t="s">
        <v>96</v>
      </c>
    </row>
    <row r="2" spans="1:27" ht="21" x14ac:dyDescent="0.5">
      <c r="A2" s="173" t="s">
        <v>78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N2" s="173" t="s">
        <v>77</v>
      </c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</row>
    <row r="3" spans="1:27" x14ac:dyDescent="0.35">
      <c r="A3" s="32"/>
      <c r="E3" s="163" t="s">
        <v>37</v>
      </c>
      <c r="F3" s="163"/>
      <c r="G3" s="163"/>
      <c r="H3" s="163"/>
      <c r="I3" s="163"/>
      <c r="J3" s="163"/>
      <c r="K3" s="163"/>
      <c r="N3" s="32"/>
      <c r="R3" s="163" t="s">
        <v>37</v>
      </c>
      <c r="S3" s="163"/>
      <c r="T3" s="163"/>
      <c r="U3" s="163"/>
      <c r="V3" s="163"/>
      <c r="W3" s="163"/>
      <c r="X3" s="163"/>
    </row>
    <row r="4" spans="1:27" x14ac:dyDescent="0.35">
      <c r="B4" s="11" t="s">
        <v>38</v>
      </c>
      <c r="C4" s="104" t="s">
        <v>366</v>
      </c>
      <c r="D4" s="98" t="s">
        <v>103</v>
      </c>
      <c r="E4" s="11" t="s">
        <v>39</v>
      </c>
      <c r="F4" s="11" t="s">
        <v>40</v>
      </c>
      <c r="G4" s="11" t="s">
        <v>41</v>
      </c>
      <c r="H4" s="11" t="s">
        <v>42</v>
      </c>
      <c r="I4" s="11" t="s">
        <v>43</v>
      </c>
      <c r="J4" s="11" t="s">
        <v>44</v>
      </c>
      <c r="K4" s="11" t="s">
        <v>45</v>
      </c>
      <c r="L4" s="11" t="s">
        <v>63</v>
      </c>
      <c r="O4" s="11" t="s">
        <v>38</v>
      </c>
      <c r="P4" s="104" t="s">
        <v>366</v>
      </c>
      <c r="Q4" s="98" t="s">
        <v>103</v>
      </c>
      <c r="R4" s="11" t="s">
        <v>39</v>
      </c>
      <c r="S4" s="11" t="s">
        <v>40</v>
      </c>
      <c r="T4" s="11" t="s">
        <v>41</v>
      </c>
      <c r="U4" s="11" t="s">
        <v>42</v>
      </c>
      <c r="V4" s="11" t="s">
        <v>43</v>
      </c>
      <c r="W4" s="11" t="s">
        <v>44</v>
      </c>
      <c r="X4" s="11" t="s">
        <v>45</v>
      </c>
      <c r="Y4" s="11" t="s">
        <v>63</v>
      </c>
    </row>
    <row r="5" spans="1:27" x14ac:dyDescent="0.35">
      <c r="A5" s="174" t="s">
        <v>19</v>
      </c>
      <c r="B5" s="12" t="s">
        <v>20</v>
      </c>
      <c r="C5" s="90" t="s">
        <v>255</v>
      </c>
      <c r="D5" s="90">
        <v>0.98</v>
      </c>
      <c r="E5" s="13">
        <v>9.2903397991048478E-2</v>
      </c>
      <c r="F5" s="13">
        <v>7.8847539762367996E-2</v>
      </c>
      <c r="G5" s="13">
        <v>8.9435617049668736E-2</v>
      </c>
      <c r="H5" s="13">
        <v>9.7676679643377257E-2</v>
      </c>
      <c r="I5" s="14">
        <v>9.8762714021363593E-2</v>
      </c>
      <c r="J5" s="13">
        <v>0.10069227843071964</v>
      </c>
      <c r="K5" s="13">
        <v>9.9346650713940957E-2</v>
      </c>
      <c r="N5" s="174" t="s">
        <v>19</v>
      </c>
      <c r="O5" s="12" t="s">
        <v>20</v>
      </c>
      <c r="P5" s="90" t="s">
        <v>59</v>
      </c>
      <c r="Q5" s="90" t="s">
        <v>59</v>
      </c>
      <c r="R5" s="13">
        <v>2.5166232167114413E-3</v>
      </c>
      <c r="S5" s="13">
        <v>2.8517058082564938E-3</v>
      </c>
      <c r="T5" s="13">
        <v>2.1596378062796536E-3</v>
      </c>
      <c r="U5" s="13">
        <v>2.5616759862267095E-3</v>
      </c>
      <c r="V5" s="14">
        <v>2.6430777286905339E-3</v>
      </c>
      <c r="W5" s="13">
        <v>2.7051253621749637E-3</v>
      </c>
      <c r="X5" s="13">
        <v>2.6674259965153249E-3</v>
      </c>
      <c r="AA5" s="138"/>
    </row>
    <row r="6" spans="1:27" x14ac:dyDescent="0.35">
      <c r="A6" s="174"/>
      <c r="B6" s="12" t="s">
        <v>21</v>
      </c>
      <c r="C6" s="90" t="s">
        <v>260</v>
      </c>
      <c r="D6" s="90">
        <v>0.62</v>
      </c>
      <c r="E6" s="13">
        <v>0.67836694732968494</v>
      </c>
      <c r="F6" s="13">
        <v>0.68186850632397156</v>
      </c>
      <c r="G6" s="13">
        <v>0.62324383072505796</v>
      </c>
      <c r="H6" s="15">
        <v>0.67331869061565863</v>
      </c>
      <c r="I6" s="13">
        <v>0.67523804991004377</v>
      </c>
      <c r="J6" s="13">
        <v>0.67716178376483915</v>
      </c>
      <c r="K6" s="13">
        <v>0.67908989965358935</v>
      </c>
      <c r="N6" s="174"/>
      <c r="O6" s="12" t="s">
        <v>21</v>
      </c>
      <c r="P6" s="90" t="s">
        <v>59</v>
      </c>
      <c r="Q6" s="90" t="s">
        <v>59</v>
      </c>
      <c r="R6" s="13">
        <v>2.042059981560141E-2</v>
      </c>
      <c r="S6" s="13">
        <v>2.714535149125169E-2</v>
      </c>
      <c r="T6" s="13">
        <v>2.7931315627883521E-2</v>
      </c>
      <c r="U6" s="15">
        <v>2.3957082462739931E-2</v>
      </c>
      <c r="V6" s="13">
        <v>2.4587654012239561E-2</v>
      </c>
      <c r="W6" s="13">
        <v>2.5231433972050119E-2</v>
      </c>
      <c r="X6" s="13">
        <v>2.588862876872404E-2</v>
      </c>
      <c r="AA6" s="138"/>
    </row>
    <row r="7" spans="1:27" x14ac:dyDescent="0.35">
      <c r="A7" s="174"/>
      <c r="B7" s="12" t="s">
        <v>22</v>
      </c>
      <c r="C7" s="90" t="s">
        <v>265</v>
      </c>
      <c r="D7" s="90">
        <v>0.92</v>
      </c>
      <c r="E7" s="13">
        <v>1.498079745105801</v>
      </c>
      <c r="F7" s="13">
        <v>1.3344300029794349</v>
      </c>
      <c r="G7" s="13">
        <v>1.4863759315344589</v>
      </c>
      <c r="H7" s="15">
        <v>1.3478295539263969</v>
      </c>
      <c r="I7" s="13">
        <v>1.4229495356304429</v>
      </c>
      <c r="J7" s="13">
        <v>1.4264414420083209</v>
      </c>
      <c r="K7" s="13">
        <v>1.42994020031158</v>
      </c>
      <c r="N7" s="174"/>
      <c r="O7" s="12" t="s">
        <v>22</v>
      </c>
      <c r="P7" s="90" t="s">
        <v>59</v>
      </c>
      <c r="Q7" s="90" t="s">
        <v>59</v>
      </c>
      <c r="R7" s="13">
        <v>3.221277717390645E-2</v>
      </c>
      <c r="S7" s="13">
        <v>4.4183391257037317E-2</v>
      </c>
      <c r="T7" s="13">
        <v>4.2040949295577258E-2</v>
      </c>
      <c r="U7" s="15">
        <v>3.7523141206701097E-2</v>
      </c>
      <c r="V7" s="13">
        <v>3.9392352156325562E-2</v>
      </c>
      <c r="W7" s="13">
        <v>4.0330104934725233E-2</v>
      </c>
      <c r="X7" s="13">
        <v>4.1285632191294427E-2</v>
      </c>
      <c r="AA7" s="138"/>
    </row>
    <row r="8" spans="1:27" x14ac:dyDescent="0.35">
      <c r="A8" s="174"/>
      <c r="B8" s="12" t="s">
        <v>23</v>
      </c>
      <c r="C8" s="97" t="s">
        <v>270</v>
      </c>
      <c r="D8" s="90">
        <v>0.03</v>
      </c>
      <c r="E8" s="13">
        <v>2.4395673225708969</v>
      </c>
      <c r="F8" s="13">
        <v>2.4127990242615929</v>
      </c>
      <c r="G8" s="13">
        <v>2.4882456974616489</v>
      </c>
      <c r="H8" s="15">
        <v>2.3150681327299321</v>
      </c>
      <c r="I8" s="13">
        <v>2.193072142242789</v>
      </c>
      <c r="J8" s="13">
        <v>2.3715940450468498</v>
      </c>
      <c r="K8" s="13">
        <v>2.3768481883237809</v>
      </c>
      <c r="N8" s="174"/>
      <c r="O8" s="12" t="s">
        <v>23</v>
      </c>
      <c r="P8" s="97" t="s">
        <v>163</v>
      </c>
      <c r="Q8" s="90">
        <v>0.56999999999999995</v>
      </c>
      <c r="R8" s="13">
        <v>6.1549413528714098E-2</v>
      </c>
      <c r="S8" s="13">
        <v>8.0280933133701798E-2</v>
      </c>
      <c r="T8" s="13">
        <v>7.601925078104381E-2</v>
      </c>
      <c r="U8" s="15">
        <v>6.8984851910781256E-2</v>
      </c>
      <c r="V8" s="13">
        <v>7.5435425857008742E-2</v>
      </c>
      <c r="W8" s="13">
        <v>7.574899171744591E-2</v>
      </c>
      <c r="X8" s="13">
        <v>7.7329359444824636E-2</v>
      </c>
      <c r="AA8" s="138"/>
    </row>
    <row r="9" spans="1:27" x14ac:dyDescent="0.35">
      <c r="A9" s="174"/>
      <c r="B9" s="12" t="s">
        <v>24</v>
      </c>
      <c r="C9" s="97" t="s">
        <v>275</v>
      </c>
      <c r="D9" s="90" t="s">
        <v>113</v>
      </c>
      <c r="E9" s="13">
        <v>4.0013060714777664</v>
      </c>
      <c r="F9" s="13">
        <v>3.6867030131940548</v>
      </c>
      <c r="G9" s="13">
        <v>4.0181897526876247</v>
      </c>
      <c r="H9" s="15">
        <v>3.9617527060628062</v>
      </c>
      <c r="I9" s="13">
        <v>3.7506438146469092</v>
      </c>
      <c r="J9" s="13">
        <v>3.5353491484265271</v>
      </c>
      <c r="K9" s="13">
        <v>3.7961729051181758</v>
      </c>
      <c r="N9" s="174"/>
      <c r="O9" s="12" t="s">
        <v>24</v>
      </c>
      <c r="P9" s="97" t="s">
        <v>167</v>
      </c>
      <c r="Q9" s="90">
        <v>0.39</v>
      </c>
      <c r="R9" s="13">
        <v>7.219113455937963E-2</v>
      </c>
      <c r="S9" s="13">
        <v>0.1192662783604994</v>
      </c>
      <c r="T9" s="13">
        <v>9.9631290796368024E-2</v>
      </c>
      <c r="U9" s="15">
        <v>9.871472532839827E-2</v>
      </c>
      <c r="V9" s="13">
        <v>0.10102299818333869</v>
      </c>
      <c r="W9" s="13">
        <v>0.1074641680597995</v>
      </c>
      <c r="X9" s="13">
        <v>0.1078802991663743</v>
      </c>
      <c r="AA9" s="138"/>
    </row>
    <row r="10" spans="1:27" x14ac:dyDescent="0.35">
      <c r="A10" s="174"/>
      <c r="B10" s="12" t="s">
        <v>25</v>
      </c>
      <c r="C10" s="97" t="s">
        <v>280</v>
      </c>
      <c r="D10" s="90" t="s">
        <v>113</v>
      </c>
      <c r="E10" s="13">
        <v>6.2255772394159132</v>
      </c>
      <c r="F10" s="13">
        <v>5.9261265626672222</v>
      </c>
      <c r="G10" s="13">
        <v>6.2746035042118216</v>
      </c>
      <c r="H10" s="15">
        <v>5.7775914141176203</v>
      </c>
      <c r="I10" s="13">
        <v>5.8258411990631762</v>
      </c>
      <c r="J10" s="13">
        <v>5.738543775161661</v>
      </c>
      <c r="K10" s="13">
        <v>5.4354183659310848</v>
      </c>
      <c r="N10" s="174"/>
      <c r="O10" s="12" t="s">
        <v>25</v>
      </c>
      <c r="P10" s="97" t="s">
        <v>171</v>
      </c>
      <c r="Q10" s="90">
        <v>0.01</v>
      </c>
      <c r="R10" s="13">
        <v>0.1095809652076639</v>
      </c>
      <c r="S10" s="13">
        <v>0.1475667511918044</v>
      </c>
      <c r="T10" s="13">
        <v>0.13562525423436231</v>
      </c>
      <c r="U10" s="15">
        <v>0.13537194789186779</v>
      </c>
      <c r="V10" s="13">
        <v>0.14365587293513829</v>
      </c>
      <c r="W10" s="13">
        <v>0.14648605969901729</v>
      </c>
      <c r="X10" s="13">
        <v>0.15514155325130641</v>
      </c>
      <c r="AA10" s="138"/>
    </row>
    <row r="11" spans="1:27" x14ac:dyDescent="0.35">
      <c r="A11" s="174"/>
      <c r="B11" s="12" t="s">
        <v>26</v>
      </c>
      <c r="C11" s="97" t="s">
        <v>285</v>
      </c>
      <c r="D11" s="90" t="s">
        <v>113</v>
      </c>
      <c r="E11" s="13">
        <v>8.2549519726006597</v>
      </c>
      <c r="F11" s="13">
        <v>8.1390996163977096</v>
      </c>
      <c r="G11" s="13">
        <v>8.7173998748308605</v>
      </c>
      <c r="H11" s="15">
        <v>8.078495814087514</v>
      </c>
      <c r="I11" s="13">
        <v>8.0326166266103556</v>
      </c>
      <c r="J11" s="13">
        <v>7.9821555524356222</v>
      </c>
      <c r="K11" s="13">
        <v>7.8698062158146476</v>
      </c>
      <c r="N11" s="174"/>
      <c r="O11" s="12" t="s">
        <v>26</v>
      </c>
      <c r="P11" s="97" t="s">
        <v>175</v>
      </c>
      <c r="Q11" s="90">
        <v>0.03</v>
      </c>
      <c r="R11" s="13">
        <v>0.14582033952830861</v>
      </c>
      <c r="S11" s="13">
        <v>0.18019892904830909</v>
      </c>
      <c r="T11" s="13">
        <v>0.1796818654824672</v>
      </c>
      <c r="U11" s="15">
        <v>0.18270883372186</v>
      </c>
      <c r="V11" s="13">
        <v>0.1894589054284706</v>
      </c>
      <c r="W11" s="13">
        <v>0.1997891074006812</v>
      </c>
      <c r="X11" s="13">
        <v>0.2034720677963282</v>
      </c>
      <c r="AA11" s="138"/>
    </row>
    <row r="12" spans="1:27" x14ac:dyDescent="0.35">
      <c r="A12" s="174"/>
      <c r="B12" s="12" t="s">
        <v>27</v>
      </c>
      <c r="C12" s="97" t="s">
        <v>290</v>
      </c>
      <c r="D12" s="90" t="s">
        <v>113</v>
      </c>
      <c r="E12" s="13">
        <v>9.6760325016361168</v>
      </c>
      <c r="F12" s="13">
        <v>10.38323343458295</v>
      </c>
      <c r="G12" s="13">
        <v>11.28155327326983</v>
      </c>
      <c r="H12" s="15">
        <v>10.694434889220441</v>
      </c>
      <c r="I12" s="13">
        <v>10.271520700034291</v>
      </c>
      <c r="J12" s="13">
        <v>10.243978679863041</v>
      </c>
      <c r="K12" s="13">
        <v>10.18267342122226</v>
      </c>
      <c r="N12" s="174"/>
      <c r="O12" s="12" t="s">
        <v>27</v>
      </c>
      <c r="P12" s="97" t="s">
        <v>180</v>
      </c>
      <c r="Q12" s="90">
        <v>0.04</v>
      </c>
      <c r="R12" s="13">
        <v>0.22117522898869699</v>
      </c>
      <c r="S12" s="13">
        <v>0.21687403159500021</v>
      </c>
      <c r="T12" s="13">
        <v>0.21855534599550089</v>
      </c>
      <c r="U12" s="15">
        <v>0.22975708000410819</v>
      </c>
      <c r="V12" s="13">
        <v>0.2464655657682458</v>
      </c>
      <c r="W12" s="13">
        <v>0.25150774814680588</v>
      </c>
      <c r="X12" s="13">
        <v>0.26445051642641071</v>
      </c>
      <c r="AA12" s="138"/>
    </row>
    <row r="13" spans="1:27" x14ac:dyDescent="0.35">
      <c r="A13" s="174"/>
      <c r="B13" s="12" t="s">
        <v>28</v>
      </c>
      <c r="C13" s="97" t="s">
        <v>295</v>
      </c>
      <c r="D13" s="90" t="s">
        <v>113</v>
      </c>
      <c r="E13" s="13">
        <v>11.1678651234624</v>
      </c>
      <c r="F13" s="13">
        <v>11.90384043476312</v>
      </c>
      <c r="G13" s="13">
        <v>12.550223904361269</v>
      </c>
      <c r="H13" s="15">
        <v>12.04557370300321</v>
      </c>
      <c r="I13" s="13">
        <v>12.286397230757711</v>
      </c>
      <c r="J13" s="13">
        <v>11.93647079177954</v>
      </c>
      <c r="K13" s="13">
        <v>11.905410713291021</v>
      </c>
      <c r="N13" s="174"/>
      <c r="O13" s="12" t="s">
        <v>28</v>
      </c>
      <c r="P13" s="97" t="s">
        <v>185</v>
      </c>
      <c r="Q13" s="90" t="s">
        <v>113</v>
      </c>
      <c r="R13" s="13">
        <v>0.27869804537067272</v>
      </c>
      <c r="S13" s="13">
        <v>0.29975398774382178</v>
      </c>
      <c r="T13" s="13">
        <v>0.24907822699092011</v>
      </c>
      <c r="U13" s="15">
        <v>0.25053912744166579</v>
      </c>
      <c r="V13" s="13">
        <v>0.2723230263782293</v>
      </c>
      <c r="W13" s="13">
        <v>0.29760791107841889</v>
      </c>
      <c r="X13" s="13">
        <v>0.30346927470357971</v>
      </c>
      <c r="AA13" s="138"/>
    </row>
    <row r="14" spans="1:27" x14ac:dyDescent="0.35">
      <c r="A14" s="174"/>
      <c r="B14" s="12" t="s">
        <v>29</v>
      </c>
      <c r="C14" s="97" t="s">
        <v>300</v>
      </c>
      <c r="D14" s="90" t="s">
        <v>113</v>
      </c>
      <c r="E14" s="13">
        <v>11.01099264098659</v>
      </c>
      <c r="F14" s="13">
        <v>11.14629078729363</v>
      </c>
      <c r="G14" s="13">
        <v>12.805009520587349</v>
      </c>
      <c r="H14" s="15">
        <v>12.058816799113201</v>
      </c>
      <c r="I14" s="13">
        <v>12.42669815055903</v>
      </c>
      <c r="J14" s="13">
        <v>12.398224007226441</v>
      </c>
      <c r="K14" s="13">
        <v>12.045744591852671</v>
      </c>
      <c r="N14" s="174"/>
      <c r="O14" s="12" t="s">
        <v>29</v>
      </c>
      <c r="P14" s="97" t="s">
        <v>190</v>
      </c>
      <c r="Q14" s="90">
        <v>0.01</v>
      </c>
      <c r="R14" s="13">
        <v>0.28933976640133829</v>
      </c>
      <c r="S14" s="13">
        <v>0.32545543756000689</v>
      </c>
      <c r="T14" s="13">
        <v>0.299757727511616</v>
      </c>
      <c r="U14" s="15">
        <v>0.25458008111007979</v>
      </c>
      <c r="V14" s="13">
        <v>0.2656465062083842</v>
      </c>
      <c r="W14" s="13">
        <v>0.28858832243235572</v>
      </c>
      <c r="X14" s="13">
        <v>0.3150633856086702</v>
      </c>
      <c r="AA14" s="138"/>
    </row>
    <row r="15" spans="1:27" x14ac:dyDescent="0.35">
      <c r="A15" s="175"/>
      <c r="B15" s="8" t="s">
        <v>30</v>
      </c>
      <c r="C15" s="99" t="s">
        <v>305</v>
      </c>
      <c r="D15" s="96" t="s">
        <v>113</v>
      </c>
      <c r="E15" s="16">
        <v>9.3408877204592606</v>
      </c>
      <c r="F15" s="16">
        <v>9.3380543589593596</v>
      </c>
      <c r="G15" s="16">
        <v>9.1984690110736604</v>
      </c>
      <c r="H15" s="17">
        <v>9.3295243648968018</v>
      </c>
      <c r="I15" s="16">
        <v>9.7844358159657681</v>
      </c>
      <c r="J15" s="16">
        <v>9.9699803268562768</v>
      </c>
      <c r="K15" s="16">
        <v>9.9461075156008434</v>
      </c>
      <c r="N15" s="175"/>
      <c r="O15" s="8" t="s">
        <v>30</v>
      </c>
      <c r="P15" s="99" t="s">
        <v>195</v>
      </c>
      <c r="Q15" s="96" t="s">
        <v>113</v>
      </c>
      <c r="R15" s="16">
        <v>0.34973872360241293</v>
      </c>
      <c r="S15" s="16">
        <v>0.38927589159794967</v>
      </c>
      <c r="T15" s="16">
        <v>0.36195529633246998</v>
      </c>
      <c r="U15" s="17">
        <v>0.32356493302086098</v>
      </c>
      <c r="V15" s="16">
        <v>0.2924262001160704</v>
      </c>
      <c r="W15" s="16">
        <v>0.31132155259786731</v>
      </c>
      <c r="X15" s="16">
        <v>0.33734103943068439</v>
      </c>
    </row>
    <row r="16" spans="1:27" x14ac:dyDescent="0.35">
      <c r="A16" s="176" t="s">
        <v>32</v>
      </c>
      <c r="B16" s="12" t="s">
        <v>20</v>
      </c>
      <c r="C16" s="97" t="s">
        <v>256</v>
      </c>
      <c r="D16" s="90">
        <v>0.47</v>
      </c>
      <c r="E16" s="19">
        <v>4.0279857545104956E-2</v>
      </c>
      <c r="F16" s="19">
        <v>3.473835840413525E-2</v>
      </c>
      <c r="G16" s="19">
        <v>3.5824385768751438E-2</v>
      </c>
      <c r="H16" s="20">
        <v>3.6560030866902862E-2</v>
      </c>
      <c r="I16" s="19">
        <v>3.9275061786445381E-2</v>
      </c>
      <c r="J16" s="19">
        <v>4.2936178282172825E-2</v>
      </c>
      <c r="K16" s="19">
        <v>4.2244080888591093E-2</v>
      </c>
      <c r="N16" s="176" t="s">
        <v>32</v>
      </c>
      <c r="O16" s="12" t="s">
        <v>20</v>
      </c>
      <c r="P16" s="90" t="s">
        <v>59</v>
      </c>
      <c r="Q16" s="90" t="s">
        <v>59</v>
      </c>
      <c r="R16" s="19">
        <v>6.4639786101489327E-3</v>
      </c>
      <c r="S16" s="19">
        <v>1.0990802731412314E-2</v>
      </c>
      <c r="T16" s="19">
        <v>8.9048955087256063E-3</v>
      </c>
      <c r="U16" s="20">
        <v>1.0127195861465559E-2</v>
      </c>
      <c r="V16" s="19">
        <v>9.7246193046801876E-3</v>
      </c>
      <c r="W16" s="19">
        <v>1.0484198564101092E-2</v>
      </c>
      <c r="X16" s="19">
        <v>1.0277809624138542E-2</v>
      </c>
    </row>
    <row r="17" spans="1:24" x14ac:dyDescent="0.35">
      <c r="A17" s="174"/>
      <c r="B17" s="12" t="s">
        <v>21</v>
      </c>
      <c r="C17" s="97" t="s">
        <v>261</v>
      </c>
      <c r="D17" s="90">
        <v>0.01</v>
      </c>
      <c r="E17" s="21">
        <v>0.29703994999723288</v>
      </c>
      <c r="F17" s="21">
        <v>0.4114968419200063</v>
      </c>
      <c r="G17" s="21">
        <v>0.24878035431298059</v>
      </c>
      <c r="H17" s="22">
        <v>0.36225277757317198</v>
      </c>
      <c r="I17" s="23">
        <v>0.34772221029192568</v>
      </c>
      <c r="J17" s="24">
        <v>0.33366170562313352</v>
      </c>
      <c r="K17" s="24">
        <v>0.32005976533191011</v>
      </c>
      <c r="N17" s="174"/>
      <c r="O17" s="12" t="s">
        <v>21</v>
      </c>
      <c r="P17" s="90" t="s">
        <v>59</v>
      </c>
      <c r="Q17" s="90" t="s">
        <v>59</v>
      </c>
      <c r="R17" s="21">
        <v>8.7622821159796638E-2</v>
      </c>
      <c r="S17" s="21">
        <v>0.10716032663127011</v>
      </c>
      <c r="T17" s="21">
        <v>7.5124936655430574E-2</v>
      </c>
      <c r="U17" s="22">
        <v>8.2245105784023331E-2</v>
      </c>
      <c r="V17" s="23">
        <v>8.7107410143514308E-2</v>
      </c>
      <c r="W17" s="24">
        <v>9.2197008991103432E-2</v>
      </c>
      <c r="X17" s="24">
        <v>9.7521779672844977E-2</v>
      </c>
    </row>
    <row r="18" spans="1:24" x14ac:dyDescent="0.35">
      <c r="A18" s="174"/>
      <c r="B18" s="12" t="s">
        <v>22</v>
      </c>
      <c r="C18" s="97" t="s">
        <v>266</v>
      </c>
      <c r="D18" s="90" t="s">
        <v>113</v>
      </c>
      <c r="E18" s="21">
        <v>0.83214496399435378</v>
      </c>
      <c r="F18" s="21">
        <v>0.64049056453318731</v>
      </c>
      <c r="G18" s="21">
        <v>0.60979337793276511</v>
      </c>
      <c r="H18" s="22">
        <v>0.67091208653155732</v>
      </c>
      <c r="I18" s="23">
        <v>0.74502325826184912</v>
      </c>
      <c r="J18" s="24">
        <v>0.71909578362981119</v>
      </c>
      <c r="K18" s="24">
        <v>0.69389522561149664</v>
      </c>
      <c r="N18" s="174"/>
      <c r="O18" s="12" t="s">
        <v>22</v>
      </c>
      <c r="P18" s="90" t="s">
        <v>59</v>
      </c>
      <c r="Q18" s="90" t="s">
        <v>59</v>
      </c>
      <c r="R18" s="21">
        <v>0.11491517529153659</v>
      </c>
      <c r="S18" s="21">
        <v>0.1840959457511562</v>
      </c>
      <c r="T18" s="21">
        <v>0.1437735856681516</v>
      </c>
      <c r="U18" s="22">
        <v>0.12398142812218441</v>
      </c>
      <c r="V18" s="23">
        <v>0.1357374386341075</v>
      </c>
      <c r="W18" s="24">
        <v>0.14298108114216571</v>
      </c>
      <c r="X18" s="24">
        <v>0.15053072116232891</v>
      </c>
    </row>
    <row r="19" spans="1:24" x14ac:dyDescent="0.35">
      <c r="A19" s="174"/>
      <c r="B19" s="12" t="s">
        <v>23</v>
      </c>
      <c r="C19" s="97" t="s">
        <v>271</v>
      </c>
      <c r="D19" s="90">
        <v>0.01</v>
      </c>
      <c r="E19" s="21">
        <v>1.353749624443652</v>
      </c>
      <c r="F19" s="21">
        <v>1.3449626542561619</v>
      </c>
      <c r="G19" s="21">
        <v>1.33170648604396</v>
      </c>
      <c r="H19" s="22">
        <v>1.139653089599526</v>
      </c>
      <c r="I19" s="23">
        <v>1.125139732262493</v>
      </c>
      <c r="J19" s="24">
        <v>1.350484434642758</v>
      </c>
      <c r="K19" s="24">
        <v>1.3086914203352089</v>
      </c>
      <c r="N19" s="174"/>
      <c r="O19" s="12" t="s">
        <v>23</v>
      </c>
      <c r="P19" s="90" t="s">
        <v>164</v>
      </c>
      <c r="Q19" s="90">
        <v>0.73</v>
      </c>
      <c r="R19" s="21">
        <v>0.1680634438638722</v>
      </c>
      <c r="S19" s="21">
        <v>0.2088252518968339</v>
      </c>
      <c r="T19" s="21">
        <v>0.24609893042296219</v>
      </c>
      <c r="U19" s="22">
        <v>0.2135917672600009</v>
      </c>
      <c r="V19" s="23">
        <v>0.18575068898444269</v>
      </c>
      <c r="W19" s="24">
        <v>0.2073211445711956</v>
      </c>
      <c r="X19" s="24">
        <v>0.21746901297114901</v>
      </c>
    </row>
    <row r="20" spans="1:24" x14ac:dyDescent="0.35">
      <c r="A20" s="174"/>
      <c r="B20" s="12" t="s">
        <v>24</v>
      </c>
      <c r="C20" s="97" t="s">
        <v>276</v>
      </c>
      <c r="D20" s="90" t="s">
        <v>113</v>
      </c>
      <c r="E20" s="21">
        <v>1.9355509188357991</v>
      </c>
      <c r="F20" s="21">
        <v>1.825142663417</v>
      </c>
      <c r="G20" s="21">
        <v>2.003338898163606</v>
      </c>
      <c r="H20" s="22">
        <v>1.9557856390912229</v>
      </c>
      <c r="I20" s="23">
        <v>1.7443143440296089</v>
      </c>
      <c r="J20" s="24">
        <v>1.6737750980562349</v>
      </c>
      <c r="K20" s="24">
        <v>1.9816504807721429</v>
      </c>
      <c r="N20" s="174"/>
      <c r="O20" s="12" t="s">
        <v>24</v>
      </c>
      <c r="P20" s="97" t="s">
        <v>168</v>
      </c>
      <c r="Q20" s="90">
        <v>0.88</v>
      </c>
      <c r="R20" s="21">
        <v>0.2154659536716311</v>
      </c>
      <c r="S20" s="21">
        <v>0.25004076213963011</v>
      </c>
      <c r="T20" s="21">
        <v>0.32899541224964418</v>
      </c>
      <c r="U20" s="22">
        <v>0.28969917858252991</v>
      </c>
      <c r="V20" s="23">
        <v>0.3028887248892394</v>
      </c>
      <c r="W20" s="24">
        <v>0.26844112776930917</v>
      </c>
      <c r="X20" s="24">
        <v>0.29730964625945761</v>
      </c>
    </row>
    <row r="21" spans="1:24" x14ac:dyDescent="0.35">
      <c r="A21" s="174"/>
      <c r="B21" s="12" t="s">
        <v>25</v>
      </c>
      <c r="C21" s="97" t="s">
        <v>281</v>
      </c>
      <c r="D21" s="90" t="s">
        <v>113</v>
      </c>
      <c r="E21" s="21">
        <v>2.4951536438839939</v>
      </c>
      <c r="F21" s="21">
        <v>2.6944848706278379</v>
      </c>
      <c r="G21" s="21">
        <v>2.5845545556797171</v>
      </c>
      <c r="H21" s="22">
        <v>2.5359237112343669</v>
      </c>
      <c r="I21" s="23">
        <v>2.4071577091498031</v>
      </c>
      <c r="J21" s="24">
        <v>2.296754228449204</v>
      </c>
      <c r="K21" s="24">
        <v>2.2087699695980159</v>
      </c>
      <c r="N21" s="174"/>
      <c r="O21" s="12" t="s">
        <v>25</v>
      </c>
      <c r="P21" s="97" t="s">
        <v>172</v>
      </c>
      <c r="Q21" s="13">
        <v>0.3</v>
      </c>
      <c r="R21" s="21">
        <v>0.277232860390832</v>
      </c>
      <c r="S21" s="21">
        <v>0.30911632682097129</v>
      </c>
      <c r="T21" s="21">
        <v>0.3613768504631919</v>
      </c>
      <c r="U21" s="22">
        <v>0.3694892065819555</v>
      </c>
      <c r="V21" s="23">
        <v>0.42570804768829779</v>
      </c>
      <c r="W21" s="24">
        <v>0.4133267545408939</v>
      </c>
      <c r="X21" s="24">
        <v>0.36902549296603498</v>
      </c>
    </row>
    <row r="22" spans="1:24" x14ac:dyDescent="0.35">
      <c r="A22" s="174"/>
      <c r="B22" s="12" t="s">
        <v>26</v>
      </c>
      <c r="C22" s="97" t="s">
        <v>286</v>
      </c>
      <c r="D22" s="90" t="s">
        <v>113</v>
      </c>
      <c r="E22" s="21">
        <v>3.9423247504436318</v>
      </c>
      <c r="F22" s="21">
        <v>4.0817107470168432</v>
      </c>
      <c r="G22" s="21">
        <v>4.0746376097409609</v>
      </c>
      <c r="H22" s="22">
        <v>3.7681256939070762</v>
      </c>
      <c r="I22" s="23">
        <v>3.9175379693972832</v>
      </c>
      <c r="J22" s="24">
        <v>3.7104543972537352</v>
      </c>
      <c r="K22" s="24">
        <v>3.5541418751533129</v>
      </c>
      <c r="N22" s="174"/>
      <c r="O22" s="12" t="s">
        <v>26</v>
      </c>
      <c r="P22" s="97" t="s">
        <v>176</v>
      </c>
      <c r="Q22" s="13">
        <v>0.5</v>
      </c>
      <c r="R22" s="21">
        <v>0.30739809390486028</v>
      </c>
      <c r="S22" s="21">
        <v>0.37780884389229819</v>
      </c>
      <c r="T22" s="21">
        <v>0.35231004776339853</v>
      </c>
      <c r="U22" s="22">
        <v>0.43332122898149611</v>
      </c>
      <c r="V22" s="23">
        <v>0.46334349743265052</v>
      </c>
      <c r="W22" s="24">
        <v>0.52017394882284307</v>
      </c>
      <c r="X22" s="24">
        <v>0.50563288270620943</v>
      </c>
    </row>
    <row r="23" spans="1:24" x14ac:dyDescent="0.35">
      <c r="A23" s="174"/>
      <c r="B23" s="12" t="s">
        <v>27</v>
      </c>
      <c r="C23" s="97" t="s">
        <v>291</v>
      </c>
      <c r="D23" s="90" t="s">
        <v>113</v>
      </c>
      <c r="E23" s="21">
        <v>4.3564723373210397</v>
      </c>
      <c r="F23" s="21">
        <v>5.6313599171063817</v>
      </c>
      <c r="G23" s="21">
        <v>5.0310508644126912</v>
      </c>
      <c r="H23" s="22">
        <v>4.4662266313584444</v>
      </c>
      <c r="I23" s="23">
        <v>4.6058855085488393</v>
      </c>
      <c r="J23" s="24">
        <v>4.7945254273658184</v>
      </c>
      <c r="K23" s="24">
        <v>4.5509109406723871</v>
      </c>
      <c r="N23" s="174"/>
      <c r="O23" s="12" t="s">
        <v>27</v>
      </c>
      <c r="P23" s="97" t="s">
        <v>181</v>
      </c>
      <c r="Q23" s="90">
        <v>0.41</v>
      </c>
      <c r="R23" s="21">
        <v>0.33612688772774452</v>
      </c>
      <c r="S23" s="21">
        <v>0.47260451745072951</v>
      </c>
      <c r="T23" s="21">
        <v>0.4403875597042482</v>
      </c>
      <c r="U23" s="22">
        <v>0.41736322338161091</v>
      </c>
      <c r="V23" s="23">
        <v>0.50145930762147961</v>
      </c>
      <c r="W23" s="24">
        <v>0.56315983541430459</v>
      </c>
      <c r="X23" s="24">
        <v>0.62947091698351509</v>
      </c>
    </row>
    <row r="24" spans="1:24" x14ac:dyDescent="0.35">
      <c r="A24" s="174"/>
      <c r="B24" s="12" t="s">
        <v>28</v>
      </c>
      <c r="C24" s="97" t="s">
        <v>296</v>
      </c>
      <c r="D24" s="90" t="s">
        <v>113</v>
      </c>
      <c r="E24" s="21">
        <v>5.6719061575023524</v>
      </c>
      <c r="F24" s="21">
        <v>5.0433064848386584</v>
      </c>
      <c r="G24" s="21">
        <v>6.1405608884908638</v>
      </c>
      <c r="H24" s="22">
        <v>5.758957942737343</v>
      </c>
      <c r="I24" s="23">
        <v>5.289870138271322</v>
      </c>
      <c r="J24" s="24">
        <v>5.1897998030679604</v>
      </c>
      <c r="K24" s="24">
        <v>5.3972617404286174</v>
      </c>
      <c r="N24" s="174"/>
      <c r="O24" s="12" t="s">
        <v>28</v>
      </c>
      <c r="P24" s="97" t="s">
        <v>186</v>
      </c>
      <c r="Q24" s="90">
        <v>0.03</v>
      </c>
      <c r="R24" s="21">
        <v>0.4079488722849548</v>
      </c>
      <c r="S24" s="21">
        <v>0.47672606847500909</v>
      </c>
      <c r="T24" s="21">
        <v>0.44297807476133189</v>
      </c>
      <c r="U24" s="22">
        <v>0.42841107341230061</v>
      </c>
      <c r="V24" s="23">
        <v>0.45762523589809168</v>
      </c>
      <c r="W24" s="24">
        <v>0.54738313537006233</v>
      </c>
      <c r="X24" s="24">
        <v>0.61351020024593339</v>
      </c>
    </row>
    <row r="25" spans="1:24" x14ac:dyDescent="0.35">
      <c r="A25" s="174"/>
      <c r="B25" s="12" t="s">
        <v>29</v>
      </c>
      <c r="C25" s="97" t="s">
        <v>301</v>
      </c>
      <c r="D25" s="90" t="s">
        <v>113</v>
      </c>
      <c r="E25" s="21">
        <v>6.8577698532437248</v>
      </c>
      <c r="F25" s="21">
        <v>9.0888382163787771</v>
      </c>
      <c r="G25" s="21">
        <v>6.7645479408716076</v>
      </c>
      <c r="H25" s="22">
        <v>5.2369776780483646</v>
      </c>
      <c r="I25" s="23">
        <v>6.6029792815085404</v>
      </c>
      <c r="J25" s="24">
        <v>6.4057832769869743</v>
      </c>
      <c r="K25" s="24">
        <v>6.2891207151114914</v>
      </c>
      <c r="N25" s="174"/>
      <c r="O25" s="12" t="s">
        <v>29</v>
      </c>
      <c r="P25" s="97" t="s">
        <v>191</v>
      </c>
      <c r="Q25" s="90">
        <v>0.02</v>
      </c>
      <c r="R25" s="21">
        <v>0.33899976711003288</v>
      </c>
      <c r="S25" s="21">
        <v>0.38879964662371058</v>
      </c>
      <c r="T25" s="21">
        <v>0.34971953270631467</v>
      </c>
      <c r="U25" s="22">
        <v>0.35230366208977149</v>
      </c>
      <c r="V25" s="23">
        <v>0.36640288210284572</v>
      </c>
      <c r="W25" s="24">
        <v>0.37805302114210387</v>
      </c>
      <c r="X25" s="24">
        <v>0.45531033585874231</v>
      </c>
    </row>
    <row r="26" spans="1:24" x14ac:dyDescent="0.35">
      <c r="A26" s="175"/>
      <c r="B26" s="8" t="s">
        <v>30</v>
      </c>
      <c r="C26" s="99" t="s">
        <v>306</v>
      </c>
      <c r="D26" s="96" t="s">
        <v>113</v>
      </c>
      <c r="E26" s="25">
        <v>8.1420332466357568</v>
      </c>
      <c r="F26" s="25">
        <v>6.0741532630351331</v>
      </c>
      <c r="G26" s="25">
        <v>7.1252666408375749</v>
      </c>
      <c r="H26" s="26">
        <v>6.2695455421659689</v>
      </c>
      <c r="I26" s="27">
        <v>6.2274908742568709</v>
      </c>
      <c r="J26" s="27">
        <v>6.2055801970767233</v>
      </c>
      <c r="K26" s="27">
        <v>6.0179656614555643</v>
      </c>
      <c r="N26" s="175"/>
      <c r="O26" s="8" t="s">
        <v>30</v>
      </c>
      <c r="P26" s="99" t="s">
        <v>196</v>
      </c>
      <c r="Q26" s="96" t="s">
        <v>113</v>
      </c>
      <c r="R26" s="25">
        <v>0.39358447537351282</v>
      </c>
      <c r="S26" s="25">
        <v>0.49733382359640721</v>
      </c>
      <c r="T26" s="25">
        <v>0.37044365316298522</v>
      </c>
      <c r="U26" s="26">
        <v>0.40754291224322009</v>
      </c>
      <c r="V26" s="27">
        <v>0.41494166367624519</v>
      </c>
      <c r="W26" s="27">
        <v>0.43141311106933777</v>
      </c>
      <c r="X26" s="27">
        <v>0.44468410269203262</v>
      </c>
    </row>
    <row r="27" spans="1:24" x14ac:dyDescent="0.35">
      <c r="A27" s="176" t="s">
        <v>34</v>
      </c>
      <c r="B27" s="12" t="s">
        <v>20</v>
      </c>
      <c r="C27" s="90" t="s">
        <v>59</v>
      </c>
      <c r="D27" s="90" t="s">
        <v>59</v>
      </c>
      <c r="E27" s="30">
        <v>6.9793119235960766E-2</v>
      </c>
      <c r="F27" s="30">
        <v>3.5969010539279776E-2</v>
      </c>
      <c r="G27" s="30">
        <v>0.14422647017252371</v>
      </c>
      <c r="H27" s="20">
        <v>0.14372880673829391</v>
      </c>
      <c r="I27" s="30">
        <v>0.15787456569465355</v>
      </c>
      <c r="J27" s="30">
        <v>0.17885095090589645</v>
      </c>
      <c r="K27" s="30">
        <v>0.17780941658555041</v>
      </c>
      <c r="N27" s="176" t="s">
        <v>48</v>
      </c>
      <c r="O27" s="12" t="s">
        <v>20</v>
      </c>
      <c r="P27" s="90" t="s">
        <v>59</v>
      </c>
      <c r="Q27" s="90" t="s">
        <v>59</v>
      </c>
      <c r="R27" s="30">
        <v>1.1720680249528595E-2</v>
      </c>
      <c r="S27" s="30">
        <v>1.1463993202310591E-2</v>
      </c>
      <c r="T27" s="30">
        <v>1.1114198388441233E-2</v>
      </c>
      <c r="U27" s="20">
        <v>1.0796039494503522E-2</v>
      </c>
      <c r="V27" s="30">
        <v>1.0955118941472377E-2</v>
      </c>
      <c r="W27" s="30">
        <v>1.0955118941472376E-2</v>
      </c>
      <c r="X27" s="30">
        <v>1.0955118941472377E-2</v>
      </c>
    </row>
    <row r="28" spans="1:24" x14ac:dyDescent="0.35">
      <c r="A28" s="174"/>
      <c r="B28" s="12" t="s">
        <v>21</v>
      </c>
      <c r="C28" s="90" t="s">
        <v>59</v>
      </c>
      <c r="D28" s="90" t="s">
        <v>59</v>
      </c>
      <c r="E28" s="19">
        <v>0.55454351364315679</v>
      </c>
      <c r="F28" s="19">
        <v>0.89251448104745501</v>
      </c>
      <c r="G28" s="19">
        <v>0</v>
      </c>
      <c r="H28" s="43">
        <v>0.35641983405092531</v>
      </c>
      <c r="I28" s="19">
        <v>0.33288094582170191</v>
      </c>
      <c r="J28" s="19">
        <v>0.31060247247389289</v>
      </c>
      <c r="K28" s="19">
        <v>0.28953310480229738</v>
      </c>
      <c r="N28" s="174"/>
      <c r="O28" s="12" t="s">
        <v>21</v>
      </c>
      <c r="P28" s="90" t="s">
        <v>59</v>
      </c>
      <c r="Q28" s="90" t="s">
        <v>59</v>
      </c>
      <c r="R28" s="19">
        <v>1.17206802495286E-2</v>
      </c>
      <c r="S28" s="19">
        <v>1.1463993202310591E-2</v>
      </c>
      <c r="T28" s="19">
        <v>1.1114198388441229E-2</v>
      </c>
      <c r="U28" s="43">
        <v>1.079603949450352E-2</v>
      </c>
      <c r="V28" s="19">
        <v>1.545811059801811E-2</v>
      </c>
      <c r="W28" s="19">
        <v>2.1607397844889409E-2</v>
      </c>
      <c r="X28" s="19">
        <v>2.957433972406719E-2</v>
      </c>
    </row>
    <row r="29" spans="1:24" x14ac:dyDescent="0.35">
      <c r="A29" s="174"/>
      <c r="B29" s="12" t="s">
        <v>22</v>
      </c>
      <c r="C29" s="90" t="s">
        <v>59</v>
      </c>
      <c r="D29" s="90" t="s">
        <v>59</v>
      </c>
      <c r="E29" s="19">
        <v>0.9204599845362722</v>
      </c>
      <c r="F29" s="19">
        <v>0.85147446995714249</v>
      </c>
      <c r="G29" s="19">
        <v>1.5179758702555659</v>
      </c>
      <c r="H29" s="43">
        <v>2.047767592030088</v>
      </c>
      <c r="I29" s="19">
        <v>0.9894194279933004</v>
      </c>
      <c r="J29" s="19">
        <v>0.93587700921711647</v>
      </c>
      <c r="K29" s="19">
        <v>0.88467805023811463</v>
      </c>
      <c r="N29" s="174"/>
      <c r="O29" s="12" t="s">
        <v>22</v>
      </c>
      <c r="P29" s="90" t="s">
        <v>59</v>
      </c>
      <c r="Q29" s="90" t="s">
        <v>59</v>
      </c>
      <c r="R29" s="19">
        <v>1.17206802495286E-2</v>
      </c>
      <c r="S29" s="19">
        <v>0.25220785045083299</v>
      </c>
      <c r="T29" s="19">
        <v>0.24451236454570721</v>
      </c>
      <c r="U29" s="43">
        <v>1.079603949450352E-2</v>
      </c>
      <c r="V29" s="19">
        <v>0.1221263257203298</v>
      </c>
      <c r="W29" s="19">
        <v>0.15278873162896661</v>
      </c>
      <c r="X29" s="19">
        <v>0.18932212033430679</v>
      </c>
    </row>
    <row r="30" spans="1:24" x14ac:dyDescent="0.35">
      <c r="A30" s="174"/>
      <c r="B30" s="12" t="s">
        <v>23</v>
      </c>
      <c r="C30" s="90" t="s">
        <v>59</v>
      </c>
      <c r="D30" s="90" t="s">
        <v>59</v>
      </c>
      <c r="E30" s="19">
        <v>1.098357954857488</v>
      </c>
      <c r="F30" s="19">
        <v>1.6013015378899971</v>
      </c>
      <c r="G30" s="19">
        <v>3.2410326519307722</v>
      </c>
      <c r="H30" s="43">
        <v>1.5848111697491241</v>
      </c>
      <c r="I30" s="19">
        <v>2.0349134207828699</v>
      </c>
      <c r="J30" s="19">
        <v>1.670399507728906</v>
      </c>
      <c r="K30" s="19">
        <v>1.588815392403145</v>
      </c>
      <c r="N30" s="174"/>
      <c r="O30" s="12" t="s">
        <v>23</v>
      </c>
      <c r="P30" s="90" t="s">
        <v>59</v>
      </c>
      <c r="Q30" s="90" t="s">
        <v>59</v>
      </c>
      <c r="R30" s="19">
        <v>1.17206802495286E-2</v>
      </c>
      <c r="S30" s="19">
        <v>1.1463993202310591E-2</v>
      </c>
      <c r="T30" s="19">
        <v>0.31119755487635448</v>
      </c>
      <c r="U30" s="43">
        <v>0.21592078989007041</v>
      </c>
      <c r="V30" s="19">
        <v>2.82618701299669E-2</v>
      </c>
      <c r="W30" s="19">
        <v>0.14789835060545889</v>
      </c>
      <c r="X30" s="19">
        <v>0.18351357818928329</v>
      </c>
    </row>
    <row r="31" spans="1:24" x14ac:dyDescent="0.35">
      <c r="A31" s="174"/>
      <c r="B31" s="12" t="s">
        <v>24</v>
      </c>
      <c r="C31" s="90" t="s">
        <v>59</v>
      </c>
      <c r="D31" s="90" t="s">
        <v>59</v>
      </c>
      <c r="E31" s="19">
        <v>2.9790720190660611</v>
      </c>
      <c r="F31" s="19">
        <v>1.182172833668282</v>
      </c>
      <c r="G31" s="19">
        <v>2.7233208174047432</v>
      </c>
      <c r="H31" s="43">
        <v>2.4820593646548539</v>
      </c>
      <c r="I31" s="19">
        <v>2.6782418936214678</v>
      </c>
      <c r="J31" s="19">
        <v>2.66698923512693</v>
      </c>
      <c r="K31" s="19">
        <v>2.2125626939173801</v>
      </c>
      <c r="N31" s="174"/>
      <c r="O31" s="12" t="s">
        <v>24</v>
      </c>
      <c r="P31" s="90" t="s">
        <v>59</v>
      </c>
      <c r="Q31" s="90" t="s">
        <v>59</v>
      </c>
      <c r="R31" s="19">
        <v>1.17206802495286E-2</v>
      </c>
      <c r="S31" s="19">
        <v>1.1463993202310591E-2</v>
      </c>
      <c r="T31" s="19">
        <v>0.26674076132258961</v>
      </c>
      <c r="U31" s="43">
        <v>0.21592078989007041</v>
      </c>
      <c r="V31" s="19">
        <v>0.30277915935529642</v>
      </c>
      <c r="W31" s="19">
        <v>6.7045612537495525E-2</v>
      </c>
      <c r="X31" s="19">
        <v>0.279127479652577</v>
      </c>
    </row>
    <row r="32" spans="1:24" x14ac:dyDescent="0.35">
      <c r="A32" s="174"/>
      <c r="B32" s="12" t="s">
        <v>25</v>
      </c>
      <c r="C32" s="90" t="s">
        <v>59</v>
      </c>
      <c r="D32" s="90" t="s">
        <v>59</v>
      </c>
      <c r="E32" s="19">
        <v>2.7719067253386931</v>
      </c>
      <c r="F32" s="19">
        <v>2.7608903319142359</v>
      </c>
      <c r="G32" s="19">
        <v>4.2885508557803229</v>
      </c>
      <c r="H32" s="43">
        <v>6.5739976479697297</v>
      </c>
      <c r="I32" s="19">
        <v>5.6678135400855947</v>
      </c>
      <c r="J32" s="19">
        <v>5.6305569511093738</v>
      </c>
      <c r="K32" s="19">
        <v>5.6101622499691688</v>
      </c>
      <c r="N32" s="174"/>
      <c r="O32" s="12" t="s">
        <v>25</v>
      </c>
      <c r="P32" s="90" t="s">
        <v>59</v>
      </c>
      <c r="Q32" s="90" t="s">
        <v>59</v>
      </c>
      <c r="R32" s="19">
        <v>1.17206802495286E-2</v>
      </c>
      <c r="S32" s="19">
        <v>1.1463993202310591E-2</v>
      </c>
      <c r="T32" s="19">
        <v>0.40011114198388442</v>
      </c>
      <c r="U32" s="43">
        <v>1.079603949450352E-2</v>
      </c>
      <c r="V32" s="19">
        <v>0.44725769880422622</v>
      </c>
      <c r="W32" s="19">
        <v>0.47858312448367712</v>
      </c>
      <c r="X32" s="19">
        <v>0.1233269025891046</v>
      </c>
    </row>
    <row r="33" spans="1:24" x14ac:dyDescent="0.35">
      <c r="A33" s="174"/>
      <c r="B33" s="12" t="s">
        <v>26</v>
      </c>
      <c r="C33" s="90" t="s">
        <v>59</v>
      </c>
      <c r="D33" s="90" t="s">
        <v>59</v>
      </c>
      <c r="E33" s="19">
        <v>6.7701532956139081</v>
      </c>
      <c r="F33" s="19">
        <v>4.7010890856381744</v>
      </c>
      <c r="G33" s="19">
        <v>7.3453347942388092</v>
      </c>
      <c r="H33" s="43">
        <v>3.2828401256858788</v>
      </c>
      <c r="I33" s="19">
        <v>6.4789927951207469</v>
      </c>
      <c r="J33" s="19">
        <v>6.916386730730486</v>
      </c>
      <c r="K33" s="19">
        <v>6.8726930375118034</v>
      </c>
      <c r="N33" s="174"/>
      <c r="O33" s="12" t="s">
        <v>26</v>
      </c>
      <c r="P33" s="90" t="s">
        <v>59</v>
      </c>
      <c r="Q33" s="90" t="s">
        <v>59</v>
      </c>
      <c r="R33" s="19">
        <v>1.17206802495286E-2</v>
      </c>
      <c r="S33" s="19">
        <v>0.38977576887856008</v>
      </c>
      <c r="T33" s="19">
        <v>0.26674076132258961</v>
      </c>
      <c r="U33" s="43">
        <v>0.49661781674716188</v>
      </c>
      <c r="V33" s="19">
        <v>0.47823774303686539</v>
      </c>
      <c r="W33" s="19">
        <v>1.4890476609480809</v>
      </c>
      <c r="X33" s="19">
        <v>1.57056431987269</v>
      </c>
    </row>
    <row r="34" spans="1:24" x14ac:dyDescent="0.35">
      <c r="A34" s="174"/>
      <c r="B34" s="12" t="s">
        <v>27</v>
      </c>
      <c r="C34" s="90" t="s">
        <v>59</v>
      </c>
      <c r="D34" s="90" t="s">
        <v>59</v>
      </c>
      <c r="E34" s="19">
        <v>3.9746154559546358</v>
      </c>
      <c r="F34" s="19">
        <v>7.9591581484724108</v>
      </c>
      <c r="G34" s="19">
        <v>9.0737514518002325</v>
      </c>
      <c r="H34" s="43">
        <v>3.393534637808048</v>
      </c>
      <c r="I34" s="19">
        <v>3.6589655021416641</v>
      </c>
      <c r="J34" s="19">
        <v>6.2596109281794776</v>
      </c>
      <c r="K34" s="19">
        <v>6.6851932656784863</v>
      </c>
      <c r="N34" s="174"/>
      <c r="O34" s="12" t="s">
        <v>27</v>
      </c>
      <c r="P34" s="90" t="s">
        <v>59</v>
      </c>
      <c r="Q34" s="90" t="s">
        <v>59</v>
      </c>
      <c r="R34" s="19">
        <v>0.44538584948208659</v>
      </c>
      <c r="S34" s="19">
        <v>0.25220785045083299</v>
      </c>
      <c r="T34" s="19">
        <v>0.3556543484301195</v>
      </c>
      <c r="U34" s="43">
        <v>0.21592078989007041</v>
      </c>
      <c r="V34" s="19">
        <v>0.76783556291556576</v>
      </c>
      <c r="W34" s="19">
        <v>0.70149165029858496</v>
      </c>
      <c r="X34" s="19">
        <v>2.0253254379404799</v>
      </c>
    </row>
    <row r="35" spans="1:24" x14ac:dyDescent="0.35">
      <c r="A35" s="174"/>
      <c r="B35" s="12" t="s">
        <v>28</v>
      </c>
      <c r="C35" s="90" t="s">
        <v>59</v>
      </c>
      <c r="D35" s="90" t="s">
        <v>59</v>
      </c>
      <c r="E35" s="19">
        <v>17.284092873192371</v>
      </c>
      <c r="F35" s="19">
        <v>6.6970265202250214</v>
      </c>
      <c r="G35" s="19">
        <v>11.10525000694078</v>
      </c>
      <c r="H35" s="43">
        <v>6.2958415966254284</v>
      </c>
      <c r="I35" s="19">
        <v>6.5738679482965114</v>
      </c>
      <c r="J35" s="19">
        <v>5.038624350264719</v>
      </c>
      <c r="K35" s="19">
        <v>8.3512628705257317</v>
      </c>
      <c r="N35" s="174"/>
      <c r="O35" s="12" t="s">
        <v>28</v>
      </c>
      <c r="P35" s="90" t="s">
        <v>59</v>
      </c>
      <c r="Q35" s="90" t="s">
        <v>59</v>
      </c>
      <c r="R35" s="19">
        <v>0.25785496548962911</v>
      </c>
      <c r="S35" s="19">
        <v>0.32099180966469648</v>
      </c>
      <c r="T35" s="19">
        <v>0.31119755487635448</v>
      </c>
      <c r="U35" s="43">
        <v>0.25910494786808452</v>
      </c>
      <c r="V35" s="19">
        <v>0.17656915128072631</v>
      </c>
      <c r="W35" s="19">
        <v>0.68602628705462287</v>
      </c>
      <c r="X35" s="19">
        <v>0.62544972074453464</v>
      </c>
    </row>
    <row r="36" spans="1:24" x14ac:dyDescent="0.35">
      <c r="A36" s="174"/>
      <c r="B36" s="12" t="s">
        <v>29</v>
      </c>
      <c r="C36" s="90" t="s">
        <v>59</v>
      </c>
      <c r="D36" s="90" t="s">
        <v>59</v>
      </c>
      <c r="E36" s="19">
        <v>12.776695307758651</v>
      </c>
      <c r="F36" s="19">
        <v>7.8610172156277018</v>
      </c>
      <c r="G36" s="19">
        <v>10.84339962264969</v>
      </c>
      <c r="H36" s="43">
        <v>1.7125340366139781</v>
      </c>
      <c r="I36" s="19">
        <v>3.6553472833716678</v>
      </c>
      <c r="J36" s="19">
        <v>3.5366695696172932</v>
      </c>
      <c r="K36" s="19">
        <v>2.6143823264219819</v>
      </c>
      <c r="N36" s="174"/>
      <c r="O36" s="12" t="s">
        <v>29</v>
      </c>
      <c r="P36" s="90" t="s">
        <v>59</v>
      </c>
      <c r="Q36" s="90" t="s">
        <v>59</v>
      </c>
      <c r="R36" s="19">
        <v>1.17206802495286E-2</v>
      </c>
      <c r="S36" s="19">
        <v>0.27513583685545417</v>
      </c>
      <c r="T36" s="19">
        <v>0.2889691580994721</v>
      </c>
      <c r="U36" s="43">
        <v>0.21592078989007041</v>
      </c>
      <c r="V36" s="19">
        <v>0.17963258510647659</v>
      </c>
      <c r="W36" s="19">
        <v>0.1334368721170115</v>
      </c>
      <c r="X36" s="19">
        <v>0.55493374116541561</v>
      </c>
    </row>
    <row r="37" spans="1:24" x14ac:dyDescent="0.35">
      <c r="A37" s="175"/>
      <c r="B37" s="12" t="s">
        <v>30</v>
      </c>
      <c r="C37" s="96" t="s">
        <v>59</v>
      </c>
      <c r="D37" s="96" t="s">
        <v>59</v>
      </c>
      <c r="E37" s="44">
        <v>7.7802847584221579</v>
      </c>
      <c r="F37" s="44">
        <v>13.48026825733832</v>
      </c>
      <c r="G37" s="44">
        <v>7.6010945576162969</v>
      </c>
      <c r="H37" s="45">
        <v>8.8705957492105174</v>
      </c>
      <c r="I37" s="44">
        <v>5.6345166274696679</v>
      </c>
      <c r="J37" s="44">
        <v>4.3194370194591212</v>
      </c>
      <c r="K37" s="44">
        <v>4.1837445903404786</v>
      </c>
      <c r="N37" s="175"/>
      <c r="O37" s="12" t="s">
        <v>30</v>
      </c>
      <c r="P37" s="96" t="s">
        <v>59</v>
      </c>
      <c r="Q37" s="96" t="s">
        <v>59</v>
      </c>
      <c r="R37" s="44">
        <v>1.17206802495286E-2</v>
      </c>
      <c r="S37" s="44">
        <v>1.1463993202310591E-2</v>
      </c>
      <c r="T37" s="44">
        <v>1.1114198388441229E-2</v>
      </c>
      <c r="U37" s="45">
        <v>1.079603949450352E-2</v>
      </c>
      <c r="V37" s="44">
        <v>3.8984070344253272E-3</v>
      </c>
      <c r="W37" s="44">
        <v>9.1924483831834457E-3</v>
      </c>
      <c r="X37" s="44">
        <v>5.2906343602724592E-3</v>
      </c>
    </row>
    <row r="38" spans="1:24" x14ac:dyDescent="0.35">
      <c r="A38" s="176" t="s">
        <v>46</v>
      </c>
      <c r="B38" s="28" t="s">
        <v>20</v>
      </c>
      <c r="C38" s="97" t="s">
        <v>257</v>
      </c>
      <c r="D38" s="90" t="s">
        <v>113</v>
      </c>
      <c r="E38" s="21">
        <v>5.5875381973714749E-2</v>
      </c>
      <c r="F38" s="21">
        <v>5.0008452991319688E-2</v>
      </c>
      <c r="G38" s="21">
        <v>7.3799606818402447E-2</v>
      </c>
      <c r="H38" s="29">
        <v>0.10212086918850238</v>
      </c>
      <c r="I38" s="21">
        <v>9.2727091615061222E-2</v>
      </c>
      <c r="J38" s="21">
        <v>9.3118099456889772E-2</v>
      </c>
      <c r="K38" s="21">
        <v>9.1577732519198055E-2</v>
      </c>
      <c r="N38" s="176" t="s">
        <v>46</v>
      </c>
      <c r="O38" s="28" t="s">
        <v>20</v>
      </c>
      <c r="P38" s="90" t="s">
        <v>59</v>
      </c>
      <c r="Q38" s="90" t="s">
        <v>59</v>
      </c>
      <c r="R38" s="21">
        <v>1.3460302769730013E-2</v>
      </c>
      <c r="S38" s="21">
        <v>1.6114023474667689E-2</v>
      </c>
      <c r="T38" s="21">
        <v>1.3202430472392468E-2</v>
      </c>
      <c r="U38" s="29">
        <v>1.0227666939800694E-2</v>
      </c>
      <c r="V38" s="21">
        <v>1.4598168684687857E-2</v>
      </c>
      <c r="W38" s="21">
        <v>1.4833552841432925E-2</v>
      </c>
      <c r="X38" s="21">
        <v>1.4526278493632878E-2</v>
      </c>
    </row>
    <row r="39" spans="1:24" x14ac:dyDescent="0.35">
      <c r="A39" s="174"/>
      <c r="B39" s="12" t="s">
        <v>21</v>
      </c>
      <c r="C39" s="97" t="s">
        <v>262</v>
      </c>
      <c r="D39" s="90">
        <v>0.04</v>
      </c>
      <c r="E39" s="21">
        <v>0.50418954979588282</v>
      </c>
      <c r="F39" s="21">
        <v>0.42798783658568418</v>
      </c>
      <c r="G39" s="21">
        <v>0.49121713987592258</v>
      </c>
      <c r="H39" s="22">
        <v>0.46775633936134048</v>
      </c>
      <c r="I39" s="23">
        <v>0.43972955476324338</v>
      </c>
      <c r="J39" s="24">
        <v>0.41306260009816759</v>
      </c>
      <c r="K39" s="24">
        <v>0.38770538087092021</v>
      </c>
      <c r="N39" s="174"/>
      <c r="O39" s="12" t="s">
        <v>21</v>
      </c>
      <c r="P39" s="90" t="s">
        <v>59</v>
      </c>
      <c r="Q39" s="90" t="s">
        <v>59</v>
      </c>
      <c r="R39" s="21">
        <v>8.8955044391259203E-2</v>
      </c>
      <c r="S39" s="21">
        <v>9.466988791367266E-2</v>
      </c>
      <c r="T39" s="21">
        <v>0.10385911971615409</v>
      </c>
      <c r="U39" s="22">
        <v>0.1157849087524607</v>
      </c>
      <c r="V39" s="23">
        <v>0.12574098021331709</v>
      </c>
      <c r="W39" s="24">
        <v>0.13637044808257101</v>
      </c>
      <c r="X39" s="24">
        <v>0.1477069087577946</v>
      </c>
    </row>
    <row r="40" spans="1:24" x14ac:dyDescent="0.35">
      <c r="A40" s="174"/>
      <c r="B40" s="12" t="s">
        <v>22</v>
      </c>
      <c r="C40" s="97" t="s">
        <v>267</v>
      </c>
      <c r="D40" s="90">
        <v>0.01</v>
      </c>
      <c r="E40" s="21">
        <v>0.69704302730433709</v>
      </c>
      <c r="F40" s="21">
        <v>0.84925286978780423</v>
      </c>
      <c r="G40" s="21">
        <v>0.65563971105731855</v>
      </c>
      <c r="H40" s="22">
        <v>0.96990945004550655</v>
      </c>
      <c r="I40" s="23">
        <v>0.77921542587746795</v>
      </c>
      <c r="J40" s="24">
        <v>0.73695648723448814</v>
      </c>
      <c r="K40" s="24">
        <v>0.69655121699021083</v>
      </c>
      <c r="N40" s="174"/>
      <c r="O40" s="12" t="s">
        <v>22</v>
      </c>
      <c r="P40" s="90" t="s">
        <v>59</v>
      </c>
      <c r="Q40" s="90" t="s">
        <v>59</v>
      </c>
      <c r="R40" s="21">
        <v>0.13343256658688879</v>
      </c>
      <c r="S40" s="21">
        <v>0.18732552289301191</v>
      </c>
      <c r="T40" s="21">
        <v>0.13730527691288169</v>
      </c>
      <c r="U40" s="22">
        <v>0.1204163051025591</v>
      </c>
      <c r="V40" s="23">
        <v>0.17573735980536839</v>
      </c>
      <c r="W40" s="24">
        <v>0.18960175826836401</v>
      </c>
      <c r="X40" s="24">
        <v>0.20432770834553271</v>
      </c>
    </row>
    <row r="41" spans="1:24" x14ac:dyDescent="0.35">
      <c r="A41" s="174"/>
      <c r="B41" s="12" t="s">
        <v>23</v>
      </c>
      <c r="C41" s="97" t="s">
        <v>272</v>
      </c>
      <c r="D41" s="90" t="s">
        <v>113</v>
      </c>
      <c r="E41" s="21">
        <v>1.6193293952142069</v>
      </c>
      <c r="F41" s="21">
        <v>1.405009381881275</v>
      </c>
      <c r="G41" s="21">
        <v>1.250436450414905</v>
      </c>
      <c r="H41" s="22">
        <v>1.2632343186634889</v>
      </c>
      <c r="I41" s="23">
        <v>1.647183336819795</v>
      </c>
      <c r="J41" s="24">
        <v>1.4140072109098121</v>
      </c>
      <c r="K41" s="24">
        <v>1.3457676834549239</v>
      </c>
      <c r="N41" s="174"/>
      <c r="O41" s="12" t="s">
        <v>23</v>
      </c>
      <c r="P41" s="90" t="s">
        <v>59</v>
      </c>
      <c r="Q41" s="90" t="s">
        <v>59</v>
      </c>
      <c r="R41" s="21">
        <v>0.16854639989922801</v>
      </c>
      <c r="S41" s="21">
        <v>0.19135402876167881</v>
      </c>
      <c r="T41" s="21">
        <v>0.23940407256605009</v>
      </c>
      <c r="U41" s="22">
        <v>0.1883434515706694</v>
      </c>
      <c r="V41" s="23">
        <v>0.1854661311979382</v>
      </c>
      <c r="W41" s="24">
        <v>0.24573545129779051</v>
      </c>
      <c r="X41" s="24">
        <v>0.26382892926822737</v>
      </c>
    </row>
    <row r="42" spans="1:24" x14ac:dyDescent="0.35">
      <c r="A42" s="174"/>
      <c r="B42" s="12" t="s">
        <v>24</v>
      </c>
      <c r="C42" s="97" t="s">
        <v>277</v>
      </c>
      <c r="D42" s="90" t="s">
        <v>113</v>
      </c>
      <c r="E42" s="21">
        <v>2.0413522288318728</v>
      </c>
      <c r="F42" s="21">
        <v>1.396508792971469</v>
      </c>
      <c r="G42" s="21">
        <v>2.1981044297969681</v>
      </c>
      <c r="H42" s="22">
        <v>2.165324165683943</v>
      </c>
      <c r="I42" s="23">
        <v>1.839036580765758</v>
      </c>
      <c r="J42" s="24">
        <v>2.2977205554903208</v>
      </c>
      <c r="K42" s="24">
        <v>1.9922217779307221</v>
      </c>
      <c r="N42" s="174"/>
      <c r="O42" s="12" t="s">
        <v>24</v>
      </c>
      <c r="P42" s="90" t="s">
        <v>59</v>
      </c>
      <c r="Q42" s="90" t="s">
        <v>59</v>
      </c>
      <c r="R42" s="21">
        <v>0.21770576653650281</v>
      </c>
      <c r="S42" s="21">
        <v>0.26386713439768339</v>
      </c>
      <c r="T42" s="21">
        <v>0.27461055382576333</v>
      </c>
      <c r="U42" s="22">
        <v>0.2794275797892718</v>
      </c>
      <c r="V42" s="23">
        <v>0.24912208733144589</v>
      </c>
      <c r="W42" s="24">
        <v>0.25553415550110331</v>
      </c>
      <c r="X42" s="24">
        <v>0.33286034507642293</v>
      </c>
    </row>
    <row r="43" spans="1:24" x14ac:dyDescent="0.35">
      <c r="A43" s="174"/>
      <c r="B43" s="12" t="s">
        <v>25</v>
      </c>
      <c r="C43" s="97" t="s">
        <v>282</v>
      </c>
      <c r="D43" s="90" t="s">
        <v>113</v>
      </c>
      <c r="E43" s="21">
        <v>2.763621892307182</v>
      </c>
      <c r="F43" s="21">
        <v>2.5168629819792612</v>
      </c>
      <c r="G43" s="21">
        <v>2.662409377839837</v>
      </c>
      <c r="H43" s="22">
        <v>3.1063293871346009</v>
      </c>
      <c r="I43" s="23">
        <v>3.0655585396479759</v>
      </c>
      <c r="J43" s="24">
        <v>2.7248142889121518</v>
      </c>
      <c r="K43" s="24">
        <v>3.3487247701455272</v>
      </c>
      <c r="N43" s="174"/>
      <c r="O43" s="12" t="s">
        <v>25</v>
      </c>
      <c r="P43" s="90" t="s">
        <v>59</v>
      </c>
      <c r="Q43" s="90" t="s">
        <v>59</v>
      </c>
      <c r="R43" s="21">
        <v>0.2434559109655515</v>
      </c>
      <c r="S43" s="21">
        <v>0.30818069895301953</v>
      </c>
      <c r="T43" s="21">
        <v>0.38022999760490311</v>
      </c>
      <c r="U43" s="22">
        <v>0.33654813477381912</v>
      </c>
      <c r="V43" s="23">
        <v>0.38975066884998832</v>
      </c>
      <c r="W43" s="24">
        <v>0.34109877012035289</v>
      </c>
      <c r="X43" s="24">
        <v>0.34933830845803898</v>
      </c>
    </row>
    <row r="44" spans="1:24" x14ac:dyDescent="0.35">
      <c r="A44" s="174"/>
      <c r="B44" s="12" t="s">
        <v>26</v>
      </c>
      <c r="C44" s="97" t="s">
        <v>287</v>
      </c>
      <c r="D44" s="90" t="s">
        <v>113</v>
      </c>
      <c r="E44" s="21">
        <v>4.6691737323001963</v>
      </c>
      <c r="F44" s="21">
        <v>3.5976313195392162</v>
      </c>
      <c r="G44" s="21">
        <v>4.5301099084606902</v>
      </c>
      <c r="H44" s="22">
        <v>4.4187889486410938</v>
      </c>
      <c r="I44" s="23">
        <v>4.8623847102178619</v>
      </c>
      <c r="J44" s="24">
        <v>4.8022942399635093</v>
      </c>
      <c r="K44" s="24">
        <v>4.3123841645587637</v>
      </c>
      <c r="N44" s="174"/>
      <c r="O44" s="12" t="s">
        <v>26</v>
      </c>
      <c r="P44" s="97" t="s">
        <v>177</v>
      </c>
      <c r="Q44" s="90">
        <v>0.22</v>
      </c>
      <c r="R44" s="21">
        <v>0.31836542203187512</v>
      </c>
      <c r="S44" s="21">
        <v>0.45924966902802911</v>
      </c>
      <c r="T44" s="21">
        <v>0.41543647886461632</v>
      </c>
      <c r="U44" s="22">
        <v>0.41065047637539392</v>
      </c>
      <c r="V44" s="23">
        <v>0.44753443805718662</v>
      </c>
      <c r="W44" s="24">
        <v>0.51775005312397737</v>
      </c>
      <c r="X44" s="24">
        <v>0.4565110648920731</v>
      </c>
    </row>
    <row r="45" spans="1:24" x14ac:dyDescent="0.35">
      <c r="A45" s="174"/>
      <c r="B45" s="12" t="s">
        <v>27</v>
      </c>
      <c r="C45" s="97" t="s">
        <v>292</v>
      </c>
      <c r="D45" s="90" t="s">
        <v>113</v>
      </c>
      <c r="E45" s="21">
        <v>6.4453632246531347</v>
      </c>
      <c r="F45" s="21">
        <v>7.0421212747178457</v>
      </c>
      <c r="G45" s="21">
        <v>4.5996693144407539</v>
      </c>
      <c r="H45" s="22">
        <v>5.9449227863444669</v>
      </c>
      <c r="I45" s="23">
        <v>5.7475826356672783</v>
      </c>
      <c r="J45" s="24">
        <v>6.361113411159546</v>
      </c>
      <c r="K45" s="24">
        <v>6.2865946657174989</v>
      </c>
      <c r="N45" s="174"/>
      <c r="O45" s="12" t="s">
        <v>27</v>
      </c>
      <c r="P45" s="97" t="s">
        <v>182</v>
      </c>
      <c r="Q45" s="90">
        <v>0.05</v>
      </c>
      <c r="R45" s="21">
        <v>0.46116167750205428</v>
      </c>
      <c r="S45" s="21">
        <v>0.56801932748203598</v>
      </c>
      <c r="T45" s="21">
        <v>0.47880814513210013</v>
      </c>
      <c r="U45" s="22">
        <v>0.50945359851082694</v>
      </c>
      <c r="V45" s="23">
        <v>0.56826407813260504</v>
      </c>
      <c r="W45" s="24">
        <v>0.59132314466155833</v>
      </c>
      <c r="X45" s="24">
        <v>0.6787894248169748</v>
      </c>
    </row>
    <row r="46" spans="1:24" x14ac:dyDescent="0.35">
      <c r="A46" s="174"/>
      <c r="B46" s="12" t="s">
        <v>28</v>
      </c>
      <c r="C46" s="97" t="s">
        <v>297</v>
      </c>
      <c r="D46" s="90" t="s">
        <v>113</v>
      </c>
      <c r="E46" s="21">
        <v>9.2300144898583625</v>
      </c>
      <c r="F46" s="21">
        <v>9.1629155980936972</v>
      </c>
      <c r="G46" s="21">
        <v>6.6096541625568177</v>
      </c>
      <c r="H46" s="22">
        <v>6.8331748687542344</v>
      </c>
      <c r="I46" s="23">
        <v>7.2115699426122388</v>
      </c>
      <c r="J46" s="24">
        <v>6.955919907975713</v>
      </c>
      <c r="K46" s="24">
        <v>7.6695374218223762</v>
      </c>
      <c r="N46" s="174"/>
      <c r="O46" s="12" t="s">
        <v>28</v>
      </c>
      <c r="P46" s="97" t="s">
        <v>187</v>
      </c>
      <c r="Q46" s="90">
        <v>0.01</v>
      </c>
      <c r="R46" s="21">
        <v>0.5079801219185065</v>
      </c>
      <c r="S46" s="21">
        <v>0.60226162736570488</v>
      </c>
      <c r="T46" s="21">
        <v>0.58090694078526861</v>
      </c>
      <c r="U46" s="22">
        <v>0.56657415349537432</v>
      </c>
      <c r="V46" s="23">
        <v>0.59147789365925363</v>
      </c>
      <c r="W46" s="24">
        <v>0.66294755106960912</v>
      </c>
      <c r="X46" s="24">
        <v>0.68901955056854591</v>
      </c>
    </row>
    <row r="47" spans="1:24" x14ac:dyDescent="0.35">
      <c r="A47" s="174"/>
      <c r="B47" s="12" t="s">
        <v>29</v>
      </c>
      <c r="C47" s="97" t="s">
        <v>302</v>
      </c>
      <c r="D47" s="90" t="s">
        <v>113</v>
      </c>
      <c r="E47" s="21">
        <v>13.19247616593662</v>
      </c>
      <c r="F47" s="21">
        <v>10.10340683816945</v>
      </c>
      <c r="G47" s="21">
        <v>9.0301717563073911</v>
      </c>
      <c r="H47" s="22">
        <v>7.8766705505696653</v>
      </c>
      <c r="I47" s="23">
        <v>6.9122635809550861</v>
      </c>
      <c r="J47" s="24">
        <v>7.769582313956608</v>
      </c>
      <c r="K47" s="24">
        <v>7.49816811126309</v>
      </c>
      <c r="N47" s="174"/>
      <c r="O47" s="12" t="s">
        <v>29</v>
      </c>
      <c r="P47" s="97" t="s">
        <v>192</v>
      </c>
      <c r="Q47" s="90" t="s">
        <v>113</v>
      </c>
      <c r="R47" s="21">
        <v>0.46350259972287688</v>
      </c>
      <c r="S47" s="21">
        <v>0.60830438616870519</v>
      </c>
      <c r="T47" s="21">
        <v>0.59851018141512513</v>
      </c>
      <c r="U47" s="22">
        <v>0.55885515957854359</v>
      </c>
      <c r="V47" s="23">
        <v>0.57798750974488056</v>
      </c>
      <c r="W47" s="24">
        <v>0.61426645404775193</v>
      </c>
      <c r="X47" s="24">
        <v>0.68790503057805652</v>
      </c>
    </row>
    <row r="48" spans="1:24" x14ac:dyDescent="0.35">
      <c r="A48" s="175"/>
      <c r="B48" s="8" t="s">
        <v>30</v>
      </c>
      <c r="C48" s="99" t="s">
        <v>307</v>
      </c>
      <c r="D48" s="96" t="s">
        <v>113</v>
      </c>
      <c r="E48" s="25">
        <v>9.8655385133213791</v>
      </c>
      <c r="F48" s="25">
        <v>8.880013260819803</v>
      </c>
      <c r="G48" s="25">
        <v>11.17186180406949</v>
      </c>
      <c r="H48" s="26">
        <v>6.4422434468579333</v>
      </c>
      <c r="I48" s="27">
        <v>6.7534119050013777</v>
      </c>
      <c r="J48" s="27">
        <v>5.6684367002879794</v>
      </c>
      <c r="K48" s="27">
        <v>6.4013426460054239</v>
      </c>
      <c r="N48" s="175"/>
      <c r="O48" s="8" t="s">
        <v>30</v>
      </c>
      <c r="P48" s="99" t="s">
        <v>197</v>
      </c>
      <c r="Q48" s="96" t="s">
        <v>113</v>
      </c>
      <c r="R48" s="25">
        <v>0.49393458859357092</v>
      </c>
      <c r="S48" s="25">
        <v>0.58816185682537059</v>
      </c>
      <c r="T48" s="25">
        <v>0.58794823703721122</v>
      </c>
      <c r="U48" s="26">
        <v>0.6221509096965554</v>
      </c>
      <c r="V48" s="27">
        <v>0.60983164752872532</v>
      </c>
      <c r="W48" s="27">
        <v>0.62742943788652772</v>
      </c>
      <c r="X48" s="27">
        <v>0.66615507449317335</v>
      </c>
    </row>
    <row r="49" spans="1:24" x14ac:dyDescent="0.35">
      <c r="A49" s="176" t="s">
        <v>36</v>
      </c>
      <c r="B49" s="28" t="s">
        <v>20</v>
      </c>
      <c r="C49" s="102" t="s">
        <v>258</v>
      </c>
      <c r="D49" s="102">
        <v>0.08</v>
      </c>
      <c r="E49" s="30">
        <v>7.0694805006780395E-2</v>
      </c>
      <c r="F49" s="30">
        <v>5.4638389952697382E-2</v>
      </c>
      <c r="G49" s="30">
        <v>7.7482683778421824E-2</v>
      </c>
      <c r="H49" s="20">
        <v>9.2263343447651094E-2</v>
      </c>
      <c r="I49" s="30">
        <v>8.7483147243677589E-2</v>
      </c>
      <c r="J49" s="30">
        <v>9.0594229221836908E-2</v>
      </c>
      <c r="K49" s="30">
        <v>9.2937906134896484E-2</v>
      </c>
      <c r="N49" s="176" t="s">
        <v>36</v>
      </c>
      <c r="O49" s="28" t="s">
        <v>20</v>
      </c>
      <c r="P49" s="102" t="s">
        <v>157</v>
      </c>
      <c r="Q49" s="102">
        <v>0.02</v>
      </c>
      <c r="R49" s="30">
        <v>1.3650347295040209E-2</v>
      </c>
      <c r="S49" s="30">
        <v>1.5502714171621971E-2</v>
      </c>
      <c r="T49" s="30">
        <v>1.7266046968791846E-2</v>
      </c>
      <c r="U49" s="20">
        <v>1.6722037300498458E-2</v>
      </c>
      <c r="V49" s="30">
        <v>1.6131858073524585E-2</v>
      </c>
      <c r="W49" s="30">
        <v>1.6703105191336373E-2</v>
      </c>
      <c r="X49" s="30">
        <v>1.7146282554928588E-2</v>
      </c>
    </row>
    <row r="50" spans="1:24" x14ac:dyDescent="0.35">
      <c r="A50" s="174"/>
      <c r="B50" s="12" t="s">
        <v>21</v>
      </c>
      <c r="C50" s="90" t="s">
        <v>263</v>
      </c>
      <c r="D50" s="90">
        <v>0.06</v>
      </c>
      <c r="E50" s="13">
        <v>0.47589939698258632</v>
      </c>
      <c r="F50" s="13">
        <v>0.49325987288782758</v>
      </c>
      <c r="G50" s="13">
        <v>0.6448176443760637</v>
      </c>
      <c r="H50" s="15">
        <v>0.57494033687322355</v>
      </c>
      <c r="I50" s="13">
        <v>0.53421056410970602</v>
      </c>
      <c r="J50" s="13">
        <v>0.49582250218361001</v>
      </c>
      <c r="K50" s="13">
        <v>0.45967369221732263</v>
      </c>
      <c r="N50" s="174"/>
      <c r="O50" s="12" t="s">
        <v>21</v>
      </c>
      <c r="P50" s="90" t="s">
        <v>159</v>
      </c>
      <c r="Q50" s="90">
        <v>0.04</v>
      </c>
      <c r="R50" s="13">
        <v>7.1252876660635414E-2</v>
      </c>
      <c r="S50" s="13">
        <v>8.6480005541156077E-2</v>
      </c>
      <c r="T50" s="13">
        <v>0.1012147580929177</v>
      </c>
      <c r="U50" s="15">
        <v>0.10019459386636111</v>
      </c>
      <c r="V50" s="13">
        <v>0.1123886081587704</v>
      </c>
      <c r="W50" s="13">
        <v>0.1257419795707887</v>
      </c>
      <c r="X50" s="13">
        <v>0.14033548070871091</v>
      </c>
    </row>
    <row r="51" spans="1:24" x14ac:dyDescent="0.35">
      <c r="A51" s="174"/>
      <c r="B51" s="12" t="s">
        <v>22</v>
      </c>
      <c r="C51" s="97" t="s">
        <v>268</v>
      </c>
      <c r="D51" s="90">
        <v>0.05</v>
      </c>
      <c r="E51" s="13">
        <v>0.96768860855786176</v>
      </c>
      <c r="F51" s="13">
        <v>0.8879059910505418</v>
      </c>
      <c r="G51" s="13">
        <v>1.003054889513052</v>
      </c>
      <c r="H51" s="15">
        <v>0.90319785745194381</v>
      </c>
      <c r="I51" s="13">
        <v>0.98516868177418104</v>
      </c>
      <c r="J51" s="13">
        <v>0.92231713800938653</v>
      </c>
      <c r="K51" s="13">
        <v>0.86271515463657522</v>
      </c>
      <c r="N51" s="174"/>
      <c r="O51" s="12" t="s">
        <v>22</v>
      </c>
      <c r="P51" s="90" t="s">
        <v>161</v>
      </c>
      <c r="Q51" s="13">
        <v>0.7</v>
      </c>
      <c r="R51" s="13">
        <v>9.7585461513478952E-2</v>
      </c>
      <c r="S51" s="13">
        <v>0.13944062908961599</v>
      </c>
      <c r="T51" s="13">
        <v>0.12741151901108469</v>
      </c>
      <c r="U51" s="15">
        <v>0.13542785764354309</v>
      </c>
      <c r="V51" s="13">
        <v>0.15252478230661201</v>
      </c>
      <c r="W51" s="13">
        <v>0.169527453657422</v>
      </c>
      <c r="X51" s="13">
        <v>0.18801370479787599</v>
      </c>
    </row>
    <row r="52" spans="1:24" x14ac:dyDescent="0.35">
      <c r="A52" s="174"/>
      <c r="B52" s="12" t="s">
        <v>23</v>
      </c>
      <c r="C52" s="97" t="s">
        <v>273</v>
      </c>
      <c r="D52" s="90">
        <v>0.42</v>
      </c>
      <c r="E52" s="13">
        <v>1.4849340339892669</v>
      </c>
      <c r="F52" s="13">
        <v>1.5265347901295869</v>
      </c>
      <c r="G52" s="13">
        <v>1.504205534644254</v>
      </c>
      <c r="H52" s="15">
        <v>1.4721564436427299</v>
      </c>
      <c r="I52" s="13">
        <v>1.5595322015820881</v>
      </c>
      <c r="J52" s="13">
        <v>1.574185253466299</v>
      </c>
      <c r="K52" s="13">
        <v>1.482527324846846</v>
      </c>
      <c r="N52" s="174"/>
      <c r="O52" s="12" t="s">
        <v>23</v>
      </c>
      <c r="P52" s="90" t="s">
        <v>165</v>
      </c>
      <c r="Q52" s="13">
        <v>0.4</v>
      </c>
      <c r="R52" s="13">
        <v>0.1115262417296902</v>
      </c>
      <c r="S52" s="13">
        <v>0.14815566840771699</v>
      </c>
      <c r="T52" s="13">
        <v>0.17206508875796009</v>
      </c>
      <c r="U52" s="15">
        <v>0.1761663188859097</v>
      </c>
      <c r="V52" s="13">
        <v>0.19423732772137589</v>
      </c>
      <c r="W52" s="13">
        <v>0.2093203890775242</v>
      </c>
      <c r="X52" s="13">
        <v>0.23116558853190339</v>
      </c>
    </row>
    <row r="53" spans="1:24" x14ac:dyDescent="0.35">
      <c r="A53" s="174"/>
      <c r="B53" s="12" t="s">
        <v>24</v>
      </c>
      <c r="C53" s="97" t="s">
        <v>278</v>
      </c>
      <c r="D53" s="90" t="s">
        <v>113</v>
      </c>
      <c r="E53" s="13">
        <v>2.91862082518653</v>
      </c>
      <c r="F53" s="13">
        <v>2.3678513639619032</v>
      </c>
      <c r="G53" s="13">
        <v>2.263110293361807</v>
      </c>
      <c r="H53" s="15">
        <v>2.5744790120037302</v>
      </c>
      <c r="I53" s="13">
        <v>2.4817728858703969</v>
      </c>
      <c r="J53" s="13">
        <v>2.562121206801304</v>
      </c>
      <c r="K53" s="13">
        <v>2.5839112778791842</v>
      </c>
      <c r="N53" s="174"/>
      <c r="O53" s="12" t="s">
        <v>24</v>
      </c>
      <c r="P53" s="97" t="s">
        <v>169</v>
      </c>
      <c r="Q53" s="90">
        <v>0.59</v>
      </c>
      <c r="R53" s="13">
        <v>0.13863331437232329</v>
      </c>
      <c r="S53" s="13">
        <v>0.1595522582852337</v>
      </c>
      <c r="T53" s="13">
        <v>0.194689564096377</v>
      </c>
      <c r="U53" s="15">
        <v>0.2141521813956839</v>
      </c>
      <c r="V53" s="13">
        <v>0.22564990573541879</v>
      </c>
      <c r="W53" s="13">
        <v>0.25194583405503862</v>
      </c>
      <c r="X53" s="13">
        <v>0.27048992648065617</v>
      </c>
    </row>
    <row r="54" spans="1:24" x14ac:dyDescent="0.35">
      <c r="A54" s="174"/>
      <c r="B54" s="12" t="s">
        <v>25</v>
      </c>
      <c r="C54" s="97" t="s">
        <v>283</v>
      </c>
      <c r="D54" s="90" t="s">
        <v>113</v>
      </c>
      <c r="E54" s="13">
        <v>3.9247297219781849</v>
      </c>
      <c r="F54" s="13">
        <v>3.1090488867849881</v>
      </c>
      <c r="G54" s="13">
        <v>2.9749787757301229</v>
      </c>
      <c r="H54" s="15">
        <v>3.155856114191498</v>
      </c>
      <c r="I54" s="13">
        <v>3.080703520979081</v>
      </c>
      <c r="J54" s="13">
        <v>3.0939441509200849</v>
      </c>
      <c r="K54" s="13">
        <v>3.189738001705432</v>
      </c>
      <c r="N54" s="174"/>
      <c r="O54" s="12" t="s">
        <v>25</v>
      </c>
      <c r="P54" s="90" t="s">
        <v>173</v>
      </c>
      <c r="Q54" s="90">
        <v>0.79</v>
      </c>
      <c r="R54" s="13">
        <v>0.14637819227021839</v>
      </c>
      <c r="S54" s="13">
        <v>0.201116291956177</v>
      </c>
      <c r="T54" s="13">
        <v>0.21969556315462729</v>
      </c>
      <c r="U54" s="15">
        <v>0.2493854451728659</v>
      </c>
      <c r="V54" s="13">
        <v>0.29199369088279659</v>
      </c>
      <c r="W54" s="13">
        <v>0.30212037788648011</v>
      </c>
      <c r="X54" s="13">
        <v>0.33524774394762091</v>
      </c>
    </row>
    <row r="55" spans="1:24" x14ac:dyDescent="0.35">
      <c r="A55" s="174"/>
      <c r="B55" s="12" t="s">
        <v>26</v>
      </c>
      <c r="C55" s="97" t="s">
        <v>288</v>
      </c>
      <c r="D55" s="90" t="s">
        <v>113</v>
      </c>
      <c r="E55" s="13">
        <v>5.7135075480589759</v>
      </c>
      <c r="F55" s="13">
        <v>4.7947077625618713</v>
      </c>
      <c r="G55" s="13">
        <v>5.1227620260105633</v>
      </c>
      <c r="H55" s="15">
        <v>5.2226867228308373</v>
      </c>
      <c r="I55" s="13">
        <v>4.751701878393618</v>
      </c>
      <c r="J55" s="13">
        <v>4.7576521153525366</v>
      </c>
      <c r="K55" s="13">
        <v>4.7763951893961583</v>
      </c>
      <c r="N55" s="174"/>
      <c r="O55" s="12" t="s">
        <v>26</v>
      </c>
      <c r="P55" s="97" t="s">
        <v>178</v>
      </c>
      <c r="Q55" s="90">
        <v>0.24</v>
      </c>
      <c r="R55" s="13">
        <v>0.20911170324316919</v>
      </c>
      <c r="S55" s="13">
        <v>0.2037978425155926</v>
      </c>
      <c r="T55" s="13">
        <v>0.24291541942300249</v>
      </c>
      <c r="U55" s="15">
        <v>0.25213804390545819</v>
      </c>
      <c r="V55" s="13">
        <v>0.31005804374123558</v>
      </c>
      <c r="W55" s="13">
        <v>0.36059162873095352</v>
      </c>
      <c r="X55" s="13">
        <v>0.37257380057901368</v>
      </c>
    </row>
    <row r="56" spans="1:24" x14ac:dyDescent="0.35">
      <c r="A56" s="174"/>
      <c r="B56" s="12" t="s">
        <v>27</v>
      </c>
      <c r="C56" s="97" t="s">
        <v>293</v>
      </c>
      <c r="D56" s="90" t="s">
        <v>113</v>
      </c>
      <c r="E56" s="13">
        <v>8.0221411094621153</v>
      </c>
      <c r="F56" s="13">
        <v>6.688599699849088</v>
      </c>
      <c r="G56" s="13">
        <v>7.1602004403900121</v>
      </c>
      <c r="H56" s="15">
        <v>5.8589206047998781</v>
      </c>
      <c r="I56" s="13">
        <v>5.87334446757432</v>
      </c>
      <c r="J56" s="13">
        <v>5.7578743838414734</v>
      </c>
      <c r="K56" s="13">
        <v>5.7648127380649603</v>
      </c>
      <c r="N56" s="174"/>
      <c r="O56" s="12" t="s">
        <v>27</v>
      </c>
      <c r="P56" s="97" t="s">
        <v>183</v>
      </c>
      <c r="Q56" s="13">
        <v>0.5</v>
      </c>
      <c r="R56" s="13">
        <v>0.23312082472664419</v>
      </c>
      <c r="S56" s="13">
        <v>0.2453618761865359</v>
      </c>
      <c r="T56" s="13">
        <v>0.2447015622128775</v>
      </c>
      <c r="U56" s="15">
        <v>0.2868207879361217</v>
      </c>
      <c r="V56" s="13">
        <v>0.30747581536842161</v>
      </c>
      <c r="W56" s="13">
        <v>0.36850361367717532</v>
      </c>
      <c r="X56" s="13">
        <v>0.42640320379396768</v>
      </c>
    </row>
    <row r="57" spans="1:24" x14ac:dyDescent="0.35">
      <c r="A57" s="174"/>
      <c r="B57" s="12" t="s">
        <v>28</v>
      </c>
      <c r="C57" s="97" t="s">
        <v>298</v>
      </c>
      <c r="D57" s="90" t="s">
        <v>113</v>
      </c>
      <c r="E57" s="13">
        <v>7.7228187670674293</v>
      </c>
      <c r="F57" s="13">
        <v>8.5672119665816204</v>
      </c>
      <c r="G57" s="13">
        <v>7.5172191300698161</v>
      </c>
      <c r="H57" s="15">
        <v>6.8174321316162443</v>
      </c>
      <c r="I57" s="13">
        <v>6.418802786423174</v>
      </c>
      <c r="J57" s="13">
        <v>6.1485534037633736</v>
      </c>
      <c r="K57" s="13">
        <v>6.0287660844676099</v>
      </c>
      <c r="N57" s="174"/>
      <c r="O57" s="12" t="s">
        <v>28</v>
      </c>
      <c r="P57" s="97" t="s">
        <v>188</v>
      </c>
      <c r="Q57" s="90">
        <v>0.12</v>
      </c>
      <c r="R57" s="13">
        <v>0.22382697124917</v>
      </c>
      <c r="S57" s="13">
        <v>0.2815628087386477</v>
      </c>
      <c r="T57" s="13">
        <v>0.25958608546183598</v>
      </c>
      <c r="U57" s="15">
        <v>0.27085571528708607</v>
      </c>
      <c r="V57" s="13">
        <v>0.3152676084088159</v>
      </c>
      <c r="W57" s="13">
        <v>0.34023184468421752</v>
      </c>
      <c r="X57" s="13">
        <v>0.40630991892875162</v>
      </c>
    </row>
    <row r="58" spans="1:24" x14ac:dyDescent="0.35">
      <c r="A58" s="174"/>
      <c r="B58" s="12" t="s">
        <v>29</v>
      </c>
      <c r="C58" s="97" t="s">
        <v>303</v>
      </c>
      <c r="D58" s="90" t="s">
        <v>113</v>
      </c>
      <c r="E58" s="13">
        <v>11.0667404449363</v>
      </c>
      <c r="F58" s="13">
        <v>7.5734771079671068</v>
      </c>
      <c r="G58" s="13">
        <v>8.2953944724015987</v>
      </c>
      <c r="H58" s="15">
        <v>7.5395092091054838</v>
      </c>
      <c r="I58" s="13">
        <v>6.8893605529852451</v>
      </c>
      <c r="J58" s="13">
        <v>6.3244499910119929</v>
      </c>
      <c r="K58" s="13">
        <v>6.057396889131784</v>
      </c>
      <c r="N58" s="174"/>
      <c r="O58" s="12" t="s">
        <v>29</v>
      </c>
      <c r="P58" s="97" t="s">
        <v>193</v>
      </c>
      <c r="Q58" s="90">
        <v>0.01</v>
      </c>
      <c r="R58" s="13">
        <v>0.1727107771230619</v>
      </c>
      <c r="S58" s="13">
        <v>0.21318326947354749</v>
      </c>
      <c r="T58" s="13">
        <v>0.220886325014544</v>
      </c>
      <c r="U58" s="15">
        <v>0.2185563393678317</v>
      </c>
      <c r="V58" s="13">
        <v>0.21999005887483039</v>
      </c>
      <c r="W58" s="13">
        <v>0.26675088640240219</v>
      </c>
      <c r="X58" s="13">
        <v>0.28861404006204328</v>
      </c>
    </row>
    <row r="59" spans="1:24" x14ac:dyDescent="0.35">
      <c r="A59" s="175"/>
      <c r="B59" s="8" t="s">
        <v>30</v>
      </c>
      <c r="C59" s="99" t="s">
        <v>308</v>
      </c>
      <c r="D59" s="96" t="s">
        <v>113</v>
      </c>
      <c r="E59" s="16">
        <v>9.1204489406866802</v>
      </c>
      <c r="F59" s="16">
        <v>10.035652977683879</v>
      </c>
      <c r="G59" s="16">
        <v>7.9434789516068651</v>
      </c>
      <c r="H59" s="17">
        <v>6.4354501367533157</v>
      </c>
      <c r="I59" s="16">
        <v>6.3303975049001853</v>
      </c>
      <c r="J59" s="16">
        <v>5.9958491842817416</v>
      </c>
      <c r="K59" s="16">
        <v>5.4908367780388012</v>
      </c>
      <c r="N59" s="175"/>
      <c r="O59" s="8" t="s">
        <v>30</v>
      </c>
      <c r="P59" s="97" t="s">
        <v>198</v>
      </c>
      <c r="Q59" s="91" t="s">
        <v>113</v>
      </c>
      <c r="R59" s="16">
        <v>0.1665148748047458</v>
      </c>
      <c r="S59" s="16">
        <v>0.2024570672358848</v>
      </c>
      <c r="T59" s="16">
        <v>0.21195561106516889</v>
      </c>
      <c r="U59" s="17">
        <v>0.2301172540447195</v>
      </c>
      <c r="V59" s="16">
        <v>0.2319338738550675</v>
      </c>
      <c r="W59" s="16">
        <v>0.2338076990793343</v>
      </c>
      <c r="X59" s="16">
        <v>0.28285710406247672</v>
      </c>
    </row>
    <row r="60" spans="1:24" x14ac:dyDescent="0.35">
      <c r="A60" s="176" t="s">
        <v>47</v>
      </c>
      <c r="B60" s="28" t="s">
        <v>20</v>
      </c>
      <c r="C60" s="28" t="s">
        <v>259</v>
      </c>
      <c r="D60" s="28">
        <v>0.02</v>
      </c>
      <c r="E60" s="30">
        <v>7.8245818347852936E-2</v>
      </c>
      <c r="F60" s="30">
        <v>6.4180523328383698E-2</v>
      </c>
      <c r="G60" s="30">
        <v>7.7931309362869974E-2</v>
      </c>
      <c r="H60" s="20">
        <v>8.9219459550404251E-2</v>
      </c>
      <c r="I60" s="30">
        <v>8.7210664295551882E-2</v>
      </c>
      <c r="J60" s="30">
        <v>8.9566080994640113E-2</v>
      </c>
      <c r="K60" s="30">
        <v>8.8943523536338248E-2</v>
      </c>
      <c r="N60" s="176" t="s">
        <v>47</v>
      </c>
      <c r="O60" s="28" t="s">
        <v>20</v>
      </c>
      <c r="P60" s="102" t="s">
        <v>158</v>
      </c>
      <c r="Q60" s="102">
        <v>0.05</v>
      </c>
      <c r="R60" s="30">
        <v>1.8494911752341674E-2</v>
      </c>
      <c r="S60" s="30">
        <v>2.2177680903596245E-2</v>
      </c>
      <c r="T60" s="30">
        <v>2.0611812215508906E-2</v>
      </c>
      <c r="U60" s="20">
        <v>2.2920753645691124E-2</v>
      </c>
      <c r="V60" s="30">
        <v>2.2834332623948943E-2</v>
      </c>
      <c r="W60" s="30">
        <v>2.3386427946370827E-2</v>
      </c>
      <c r="X60" s="30">
        <v>2.3222854788177556E-2</v>
      </c>
    </row>
    <row r="61" spans="1:24" x14ac:dyDescent="0.35">
      <c r="A61" s="174"/>
      <c r="B61" s="12" t="s">
        <v>21</v>
      </c>
      <c r="C61" s="12" t="s">
        <v>264</v>
      </c>
      <c r="D61" s="12" t="s">
        <v>113</v>
      </c>
      <c r="E61" s="54">
        <v>0.5858303206551414</v>
      </c>
      <c r="F61" s="54">
        <v>0.59056278392587602</v>
      </c>
      <c r="G61" s="54">
        <v>0.5698039508948457</v>
      </c>
      <c r="H61" s="55">
        <v>0.58874539077717991</v>
      </c>
      <c r="I61" s="54">
        <v>0.57599782542162314</v>
      </c>
      <c r="J61" s="54">
        <v>0.56347203161455872</v>
      </c>
      <c r="K61" s="54">
        <v>0.55116510304013322</v>
      </c>
      <c r="N61" s="174"/>
      <c r="O61" s="12" t="s">
        <v>21</v>
      </c>
      <c r="P61" s="12" t="s">
        <v>160</v>
      </c>
      <c r="Q61" s="12" t="s">
        <v>113</v>
      </c>
      <c r="R61" s="54">
        <v>4.4320380782376857E-2</v>
      </c>
      <c r="S61" s="54">
        <v>5.6408449254799153E-2</v>
      </c>
      <c r="T61" s="54">
        <v>5.9043855400270399E-2</v>
      </c>
      <c r="U61" s="55">
        <v>6.1122009721843E-2</v>
      </c>
      <c r="V61" s="54">
        <v>6.6281783030475036E-2</v>
      </c>
      <c r="W61" s="54">
        <v>7.1784278541708116E-2</v>
      </c>
      <c r="X61" s="54">
        <v>7.7646292825560778E-2</v>
      </c>
    </row>
    <row r="62" spans="1:24" x14ac:dyDescent="0.35">
      <c r="A62" s="174"/>
      <c r="B62" s="12" t="s">
        <v>22</v>
      </c>
      <c r="C62" s="90" t="s">
        <v>269</v>
      </c>
      <c r="D62" s="13">
        <v>0.8</v>
      </c>
      <c r="E62" s="54">
        <v>1.288238004355446</v>
      </c>
      <c r="F62" s="54">
        <v>1.137615165382061</v>
      </c>
      <c r="G62" s="54">
        <v>1.210229830713051</v>
      </c>
      <c r="H62" s="55">
        <v>1.126441773197987</v>
      </c>
      <c r="I62" s="54">
        <v>1.183317467783942</v>
      </c>
      <c r="J62" s="54">
        <v>1.1610094652886229</v>
      </c>
      <c r="K62" s="54">
        <v>1.1390391804418869</v>
      </c>
      <c r="N62" s="174"/>
      <c r="O62" s="12" t="s">
        <v>22</v>
      </c>
      <c r="P62" s="90" t="s">
        <v>162</v>
      </c>
      <c r="Q62" s="90">
        <v>0.12</v>
      </c>
      <c r="R62" s="54">
        <v>6.4037052081000786E-2</v>
      </c>
      <c r="S62" s="54">
        <v>9.6263991748218494E-2</v>
      </c>
      <c r="T62" s="54">
        <v>8.5965406049098358E-2</v>
      </c>
      <c r="U62" s="55">
        <v>8.3067020441251679E-2</v>
      </c>
      <c r="V62" s="54">
        <v>9.9804328262259726E-2</v>
      </c>
      <c r="W62" s="54">
        <v>0.1074192657634678</v>
      </c>
      <c r="X62" s="54">
        <v>0.11549207641915921</v>
      </c>
    </row>
    <row r="63" spans="1:24" x14ac:dyDescent="0.35">
      <c r="A63" s="174"/>
      <c r="B63" s="12" t="s">
        <v>23</v>
      </c>
      <c r="C63" s="90" t="s">
        <v>274</v>
      </c>
      <c r="D63" s="90">
        <v>0.98</v>
      </c>
      <c r="E63" s="54">
        <v>2.1419132624232171</v>
      </c>
      <c r="F63" s="54">
        <v>2.08832591787476</v>
      </c>
      <c r="G63" s="54">
        <v>2.094668673468806</v>
      </c>
      <c r="H63" s="55">
        <v>1.9022887885308351</v>
      </c>
      <c r="I63" s="54">
        <v>1.8726435158120669</v>
      </c>
      <c r="J63" s="54">
        <v>1.9872415395786009</v>
      </c>
      <c r="K63" s="54">
        <v>1.9534424346471919</v>
      </c>
      <c r="N63" s="174"/>
      <c r="O63" s="12" t="s">
        <v>23</v>
      </c>
      <c r="P63" s="90" t="s">
        <v>166</v>
      </c>
      <c r="Q63" s="90">
        <v>0.14000000000000001</v>
      </c>
      <c r="R63" s="54">
        <v>9.268520695934325E-2</v>
      </c>
      <c r="S63" s="54">
        <v>0.1213344136392403</v>
      </c>
      <c r="T63" s="54">
        <v>0.13659627687161</v>
      </c>
      <c r="U63" s="55">
        <v>0.12739888773347999</v>
      </c>
      <c r="V63" s="54">
        <v>0.13610598812244529</v>
      </c>
      <c r="W63" s="54">
        <v>0.15625583585832151</v>
      </c>
      <c r="X63" s="54">
        <v>0.1671279123085721</v>
      </c>
    </row>
    <row r="64" spans="1:24" x14ac:dyDescent="0.35">
      <c r="A64" s="174"/>
      <c r="B64" s="12" t="s">
        <v>24</v>
      </c>
      <c r="C64" s="97" t="s">
        <v>279</v>
      </c>
      <c r="D64" s="90" t="s">
        <v>113</v>
      </c>
      <c r="E64" s="54">
        <v>3.5559030127597699</v>
      </c>
      <c r="F64" s="54">
        <v>3.146340915189437</v>
      </c>
      <c r="G64" s="54">
        <v>3.380475743529054</v>
      </c>
      <c r="H64" s="55">
        <v>3.332832655585348</v>
      </c>
      <c r="I64" s="54">
        <v>3.0723716192276158</v>
      </c>
      <c r="J64" s="54">
        <v>2.9844384639884982</v>
      </c>
      <c r="K64" s="54">
        <v>3.1504657264234979</v>
      </c>
      <c r="N64" s="174"/>
      <c r="O64" s="12" t="s">
        <v>24</v>
      </c>
      <c r="P64" s="90" t="s">
        <v>170</v>
      </c>
      <c r="Q64" s="90">
        <v>0.48</v>
      </c>
      <c r="R64" s="54">
        <v>0.1144241009552619</v>
      </c>
      <c r="S64" s="54">
        <v>0.156368721153617</v>
      </c>
      <c r="T64" s="54">
        <v>0.1674948747753785</v>
      </c>
      <c r="U64" s="55">
        <v>0.17069978136774949</v>
      </c>
      <c r="V64" s="54">
        <v>0.17832143122335889</v>
      </c>
      <c r="W64" s="54">
        <v>0.19079758520022999</v>
      </c>
      <c r="X64" s="54">
        <v>0.21710270624666969</v>
      </c>
    </row>
    <row r="65" spans="1:25" x14ac:dyDescent="0.35">
      <c r="A65" s="174"/>
      <c r="B65" s="12" t="s">
        <v>25</v>
      </c>
      <c r="C65" s="97" t="s">
        <v>284</v>
      </c>
      <c r="D65" s="90" t="s">
        <v>113</v>
      </c>
      <c r="E65" s="54">
        <v>5.363983860402282</v>
      </c>
      <c r="F65" s="54">
        <v>5.0372512807660863</v>
      </c>
      <c r="G65" s="54">
        <v>5.1739201005337412</v>
      </c>
      <c r="H65" s="55">
        <v>4.8160466961057287</v>
      </c>
      <c r="I65" s="54">
        <v>4.7540584800018184</v>
      </c>
      <c r="J65" s="54">
        <v>4.5799468698555179</v>
      </c>
      <c r="K65" s="54">
        <v>4.4588179036957882</v>
      </c>
      <c r="N65" s="174"/>
      <c r="O65" s="12" t="s">
        <v>25</v>
      </c>
      <c r="P65" s="97" t="s">
        <v>174</v>
      </c>
      <c r="Q65" s="90">
        <v>0.55000000000000004</v>
      </c>
      <c r="R65" s="54">
        <v>0.1471167012281939</v>
      </c>
      <c r="S65" s="54">
        <v>0.19236727566380221</v>
      </c>
      <c r="T65" s="54">
        <v>0.20726534732478341</v>
      </c>
      <c r="U65" s="55">
        <v>0.213853393050882</v>
      </c>
      <c r="V65" s="54">
        <v>0.24673406497078221</v>
      </c>
      <c r="W65" s="54">
        <v>0.2505538590493771</v>
      </c>
      <c r="X65" s="54">
        <v>0.26690172657060041</v>
      </c>
    </row>
    <row r="66" spans="1:25" x14ac:dyDescent="0.35">
      <c r="A66" s="174"/>
      <c r="B66" s="12" t="s">
        <v>26</v>
      </c>
      <c r="C66" s="97" t="s">
        <v>289</v>
      </c>
      <c r="D66" s="90" t="s">
        <v>113</v>
      </c>
      <c r="E66" s="54">
        <v>7.3552587668501079</v>
      </c>
      <c r="F66" s="54">
        <v>7.0395817336295821</v>
      </c>
      <c r="G66" s="54">
        <v>7.5410570464896596</v>
      </c>
      <c r="H66" s="55">
        <v>6.9508489528718291</v>
      </c>
      <c r="I66" s="54">
        <v>6.8050346378465134</v>
      </c>
      <c r="J66" s="54">
        <v>6.6639780784717662</v>
      </c>
      <c r="K66" s="54">
        <v>6.4356366507209559</v>
      </c>
      <c r="N66" s="174"/>
      <c r="O66" s="12" t="s">
        <v>26</v>
      </c>
      <c r="P66" s="97" t="s">
        <v>179</v>
      </c>
      <c r="Q66" s="90">
        <v>0.32</v>
      </c>
      <c r="R66" s="54">
        <v>0.1905944892200313</v>
      </c>
      <c r="S66" s="54">
        <v>0.23270494165512581</v>
      </c>
      <c r="T66" s="54">
        <v>0.2375520918047149</v>
      </c>
      <c r="U66" s="55">
        <v>0.25582874912491882</v>
      </c>
      <c r="V66" s="54">
        <v>0.28546501412828063</v>
      </c>
      <c r="W66" s="54">
        <v>0.3255294801451652</v>
      </c>
      <c r="X66" s="54">
        <v>0.33029581771236333</v>
      </c>
    </row>
    <row r="67" spans="1:25" x14ac:dyDescent="0.35">
      <c r="A67" s="174"/>
      <c r="B67" s="12" t="s">
        <v>27</v>
      </c>
      <c r="C67" s="97" t="s">
        <v>294</v>
      </c>
      <c r="D67" s="90" t="s">
        <v>113</v>
      </c>
      <c r="E67" s="54">
        <v>8.8844247139935657</v>
      </c>
      <c r="F67" s="54">
        <v>9.3222071400644779</v>
      </c>
      <c r="G67" s="54">
        <v>9.7213027953845383</v>
      </c>
      <c r="H67" s="55">
        <v>9.1194702986888405</v>
      </c>
      <c r="I67" s="54">
        <v>8.6997071971839937</v>
      </c>
      <c r="J67" s="54">
        <v>8.6177704216835025</v>
      </c>
      <c r="K67" s="54">
        <v>8.4473143527087711</v>
      </c>
      <c r="N67" s="174"/>
      <c r="O67" s="12" t="s">
        <v>27</v>
      </c>
      <c r="P67" s="97" t="s">
        <v>184</v>
      </c>
      <c r="Q67" s="90">
        <v>0.34</v>
      </c>
      <c r="R67" s="54">
        <v>0.2563167268821111</v>
      </c>
      <c r="S67" s="54">
        <v>0.28236366193926532</v>
      </c>
      <c r="T67" s="54">
        <v>0.27563996743856811</v>
      </c>
      <c r="U67" s="55">
        <v>0.29426933837166819</v>
      </c>
      <c r="V67" s="54">
        <v>0.33093029923522133</v>
      </c>
      <c r="W67" s="54">
        <v>0.36567864167154979</v>
      </c>
      <c r="X67" s="54">
        <v>0.41439558732208959</v>
      </c>
    </row>
    <row r="68" spans="1:25" x14ac:dyDescent="0.35">
      <c r="A68" s="174"/>
      <c r="B68" s="12" t="s">
        <v>28</v>
      </c>
      <c r="C68" s="97" t="s">
        <v>299</v>
      </c>
      <c r="D68" s="90" t="s">
        <v>113</v>
      </c>
      <c r="E68" s="54">
        <v>10.409086858744059</v>
      </c>
      <c r="F68" s="54">
        <v>10.86430690789466</v>
      </c>
      <c r="G68" s="54">
        <v>10.98430939685338</v>
      </c>
      <c r="H68" s="55">
        <v>10.437949743274279</v>
      </c>
      <c r="I68" s="54">
        <v>10.4857430832879</v>
      </c>
      <c r="J68" s="54">
        <v>10.028364907177849</v>
      </c>
      <c r="K68" s="54">
        <v>9.9365516721635725</v>
      </c>
      <c r="N68" s="174"/>
      <c r="O68" s="12" t="s">
        <v>28</v>
      </c>
      <c r="P68" s="97" t="s">
        <v>189</v>
      </c>
      <c r="Q68" s="90">
        <v>0.17</v>
      </c>
      <c r="R68" s="54">
        <v>0.29861488496719307</v>
      </c>
      <c r="S68" s="54">
        <v>0.34053989735304668</v>
      </c>
      <c r="T68" s="54">
        <v>0.30424411500294768</v>
      </c>
      <c r="U68" s="55">
        <v>0.30781927787626961</v>
      </c>
      <c r="V68" s="54">
        <v>0.33987525683932712</v>
      </c>
      <c r="W68" s="54">
        <v>0.38489446973313141</v>
      </c>
      <c r="X68" s="54">
        <v>0.42405936007569428</v>
      </c>
    </row>
    <row r="69" spans="1:25" x14ac:dyDescent="0.35">
      <c r="A69" s="174"/>
      <c r="B69" s="12" t="s">
        <v>29</v>
      </c>
      <c r="C69" s="97" t="s">
        <v>304</v>
      </c>
      <c r="D69" s="90" t="s">
        <v>113</v>
      </c>
      <c r="E69" s="54">
        <v>10.846535605363361</v>
      </c>
      <c r="F69" s="54">
        <v>10.65792334033358</v>
      </c>
      <c r="G69" s="54">
        <v>11.63534040726366</v>
      </c>
      <c r="H69" s="55">
        <v>10.584778785683939</v>
      </c>
      <c r="I69" s="54">
        <v>10.769990178627481</v>
      </c>
      <c r="J69" s="54">
        <v>10.67017053061263</v>
      </c>
      <c r="K69" s="54">
        <v>10.20633928063282</v>
      </c>
      <c r="N69" s="174"/>
      <c r="O69" s="12" t="s">
        <v>29</v>
      </c>
      <c r="P69" s="97" t="s">
        <v>194</v>
      </c>
      <c r="Q69" s="90">
        <v>0.14000000000000001</v>
      </c>
      <c r="R69" s="54">
        <v>0.28142599204018759</v>
      </c>
      <c r="S69" s="54">
        <v>0.32832610207280533</v>
      </c>
      <c r="T69" s="54">
        <v>0.31128042937707318</v>
      </c>
      <c r="U69" s="55">
        <v>0.28602154910799782</v>
      </c>
      <c r="V69" s="54">
        <v>0.29914838675371702</v>
      </c>
      <c r="W69" s="54">
        <v>0.33217180312482097</v>
      </c>
      <c r="X69" s="54">
        <v>0.37638307346949518</v>
      </c>
    </row>
    <row r="70" spans="1:25" x14ac:dyDescent="0.35">
      <c r="A70" s="175"/>
      <c r="B70" s="8" t="s">
        <v>30</v>
      </c>
      <c r="C70" s="99" t="s">
        <v>309</v>
      </c>
      <c r="D70" s="96" t="s">
        <v>113</v>
      </c>
      <c r="E70" s="59">
        <v>9.2615646393462061</v>
      </c>
      <c r="F70" s="59">
        <v>9.1872456531013214</v>
      </c>
      <c r="G70" s="59">
        <v>9.067714030816818</v>
      </c>
      <c r="H70" s="60">
        <v>8.5965871686706201</v>
      </c>
      <c r="I70" s="59">
        <v>8.8031871746841031</v>
      </c>
      <c r="J70" s="59">
        <v>8.763367407962015</v>
      </c>
      <c r="K70" s="59">
        <v>8.6787397017188752</v>
      </c>
      <c r="N70" s="175"/>
      <c r="O70" s="8" t="s">
        <v>30</v>
      </c>
      <c r="P70" s="99" t="s">
        <v>199</v>
      </c>
      <c r="Q70" s="96" t="s">
        <v>113</v>
      </c>
      <c r="R70" s="59">
        <v>0.32389266868337768</v>
      </c>
      <c r="S70" s="59">
        <v>0.37139580121891969</v>
      </c>
      <c r="T70" s="59">
        <v>0.34248495399276019</v>
      </c>
      <c r="U70" s="60">
        <v>0.33609741249456798</v>
      </c>
      <c r="V70" s="59">
        <v>0.32236075241784079</v>
      </c>
      <c r="W70" s="59">
        <v>0.34011618683613271</v>
      </c>
      <c r="X70" s="59">
        <v>0.37667135201411622</v>
      </c>
    </row>
    <row r="71" spans="1:25" ht="61" customHeight="1" x14ac:dyDescent="0.35">
      <c r="A71" s="177" t="s">
        <v>61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N71" s="177" t="s">
        <v>60</v>
      </c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</row>
    <row r="72" spans="1:25" ht="14.5" customHeight="1" x14ac:dyDescent="0.35">
      <c r="N72" t="s">
        <v>49</v>
      </c>
    </row>
  </sheetData>
  <mergeCells count="18">
    <mergeCell ref="A27:A37"/>
    <mergeCell ref="N27:N37"/>
    <mergeCell ref="A38:A48"/>
    <mergeCell ref="N38:N48"/>
    <mergeCell ref="N71:Y71"/>
    <mergeCell ref="A71:L71"/>
    <mergeCell ref="A49:A59"/>
    <mergeCell ref="N49:N59"/>
    <mergeCell ref="A60:A70"/>
    <mergeCell ref="N60:N70"/>
    <mergeCell ref="A16:A26"/>
    <mergeCell ref="N16:N26"/>
    <mergeCell ref="A2:L2"/>
    <mergeCell ref="N2:Y2"/>
    <mergeCell ref="E3:K3"/>
    <mergeCell ref="R3:X3"/>
    <mergeCell ref="A5:A15"/>
    <mergeCell ref="N5:N15"/>
  </mergeCells>
  <conditionalFormatting sqref="E27:G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H26 I16:K16 E38:H59 I38:K38 I49:K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H70 I60:K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K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K26 E38:K5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K1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K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K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K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K3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K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K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K4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K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K59 E6:K15 E17:K26 E39:K4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K5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K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K7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K26 I38:K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0:K7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T2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U26 V16:X16 R38:U59 V38:X38 V49:X4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U70 V60:X6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X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X26 R38:X5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X1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X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X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X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X3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X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X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:X4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X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X59 R6:X15 R17:X26 R39:X4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X5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X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X7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26 V38:X5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0:X7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1E6ADB0-6386-44E9-AC62-917C67D91E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3'!R60:X60</xm:f>
              <xm:sqref>Y60</xm:sqref>
            </x14:sparkline>
            <x14:sparkline>
              <xm:f>'Sup Table 3'!R61:X61</xm:f>
              <xm:sqref>Y61</xm:sqref>
            </x14:sparkline>
            <x14:sparkline>
              <xm:f>'Sup Table 3'!R62:X62</xm:f>
              <xm:sqref>Y62</xm:sqref>
            </x14:sparkline>
            <x14:sparkline>
              <xm:f>'Sup Table 3'!R63:X63</xm:f>
              <xm:sqref>Y63</xm:sqref>
            </x14:sparkline>
            <x14:sparkline>
              <xm:f>'Sup Table 3'!R64:X64</xm:f>
              <xm:sqref>Y64</xm:sqref>
            </x14:sparkline>
            <x14:sparkline>
              <xm:f>'Sup Table 3'!R65:X65</xm:f>
              <xm:sqref>Y65</xm:sqref>
            </x14:sparkline>
            <x14:sparkline>
              <xm:f>'Sup Table 3'!R66:X66</xm:f>
              <xm:sqref>Y66</xm:sqref>
            </x14:sparkline>
            <x14:sparkline>
              <xm:f>'Sup Table 3'!R67:X67</xm:f>
              <xm:sqref>Y67</xm:sqref>
            </x14:sparkline>
            <x14:sparkline>
              <xm:f>'Sup Table 3'!R68:X68</xm:f>
              <xm:sqref>Y68</xm:sqref>
            </x14:sparkline>
            <x14:sparkline>
              <xm:f>'Sup Table 3'!R69:X69</xm:f>
              <xm:sqref>Y69</xm:sqref>
            </x14:sparkline>
            <x14:sparkline>
              <xm:f>'Sup Table 3'!R70:X70</xm:f>
              <xm:sqref>Y70</xm:sqref>
            </x14:sparkline>
          </x14:sparklines>
        </x14:sparklineGroup>
        <x14:sparklineGroup displayEmptyCellsAs="gap" xr2:uid="{A486D88F-9AB5-4A4B-9D77-83CF8C976E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3'!E60:K60</xm:f>
              <xm:sqref>L60</xm:sqref>
            </x14:sparkline>
            <x14:sparkline>
              <xm:f>'Sup Table 3'!E61:K61</xm:f>
              <xm:sqref>L61</xm:sqref>
            </x14:sparkline>
            <x14:sparkline>
              <xm:f>'Sup Table 3'!E62:K62</xm:f>
              <xm:sqref>L62</xm:sqref>
            </x14:sparkline>
            <x14:sparkline>
              <xm:f>'Sup Table 3'!E63:K63</xm:f>
              <xm:sqref>L63</xm:sqref>
            </x14:sparkline>
            <x14:sparkline>
              <xm:f>'Sup Table 3'!E64:K64</xm:f>
              <xm:sqref>L64</xm:sqref>
            </x14:sparkline>
            <x14:sparkline>
              <xm:f>'Sup Table 3'!E65:K65</xm:f>
              <xm:sqref>L65</xm:sqref>
            </x14:sparkline>
            <x14:sparkline>
              <xm:f>'Sup Table 3'!E66:K66</xm:f>
              <xm:sqref>L66</xm:sqref>
            </x14:sparkline>
            <x14:sparkline>
              <xm:f>'Sup Table 3'!E67:K67</xm:f>
              <xm:sqref>L67</xm:sqref>
            </x14:sparkline>
            <x14:sparkline>
              <xm:f>'Sup Table 3'!E68:K68</xm:f>
              <xm:sqref>L68</xm:sqref>
            </x14:sparkline>
            <x14:sparkline>
              <xm:f>'Sup Table 3'!E69:K69</xm:f>
              <xm:sqref>L69</xm:sqref>
            </x14:sparkline>
            <x14:sparkline>
              <xm:f>'Sup Table 3'!E70:K70</xm:f>
              <xm:sqref>L70</xm:sqref>
            </x14:sparkline>
          </x14:sparklines>
        </x14:sparklineGroup>
        <x14:sparklineGroup displayEmptyCellsAs="gap" xr2:uid="{3CB1ECEA-3AD7-4908-9DC1-8315535B43E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3'!E27:K27</xm:f>
              <xm:sqref>L27</xm:sqref>
            </x14:sparkline>
            <x14:sparkline>
              <xm:f>'Sup Table 3'!E28:K28</xm:f>
              <xm:sqref>L28</xm:sqref>
            </x14:sparkline>
            <x14:sparkline>
              <xm:f>'Sup Table 3'!E29:K29</xm:f>
              <xm:sqref>L29</xm:sqref>
            </x14:sparkline>
            <x14:sparkline>
              <xm:f>'Sup Table 3'!E30:K30</xm:f>
              <xm:sqref>L30</xm:sqref>
            </x14:sparkline>
            <x14:sparkline>
              <xm:f>'Sup Table 3'!E31:K31</xm:f>
              <xm:sqref>L31</xm:sqref>
            </x14:sparkline>
            <x14:sparkline>
              <xm:f>'Sup Table 3'!E32:K32</xm:f>
              <xm:sqref>L32</xm:sqref>
            </x14:sparkline>
            <x14:sparkline>
              <xm:f>'Sup Table 3'!E33:K33</xm:f>
              <xm:sqref>L33</xm:sqref>
            </x14:sparkline>
            <x14:sparkline>
              <xm:f>'Sup Table 3'!E34:K34</xm:f>
              <xm:sqref>L34</xm:sqref>
            </x14:sparkline>
            <x14:sparkline>
              <xm:f>'Sup Table 3'!E35:K35</xm:f>
              <xm:sqref>L35</xm:sqref>
            </x14:sparkline>
            <x14:sparkline>
              <xm:f>'Sup Table 3'!E36:K36</xm:f>
              <xm:sqref>L36</xm:sqref>
            </x14:sparkline>
            <x14:sparkline>
              <xm:f>'Sup Table 3'!E37:K37</xm:f>
              <xm:sqref>L37</xm:sqref>
            </x14:sparkline>
          </x14:sparklines>
        </x14:sparklineGroup>
        <x14:sparklineGroup displayEmptyCellsAs="gap" xr2:uid="{83DC1F17-AFC8-4766-A616-DA04D7896E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3'!E5:K5</xm:f>
              <xm:sqref>L5</xm:sqref>
            </x14:sparkline>
            <x14:sparkline>
              <xm:f>'Sup Table 3'!E6:K6</xm:f>
              <xm:sqref>L6</xm:sqref>
            </x14:sparkline>
            <x14:sparkline>
              <xm:f>'Sup Table 3'!E7:K7</xm:f>
              <xm:sqref>L7</xm:sqref>
            </x14:sparkline>
            <x14:sparkline>
              <xm:f>'Sup Table 3'!E8:K8</xm:f>
              <xm:sqref>L8</xm:sqref>
            </x14:sparkline>
            <x14:sparkline>
              <xm:f>'Sup Table 3'!E9:K9</xm:f>
              <xm:sqref>L9</xm:sqref>
            </x14:sparkline>
            <x14:sparkline>
              <xm:f>'Sup Table 3'!E10:K10</xm:f>
              <xm:sqref>L10</xm:sqref>
            </x14:sparkline>
            <x14:sparkline>
              <xm:f>'Sup Table 3'!E11:K11</xm:f>
              <xm:sqref>L11</xm:sqref>
            </x14:sparkline>
            <x14:sparkline>
              <xm:f>'Sup Table 3'!E12:K12</xm:f>
              <xm:sqref>L12</xm:sqref>
            </x14:sparkline>
            <x14:sparkline>
              <xm:f>'Sup Table 3'!E13:K13</xm:f>
              <xm:sqref>L13</xm:sqref>
            </x14:sparkline>
            <x14:sparkline>
              <xm:f>'Sup Table 3'!E14:K14</xm:f>
              <xm:sqref>L14</xm:sqref>
            </x14:sparkline>
            <x14:sparkline>
              <xm:f>'Sup Table 3'!E15:K15</xm:f>
              <xm:sqref>L15</xm:sqref>
            </x14:sparkline>
            <x14:sparkline>
              <xm:f>'Sup Table 3'!E16:K16</xm:f>
              <xm:sqref>L16</xm:sqref>
            </x14:sparkline>
            <x14:sparkline>
              <xm:f>'Sup Table 3'!E17:K17</xm:f>
              <xm:sqref>L17</xm:sqref>
            </x14:sparkline>
            <x14:sparkline>
              <xm:f>'Sup Table 3'!E18:K18</xm:f>
              <xm:sqref>L18</xm:sqref>
            </x14:sparkline>
            <x14:sparkline>
              <xm:f>'Sup Table 3'!E19:K19</xm:f>
              <xm:sqref>L19</xm:sqref>
            </x14:sparkline>
            <x14:sparkline>
              <xm:f>'Sup Table 3'!E20:K20</xm:f>
              <xm:sqref>L20</xm:sqref>
            </x14:sparkline>
            <x14:sparkline>
              <xm:f>'Sup Table 3'!E21:K21</xm:f>
              <xm:sqref>L21</xm:sqref>
            </x14:sparkline>
            <x14:sparkline>
              <xm:f>'Sup Table 3'!E22:K22</xm:f>
              <xm:sqref>L22</xm:sqref>
            </x14:sparkline>
            <x14:sparkline>
              <xm:f>'Sup Table 3'!E23:K23</xm:f>
              <xm:sqref>L23</xm:sqref>
            </x14:sparkline>
            <x14:sparkline>
              <xm:f>'Sup Table 3'!E24:K24</xm:f>
              <xm:sqref>L24</xm:sqref>
            </x14:sparkline>
            <x14:sparkline>
              <xm:f>'Sup Table 3'!E25:K25</xm:f>
              <xm:sqref>L25</xm:sqref>
            </x14:sparkline>
            <x14:sparkline>
              <xm:f>'Sup Table 3'!E26:K26</xm:f>
              <xm:sqref>L26</xm:sqref>
            </x14:sparkline>
            <x14:sparkline>
              <xm:f>'Sup Table 3'!E38:K38</xm:f>
              <xm:sqref>L38</xm:sqref>
            </x14:sparkline>
            <x14:sparkline>
              <xm:f>'Sup Table 3'!E39:K39</xm:f>
              <xm:sqref>L39</xm:sqref>
            </x14:sparkline>
            <x14:sparkline>
              <xm:f>'Sup Table 3'!E40:K40</xm:f>
              <xm:sqref>L40</xm:sqref>
            </x14:sparkline>
            <x14:sparkline>
              <xm:f>'Sup Table 3'!E41:K41</xm:f>
              <xm:sqref>L41</xm:sqref>
            </x14:sparkline>
            <x14:sparkline>
              <xm:f>'Sup Table 3'!E42:K42</xm:f>
              <xm:sqref>L42</xm:sqref>
            </x14:sparkline>
            <x14:sparkline>
              <xm:f>'Sup Table 3'!E43:K43</xm:f>
              <xm:sqref>L43</xm:sqref>
            </x14:sparkline>
            <x14:sparkline>
              <xm:f>'Sup Table 3'!E44:K44</xm:f>
              <xm:sqref>L44</xm:sqref>
            </x14:sparkline>
            <x14:sparkline>
              <xm:f>'Sup Table 3'!E45:K45</xm:f>
              <xm:sqref>L45</xm:sqref>
            </x14:sparkline>
            <x14:sparkline>
              <xm:f>'Sup Table 3'!E46:K46</xm:f>
              <xm:sqref>L46</xm:sqref>
            </x14:sparkline>
            <x14:sparkline>
              <xm:f>'Sup Table 3'!E47:K47</xm:f>
              <xm:sqref>L47</xm:sqref>
            </x14:sparkline>
            <x14:sparkline>
              <xm:f>'Sup Table 3'!E48:K48</xm:f>
              <xm:sqref>L48</xm:sqref>
            </x14:sparkline>
            <x14:sparkline>
              <xm:f>'Sup Table 3'!E49:K49</xm:f>
              <xm:sqref>L49</xm:sqref>
            </x14:sparkline>
            <x14:sparkline>
              <xm:f>'Sup Table 3'!E50:K50</xm:f>
              <xm:sqref>L50</xm:sqref>
            </x14:sparkline>
            <x14:sparkline>
              <xm:f>'Sup Table 3'!E51:K51</xm:f>
              <xm:sqref>L51</xm:sqref>
            </x14:sparkline>
            <x14:sparkline>
              <xm:f>'Sup Table 3'!E52:K52</xm:f>
              <xm:sqref>L52</xm:sqref>
            </x14:sparkline>
            <x14:sparkline>
              <xm:f>'Sup Table 3'!E53:K53</xm:f>
              <xm:sqref>L53</xm:sqref>
            </x14:sparkline>
            <x14:sparkline>
              <xm:f>'Sup Table 3'!E54:K54</xm:f>
              <xm:sqref>L54</xm:sqref>
            </x14:sparkline>
            <x14:sparkline>
              <xm:f>'Sup Table 3'!E55:K55</xm:f>
              <xm:sqref>L55</xm:sqref>
            </x14:sparkline>
            <x14:sparkline>
              <xm:f>'Sup Table 3'!E56:K56</xm:f>
              <xm:sqref>L56</xm:sqref>
            </x14:sparkline>
            <x14:sparkline>
              <xm:f>'Sup Table 3'!E57:K57</xm:f>
              <xm:sqref>L57</xm:sqref>
            </x14:sparkline>
            <x14:sparkline>
              <xm:f>'Sup Table 3'!E58:K58</xm:f>
              <xm:sqref>L58</xm:sqref>
            </x14:sparkline>
            <x14:sparkline>
              <xm:f>'Sup Table 3'!E59:K59</xm:f>
              <xm:sqref>L59</xm:sqref>
            </x14:sparkline>
          </x14:sparklines>
        </x14:sparklineGroup>
        <x14:sparklineGroup displayEmptyCellsAs="gap" xr2:uid="{43875513-7D71-4A1D-B95A-5BFD5212C5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3'!R5:X5</xm:f>
              <xm:sqref>Y5</xm:sqref>
            </x14:sparkline>
            <x14:sparkline>
              <xm:f>'Sup Table 3'!R6:X6</xm:f>
              <xm:sqref>Y6</xm:sqref>
            </x14:sparkline>
            <x14:sparkline>
              <xm:f>'Sup Table 3'!R7:X7</xm:f>
              <xm:sqref>Y7</xm:sqref>
            </x14:sparkline>
            <x14:sparkline>
              <xm:f>'Sup Table 3'!R8:X8</xm:f>
              <xm:sqref>Y8</xm:sqref>
            </x14:sparkline>
            <x14:sparkline>
              <xm:f>'Sup Table 3'!R9:X9</xm:f>
              <xm:sqref>Y9</xm:sqref>
            </x14:sparkline>
            <x14:sparkline>
              <xm:f>'Sup Table 3'!R10:X10</xm:f>
              <xm:sqref>Y10</xm:sqref>
            </x14:sparkline>
            <x14:sparkline>
              <xm:f>'Sup Table 3'!R11:X11</xm:f>
              <xm:sqref>Y11</xm:sqref>
            </x14:sparkline>
            <x14:sparkline>
              <xm:f>'Sup Table 3'!R12:X12</xm:f>
              <xm:sqref>Y12</xm:sqref>
            </x14:sparkline>
            <x14:sparkline>
              <xm:f>'Sup Table 3'!R13:X13</xm:f>
              <xm:sqref>Y13</xm:sqref>
            </x14:sparkline>
            <x14:sparkline>
              <xm:f>'Sup Table 3'!R14:X14</xm:f>
              <xm:sqref>Y14</xm:sqref>
            </x14:sparkline>
            <x14:sparkline>
              <xm:f>'Sup Table 3'!R15:X15</xm:f>
              <xm:sqref>Y15</xm:sqref>
            </x14:sparkline>
            <x14:sparkline>
              <xm:f>'Sup Table 3'!R16:X16</xm:f>
              <xm:sqref>Y16</xm:sqref>
            </x14:sparkline>
            <x14:sparkline>
              <xm:f>'Sup Table 3'!R17:X17</xm:f>
              <xm:sqref>Y17</xm:sqref>
            </x14:sparkline>
            <x14:sparkline>
              <xm:f>'Sup Table 3'!R18:X18</xm:f>
              <xm:sqref>Y18</xm:sqref>
            </x14:sparkline>
            <x14:sparkline>
              <xm:f>'Sup Table 3'!R19:X19</xm:f>
              <xm:sqref>Y19</xm:sqref>
            </x14:sparkline>
            <x14:sparkline>
              <xm:f>'Sup Table 3'!R20:X20</xm:f>
              <xm:sqref>Y20</xm:sqref>
            </x14:sparkline>
            <x14:sparkline>
              <xm:f>'Sup Table 3'!R21:X21</xm:f>
              <xm:sqref>Y21</xm:sqref>
            </x14:sparkline>
            <x14:sparkline>
              <xm:f>'Sup Table 3'!R22:X22</xm:f>
              <xm:sqref>Y22</xm:sqref>
            </x14:sparkline>
            <x14:sparkline>
              <xm:f>'Sup Table 3'!R23:X23</xm:f>
              <xm:sqref>Y23</xm:sqref>
            </x14:sparkline>
            <x14:sparkline>
              <xm:f>'Sup Table 3'!R24:X24</xm:f>
              <xm:sqref>Y24</xm:sqref>
            </x14:sparkline>
            <x14:sparkline>
              <xm:f>'Sup Table 3'!R25:X25</xm:f>
              <xm:sqref>Y25</xm:sqref>
            </x14:sparkline>
            <x14:sparkline>
              <xm:f>'Sup Table 3'!R26:X26</xm:f>
              <xm:sqref>Y26</xm:sqref>
            </x14:sparkline>
            <x14:sparkline>
              <xm:f>'Sup Table 3'!R38:X38</xm:f>
              <xm:sqref>Y38</xm:sqref>
            </x14:sparkline>
            <x14:sparkline>
              <xm:f>'Sup Table 3'!R39:X39</xm:f>
              <xm:sqref>Y39</xm:sqref>
            </x14:sparkline>
            <x14:sparkline>
              <xm:f>'Sup Table 3'!R40:X40</xm:f>
              <xm:sqref>Y40</xm:sqref>
            </x14:sparkline>
            <x14:sparkline>
              <xm:f>'Sup Table 3'!R41:X41</xm:f>
              <xm:sqref>Y41</xm:sqref>
            </x14:sparkline>
            <x14:sparkline>
              <xm:f>'Sup Table 3'!R42:X42</xm:f>
              <xm:sqref>Y42</xm:sqref>
            </x14:sparkline>
            <x14:sparkline>
              <xm:f>'Sup Table 3'!R43:X43</xm:f>
              <xm:sqref>Y43</xm:sqref>
            </x14:sparkline>
            <x14:sparkline>
              <xm:f>'Sup Table 3'!R44:X44</xm:f>
              <xm:sqref>Y44</xm:sqref>
            </x14:sparkline>
            <x14:sparkline>
              <xm:f>'Sup Table 3'!R45:X45</xm:f>
              <xm:sqref>Y45</xm:sqref>
            </x14:sparkline>
            <x14:sparkline>
              <xm:f>'Sup Table 3'!R46:X46</xm:f>
              <xm:sqref>Y46</xm:sqref>
            </x14:sparkline>
            <x14:sparkline>
              <xm:f>'Sup Table 3'!R47:X47</xm:f>
              <xm:sqref>Y47</xm:sqref>
            </x14:sparkline>
            <x14:sparkline>
              <xm:f>'Sup Table 3'!R48:X48</xm:f>
              <xm:sqref>Y48</xm:sqref>
            </x14:sparkline>
            <x14:sparkline>
              <xm:f>'Sup Table 3'!R49:X49</xm:f>
              <xm:sqref>Y49</xm:sqref>
            </x14:sparkline>
            <x14:sparkline>
              <xm:f>'Sup Table 3'!R50:X50</xm:f>
              <xm:sqref>Y50</xm:sqref>
            </x14:sparkline>
            <x14:sparkline>
              <xm:f>'Sup Table 3'!R51:X51</xm:f>
              <xm:sqref>Y51</xm:sqref>
            </x14:sparkline>
            <x14:sparkline>
              <xm:f>'Sup Table 3'!R52:X52</xm:f>
              <xm:sqref>Y52</xm:sqref>
            </x14:sparkline>
            <x14:sparkline>
              <xm:f>'Sup Table 3'!R53:X53</xm:f>
              <xm:sqref>Y53</xm:sqref>
            </x14:sparkline>
            <x14:sparkline>
              <xm:f>'Sup Table 3'!R54:X54</xm:f>
              <xm:sqref>Y54</xm:sqref>
            </x14:sparkline>
            <x14:sparkline>
              <xm:f>'Sup Table 3'!R55:X55</xm:f>
              <xm:sqref>Y55</xm:sqref>
            </x14:sparkline>
            <x14:sparkline>
              <xm:f>'Sup Table 3'!R56:X56</xm:f>
              <xm:sqref>Y56</xm:sqref>
            </x14:sparkline>
            <x14:sparkline>
              <xm:f>'Sup Table 3'!R57:X57</xm:f>
              <xm:sqref>Y57</xm:sqref>
            </x14:sparkline>
            <x14:sparkline>
              <xm:f>'Sup Table 3'!R58:X58</xm:f>
              <xm:sqref>Y58</xm:sqref>
            </x14:sparkline>
            <x14:sparkline>
              <xm:f>'Sup Table 3'!R59:X59</xm:f>
              <xm:sqref>Y59</xm:sqref>
            </x14:sparkline>
          </x14:sparklines>
        </x14:sparklineGroup>
        <x14:sparklineGroup displayEmptyCellsAs="gap" xr2:uid="{D6427090-8D2D-41FF-B91E-EC25B14316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'Sup Table 3'!R27:X27</xm:f>
              <xm:sqref>Y27</xm:sqref>
            </x14:sparkline>
            <x14:sparkline>
              <xm:f>'Sup Table 3'!R28:X28</xm:f>
              <xm:sqref>Y28</xm:sqref>
            </x14:sparkline>
            <x14:sparkline>
              <xm:f>'Sup Table 3'!R29:X29</xm:f>
              <xm:sqref>Y29</xm:sqref>
            </x14:sparkline>
            <x14:sparkline>
              <xm:f>'Sup Table 3'!R30:X30</xm:f>
              <xm:sqref>Y30</xm:sqref>
            </x14:sparkline>
            <x14:sparkline>
              <xm:f>'Sup Table 3'!R31:X31</xm:f>
              <xm:sqref>Y31</xm:sqref>
            </x14:sparkline>
            <x14:sparkline>
              <xm:f>'Sup Table 3'!R32:X32</xm:f>
              <xm:sqref>Y32</xm:sqref>
            </x14:sparkline>
            <x14:sparkline>
              <xm:f>'Sup Table 3'!R33:X33</xm:f>
              <xm:sqref>Y33</xm:sqref>
            </x14:sparkline>
            <x14:sparkline>
              <xm:f>'Sup Table 3'!R34:X34</xm:f>
              <xm:sqref>Y34</xm:sqref>
            </x14:sparkline>
            <x14:sparkline>
              <xm:f>'Sup Table 3'!R35:X35</xm:f>
              <xm:sqref>Y35</xm:sqref>
            </x14:sparkline>
            <x14:sparkline>
              <xm:f>'Sup Table 3'!R36:X36</xm:f>
              <xm:sqref>Y36</xm:sqref>
            </x14:sparkline>
            <x14:sparkline>
              <xm:f>'Sup Table 3'!R37:X37</xm:f>
              <xm:sqref>Y37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2F03-EC40-4993-9AB4-057EFEB2C379}">
  <dimension ref="A1:BL75"/>
  <sheetViews>
    <sheetView topLeftCell="A2" zoomScaleNormal="250" workbookViewId="0">
      <pane xSplit="1" topLeftCell="AF1" activePane="topRight" state="frozen"/>
      <selection activeCell="A3" sqref="A3"/>
      <selection pane="topRight" activeCell="AJ14" sqref="AJ14"/>
    </sheetView>
  </sheetViews>
  <sheetFormatPr defaultRowHeight="14.5" x14ac:dyDescent="0.35"/>
  <cols>
    <col min="1" max="1" width="27.81640625" customWidth="1"/>
    <col min="2" max="2" width="18" bestFit="1" customWidth="1"/>
    <col min="3" max="3" width="19.81640625" bestFit="1" customWidth="1"/>
    <col min="4" max="4" width="18.453125" customWidth="1"/>
    <col min="5" max="5" width="16.1796875" customWidth="1"/>
    <col min="6" max="6" width="15.90625" customWidth="1"/>
    <col min="7" max="7" width="18" customWidth="1"/>
    <col min="8" max="8" width="20.6328125" customWidth="1"/>
    <col min="9" max="9" width="18.1796875" bestFit="1" customWidth="1"/>
    <col min="10" max="10" width="17" customWidth="1"/>
    <col min="11" max="11" width="21.81640625" customWidth="1"/>
    <col min="12" max="12" width="21.54296875" customWidth="1"/>
    <col min="13" max="14" width="17.6328125" customWidth="1"/>
    <col min="15" max="15" width="23.453125" customWidth="1"/>
    <col min="16" max="16" width="20.453125" customWidth="1"/>
    <col min="17" max="19" width="19.453125" customWidth="1"/>
    <col min="20" max="21" width="19.6328125" customWidth="1"/>
    <col min="22" max="22" width="25.7265625" customWidth="1"/>
    <col min="23" max="23" width="26.1796875" customWidth="1"/>
    <col min="24" max="25" width="18.08984375" customWidth="1"/>
    <col min="26" max="26" width="18.08984375" style="111" customWidth="1"/>
    <col min="27" max="30" width="18.08984375" customWidth="1"/>
    <col min="31" max="33" width="20.453125" customWidth="1"/>
    <col min="34" max="34" width="19" customWidth="1"/>
    <col min="35" max="35" width="20.08984375" customWidth="1"/>
    <col min="36" max="36" width="20.6328125" customWidth="1"/>
    <col min="37" max="37" width="21.54296875" customWidth="1"/>
    <col min="38" max="41" width="16.90625" customWidth="1"/>
    <col min="42" max="42" width="10.81640625" customWidth="1"/>
    <col min="43" max="43" width="9.1796875" bestFit="1" customWidth="1"/>
    <col min="44" max="44" width="13.26953125" customWidth="1"/>
    <col min="45" max="47" width="14.90625" customWidth="1"/>
    <col min="48" max="48" width="24" customWidth="1"/>
    <col min="49" max="49" width="25.81640625" customWidth="1"/>
    <col min="50" max="50" width="23.453125" customWidth="1"/>
    <col min="51" max="51" width="25" customWidth="1"/>
    <col min="52" max="53" width="19.1796875" customWidth="1"/>
    <col min="54" max="54" width="19.81640625" customWidth="1"/>
    <col min="55" max="55" width="19.90625" bestFit="1" customWidth="1"/>
    <col min="56" max="56" width="23.08984375" customWidth="1"/>
    <col min="57" max="57" width="22.6328125" customWidth="1"/>
    <col min="58" max="58" width="19.90625" bestFit="1" customWidth="1"/>
    <col min="59" max="59" width="21" customWidth="1"/>
    <col min="61" max="61" width="10.81640625" customWidth="1"/>
    <col min="62" max="62" width="11.81640625" customWidth="1"/>
    <col min="64" max="64" width="12.1796875" customWidth="1"/>
  </cols>
  <sheetData>
    <row r="1" spans="1:64" ht="15" thickBot="1" x14ac:dyDescent="0.4">
      <c r="A1" s="7" t="s">
        <v>12</v>
      </c>
      <c r="K1" s="87"/>
      <c r="Z1"/>
    </row>
    <row r="2" spans="1:64" x14ac:dyDescent="0.35">
      <c r="A2" s="48"/>
      <c r="B2" s="49"/>
      <c r="C2" s="181" t="s">
        <v>50</v>
      </c>
      <c r="D2" s="181"/>
      <c r="E2" s="181"/>
      <c r="F2" s="181"/>
      <c r="G2" s="181"/>
      <c r="H2" s="181"/>
      <c r="I2" s="181"/>
      <c r="J2" s="181"/>
      <c r="K2" s="192"/>
      <c r="L2" s="85"/>
      <c r="M2" s="85"/>
      <c r="N2" s="85"/>
      <c r="O2" s="85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186" t="s">
        <v>380</v>
      </c>
      <c r="AI2" s="186"/>
      <c r="AJ2" s="186"/>
      <c r="AK2" s="186"/>
      <c r="AL2" s="179" t="s">
        <v>379</v>
      </c>
      <c r="AM2" s="179"/>
      <c r="AN2" s="179"/>
      <c r="AO2" s="179"/>
      <c r="AP2" s="49"/>
      <c r="AQ2" s="49"/>
      <c r="AR2" s="49"/>
      <c r="AS2" s="49"/>
      <c r="AT2" s="49"/>
      <c r="AU2" s="49"/>
      <c r="AV2" s="180" t="s">
        <v>51</v>
      </c>
      <c r="AW2" s="181"/>
      <c r="AX2" s="181"/>
      <c r="AY2" s="181"/>
      <c r="AZ2" s="181"/>
      <c r="BA2" s="181"/>
      <c r="BB2" s="182"/>
      <c r="BC2" s="180" t="s">
        <v>52</v>
      </c>
      <c r="BD2" s="181"/>
      <c r="BE2" s="181"/>
      <c r="BF2" s="181"/>
      <c r="BG2" s="183"/>
    </row>
    <row r="3" spans="1:64" s="50" customFormat="1" ht="74.5" x14ac:dyDescent="0.35">
      <c r="A3" s="52" t="s">
        <v>13</v>
      </c>
      <c r="B3" s="73" t="s">
        <v>14</v>
      </c>
      <c r="C3" s="73" t="s">
        <v>97</v>
      </c>
      <c r="D3" s="73" t="s">
        <v>82</v>
      </c>
      <c r="E3" s="73" t="s">
        <v>83</v>
      </c>
      <c r="F3" s="73" t="s">
        <v>84</v>
      </c>
      <c r="G3" s="73" t="s">
        <v>79</v>
      </c>
      <c r="H3" s="73" t="s">
        <v>80</v>
      </c>
      <c r="I3" s="73" t="s">
        <v>81</v>
      </c>
      <c r="J3" s="73" t="s">
        <v>85</v>
      </c>
      <c r="K3" s="88" t="s">
        <v>367</v>
      </c>
      <c r="L3" s="95" t="s">
        <v>100</v>
      </c>
      <c r="M3" s="73" t="s">
        <v>98</v>
      </c>
      <c r="N3" s="73" t="s">
        <v>88</v>
      </c>
      <c r="O3" s="88" t="s">
        <v>99</v>
      </c>
      <c r="P3" s="123" t="s">
        <v>397</v>
      </c>
      <c r="Q3" s="73" t="s">
        <v>87</v>
      </c>
      <c r="R3" s="123" t="s">
        <v>405</v>
      </c>
      <c r="S3" s="112" t="s">
        <v>376</v>
      </c>
      <c r="T3" s="95" t="s">
        <v>373</v>
      </c>
      <c r="U3" s="95" t="s">
        <v>102</v>
      </c>
      <c r="V3" s="95" t="s">
        <v>374</v>
      </c>
      <c r="W3" s="73" t="s">
        <v>86</v>
      </c>
      <c r="X3" s="95" t="s">
        <v>101</v>
      </c>
      <c r="Y3" s="112" t="s">
        <v>368</v>
      </c>
      <c r="Z3" s="115" t="s">
        <v>406</v>
      </c>
      <c r="AA3" s="115" t="s">
        <v>407</v>
      </c>
      <c r="AB3" s="115" t="s">
        <v>372</v>
      </c>
      <c r="AC3" s="115" t="s">
        <v>377</v>
      </c>
      <c r="AD3" s="79" t="s">
        <v>371</v>
      </c>
      <c r="AE3" s="79" t="s">
        <v>378</v>
      </c>
      <c r="AF3" s="79" t="s">
        <v>381</v>
      </c>
      <c r="AG3" s="79" t="s">
        <v>382</v>
      </c>
      <c r="AH3" s="79" t="s">
        <v>408</v>
      </c>
      <c r="AI3" s="79" t="s">
        <v>409</v>
      </c>
      <c r="AJ3" s="79" t="s">
        <v>410</v>
      </c>
      <c r="AK3" s="79" t="s">
        <v>411</v>
      </c>
      <c r="AL3" s="127" t="s">
        <v>15</v>
      </c>
      <c r="AM3" s="127" t="s">
        <v>16</v>
      </c>
      <c r="AN3" s="127" t="s">
        <v>17</v>
      </c>
      <c r="AO3" s="127" t="s">
        <v>18</v>
      </c>
      <c r="AP3" s="73" t="s">
        <v>94</v>
      </c>
      <c r="AQ3" s="73" t="s">
        <v>53</v>
      </c>
      <c r="AR3" s="73" t="s">
        <v>54</v>
      </c>
      <c r="AS3" s="73" t="s">
        <v>386</v>
      </c>
      <c r="AT3" s="73" t="s">
        <v>387</v>
      </c>
      <c r="AU3" s="136" t="s">
        <v>385</v>
      </c>
      <c r="AV3" s="73" t="s">
        <v>69</v>
      </c>
      <c r="AW3" s="73" t="s">
        <v>89</v>
      </c>
      <c r="AX3" s="73" t="s">
        <v>90</v>
      </c>
      <c r="AY3" s="73" t="s">
        <v>91</v>
      </c>
      <c r="AZ3" s="73" t="s">
        <v>64</v>
      </c>
      <c r="BA3" s="73" t="s">
        <v>65</v>
      </c>
      <c r="BB3" s="61" t="s">
        <v>375</v>
      </c>
      <c r="BC3" s="73" t="s">
        <v>92</v>
      </c>
      <c r="BD3" s="73" t="s">
        <v>93</v>
      </c>
      <c r="BE3" s="73" t="s">
        <v>55</v>
      </c>
      <c r="BF3" s="73" t="s">
        <v>64</v>
      </c>
      <c r="BG3" s="53" t="s">
        <v>65</v>
      </c>
      <c r="BI3" s="63" t="s">
        <v>56</v>
      </c>
      <c r="BJ3" s="63" t="s">
        <v>57</v>
      </c>
      <c r="BL3" s="65" t="s">
        <v>58</v>
      </c>
    </row>
    <row r="4" spans="1:64" ht="14.5" customHeight="1" x14ac:dyDescent="0.35">
      <c r="A4" s="191" t="s">
        <v>19</v>
      </c>
      <c r="B4" s="51" t="s">
        <v>20</v>
      </c>
      <c r="C4" s="13">
        <v>0.33927059471875182</v>
      </c>
      <c r="D4" s="13">
        <v>0.1013135772896732</v>
      </c>
      <c r="E4" s="13">
        <v>0.12833053123358609</v>
      </c>
      <c r="F4" s="13">
        <v>0.10962648619549301</v>
      </c>
      <c r="G4" s="13">
        <v>0.2379570174290786</v>
      </c>
      <c r="H4" s="13">
        <v>0.1013135772896732</v>
      </c>
      <c r="I4" s="13">
        <v>9.7676679643377257E-2</v>
      </c>
      <c r="J4" s="13">
        <v>7.3777066539146646E-2</v>
      </c>
      <c r="K4" s="77">
        <v>6.6503271246554724E-2</v>
      </c>
      <c r="L4" s="107">
        <f>(J4)/C4</f>
        <v>0.21745788667687596</v>
      </c>
      <c r="M4" s="13">
        <v>0.11168711650657655</v>
      </c>
      <c r="N4" s="93">
        <v>0.1494807875742741</v>
      </c>
      <c r="O4" s="93">
        <v>0.13063234683259325</v>
      </c>
      <c r="P4" s="13">
        <v>9.9697807943681313E-2</v>
      </c>
      <c r="Q4" s="13"/>
      <c r="R4" s="13">
        <v>9.2312785133038255E-2</v>
      </c>
      <c r="S4" s="90" t="s">
        <v>59</v>
      </c>
      <c r="T4" s="13">
        <v>2.8924672675018651E-2</v>
      </c>
      <c r="U4" s="13">
        <v>3.1386346945233012E-2</v>
      </c>
      <c r="V4" s="13">
        <v>3.2001765512786599E-2</v>
      </c>
      <c r="W4" s="13"/>
      <c r="X4" s="13">
        <v>0.1045759081230716</v>
      </c>
      <c r="Y4" s="137">
        <f>U4/P4</f>
        <v>0.31481481481481488</v>
      </c>
      <c r="Z4" s="124">
        <f>1-(AA4+AD4)</f>
        <v>0.96299999999999997</v>
      </c>
      <c r="AA4" s="108">
        <v>0.02</v>
      </c>
      <c r="AB4" s="114">
        <f t="shared" ref="AB4:AB14" si="0">AA4*AP4</f>
        <v>1.2E-2</v>
      </c>
      <c r="AC4" s="114">
        <f>SUM(Z4:AA4,AD4)</f>
        <v>1</v>
      </c>
      <c r="AD4" s="116">
        <v>1.7000000000000001E-2</v>
      </c>
      <c r="AE4" s="80">
        <f>100000*AD4</f>
        <v>1700.0000000000002</v>
      </c>
      <c r="AF4" s="131">
        <v>1E-3</v>
      </c>
      <c r="AG4" s="80">
        <f>AE4*AF4</f>
        <v>1.7000000000000002</v>
      </c>
      <c r="AH4" s="80">
        <v>0.7</v>
      </c>
      <c r="AI4" s="80">
        <v>0.2</v>
      </c>
      <c r="AJ4" s="80">
        <v>0.05</v>
      </c>
      <c r="AK4" s="80">
        <v>0.05</v>
      </c>
      <c r="AL4" s="128">
        <f>$AG4*AH4</f>
        <v>1.19</v>
      </c>
      <c r="AM4" s="128">
        <f t="shared" ref="AM4:AO4" si="1">$AG4*AI4</f>
        <v>0.34000000000000008</v>
      </c>
      <c r="AN4" s="128">
        <f t="shared" si="1"/>
        <v>8.500000000000002E-2</v>
      </c>
      <c r="AO4" s="128">
        <f t="shared" si="1"/>
        <v>8.500000000000002E-2</v>
      </c>
      <c r="AP4" s="67">
        <f>(0.6*$BI$4*$BL$4)+(1-$BI$4) + (1 - $BL$4)</f>
        <v>0.6</v>
      </c>
      <c r="AQ4" s="67">
        <f>(0.6*$BJ$4)+(1-$BJ$4)</f>
        <v>0.6</v>
      </c>
      <c r="AR4" s="13">
        <f t="shared" ref="AR4:AR14" si="2">(AH4*1)+(AI4*AP4)+(AJ4*AQ4)+(AK4*AP4*AQ4)</f>
        <v>0.86799999999999999</v>
      </c>
      <c r="AS4" s="87">
        <f>AG4*AR4</f>
        <v>1.4756000000000002</v>
      </c>
      <c r="AT4" s="87">
        <f>AG4-AS4</f>
        <v>0.22439999999999993</v>
      </c>
      <c r="AU4" s="135">
        <f>AT4/AG4</f>
        <v>0.13199999999999995</v>
      </c>
      <c r="AV4" s="13">
        <f t="shared" ref="AV4:AV14" si="3">J4</f>
        <v>7.3777066539146646E-2</v>
      </c>
      <c r="AW4" s="13">
        <v>2.5616759862267099E-3</v>
      </c>
      <c r="AX4" s="13">
        <v>2.6674259965153249E-3</v>
      </c>
      <c r="AY4" s="13">
        <f t="shared" ref="AY4:AY14" si="4">AX4*AR4</f>
        <v>2.3153257649753019E-3</v>
      </c>
      <c r="AZ4" s="13">
        <f>AX4-AY4</f>
        <v>3.5210023154002299E-4</v>
      </c>
      <c r="BA4" s="117">
        <f>AZ4/AX4</f>
        <v>0.13200000000000003</v>
      </c>
      <c r="BB4" s="62">
        <f t="shared" ref="BB4:BB14" si="5">BA4+AB4</f>
        <v>0.14400000000000004</v>
      </c>
      <c r="BC4" s="13">
        <v>0.10457590812307201</v>
      </c>
      <c r="BD4" s="13">
        <f t="shared" ref="BD4:BD14" si="6">M4</f>
        <v>0.11168711650657655</v>
      </c>
      <c r="BE4" s="13">
        <f t="shared" ref="BE4:BE14" si="7">BD4*AR4</f>
        <v>9.6944417127708446E-2</v>
      </c>
      <c r="BF4" s="13">
        <f>BD4-BE4</f>
        <v>1.4742699378868102E-2</v>
      </c>
      <c r="BG4" s="62">
        <f t="shared" ref="BG4:BG14" si="8">(BF4/BD4)*L4</f>
        <v>2.870444104134762E-2</v>
      </c>
      <c r="BI4" s="64">
        <v>1</v>
      </c>
      <c r="BJ4" s="64">
        <v>1</v>
      </c>
      <c r="BL4" s="66">
        <v>1</v>
      </c>
    </row>
    <row r="5" spans="1:64" ht="14.5" customHeight="1" x14ac:dyDescent="0.35">
      <c r="A5" s="191"/>
      <c r="B5" t="s">
        <v>21</v>
      </c>
      <c r="C5" s="13">
        <v>2.112537391806629</v>
      </c>
      <c r="D5" s="13">
        <v>0.71119286696278938</v>
      </c>
      <c r="E5" s="13">
        <v>0.84164836326957326</v>
      </c>
      <c r="F5" s="13">
        <v>0.55969616157426627</v>
      </c>
      <c r="G5" s="13">
        <v>1.4770928775381009</v>
      </c>
      <c r="H5" s="13">
        <v>0.63544451426852788</v>
      </c>
      <c r="I5" s="13">
        <v>0.67331869061565863</v>
      </c>
      <c r="J5" s="13">
        <v>0.46711484161461309</v>
      </c>
      <c r="K5" s="77">
        <v>0.33665934530782932</v>
      </c>
      <c r="L5" s="107">
        <f t="shared" ref="L5:L68" si="9">(J5)/C5</f>
        <v>0.22111553784860552</v>
      </c>
      <c r="M5" s="13">
        <v>0.37598716092741769</v>
      </c>
      <c r="N5" s="54">
        <v>0.21594199895562491</v>
      </c>
      <c r="O5" s="92">
        <v>0.15180752970457201</v>
      </c>
      <c r="P5" s="13">
        <v>0.72344065982976991</v>
      </c>
      <c r="Q5" s="13"/>
      <c r="R5" s="13">
        <v>0.64361272495200228</v>
      </c>
      <c r="S5" s="90" t="s">
        <v>59</v>
      </c>
      <c r="T5" s="13">
        <v>0.19956983719441929</v>
      </c>
      <c r="U5" s="13">
        <v>0.26443003428260559</v>
      </c>
      <c r="V5" s="13">
        <v>0.17961285347497741</v>
      </c>
      <c r="W5" s="13"/>
      <c r="X5" s="13">
        <v>0.7667345718259253</v>
      </c>
      <c r="Y5" s="108">
        <f t="shared" ref="Y5:Y14" si="10">U5/P5</f>
        <v>0.36551724137931041</v>
      </c>
      <c r="Z5" s="124">
        <f t="shared" ref="Z5:Z14" si="11">1-(AA5+AD5)</f>
        <v>0.87549999999999994</v>
      </c>
      <c r="AA5" s="108">
        <v>0.1</v>
      </c>
      <c r="AB5" s="114">
        <f t="shared" si="0"/>
        <v>0.06</v>
      </c>
      <c r="AC5" s="114">
        <f t="shared" ref="AC5:AC14" si="12">SUM(Z5:AA5,AD5)</f>
        <v>0.99999999999999989</v>
      </c>
      <c r="AD5" s="116">
        <v>2.4500000000000001E-2</v>
      </c>
      <c r="AE5" s="80">
        <f t="shared" ref="AE5:AE14" si="13">100000*AD5</f>
        <v>2450</v>
      </c>
      <c r="AF5" s="131">
        <v>1E-3</v>
      </c>
      <c r="AG5" s="80">
        <f t="shared" ref="AG5:AG14" si="14">AE5*AF5</f>
        <v>2.4500000000000002</v>
      </c>
      <c r="AH5" s="80">
        <v>0.7</v>
      </c>
      <c r="AI5" s="80">
        <v>0.2</v>
      </c>
      <c r="AJ5" s="80">
        <v>0.05</v>
      </c>
      <c r="AK5" s="80">
        <v>0.05</v>
      </c>
      <c r="AL5" s="128">
        <f t="shared" ref="AL5:AL14" si="15">$AG5*AH5</f>
        <v>1.7150000000000001</v>
      </c>
      <c r="AM5" s="128">
        <f t="shared" ref="AM5:AM14" si="16">$AG5*AI5</f>
        <v>0.49000000000000005</v>
      </c>
      <c r="AN5" s="128">
        <f t="shared" ref="AN5:AN14" si="17">$AG5*AJ5</f>
        <v>0.12250000000000001</v>
      </c>
      <c r="AO5" s="128">
        <f t="shared" ref="AO5:AO14" si="18">$AG5*AK5</f>
        <v>0.12250000000000001</v>
      </c>
      <c r="AP5" s="67">
        <f t="shared" ref="AP5:AP68" si="19">(0.6*$BI$4*$BL$4)+(1-$BI$4) + (1 - $BL$4)</f>
        <v>0.6</v>
      </c>
      <c r="AQ5" s="67">
        <f t="shared" ref="AQ5:AQ68" si="20">(0.6*$BJ$4)+(1-$BJ$4)</f>
        <v>0.6</v>
      </c>
      <c r="AR5" s="13">
        <f t="shared" si="2"/>
        <v>0.86799999999999999</v>
      </c>
      <c r="AS5" s="87">
        <f t="shared" ref="AS5:AS14" si="21">AG5*AR5</f>
        <v>2.1266000000000003</v>
      </c>
      <c r="AT5" s="87">
        <f t="shared" ref="AT5:AT14" si="22">AG5-AS5</f>
        <v>0.32339999999999991</v>
      </c>
      <c r="AU5" s="135">
        <f t="shared" ref="AU5:AU14" si="23">AT5/AG5</f>
        <v>0.13199999999999995</v>
      </c>
      <c r="AV5" s="13">
        <f t="shared" si="3"/>
        <v>0.46711484161461309</v>
      </c>
      <c r="AW5" s="13">
        <v>2.3957082462739931E-2</v>
      </c>
      <c r="AX5" s="13">
        <v>2.588862876872404E-2</v>
      </c>
      <c r="AY5" s="13">
        <f t="shared" si="4"/>
        <v>2.2471329771252466E-2</v>
      </c>
      <c r="AZ5" s="13">
        <f t="shared" ref="AZ5:AZ68" si="24">AX5-AY5</f>
        <v>3.4172989974715733E-3</v>
      </c>
      <c r="BA5" s="117">
        <f t="shared" ref="BA5:BA68" si="25">AZ5/AX5</f>
        <v>0.13200000000000001</v>
      </c>
      <c r="BB5" s="62">
        <f t="shared" si="5"/>
        <v>0.192</v>
      </c>
      <c r="BC5" s="13">
        <v>0.7667345718259253</v>
      </c>
      <c r="BD5" s="13">
        <f t="shared" si="6"/>
        <v>0.37598716092741769</v>
      </c>
      <c r="BE5" s="13">
        <f t="shared" si="7"/>
        <v>0.32635685568499856</v>
      </c>
      <c r="BF5" s="13">
        <f t="shared" ref="BF5:BF68" si="26">BD5-BE5</f>
        <v>4.9630305242419126E-2</v>
      </c>
      <c r="BG5" s="62">
        <f t="shared" si="8"/>
        <v>2.9187250996015924E-2</v>
      </c>
    </row>
    <row r="6" spans="1:64" ht="14.5" customHeight="1" x14ac:dyDescent="0.35">
      <c r="A6" s="191"/>
      <c r="B6" t="s">
        <v>22</v>
      </c>
      <c r="C6" s="13">
        <v>3.5352289137901858</v>
      </c>
      <c r="D6" s="13">
        <v>1.408067746280649</v>
      </c>
      <c r="E6" s="13">
        <v>1.276296700505722</v>
      </c>
      <c r="F6" s="13">
        <v>0.8508644670038148</v>
      </c>
      <c r="G6" s="13">
        <v>2.616596480387837</v>
      </c>
      <c r="H6" s="13">
        <v>0.91863243340234868</v>
      </c>
      <c r="I6" s="13">
        <v>1.3478295539263969</v>
      </c>
      <c r="J6" s="13">
        <v>0.76427206549457705</v>
      </c>
      <c r="K6" s="77">
        <v>0.50449486096686358</v>
      </c>
      <c r="L6" s="107">
        <f t="shared" si="9"/>
        <v>0.21618743343982966</v>
      </c>
      <c r="M6" s="13">
        <v>0.82570231808005179</v>
      </c>
      <c r="N6" s="54">
        <v>0.50781847208122832</v>
      </c>
      <c r="O6" s="92">
        <v>0.35292702291883588</v>
      </c>
      <c r="P6" s="13">
        <v>1.1023512030886271</v>
      </c>
      <c r="Q6" s="13"/>
      <c r="R6" s="13">
        <v>0.9992858467022917</v>
      </c>
      <c r="S6" s="13">
        <v>6.2735434322116979E-2</v>
      </c>
      <c r="T6" s="13">
        <v>0.32263937651374441</v>
      </c>
      <c r="U6" s="13">
        <v>0.38537481083586139</v>
      </c>
      <c r="V6" s="13">
        <v>0.2912716593526859</v>
      </c>
      <c r="W6" s="13"/>
      <c r="X6" s="13">
        <v>1.2616660016764929</v>
      </c>
      <c r="Y6" s="108">
        <f t="shared" si="10"/>
        <v>0.34959349593495925</v>
      </c>
      <c r="Z6" s="124">
        <f t="shared" si="11"/>
        <v>0.86899999999999999</v>
      </c>
      <c r="AA6" s="108">
        <v>0.1</v>
      </c>
      <c r="AB6" s="114">
        <f t="shared" si="0"/>
        <v>0.06</v>
      </c>
      <c r="AC6" s="114">
        <f t="shared" si="12"/>
        <v>1</v>
      </c>
      <c r="AD6" s="116">
        <v>3.1E-2</v>
      </c>
      <c r="AE6" s="80">
        <f t="shared" si="13"/>
        <v>3100</v>
      </c>
      <c r="AF6" s="131">
        <v>1E-3</v>
      </c>
      <c r="AG6" s="80">
        <f t="shared" si="14"/>
        <v>3.1</v>
      </c>
      <c r="AH6" s="80">
        <v>0.6</v>
      </c>
      <c r="AI6" s="80">
        <v>0.3</v>
      </c>
      <c r="AJ6" s="80">
        <v>0.1</v>
      </c>
      <c r="AK6" s="80">
        <v>0.1</v>
      </c>
      <c r="AL6" s="128">
        <f t="shared" si="15"/>
        <v>1.8599999999999999</v>
      </c>
      <c r="AM6" s="128">
        <f t="shared" si="16"/>
        <v>0.92999999999999994</v>
      </c>
      <c r="AN6" s="128">
        <f t="shared" si="17"/>
        <v>0.31000000000000005</v>
      </c>
      <c r="AO6" s="128">
        <f t="shared" si="18"/>
        <v>0.31000000000000005</v>
      </c>
      <c r="AP6" s="67">
        <f t="shared" si="19"/>
        <v>0.6</v>
      </c>
      <c r="AQ6" s="67">
        <f t="shared" si="20"/>
        <v>0.6</v>
      </c>
      <c r="AR6" s="13">
        <f t="shared" si="2"/>
        <v>0.87600000000000011</v>
      </c>
      <c r="AS6" s="87">
        <f t="shared" si="21"/>
        <v>2.7156000000000002</v>
      </c>
      <c r="AT6" s="87">
        <f t="shared" si="22"/>
        <v>0.38439999999999985</v>
      </c>
      <c r="AU6" s="135">
        <f t="shared" si="23"/>
        <v>0.12399999999999994</v>
      </c>
      <c r="AV6" s="13">
        <f t="shared" si="3"/>
        <v>0.76427206549457705</v>
      </c>
      <c r="AW6" s="13">
        <v>3.7523141206701097E-2</v>
      </c>
      <c r="AX6" s="13">
        <v>4.1285632191294427E-2</v>
      </c>
      <c r="AY6" s="13">
        <f t="shared" si="4"/>
        <v>3.6166213799573924E-2</v>
      </c>
      <c r="AZ6" s="13">
        <f>AX6-AY6</f>
        <v>5.1194183917205038E-3</v>
      </c>
      <c r="BA6" s="117">
        <f t="shared" si="25"/>
        <v>0.12399999999999987</v>
      </c>
      <c r="BB6" s="62">
        <f t="shared" si="5"/>
        <v>0.18399999999999989</v>
      </c>
      <c r="BC6" s="13">
        <v>1.2616660016764929</v>
      </c>
      <c r="BD6" s="13">
        <f t="shared" si="6"/>
        <v>0.82570231808005179</v>
      </c>
      <c r="BE6" s="13">
        <f t="shared" si="7"/>
        <v>0.72331523063812542</v>
      </c>
      <c r="BF6" s="13">
        <f t="shared" si="26"/>
        <v>0.10238708744192637</v>
      </c>
      <c r="BG6" s="62">
        <f t="shared" si="8"/>
        <v>2.6807241746538864E-2</v>
      </c>
    </row>
    <row r="7" spans="1:64" ht="14.5" customHeight="1" x14ac:dyDescent="0.35">
      <c r="A7" s="191"/>
      <c r="B7" t="s">
        <v>23</v>
      </c>
      <c r="C7" s="13">
        <v>5.8426274388332553</v>
      </c>
      <c r="D7" s="13">
        <v>2.43872162349889</v>
      </c>
      <c r="E7" s="13">
        <v>2.0952397046962292</v>
      </c>
      <c r="F7" s="13">
        <v>1.308666110638137</v>
      </c>
      <c r="G7" s="13">
        <v>4.3347418152895756</v>
      </c>
      <c r="H7" s="13">
        <v>1.5078856235436799</v>
      </c>
      <c r="I7" s="13">
        <v>2.3150681327299321</v>
      </c>
      <c r="J7" s="13">
        <v>1.1884474390572051</v>
      </c>
      <c r="K7" s="77">
        <v>0.83122624350243846</v>
      </c>
      <c r="L7" s="107">
        <f t="shared" si="9"/>
        <v>0.20340975896531446</v>
      </c>
      <c r="M7" s="13">
        <v>1.6565562264355289</v>
      </c>
      <c r="N7" s="54">
        <v>1.0302387301018201</v>
      </c>
      <c r="O7" s="92">
        <v>0.68913464318145556</v>
      </c>
      <c r="P7" s="13">
        <v>1.7586904889237629</v>
      </c>
      <c r="Q7" s="13"/>
      <c r="R7" s="13">
        <v>1.6230905213198279</v>
      </c>
      <c r="S7" s="90" t="s">
        <v>59</v>
      </c>
      <c r="T7" s="13">
        <v>0.55061805027052402</v>
      </c>
      <c r="U7" s="13">
        <v>0.58759985961705175</v>
      </c>
      <c r="V7" s="13">
        <v>0.48487261143225252</v>
      </c>
      <c r="W7" s="13"/>
      <c r="X7" s="13">
        <v>2.0755241500579542</v>
      </c>
      <c r="Y7" s="108">
        <f t="shared" si="10"/>
        <v>0.33411214953271035</v>
      </c>
      <c r="Z7" s="124">
        <f t="shared" si="11"/>
        <v>0.8155</v>
      </c>
      <c r="AA7" s="108">
        <v>0.15</v>
      </c>
      <c r="AB7" s="114">
        <f t="shared" si="0"/>
        <v>0.09</v>
      </c>
      <c r="AC7" s="114">
        <f t="shared" si="12"/>
        <v>1</v>
      </c>
      <c r="AD7" s="116">
        <v>3.4500000000000003E-2</v>
      </c>
      <c r="AE7" s="80">
        <f t="shared" si="13"/>
        <v>3450.0000000000005</v>
      </c>
      <c r="AF7" s="131">
        <v>1E-3</v>
      </c>
      <c r="AG7" s="80">
        <f t="shared" si="14"/>
        <v>3.4500000000000006</v>
      </c>
      <c r="AH7" s="80">
        <v>0.6</v>
      </c>
      <c r="AI7" s="80">
        <v>0.3</v>
      </c>
      <c r="AJ7" s="80">
        <v>0.1</v>
      </c>
      <c r="AK7" s="80">
        <v>0.1</v>
      </c>
      <c r="AL7" s="128">
        <f t="shared" si="15"/>
        <v>2.0700000000000003</v>
      </c>
      <c r="AM7" s="128">
        <f t="shared" si="16"/>
        <v>1.0350000000000001</v>
      </c>
      <c r="AN7" s="128">
        <f t="shared" si="17"/>
        <v>0.34500000000000008</v>
      </c>
      <c r="AO7" s="128">
        <f t="shared" si="18"/>
        <v>0.34500000000000008</v>
      </c>
      <c r="AP7" s="67">
        <f t="shared" si="19"/>
        <v>0.6</v>
      </c>
      <c r="AQ7" s="67">
        <f t="shared" si="20"/>
        <v>0.6</v>
      </c>
      <c r="AR7" s="13">
        <f t="shared" si="2"/>
        <v>0.87600000000000011</v>
      </c>
      <c r="AS7" s="87">
        <f t="shared" si="21"/>
        <v>3.0222000000000011</v>
      </c>
      <c r="AT7" s="87">
        <f t="shared" si="22"/>
        <v>0.42779999999999951</v>
      </c>
      <c r="AU7" s="135">
        <f t="shared" si="23"/>
        <v>0.12399999999999983</v>
      </c>
      <c r="AV7" s="13">
        <f t="shared" si="3"/>
        <v>1.1884474390572051</v>
      </c>
      <c r="AW7" s="13">
        <v>6.8984851910781256E-2</v>
      </c>
      <c r="AX7" s="13">
        <v>7.7329359444824636E-2</v>
      </c>
      <c r="AY7" s="13">
        <f t="shared" si="4"/>
        <v>6.7740518873666389E-2</v>
      </c>
      <c r="AZ7" s="13">
        <f t="shared" si="24"/>
        <v>9.588840571158247E-3</v>
      </c>
      <c r="BA7" s="117">
        <f t="shared" si="25"/>
        <v>0.1239999999999999</v>
      </c>
      <c r="BB7" s="62">
        <f t="shared" si="5"/>
        <v>0.21399999999999991</v>
      </c>
      <c r="BC7" s="13">
        <v>2.0755241500579542</v>
      </c>
      <c r="BD7" s="13">
        <f t="shared" si="6"/>
        <v>1.6565562264355289</v>
      </c>
      <c r="BE7" s="13">
        <f t="shared" si="7"/>
        <v>1.4511432543575236</v>
      </c>
      <c r="BF7" s="13">
        <f t="shared" si="26"/>
        <v>0.20541297207800535</v>
      </c>
      <c r="BG7" s="62">
        <f t="shared" si="8"/>
        <v>2.5222810111698964E-2</v>
      </c>
    </row>
    <row r="8" spans="1:64" ht="14.5" customHeight="1" x14ac:dyDescent="0.35">
      <c r="A8" s="191"/>
      <c r="B8" t="s">
        <v>24</v>
      </c>
      <c r="C8" s="13">
        <v>8.7806153725718907</v>
      </c>
      <c r="D8" s="13">
        <v>4.139523660822034</v>
      </c>
      <c r="E8" s="13">
        <v>2.8856035335024761</v>
      </c>
      <c r="F8" s="13">
        <v>1.755488178247381</v>
      </c>
      <c r="G8" s="13">
        <v>6.5362570687366324</v>
      </c>
      <c r="H8" s="13">
        <v>2.2443583038352588</v>
      </c>
      <c r="I8" s="13">
        <v>3.9617527060628062</v>
      </c>
      <c r="J8" s="13">
        <v>1.552321372808263</v>
      </c>
      <c r="K8" s="77">
        <v>1.0221829898655641</v>
      </c>
      <c r="L8" s="107">
        <f t="shared" si="9"/>
        <v>0.1767895878524946</v>
      </c>
      <c r="M8" s="13">
        <v>2.8250447231112101</v>
      </c>
      <c r="N8" s="54">
        <v>1.675475643205707</v>
      </c>
      <c r="O8" s="92">
        <v>0.99499145962026303</v>
      </c>
      <c r="P8" s="13">
        <v>2.6566517842372779</v>
      </c>
      <c r="Q8" s="13"/>
      <c r="R8" s="13">
        <v>2.364836966282541</v>
      </c>
      <c r="S8" s="13">
        <v>9.4745070764524875E-2</v>
      </c>
      <c r="T8" s="13">
        <v>0.78827898876084701</v>
      </c>
      <c r="U8" s="13">
        <v>0.87544445386420988</v>
      </c>
      <c r="V8" s="13">
        <v>0.70111352365748414</v>
      </c>
      <c r="W8" s="13"/>
      <c r="X8" s="13">
        <v>3.279727872710509</v>
      </c>
      <c r="Y8" s="108">
        <f t="shared" si="10"/>
        <v>0.32952924393723249</v>
      </c>
      <c r="Z8" s="124">
        <f t="shared" si="11"/>
        <v>0.79</v>
      </c>
      <c r="AA8" s="108">
        <v>0.17</v>
      </c>
      <c r="AB8" s="114">
        <f t="shared" si="0"/>
        <v>0.10200000000000001</v>
      </c>
      <c r="AC8" s="114">
        <f t="shared" si="12"/>
        <v>1</v>
      </c>
      <c r="AD8" s="116">
        <v>0.04</v>
      </c>
      <c r="AE8" s="80">
        <f t="shared" si="13"/>
        <v>4000</v>
      </c>
      <c r="AF8" s="131">
        <v>1E-3</v>
      </c>
      <c r="AG8" s="80">
        <f t="shared" si="14"/>
        <v>4</v>
      </c>
      <c r="AH8" s="80">
        <v>0.5</v>
      </c>
      <c r="AI8" s="80">
        <v>0.2</v>
      </c>
      <c r="AJ8" s="80">
        <v>0.15</v>
      </c>
      <c r="AK8" s="80">
        <v>0.15</v>
      </c>
      <c r="AL8" s="128">
        <f t="shared" si="15"/>
        <v>2</v>
      </c>
      <c r="AM8" s="128">
        <f t="shared" si="16"/>
        <v>0.8</v>
      </c>
      <c r="AN8" s="128">
        <f t="shared" si="17"/>
        <v>0.6</v>
      </c>
      <c r="AO8" s="128">
        <f t="shared" si="18"/>
        <v>0.6</v>
      </c>
      <c r="AP8" s="67">
        <f t="shared" si="19"/>
        <v>0.6</v>
      </c>
      <c r="AQ8" s="67">
        <f t="shared" si="20"/>
        <v>0.6</v>
      </c>
      <c r="AR8" s="13">
        <f t="shared" si="2"/>
        <v>0.76400000000000001</v>
      </c>
      <c r="AS8" s="87">
        <f t="shared" si="21"/>
        <v>3.056</v>
      </c>
      <c r="AT8" s="87">
        <f t="shared" si="22"/>
        <v>0.94399999999999995</v>
      </c>
      <c r="AU8" s="135">
        <f t="shared" si="23"/>
        <v>0.23599999999999999</v>
      </c>
      <c r="AV8" s="13">
        <f t="shared" si="3"/>
        <v>1.552321372808263</v>
      </c>
      <c r="AW8" s="13">
        <v>9.871472532839827E-2</v>
      </c>
      <c r="AX8" s="13">
        <v>0.1078802991663743</v>
      </c>
      <c r="AY8" s="13">
        <f t="shared" si="4"/>
        <v>8.2420548563109972E-2</v>
      </c>
      <c r="AZ8" s="13">
        <f t="shared" si="24"/>
        <v>2.5459750603264331E-2</v>
      </c>
      <c r="BA8" s="117">
        <f t="shared" si="25"/>
        <v>0.23599999999999996</v>
      </c>
      <c r="BB8" s="62">
        <f t="shared" si="5"/>
        <v>0.33799999999999997</v>
      </c>
      <c r="BC8" s="13">
        <v>3.279727872710509</v>
      </c>
      <c r="BD8" s="13">
        <f t="shared" si="6"/>
        <v>2.8250447231112101</v>
      </c>
      <c r="BE8" s="13">
        <f t="shared" si="7"/>
        <v>2.1583341684569648</v>
      </c>
      <c r="BF8" s="13">
        <f t="shared" si="26"/>
        <v>0.66671055465424534</v>
      </c>
      <c r="BG8" s="62">
        <f t="shared" si="8"/>
        <v>4.1722342733188707E-2</v>
      </c>
    </row>
    <row r="9" spans="1:64" ht="14.5" customHeight="1" x14ac:dyDescent="0.35">
      <c r="A9" s="191"/>
      <c r="B9" t="s">
        <v>25</v>
      </c>
      <c r="C9" s="13">
        <v>12.36595332148995</v>
      </c>
      <c r="D9" s="13">
        <v>5.9785807380757214</v>
      </c>
      <c r="E9" s="13">
        <v>3.975500695917018</v>
      </c>
      <c r="F9" s="13">
        <v>2.411871887497214</v>
      </c>
      <c r="G9" s="13">
        <v>9.7428723139011737</v>
      </c>
      <c r="H9" s="13">
        <v>2.623081007588778</v>
      </c>
      <c r="I9" s="13">
        <v>5.7775914141176203</v>
      </c>
      <c r="J9" s="13">
        <v>2.4391246771864479</v>
      </c>
      <c r="K9" s="77">
        <v>1.526156222597107</v>
      </c>
      <c r="L9" s="107">
        <f t="shared" si="9"/>
        <v>0.19724517906336092</v>
      </c>
      <c r="M9" s="13">
        <v>3.973850474712104</v>
      </c>
      <c r="N9" s="54">
        <v>2.3405989580032069</v>
      </c>
      <c r="O9" s="92">
        <v>1.2591281042723119</v>
      </c>
      <c r="P9" s="13">
        <v>3.8183061839738559</v>
      </c>
      <c r="Q9" s="13"/>
      <c r="R9" s="13">
        <v>3.3562181744483568</v>
      </c>
      <c r="S9" s="13">
        <v>0.121602107769868</v>
      </c>
      <c r="T9" s="13">
        <v>1.2525017100296409</v>
      </c>
      <c r="U9" s="13">
        <v>1.183593848960049</v>
      </c>
      <c r="V9" s="13">
        <v>0.92012261545866791</v>
      </c>
      <c r="W9" s="13"/>
      <c r="X9" s="13">
        <v>4.621899092367296</v>
      </c>
      <c r="Y9" s="108">
        <f t="shared" si="10"/>
        <v>0.30997876857749479</v>
      </c>
      <c r="Z9" s="124">
        <f t="shared" si="11"/>
        <v>0.76700000000000002</v>
      </c>
      <c r="AA9" s="108">
        <v>0.19</v>
      </c>
      <c r="AB9" s="114">
        <f t="shared" si="0"/>
        <v>0.11399999999999999</v>
      </c>
      <c r="AC9" s="114">
        <f t="shared" si="12"/>
        <v>1</v>
      </c>
      <c r="AD9" s="116">
        <v>4.2999999999999997E-2</v>
      </c>
      <c r="AE9" s="80">
        <f t="shared" si="13"/>
        <v>4300</v>
      </c>
      <c r="AF9" s="131">
        <v>1E-3</v>
      </c>
      <c r="AG9" s="80">
        <f t="shared" si="14"/>
        <v>4.3</v>
      </c>
      <c r="AH9" s="80">
        <v>0.4</v>
      </c>
      <c r="AI9" s="80">
        <v>0.2</v>
      </c>
      <c r="AJ9" s="80">
        <v>0.2</v>
      </c>
      <c r="AK9" s="80">
        <v>0.2</v>
      </c>
      <c r="AL9" s="128">
        <f t="shared" si="15"/>
        <v>1.72</v>
      </c>
      <c r="AM9" s="128">
        <f t="shared" si="16"/>
        <v>0.86</v>
      </c>
      <c r="AN9" s="128">
        <f t="shared" si="17"/>
        <v>0.86</v>
      </c>
      <c r="AO9" s="128">
        <f t="shared" si="18"/>
        <v>0.86</v>
      </c>
      <c r="AP9" s="67">
        <f t="shared" si="19"/>
        <v>0.6</v>
      </c>
      <c r="AQ9" s="67">
        <f t="shared" si="20"/>
        <v>0.6</v>
      </c>
      <c r="AR9" s="13">
        <f t="shared" si="2"/>
        <v>0.71199999999999997</v>
      </c>
      <c r="AS9" s="87">
        <f t="shared" si="21"/>
        <v>3.0615999999999999</v>
      </c>
      <c r="AT9" s="87">
        <f t="shared" si="22"/>
        <v>1.2383999999999999</v>
      </c>
      <c r="AU9" s="135">
        <f t="shared" si="23"/>
        <v>0.28799999999999998</v>
      </c>
      <c r="AV9" s="13">
        <f t="shared" si="3"/>
        <v>2.4391246771864479</v>
      </c>
      <c r="AW9" s="13">
        <v>0.13537194789186779</v>
      </c>
      <c r="AX9" s="13">
        <v>0.15514155325130641</v>
      </c>
      <c r="AY9" s="13">
        <f t="shared" si="4"/>
        <v>0.11046078591493015</v>
      </c>
      <c r="AZ9" s="13">
        <f t="shared" si="24"/>
        <v>4.4680767336376256E-2</v>
      </c>
      <c r="BA9" s="117">
        <f t="shared" si="25"/>
        <v>0.28800000000000009</v>
      </c>
      <c r="BB9" s="62">
        <f t="shared" si="5"/>
        <v>0.40200000000000008</v>
      </c>
      <c r="BC9" s="13">
        <v>4.621899092367296</v>
      </c>
      <c r="BD9" s="13">
        <f t="shared" si="6"/>
        <v>3.973850474712104</v>
      </c>
      <c r="BE9" s="13">
        <f t="shared" si="7"/>
        <v>2.829381537995018</v>
      </c>
      <c r="BF9" s="13">
        <f t="shared" si="26"/>
        <v>1.1444689367170859</v>
      </c>
      <c r="BG9" s="62">
        <f t="shared" si="8"/>
        <v>5.6806611570247939E-2</v>
      </c>
    </row>
    <row r="10" spans="1:64" ht="14.5" customHeight="1" x14ac:dyDescent="0.35">
      <c r="A10" s="191"/>
      <c r="B10" t="s">
        <v>26</v>
      </c>
      <c r="C10" s="13">
        <v>17.566582540017279</v>
      </c>
      <c r="D10" s="13">
        <v>8.4062158300060208</v>
      </c>
      <c r="E10" s="13">
        <v>5.7094354580501214</v>
      </c>
      <c r="F10" s="13">
        <v>3.4509312519611379</v>
      </c>
      <c r="G10" s="13">
        <v>13.570767406167541</v>
      </c>
      <c r="H10" s="13">
        <v>3.9958151338497379</v>
      </c>
      <c r="I10" s="13">
        <v>8.078495814087514</v>
      </c>
      <c r="J10" s="13">
        <v>3.4193437805473059</v>
      </c>
      <c r="K10" s="77">
        <v>2.0729278115327201</v>
      </c>
      <c r="L10" s="107">
        <f t="shared" si="9"/>
        <v>0.19465048325466397</v>
      </c>
      <c r="M10" s="13">
        <v>5.2544239838412654</v>
      </c>
      <c r="N10" s="54">
        <v>3.0773093030874379</v>
      </c>
      <c r="O10" s="92">
        <v>1.6641111073588499</v>
      </c>
      <c r="P10" s="13">
        <v>5.631261884874089</v>
      </c>
      <c r="Q10" s="13"/>
      <c r="R10" s="13">
        <v>4.9904953747181509</v>
      </c>
      <c r="S10" s="13">
        <v>0.15434521777478821</v>
      </c>
      <c r="T10" s="13">
        <v>1.781985696127099</v>
      </c>
      <c r="U10" s="13">
        <v>1.9129452748451019</v>
      </c>
      <c r="V10" s="13">
        <v>1.2955644037459491</v>
      </c>
      <c r="W10" s="13"/>
      <c r="X10" s="13">
        <v>6.3730580925225748</v>
      </c>
      <c r="Y10" s="108">
        <f t="shared" si="10"/>
        <v>0.3397009966777409</v>
      </c>
      <c r="Z10" s="124">
        <f t="shared" si="11"/>
        <v>0.753</v>
      </c>
      <c r="AA10" s="108">
        <v>0.2</v>
      </c>
      <c r="AB10" s="114">
        <f t="shared" si="0"/>
        <v>0.12</v>
      </c>
      <c r="AC10" s="114">
        <f t="shared" si="12"/>
        <v>1</v>
      </c>
      <c r="AD10" s="116">
        <v>4.7E-2</v>
      </c>
      <c r="AE10" s="80">
        <f t="shared" si="13"/>
        <v>4700</v>
      </c>
      <c r="AF10" s="131">
        <v>1E-3</v>
      </c>
      <c r="AG10" s="80">
        <f t="shared" si="14"/>
        <v>4.7</v>
      </c>
      <c r="AH10" s="80">
        <v>0.3</v>
      </c>
      <c r="AI10" s="80">
        <v>0.3</v>
      </c>
      <c r="AJ10" s="80">
        <v>0.2</v>
      </c>
      <c r="AK10" s="80">
        <v>0.2</v>
      </c>
      <c r="AL10" s="128">
        <f t="shared" si="15"/>
        <v>1.41</v>
      </c>
      <c r="AM10" s="128">
        <f t="shared" si="16"/>
        <v>1.41</v>
      </c>
      <c r="AN10" s="128">
        <f t="shared" si="17"/>
        <v>0.94000000000000006</v>
      </c>
      <c r="AO10" s="128">
        <f t="shared" si="18"/>
        <v>0.94000000000000006</v>
      </c>
      <c r="AP10" s="67">
        <f t="shared" si="19"/>
        <v>0.6</v>
      </c>
      <c r="AQ10" s="67">
        <f t="shared" si="20"/>
        <v>0.6</v>
      </c>
      <c r="AR10" s="13">
        <f t="shared" si="2"/>
        <v>0.67199999999999993</v>
      </c>
      <c r="AS10" s="87">
        <f t="shared" si="21"/>
        <v>3.1583999999999999</v>
      </c>
      <c r="AT10" s="87">
        <f t="shared" si="22"/>
        <v>1.5416000000000003</v>
      </c>
      <c r="AU10" s="135">
        <f t="shared" si="23"/>
        <v>0.32800000000000007</v>
      </c>
      <c r="AV10" s="13">
        <f t="shared" si="3"/>
        <v>3.4193437805473059</v>
      </c>
      <c r="AW10" s="13">
        <v>0.18270883372186</v>
      </c>
      <c r="AX10" s="13">
        <v>0.2034720677963282</v>
      </c>
      <c r="AY10" s="13">
        <f t="shared" si="4"/>
        <v>0.13673322955913253</v>
      </c>
      <c r="AZ10" s="13">
        <f t="shared" si="24"/>
        <v>6.6738838237195675E-2</v>
      </c>
      <c r="BA10" s="117">
        <f t="shared" si="25"/>
        <v>0.32800000000000012</v>
      </c>
      <c r="BB10" s="62">
        <f t="shared" si="5"/>
        <v>0.44800000000000012</v>
      </c>
      <c r="BC10" s="13">
        <v>6.3730580925225748</v>
      </c>
      <c r="BD10" s="13">
        <f t="shared" si="6"/>
        <v>5.2544239838412654</v>
      </c>
      <c r="BE10" s="13">
        <f t="shared" si="7"/>
        <v>3.5309729171413302</v>
      </c>
      <c r="BF10" s="13">
        <f t="shared" si="26"/>
        <v>1.7234510666999352</v>
      </c>
      <c r="BG10" s="62">
        <f t="shared" si="8"/>
        <v>6.3845358507529787E-2</v>
      </c>
    </row>
    <row r="11" spans="1:64" ht="14.5" customHeight="1" x14ac:dyDescent="0.35">
      <c r="A11" s="191"/>
      <c r="B11" t="s">
        <v>27</v>
      </c>
      <c r="C11" s="13">
        <v>23.581151918477911</v>
      </c>
      <c r="D11" s="13">
        <v>11.069227854613191</v>
      </c>
      <c r="E11" s="13">
        <v>7.916859625145424</v>
      </c>
      <c r="F11" s="13">
        <v>4.5950644387192963</v>
      </c>
      <c r="G11" s="13">
        <v>18.903941076384861</v>
      </c>
      <c r="H11" s="13">
        <v>4.6772108420930492</v>
      </c>
      <c r="I11" s="13">
        <v>10.694434889220441</v>
      </c>
      <c r="J11" s="13">
        <v>5.2060283138115828</v>
      </c>
      <c r="K11" s="77">
        <v>3.003477873352836</v>
      </c>
      <c r="L11" s="107">
        <f t="shared" si="9"/>
        <v>0.22077073807968647</v>
      </c>
      <c r="M11" s="13">
        <v>7.0963291311308723</v>
      </c>
      <c r="N11" s="54">
        <v>4.0000276096975194</v>
      </c>
      <c r="O11" s="92">
        <v>2.2872943121263529</v>
      </c>
      <c r="P11" s="13">
        <v>7.8074036476141391</v>
      </c>
      <c r="Q11" s="13"/>
      <c r="R11" s="13">
        <v>6.8382922561337178</v>
      </c>
      <c r="S11" s="13">
        <v>0.26650563265711569</v>
      </c>
      <c r="T11" s="13">
        <v>2.3500951243400201</v>
      </c>
      <c r="U11" s="13">
        <v>2.7498535733256939</v>
      </c>
      <c r="V11" s="13">
        <v>1.7383435584680049</v>
      </c>
      <c r="W11" s="13"/>
      <c r="X11" s="13">
        <v>8.7308039280318113</v>
      </c>
      <c r="Y11" s="108">
        <f t="shared" si="10"/>
        <v>0.35221101629169904</v>
      </c>
      <c r="Z11" s="124">
        <f t="shared" si="11"/>
        <v>0.748</v>
      </c>
      <c r="AA11" s="108">
        <v>0.2</v>
      </c>
      <c r="AB11" s="114">
        <f t="shared" si="0"/>
        <v>0.12</v>
      </c>
      <c r="AC11" s="114">
        <f t="shared" si="12"/>
        <v>1</v>
      </c>
      <c r="AD11" s="116">
        <v>5.1999999999999998E-2</v>
      </c>
      <c r="AE11" s="80">
        <f t="shared" si="13"/>
        <v>5200</v>
      </c>
      <c r="AF11" s="131">
        <v>1E-3</v>
      </c>
      <c r="AG11" s="80">
        <f t="shared" si="14"/>
        <v>5.2</v>
      </c>
      <c r="AH11" s="80">
        <v>0.15</v>
      </c>
      <c r="AI11" s="80">
        <v>0.25</v>
      </c>
      <c r="AJ11" s="80">
        <v>0.4</v>
      </c>
      <c r="AK11" s="80">
        <v>0.2</v>
      </c>
      <c r="AL11" s="128">
        <f t="shared" si="15"/>
        <v>0.78</v>
      </c>
      <c r="AM11" s="128">
        <f t="shared" si="16"/>
        <v>1.3</v>
      </c>
      <c r="AN11" s="128">
        <f t="shared" si="17"/>
        <v>2.08</v>
      </c>
      <c r="AO11" s="128">
        <f t="shared" si="18"/>
        <v>1.04</v>
      </c>
      <c r="AP11" s="67">
        <f t="shared" si="19"/>
        <v>0.6</v>
      </c>
      <c r="AQ11" s="67">
        <f t="shared" si="20"/>
        <v>0.6</v>
      </c>
      <c r="AR11" s="13">
        <f t="shared" si="2"/>
        <v>0.61199999999999999</v>
      </c>
      <c r="AS11" s="87">
        <f t="shared" si="21"/>
        <v>3.1823999999999999</v>
      </c>
      <c r="AT11" s="87">
        <f t="shared" si="22"/>
        <v>2.0176000000000003</v>
      </c>
      <c r="AU11" s="135">
        <f t="shared" si="23"/>
        <v>0.38800000000000007</v>
      </c>
      <c r="AV11" s="13">
        <f t="shared" si="3"/>
        <v>5.2060283138115828</v>
      </c>
      <c r="AW11" s="13">
        <v>0.22975708000410819</v>
      </c>
      <c r="AX11" s="13">
        <v>0.26445051642641071</v>
      </c>
      <c r="AY11" s="13">
        <f t="shared" si="4"/>
        <v>0.16184371605296335</v>
      </c>
      <c r="AZ11" s="13">
        <f t="shared" si="24"/>
        <v>0.10260680037344735</v>
      </c>
      <c r="BA11" s="117">
        <f t="shared" si="25"/>
        <v>0.38800000000000001</v>
      </c>
      <c r="BB11" s="62">
        <f t="shared" si="5"/>
        <v>0.50800000000000001</v>
      </c>
      <c r="BC11" s="13">
        <v>8.7308039280318113</v>
      </c>
      <c r="BD11" s="13">
        <f t="shared" si="6"/>
        <v>7.0963291311308723</v>
      </c>
      <c r="BE11" s="13">
        <f t="shared" si="7"/>
        <v>4.3429534282520939</v>
      </c>
      <c r="BF11" s="13">
        <f t="shared" si="26"/>
        <v>2.7533757028787784</v>
      </c>
      <c r="BG11" s="62">
        <f t="shared" si="8"/>
        <v>8.5659046374918349E-2</v>
      </c>
    </row>
    <row r="12" spans="1:64" ht="14.5" customHeight="1" x14ac:dyDescent="0.35">
      <c r="A12" s="191"/>
      <c r="B12" t="s">
        <v>28</v>
      </c>
      <c r="C12" s="13">
        <v>29.02628110373562</v>
      </c>
      <c r="D12" s="13">
        <v>12.489513765767461</v>
      </c>
      <c r="E12" s="13">
        <v>10.965319550276879</v>
      </c>
      <c r="F12" s="13">
        <v>5.5714477876912882</v>
      </c>
      <c r="G12" s="13">
        <v>23.82478336834787</v>
      </c>
      <c r="H12" s="13">
        <v>5.2014977353877496</v>
      </c>
      <c r="I12" s="13">
        <v>12.04557370300321</v>
      </c>
      <c r="J12" s="13">
        <v>7.8651381119732262</v>
      </c>
      <c r="K12" s="77">
        <v>3.9140715533714361</v>
      </c>
      <c r="L12" s="107">
        <f t="shared" si="9"/>
        <v>0.27096609737445837</v>
      </c>
      <c r="M12" s="13">
        <v>8.7462519726363421</v>
      </c>
      <c r="N12" s="54">
        <v>4.7822315561566144</v>
      </c>
      <c r="O12" s="92">
        <v>2.4706272088234829</v>
      </c>
      <c r="P12" s="13">
        <v>10.9242310552711</v>
      </c>
      <c r="Q12" s="13"/>
      <c r="R12" s="13">
        <v>9.5947809989050405</v>
      </c>
      <c r="S12" s="13">
        <v>0.3236161321417379</v>
      </c>
      <c r="T12" s="13">
        <v>2.860066897576981</v>
      </c>
      <c r="U12" s="13">
        <v>4.3382054470892433</v>
      </c>
      <c r="V12" s="13">
        <v>2.3965086542388159</v>
      </c>
      <c r="W12" s="13"/>
      <c r="X12" s="13">
        <v>12.440450894712811</v>
      </c>
      <c r="Y12" s="108">
        <f t="shared" si="10"/>
        <v>0.39711769415532416</v>
      </c>
      <c r="Z12" s="124">
        <f t="shared" si="11"/>
        <v>0.69199999999999995</v>
      </c>
      <c r="AA12" s="108">
        <v>0.25</v>
      </c>
      <c r="AB12" s="114">
        <f t="shared" si="0"/>
        <v>0.15</v>
      </c>
      <c r="AC12" s="114">
        <f t="shared" si="12"/>
        <v>1</v>
      </c>
      <c r="AD12" s="116">
        <v>5.8000000000000003E-2</v>
      </c>
      <c r="AE12" s="80">
        <f t="shared" si="13"/>
        <v>5800</v>
      </c>
      <c r="AF12" s="131">
        <v>1E-3</v>
      </c>
      <c r="AG12" s="80">
        <f t="shared" si="14"/>
        <v>5.8</v>
      </c>
      <c r="AH12" s="80">
        <v>0.15</v>
      </c>
      <c r="AI12" s="80">
        <v>0.25</v>
      </c>
      <c r="AJ12" s="80">
        <v>0.4</v>
      </c>
      <c r="AK12" s="80">
        <v>0.2</v>
      </c>
      <c r="AL12" s="128">
        <f t="shared" si="15"/>
        <v>0.87</v>
      </c>
      <c r="AM12" s="128">
        <f t="shared" si="16"/>
        <v>1.45</v>
      </c>
      <c r="AN12" s="128">
        <f t="shared" si="17"/>
        <v>2.3199999999999998</v>
      </c>
      <c r="AO12" s="128">
        <f t="shared" si="18"/>
        <v>1.1599999999999999</v>
      </c>
      <c r="AP12" s="67">
        <f t="shared" si="19"/>
        <v>0.6</v>
      </c>
      <c r="AQ12" s="67">
        <f t="shared" si="20"/>
        <v>0.6</v>
      </c>
      <c r="AR12" s="13">
        <f t="shared" si="2"/>
        <v>0.61199999999999999</v>
      </c>
      <c r="AS12" s="87">
        <f t="shared" si="21"/>
        <v>3.5495999999999999</v>
      </c>
      <c r="AT12" s="87">
        <f t="shared" si="22"/>
        <v>2.2504</v>
      </c>
      <c r="AU12" s="135">
        <f t="shared" si="23"/>
        <v>0.38800000000000001</v>
      </c>
      <c r="AV12" s="13">
        <f t="shared" si="3"/>
        <v>7.8651381119732262</v>
      </c>
      <c r="AW12" s="13">
        <v>0.25053912744166579</v>
      </c>
      <c r="AX12" s="13">
        <v>0.30346927470357971</v>
      </c>
      <c r="AY12" s="13">
        <f t="shared" si="4"/>
        <v>0.18572319611859078</v>
      </c>
      <c r="AZ12" s="13">
        <f t="shared" si="24"/>
        <v>0.11774607858498892</v>
      </c>
      <c r="BA12" s="117">
        <f t="shared" si="25"/>
        <v>0.38800000000000001</v>
      </c>
      <c r="BB12" s="62">
        <f t="shared" si="5"/>
        <v>0.53800000000000003</v>
      </c>
      <c r="BC12" s="13">
        <v>12.440450894712811</v>
      </c>
      <c r="BD12" s="13">
        <f t="shared" si="6"/>
        <v>8.7462519726363421</v>
      </c>
      <c r="BE12" s="13">
        <f t="shared" si="7"/>
        <v>5.3527062072534415</v>
      </c>
      <c r="BF12" s="13">
        <f t="shared" si="26"/>
        <v>3.3935457653829006</v>
      </c>
      <c r="BG12" s="62">
        <f t="shared" si="8"/>
        <v>0.10513484578128986</v>
      </c>
    </row>
    <row r="13" spans="1:64" ht="14.5" customHeight="1" x14ac:dyDescent="0.35">
      <c r="A13" s="191"/>
      <c r="B13" t="s">
        <v>29</v>
      </c>
      <c r="C13" s="13">
        <v>32.940898493605793</v>
      </c>
      <c r="D13" s="13">
        <v>12.37811468435009</v>
      </c>
      <c r="E13" s="13">
        <v>13.10185655755371</v>
      </c>
      <c r="F13" s="13">
        <v>7.4609272517019916</v>
      </c>
      <c r="G13" s="13">
        <v>28.311079157670889</v>
      </c>
      <c r="H13" s="13">
        <v>4.6298193359349016</v>
      </c>
      <c r="I13" s="13">
        <v>12.058816799113201</v>
      </c>
      <c r="J13" s="13">
        <v>10.60068978986474</v>
      </c>
      <c r="K13" s="77">
        <v>5.6515725686929494</v>
      </c>
      <c r="L13" s="107">
        <f t="shared" si="9"/>
        <v>0.32180936995153475</v>
      </c>
      <c r="M13" s="13">
        <v>10.88392481361362</v>
      </c>
      <c r="N13" s="54">
        <v>5.8842641197927721</v>
      </c>
      <c r="O13" s="92">
        <v>2.8648681614958891</v>
      </c>
      <c r="P13" s="13">
        <v>15.57375443147264</v>
      </c>
      <c r="Q13" s="13"/>
      <c r="R13" s="13">
        <v>13.134034784334469</v>
      </c>
      <c r="S13" s="13">
        <v>0.51828241208634585</v>
      </c>
      <c r="T13" s="13">
        <v>3.1223355069592058</v>
      </c>
      <c r="U13" s="13">
        <v>6.3837223927708457</v>
      </c>
      <c r="V13" s="13">
        <v>3.6279768846044211</v>
      </c>
      <c r="W13" s="13"/>
      <c r="X13" s="13">
        <v>17.4267963413381</v>
      </c>
      <c r="Y13" s="108">
        <f t="shared" si="10"/>
        <v>0.40990259740259732</v>
      </c>
      <c r="Z13" s="124">
        <f t="shared" si="11"/>
        <v>0.6845</v>
      </c>
      <c r="AA13" s="108">
        <v>0.25</v>
      </c>
      <c r="AB13" s="114">
        <f t="shared" si="0"/>
        <v>0.15</v>
      </c>
      <c r="AC13" s="114">
        <f t="shared" si="12"/>
        <v>1</v>
      </c>
      <c r="AD13" s="116">
        <v>6.5500000000000003E-2</v>
      </c>
      <c r="AE13" s="80">
        <f t="shared" si="13"/>
        <v>6550</v>
      </c>
      <c r="AF13" s="131">
        <v>1E-3</v>
      </c>
      <c r="AG13" s="80">
        <f t="shared" si="14"/>
        <v>6.55</v>
      </c>
      <c r="AH13" s="80">
        <v>0.05</v>
      </c>
      <c r="AI13" s="80">
        <v>0.15</v>
      </c>
      <c r="AJ13" s="80">
        <v>0.5</v>
      </c>
      <c r="AK13" s="80">
        <v>0.3</v>
      </c>
      <c r="AL13" s="128">
        <f t="shared" si="15"/>
        <v>0.32750000000000001</v>
      </c>
      <c r="AM13" s="128">
        <f t="shared" si="16"/>
        <v>0.98249999999999993</v>
      </c>
      <c r="AN13" s="128">
        <f t="shared" si="17"/>
        <v>3.2749999999999999</v>
      </c>
      <c r="AO13" s="128">
        <f t="shared" si="18"/>
        <v>1.9649999999999999</v>
      </c>
      <c r="AP13" s="67">
        <f t="shared" si="19"/>
        <v>0.6</v>
      </c>
      <c r="AQ13" s="67">
        <f t="shared" si="20"/>
        <v>0.6</v>
      </c>
      <c r="AR13" s="13">
        <f t="shared" si="2"/>
        <v>0.54800000000000004</v>
      </c>
      <c r="AS13" s="87">
        <f t="shared" si="21"/>
        <v>3.5894000000000004</v>
      </c>
      <c r="AT13" s="87">
        <f t="shared" si="22"/>
        <v>2.9605999999999995</v>
      </c>
      <c r="AU13" s="135">
        <f t="shared" si="23"/>
        <v>0.4519999999999999</v>
      </c>
      <c r="AV13" s="13">
        <f t="shared" si="3"/>
        <v>10.60068978986474</v>
      </c>
      <c r="AW13" s="13">
        <v>0.25458008111007979</v>
      </c>
      <c r="AX13" s="13">
        <v>0.3150633856086702</v>
      </c>
      <c r="AY13" s="13">
        <f t="shared" si="4"/>
        <v>0.17265473531355127</v>
      </c>
      <c r="AZ13" s="13">
        <f t="shared" si="24"/>
        <v>0.14240865029511893</v>
      </c>
      <c r="BA13" s="117">
        <f t="shared" si="25"/>
        <v>0.45200000000000001</v>
      </c>
      <c r="BB13" s="62">
        <f t="shared" si="5"/>
        <v>0.60199999999999998</v>
      </c>
      <c r="BC13" s="13">
        <v>17.4267963413381</v>
      </c>
      <c r="BD13" s="13">
        <f t="shared" si="6"/>
        <v>10.88392481361362</v>
      </c>
      <c r="BE13" s="13">
        <f t="shared" si="7"/>
        <v>5.9643907978602639</v>
      </c>
      <c r="BF13" s="13">
        <f t="shared" si="26"/>
        <v>4.9195340157533556</v>
      </c>
      <c r="BG13" s="62">
        <f t="shared" si="8"/>
        <v>0.14545783521809369</v>
      </c>
    </row>
    <row r="14" spans="1:64" ht="14.5" customHeight="1" x14ac:dyDescent="0.35">
      <c r="A14" s="191"/>
      <c r="B14" t="s">
        <v>30</v>
      </c>
      <c r="C14" s="13">
        <v>30.056648575179459</v>
      </c>
      <c r="D14" s="13">
        <v>9.5799191540143109</v>
      </c>
      <c r="E14" s="13">
        <v>13.493496969110179</v>
      </c>
      <c r="F14" s="13">
        <v>6.9832324520549633</v>
      </c>
      <c r="G14" s="13">
        <v>26.903529008514539</v>
      </c>
      <c r="H14" s="13">
        <v>3.1531195666649232</v>
      </c>
      <c r="I14" s="13">
        <v>9.3295243648968018</v>
      </c>
      <c r="J14" s="13">
        <v>11.67581627773864</v>
      </c>
      <c r="K14" s="77">
        <v>5.8981883658790917</v>
      </c>
      <c r="L14" s="107">
        <f t="shared" si="9"/>
        <v>0.38846035174328908</v>
      </c>
      <c r="M14" s="13">
        <v>14.269387152923549</v>
      </c>
      <c r="N14" s="54">
        <v>6.4457142339144307</v>
      </c>
      <c r="O14" s="92">
        <v>3.113413071934124</v>
      </c>
      <c r="P14" s="13">
        <v>21.560796655279749</v>
      </c>
      <c r="Q14" s="13"/>
      <c r="R14" s="13">
        <v>17.471487935647879</v>
      </c>
      <c r="S14" s="13">
        <v>0.62398171198742414</v>
      </c>
      <c r="T14" s="13">
        <v>3.3093315796475888</v>
      </c>
      <c r="U14" s="13">
        <v>9.5157211078082167</v>
      </c>
      <c r="V14" s="13">
        <v>4.646435248192069</v>
      </c>
      <c r="W14" s="13"/>
      <c r="X14" s="13">
        <v>22.984632824326521</v>
      </c>
      <c r="Y14" s="108">
        <f t="shared" si="10"/>
        <v>0.44134366925064583</v>
      </c>
      <c r="Z14" s="124">
        <f t="shared" si="11"/>
        <v>0.67649999999999999</v>
      </c>
      <c r="AA14" s="108">
        <v>0.25</v>
      </c>
      <c r="AB14" s="114">
        <f t="shared" si="0"/>
        <v>0.15</v>
      </c>
      <c r="AC14" s="114">
        <f t="shared" si="12"/>
        <v>1</v>
      </c>
      <c r="AD14" s="116">
        <v>7.3499999999999996E-2</v>
      </c>
      <c r="AE14" s="80">
        <f t="shared" si="13"/>
        <v>7350</v>
      </c>
      <c r="AF14" s="131">
        <v>1E-3</v>
      </c>
      <c r="AG14" s="80">
        <f t="shared" si="14"/>
        <v>7.3500000000000005</v>
      </c>
      <c r="AH14" s="80">
        <v>0.05</v>
      </c>
      <c r="AI14" s="80">
        <v>0.15</v>
      </c>
      <c r="AJ14" s="80">
        <v>0.5</v>
      </c>
      <c r="AK14" s="80">
        <v>0.3</v>
      </c>
      <c r="AL14" s="128">
        <f t="shared" si="15"/>
        <v>0.36750000000000005</v>
      </c>
      <c r="AM14" s="128">
        <f t="shared" si="16"/>
        <v>1.1025</v>
      </c>
      <c r="AN14" s="128">
        <f t="shared" si="17"/>
        <v>3.6750000000000003</v>
      </c>
      <c r="AO14" s="128">
        <f t="shared" si="18"/>
        <v>2.2050000000000001</v>
      </c>
      <c r="AP14" s="67">
        <f t="shared" si="19"/>
        <v>0.6</v>
      </c>
      <c r="AQ14" s="67">
        <f t="shared" si="20"/>
        <v>0.6</v>
      </c>
      <c r="AR14" s="13">
        <f t="shared" si="2"/>
        <v>0.54800000000000004</v>
      </c>
      <c r="AS14" s="87">
        <f t="shared" si="21"/>
        <v>4.0278000000000009</v>
      </c>
      <c r="AT14" s="87">
        <f t="shared" si="22"/>
        <v>3.3221999999999996</v>
      </c>
      <c r="AU14" s="135">
        <f t="shared" si="23"/>
        <v>0.4519999999999999</v>
      </c>
      <c r="AV14" s="13">
        <f t="shared" si="3"/>
        <v>11.67581627773864</v>
      </c>
      <c r="AW14" s="13">
        <v>0.32356493302086098</v>
      </c>
      <c r="AX14" s="13">
        <v>0.33734103943068439</v>
      </c>
      <c r="AY14" s="13">
        <f t="shared" si="4"/>
        <v>0.18486288960801506</v>
      </c>
      <c r="AZ14" s="13">
        <f t="shared" si="24"/>
        <v>0.15247814982266933</v>
      </c>
      <c r="BA14" s="117">
        <f t="shared" si="25"/>
        <v>0.45199999999999996</v>
      </c>
      <c r="BB14" s="62">
        <f t="shared" si="5"/>
        <v>0.60199999999999998</v>
      </c>
      <c r="BC14" s="13">
        <v>22.984632824326521</v>
      </c>
      <c r="BD14" s="13">
        <f t="shared" si="6"/>
        <v>14.269387152923549</v>
      </c>
      <c r="BE14" s="13">
        <f t="shared" si="7"/>
        <v>7.8196241598021059</v>
      </c>
      <c r="BF14" s="13">
        <f t="shared" si="26"/>
        <v>6.4497629931214435</v>
      </c>
      <c r="BG14" s="62">
        <f t="shared" si="8"/>
        <v>0.17558407898796666</v>
      </c>
    </row>
    <row r="15" spans="1:64" ht="14.5" customHeight="1" thickBot="1" x14ac:dyDescent="0.4">
      <c r="A15" s="68"/>
      <c r="B15" s="69" t="s">
        <v>67</v>
      </c>
      <c r="C15" s="70">
        <v>5.47</v>
      </c>
      <c r="D15" s="70">
        <v>2.27</v>
      </c>
      <c r="E15" s="70">
        <v>1.92</v>
      </c>
      <c r="F15" s="70">
        <v>1.27</v>
      </c>
      <c r="G15" s="70">
        <v>5.7347688308727021</v>
      </c>
      <c r="H15" s="70">
        <v>1.04</v>
      </c>
      <c r="I15" s="70">
        <v>2.9713324194727342</v>
      </c>
      <c r="J15" s="70">
        <v>1.751918992004996</v>
      </c>
      <c r="K15" s="78">
        <v>1.011517419394973</v>
      </c>
      <c r="L15" s="125">
        <f t="shared" si="9"/>
        <v>0.32027769506489873</v>
      </c>
      <c r="M15" s="70"/>
      <c r="N15" s="86"/>
      <c r="O15" s="86"/>
      <c r="P15" s="89"/>
      <c r="Q15" s="70"/>
      <c r="R15" s="70"/>
      <c r="S15" s="70"/>
      <c r="T15" s="70">
        <v>0.43</v>
      </c>
      <c r="U15" s="70"/>
      <c r="V15" s="70"/>
      <c r="W15" s="70"/>
      <c r="X15" s="70"/>
      <c r="Y15" s="70"/>
      <c r="Z15" s="86"/>
      <c r="AA15" s="70"/>
      <c r="AB15" s="70"/>
      <c r="AC15" s="70"/>
      <c r="AD15" s="110">
        <v>3.9E-2</v>
      </c>
      <c r="AE15" s="110"/>
      <c r="AF15" s="110"/>
      <c r="AG15" s="110"/>
      <c r="AH15" s="81"/>
      <c r="AI15" s="81"/>
      <c r="AJ15" s="81"/>
      <c r="AK15" s="81"/>
      <c r="AL15" s="129"/>
      <c r="AM15" s="129"/>
      <c r="AN15" s="129"/>
      <c r="AO15" s="129"/>
      <c r="AP15" s="71"/>
      <c r="AQ15" s="71"/>
      <c r="AR15" s="70"/>
      <c r="AS15" s="70"/>
      <c r="AT15" s="70"/>
      <c r="AU15" s="70"/>
      <c r="AV15" s="70"/>
      <c r="AW15" s="70"/>
      <c r="AX15" s="70"/>
      <c r="AY15" s="70"/>
      <c r="AZ15" s="70"/>
      <c r="BA15" s="120"/>
      <c r="BB15" s="121"/>
      <c r="BC15" s="70"/>
      <c r="BD15" s="70"/>
      <c r="BE15" s="70"/>
      <c r="BF15" s="70"/>
      <c r="BG15" s="72"/>
    </row>
    <row r="16" spans="1:64" ht="14.5" customHeight="1" x14ac:dyDescent="0.35">
      <c r="A16" s="190" t="s">
        <v>32</v>
      </c>
      <c r="B16" s="51" t="s">
        <v>20</v>
      </c>
      <c r="C16" s="13">
        <v>0.52463644294005596</v>
      </c>
      <c r="D16" s="13">
        <v>4.5700038583628567E-2</v>
      </c>
      <c r="E16" s="13">
        <v>0.30893226082532921</v>
      </c>
      <c r="F16" s="13">
        <v>0.1700041435310983</v>
      </c>
      <c r="G16" s="13">
        <v>0.3400082870621966</v>
      </c>
      <c r="H16" s="13">
        <v>0.18462815587785941</v>
      </c>
      <c r="I16" s="13">
        <v>3.6560030866902862E-2</v>
      </c>
      <c r="J16" s="13">
        <v>0.20290817131131089</v>
      </c>
      <c r="K16" s="77">
        <v>0.1005400848839829</v>
      </c>
      <c r="L16" s="107">
        <f t="shared" si="9"/>
        <v>0.3867595818815332</v>
      </c>
      <c r="M16" s="13">
        <v>0.25555847455995351</v>
      </c>
      <c r="N16" s="92">
        <v>0.45081950295292716</v>
      </c>
      <c r="O16" s="92">
        <v>0.2357233935921936</v>
      </c>
      <c r="P16" s="13">
        <v>0.20754608639464331</v>
      </c>
      <c r="Q16" s="13"/>
      <c r="R16" s="13">
        <v>0.18658183524366931</v>
      </c>
      <c r="S16" s="90" t="s">
        <v>59</v>
      </c>
      <c r="T16" s="90" t="s">
        <v>59</v>
      </c>
      <c r="U16" s="13">
        <v>0.11320695621526</v>
      </c>
      <c r="V16" s="13">
        <v>6.2892753452922223E-2</v>
      </c>
      <c r="W16" s="13"/>
      <c r="X16" s="13">
        <v>0.21489091190200058</v>
      </c>
      <c r="Y16" s="108">
        <f>U16/P16</f>
        <v>0.54545454545454553</v>
      </c>
      <c r="Z16" s="122">
        <f>1-(AA16+AD16)</f>
        <v>0.73049999999999993</v>
      </c>
      <c r="AA16" s="108">
        <v>0.25</v>
      </c>
      <c r="AB16" s="113">
        <f t="shared" ref="AB16:AB26" si="27">AA16*AP16</f>
        <v>0.15</v>
      </c>
      <c r="AC16" s="114">
        <f>SUM(Z16:AA16,AD16)</f>
        <v>0.99999999999999989</v>
      </c>
      <c r="AD16" s="116">
        <v>1.95E-2</v>
      </c>
      <c r="AE16" s="80">
        <f>100000*AD16</f>
        <v>1950</v>
      </c>
      <c r="AF16" s="131">
        <v>1E-3</v>
      </c>
      <c r="AG16" s="80">
        <f>AE16*AF16</f>
        <v>1.95</v>
      </c>
      <c r="AH16" s="80">
        <v>0.6</v>
      </c>
      <c r="AI16" s="80">
        <v>0.2</v>
      </c>
      <c r="AJ16" s="80">
        <v>0.1</v>
      </c>
      <c r="AK16" s="80">
        <v>0.1</v>
      </c>
      <c r="AL16" s="128">
        <f>$AG16*AH16</f>
        <v>1.17</v>
      </c>
      <c r="AM16" s="128">
        <f t="shared" ref="AM16:AM26" si="28">$AG16*AI16</f>
        <v>0.39</v>
      </c>
      <c r="AN16" s="128">
        <f t="shared" ref="AN16:AN26" si="29">$AG16*AJ16</f>
        <v>0.19500000000000001</v>
      </c>
      <c r="AO16" s="128">
        <f t="shared" ref="AO16:AO26" si="30">$AG16*AK16</f>
        <v>0.19500000000000001</v>
      </c>
      <c r="AP16" s="67">
        <f t="shared" si="19"/>
        <v>0.6</v>
      </c>
      <c r="AQ16" s="67">
        <f t="shared" si="20"/>
        <v>0.6</v>
      </c>
      <c r="AR16" s="13">
        <f t="shared" ref="AR16:AR26" si="31">(AH16*1)+(AI16*AP16)+(AJ16*AQ16)+(AK16*AP16*AQ16)</f>
        <v>0.81600000000000006</v>
      </c>
      <c r="AS16" s="87">
        <f>AG16*AR16</f>
        <v>1.5912000000000002</v>
      </c>
      <c r="AT16" s="87">
        <f>AG16-AS16</f>
        <v>0.35879999999999979</v>
      </c>
      <c r="AU16" s="135">
        <f>AT16/AG16</f>
        <v>0.18399999999999989</v>
      </c>
      <c r="AV16" s="13">
        <f t="shared" ref="AV16:AV26" si="32">J16</f>
        <v>0.20290817131131089</v>
      </c>
      <c r="AW16" s="13">
        <v>1.0127195861465559E-2</v>
      </c>
      <c r="AX16" s="13">
        <v>1.0277809624138542E-2</v>
      </c>
      <c r="AY16" s="13">
        <f t="shared" ref="AY16:AY26" si="33">AX16*AR16</f>
        <v>8.3866926532970513E-3</v>
      </c>
      <c r="AZ16" s="13">
        <f t="shared" si="24"/>
        <v>1.8911169708414905E-3</v>
      </c>
      <c r="BA16" s="117">
        <f t="shared" si="25"/>
        <v>0.18399999999999989</v>
      </c>
      <c r="BB16" s="62"/>
      <c r="BC16" s="13">
        <v>0.21489091190200058</v>
      </c>
      <c r="BD16" s="13">
        <f t="shared" ref="BD16:BD26" si="34">M16</f>
        <v>0.25555847455995351</v>
      </c>
      <c r="BE16" s="13">
        <f t="shared" ref="BE16:BE26" si="35">BD16*AR16</f>
        <v>0.20853571524092207</v>
      </c>
      <c r="BF16" s="13">
        <f t="shared" si="26"/>
        <v>4.7022759319031437E-2</v>
      </c>
      <c r="BG16" s="62">
        <f t="shared" ref="BG16:BG26" si="36">(BF16/BD16)*L16</f>
        <v>7.116376306620209E-2</v>
      </c>
    </row>
    <row r="17" spans="1:59" ht="14.5" customHeight="1" x14ac:dyDescent="0.35">
      <c r="A17" s="190"/>
      <c r="B17" t="s">
        <v>21</v>
      </c>
      <c r="C17" s="13">
        <v>3.8295293629163898</v>
      </c>
      <c r="D17" s="13">
        <v>0.39675304210395029</v>
      </c>
      <c r="E17" s="13">
        <v>2.1217662686428649</v>
      </c>
      <c r="F17" s="13">
        <v>1.3110100521695749</v>
      </c>
      <c r="G17" s="13">
        <v>2.43226864941987</v>
      </c>
      <c r="H17" s="13">
        <v>1.3972607134965209</v>
      </c>
      <c r="I17" s="13">
        <v>0.36225277757317198</v>
      </c>
      <c r="J17" s="13">
        <v>1.328260184434964</v>
      </c>
      <c r="K17" s="77">
        <v>0.74175568741173326</v>
      </c>
      <c r="L17" s="107">
        <f t="shared" si="9"/>
        <v>0.34684684684684686</v>
      </c>
      <c r="M17" s="13">
        <v>0.65406803520302703</v>
      </c>
      <c r="N17" s="92">
        <v>0.6650095535518562</v>
      </c>
      <c r="O17" s="92">
        <v>0.28476569776546251</v>
      </c>
      <c r="P17" s="13">
        <v>1.3390526635628219</v>
      </c>
      <c r="Q17" s="13"/>
      <c r="R17" s="13">
        <v>1.2405929088890839</v>
      </c>
      <c r="S17" s="90" t="s">
        <v>59</v>
      </c>
      <c r="T17" s="90" t="s">
        <v>59</v>
      </c>
      <c r="U17" s="13">
        <v>0.74829413552040025</v>
      </c>
      <c r="V17" s="13">
        <v>0.37414706776020012</v>
      </c>
      <c r="W17" s="13"/>
      <c r="X17" s="13">
        <v>1.5452312881226611</v>
      </c>
      <c r="Y17" s="108">
        <f t="shared" ref="Y17:Y26" si="37">U17/P17</f>
        <v>0.5588235294117645</v>
      </c>
      <c r="Z17" s="122">
        <f t="shared" ref="Z17:Z26" si="38">1-(AA17+AD17)</f>
        <v>0.66649999999999998</v>
      </c>
      <c r="AA17" s="108">
        <v>0.3</v>
      </c>
      <c r="AB17" s="113">
        <f t="shared" si="27"/>
        <v>0.18</v>
      </c>
      <c r="AC17" s="114">
        <f t="shared" ref="AC17:AC26" si="39">SUM(Z17:AA17,AD17)</f>
        <v>0.99999999999999989</v>
      </c>
      <c r="AD17" s="116">
        <v>3.3500000000000002E-2</v>
      </c>
      <c r="AE17" s="80">
        <f t="shared" ref="AE17:AE26" si="40">100000*AD17</f>
        <v>3350</v>
      </c>
      <c r="AF17" s="131">
        <v>1E-3</v>
      </c>
      <c r="AG17" s="80">
        <f t="shared" ref="AG17:AG26" si="41">AE17*AF17</f>
        <v>3.35</v>
      </c>
      <c r="AH17" s="80">
        <v>0.6</v>
      </c>
      <c r="AI17" s="80">
        <v>0.2</v>
      </c>
      <c r="AJ17" s="80">
        <v>0.1</v>
      </c>
      <c r="AK17" s="80">
        <v>0.1</v>
      </c>
      <c r="AL17" s="128">
        <f t="shared" ref="AL17:AL26" si="42">$AG17*AH17</f>
        <v>2.0099999999999998</v>
      </c>
      <c r="AM17" s="128">
        <f t="shared" si="28"/>
        <v>0.67</v>
      </c>
      <c r="AN17" s="128">
        <f t="shared" si="29"/>
        <v>0.33500000000000002</v>
      </c>
      <c r="AO17" s="128">
        <f t="shared" si="30"/>
        <v>0.33500000000000002</v>
      </c>
      <c r="AP17" s="67">
        <f t="shared" si="19"/>
        <v>0.6</v>
      </c>
      <c r="AQ17" s="67">
        <f t="shared" si="20"/>
        <v>0.6</v>
      </c>
      <c r="AR17" s="13">
        <f t="shared" si="31"/>
        <v>0.81600000000000006</v>
      </c>
      <c r="AS17" s="87">
        <f t="shared" ref="AS17:AS26" si="43">AG17*AR17</f>
        <v>2.7336000000000005</v>
      </c>
      <c r="AT17" s="87">
        <f t="shared" ref="AT17:AT26" si="44">AG17-AS17</f>
        <v>0.61639999999999961</v>
      </c>
      <c r="AU17" s="135">
        <f t="shared" ref="AU17:AU26" si="45">AT17/AG17</f>
        <v>0.18399999999999989</v>
      </c>
      <c r="AV17" s="13">
        <f t="shared" si="32"/>
        <v>1.328260184434964</v>
      </c>
      <c r="AW17" s="13">
        <v>8.2245105784023331E-2</v>
      </c>
      <c r="AX17" s="13">
        <v>9.7521779672844977E-2</v>
      </c>
      <c r="AY17" s="13">
        <f t="shared" si="33"/>
        <v>7.9577772213041506E-2</v>
      </c>
      <c r="AZ17" s="13">
        <f t="shared" si="24"/>
        <v>1.7944007459803471E-2</v>
      </c>
      <c r="BA17" s="117">
        <f t="shared" si="25"/>
        <v>0.18399999999999994</v>
      </c>
      <c r="BB17" s="62"/>
      <c r="BC17" s="13">
        <v>1.5452312881226611</v>
      </c>
      <c r="BD17" s="13">
        <f t="shared" si="34"/>
        <v>0.65406803520302703</v>
      </c>
      <c r="BE17" s="13">
        <f t="shared" si="35"/>
        <v>0.53371951672567008</v>
      </c>
      <c r="BF17" s="13">
        <f t="shared" si="26"/>
        <v>0.12034851847735695</v>
      </c>
      <c r="BG17" s="62">
        <f t="shared" si="36"/>
        <v>6.3819819819819809E-2</v>
      </c>
    </row>
    <row r="18" spans="1:59" ht="14.5" customHeight="1" x14ac:dyDescent="0.35">
      <c r="A18" s="190"/>
      <c r="B18" t="s">
        <v>22</v>
      </c>
      <c r="C18" s="13">
        <v>6.1723911960903273</v>
      </c>
      <c r="D18" s="13">
        <v>0.80509450383786874</v>
      </c>
      <c r="E18" s="13">
        <v>3.1868324110248971</v>
      </c>
      <c r="F18" s="13">
        <v>2.180464281227561</v>
      </c>
      <c r="G18" s="13">
        <v>3.9248357062096102</v>
      </c>
      <c r="H18" s="13">
        <v>2.2475554898807171</v>
      </c>
      <c r="I18" s="13">
        <v>0.67091208653155732</v>
      </c>
      <c r="J18" s="13">
        <v>2.0127362595946718</v>
      </c>
      <c r="K18" s="77">
        <v>1.2411873600833809</v>
      </c>
      <c r="L18" s="107">
        <f t="shared" si="9"/>
        <v>0.32608695652173914</v>
      </c>
      <c r="M18" s="13">
        <v>1.4116925019362649</v>
      </c>
      <c r="N18" s="92">
        <v>1.3494955568113569</v>
      </c>
      <c r="O18" s="92">
        <v>0.53936380713204457</v>
      </c>
      <c r="P18" s="13">
        <v>2.3766276305578349</v>
      </c>
      <c r="Q18" s="13"/>
      <c r="R18" s="13">
        <v>2.1849641119644612</v>
      </c>
      <c r="S18" s="90" t="s">
        <v>59</v>
      </c>
      <c r="T18" s="13">
        <v>0.21082987045271109</v>
      </c>
      <c r="U18" s="13">
        <v>1.322478278294279</v>
      </c>
      <c r="V18" s="13">
        <v>0.65165596321747077</v>
      </c>
      <c r="W18" s="13"/>
      <c r="X18" s="13">
        <v>2.8903144578901232</v>
      </c>
      <c r="Y18" s="108">
        <f t="shared" si="37"/>
        <v>0.55645161290322576</v>
      </c>
      <c r="Z18" s="122">
        <f t="shared" si="38"/>
        <v>0.60899999999999999</v>
      </c>
      <c r="AA18" s="108">
        <v>0.35</v>
      </c>
      <c r="AB18" s="113">
        <f t="shared" si="27"/>
        <v>0.21</v>
      </c>
      <c r="AC18" s="114">
        <f t="shared" si="39"/>
        <v>1</v>
      </c>
      <c r="AD18" s="116">
        <v>4.1000000000000002E-2</v>
      </c>
      <c r="AE18" s="80">
        <f t="shared" si="40"/>
        <v>4100</v>
      </c>
      <c r="AF18" s="131">
        <v>1E-3</v>
      </c>
      <c r="AG18" s="80">
        <f t="shared" si="41"/>
        <v>4.0999999999999996</v>
      </c>
      <c r="AH18" s="80">
        <v>0.5</v>
      </c>
      <c r="AI18" s="80">
        <v>0.3</v>
      </c>
      <c r="AJ18" s="80">
        <v>0.1</v>
      </c>
      <c r="AK18" s="80">
        <v>0.1</v>
      </c>
      <c r="AL18" s="128">
        <f t="shared" si="42"/>
        <v>2.0499999999999998</v>
      </c>
      <c r="AM18" s="128">
        <f t="shared" si="28"/>
        <v>1.2299999999999998</v>
      </c>
      <c r="AN18" s="128">
        <f t="shared" si="29"/>
        <v>0.41</v>
      </c>
      <c r="AO18" s="128">
        <f t="shared" si="30"/>
        <v>0.41</v>
      </c>
      <c r="AP18" s="67">
        <f t="shared" si="19"/>
        <v>0.6</v>
      </c>
      <c r="AQ18" s="67">
        <f t="shared" si="20"/>
        <v>0.6</v>
      </c>
      <c r="AR18" s="13">
        <f t="shared" si="31"/>
        <v>0.77600000000000002</v>
      </c>
      <c r="AS18" s="87">
        <f t="shared" si="43"/>
        <v>3.1816</v>
      </c>
      <c r="AT18" s="87">
        <f t="shared" si="44"/>
        <v>0.91839999999999966</v>
      </c>
      <c r="AU18" s="135">
        <f t="shared" si="45"/>
        <v>0.22399999999999995</v>
      </c>
      <c r="AV18" s="13">
        <f t="shared" si="32"/>
        <v>2.0127362595946718</v>
      </c>
      <c r="AW18" s="13">
        <v>0.12398142812218441</v>
      </c>
      <c r="AX18" s="13">
        <v>0.15053072116232891</v>
      </c>
      <c r="AY18" s="13">
        <f t="shared" si="33"/>
        <v>0.11681183962196723</v>
      </c>
      <c r="AZ18" s="13">
        <f t="shared" si="24"/>
        <v>3.3718881540361678E-2</v>
      </c>
      <c r="BA18" s="117">
        <f t="shared" si="25"/>
        <v>0.22400000000000003</v>
      </c>
      <c r="BB18" s="62"/>
      <c r="BC18" s="13">
        <v>2.8903144578901232</v>
      </c>
      <c r="BD18" s="13">
        <f t="shared" si="34"/>
        <v>1.4116925019362649</v>
      </c>
      <c r="BE18" s="13">
        <f t="shared" si="35"/>
        <v>1.0954733815025417</v>
      </c>
      <c r="BF18" s="13">
        <f t="shared" si="26"/>
        <v>0.31621912043372324</v>
      </c>
      <c r="BG18" s="62">
        <f t="shared" si="36"/>
        <v>7.3043478260869543E-2</v>
      </c>
    </row>
    <row r="19" spans="1:59" ht="14.5" customHeight="1" x14ac:dyDescent="0.35">
      <c r="A19" s="190"/>
      <c r="B19" t="s">
        <v>23</v>
      </c>
      <c r="C19" s="13">
        <v>10.735862438256399</v>
      </c>
      <c r="D19" s="13">
        <v>1.4534706070254819</v>
      </c>
      <c r="E19" s="13">
        <v>5.7808490052149866</v>
      </c>
      <c r="F19" s="13">
        <v>3.5015428260159349</v>
      </c>
      <c r="G19" s="13">
        <v>6.6892681346059133</v>
      </c>
      <c r="H19" s="13">
        <v>4.0465943036504903</v>
      </c>
      <c r="I19" s="13">
        <v>1.139653089599526</v>
      </c>
      <c r="J19" s="13">
        <v>3.5180595374594059</v>
      </c>
      <c r="K19" s="77">
        <v>2.0315555075469809</v>
      </c>
      <c r="L19" s="107">
        <f t="shared" si="9"/>
        <v>0.32769230769230778</v>
      </c>
      <c r="M19" s="13">
        <v>2.8850509850187809</v>
      </c>
      <c r="N19" s="92">
        <v>2.6120393039732028</v>
      </c>
      <c r="O19" s="92">
        <v>1.30405419867561</v>
      </c>
      <c r="P19" s="13">
        <v>4.2586123368230711</v>
      </c>
      <c r="Q19" s="13"/>
      <c r="R19" s="13">
        <v>3.730996649075081</v>
      </c>
      <c r="S19" s="90" t="s">
        <v>59</v>
      </c>
      <c r="T19" s="13">
        <v>0.2072775916152822</v>
      </c>
      <c r="U19" s="13">
        <v>2.242366672928962</v>
      </c>
      <c r="V19" s="13">
        <v>1.2813523845308361</v>
      </c>
      <c r="W19" s="13"/>
      <c r="X19" s="13">
        <v>4.7709332348584841</v>
      </c>
      <c r="Y19" s="108">
        <f t="shared" si="37"/>
        <v>0.52654867256637161</v>
      </c>
      <c r="Z19" s="122">
        <f t="shared" si="38"/>
        <v>0.55049999999999999</v>
      </c>
      <c r="AA19" s="108">
        <v>0.4</v>
      </c>
      <c r="AB19" s="113">
        <f t="shared" si="27"/>
        <v>0.24</v>
      </c>
      <c r="AC19" s="114">
        <f t="shared" si="39"/>
        <v>1</v>
      </c>
      <c r="AD19" s="116">
        <v>4.9500000000000002E-2</v>
      </c>
      <c r="AE19" s="80">
        <f t="shared" si="40"/>
        <v>4950</v>
      </c>
      <c r="AF19" s="131">
        <v>1E-3</v>
      </c>
      <c r="AG19" s="80">
        <f t="shared" si="41"/>
        <v>4.95</v>
      </c>
      <c r="AH19" s="80">
        <v>0.5</v>
      </c>
      <c r="AI19" s="80">
        <v>0.3</v>
      </c>
      <c r="AJ19" s="80">
        <v>0.1</v>
      </c>
      <c r="AK19" s="80">
        <v>0.1</v>
      </c>
      <c r="AL19" s="128">
        <f t="shared" si="42"/>
        <v>2.4750000000000001</v>
      </c>
      <c r="AM19" s="128">
        <f t="shared" si="28"/>
        <v>1.4850000000000001</v>
      </c>
      <c r="AN19" s="128">
        <f t="shared" si="29"/>
        <v>0.49500000000000005</v>
      </c>
      <c r="AO19" s="128">
        <f t="shared" si="30"/>
        <v>0.49500000000000005</v>
      </c>
      <c r="AP19" s="67">
        <f t="shared" si="19"/>
        <v>0.6</v>
      </c>
      <c r="AQ19" s="67">
        <f t="shared" si="20"/>
        <v>0.6</v>
      </c>
      <c r="AR19" s="13">
        <f t="shared" si="31"/>
        <v>0.77600000000000002</v>
      </c>
      <c r="AS19" s="87">
        <f t="shared" si="43"/>
        <v>3.8412000000000002</v>
      </c>
      <c r="AT19" s="87">
        <f t="shared" si="44"/>
        <v>1.1088</v>
      </c>
      <c r="AU19" s="135">
        <f t="shared" si="45"/>
        <v>0.224</v>
      </c>
      <c r="AV19" s="13">
        <f t="shared" si="32"/>
        <v>3.5180595374594059</v>
      </c>
      <c r="AW19" s="13">
        <v>0.2135917672600009</v>
      </c>
      <c r="AX19" s="13">
        <v>0.21746901297114851</v>
      </c>
      <c r="AY19" s="13">
        <f t="shared" si="33"/>
        <v>0.16875595406561125</v>
      </c>
      <c r="AZ19" s="13">
        <f t="shared" si="24"/>
        <v>4.871305890553726E-2</v>
      </c>
      <c r="BA19" s="117">
        <f t="shared" si="25"/>
        <v>0.22399999999999998</v>
      </c>
      <c r="BB19" s="62"/>
      <c r="BC19" s="13">
        <v>4.7709332348584841</v>
      </c>
      <c r="BD19" s="13">
        <f t="shared" si="34"/>
        <v>2.8850509850187809</v>
      </c>
      <c r="BE19" s="13">
        <f t="shared" si="35"/>
        <v>2.2387995643745739</v>
      </c>
      <c r="BF19" s="13">
        <f t="shared" si="26"/>
        <v>0.64625142064420693</v>
      </c>
      <c r="BG19" s="62">
        <f t="shared" si="36"/>
        <v>7.3403076923076946E-2</v>
      </c>
    </row>
    <row r="20" spans="1:59" ht="14.5" customHeight="1" x14ac:dyDescent="0.35">
      <c r="A20" s="190"/>
      <c r="B20" t="s">
        <v>24</v>
      </c>
      <c r="C20" s="13">
        <v>16.394585705077731</v>
      </c>
      <c r="D20" s="13">
        <v>2.2619086086881102</v>
      </c>
      <c r="E20" s="13">
        <v>8.9115797815982667</v>
      </c>
      <c r="F20" s="13">
        <v>5.2210973147913524</v>
      </c>
      <c r="G20" s="13">
        <v>11.445597696594721</v>
      </c>
      <c r="H20" s="13">
        <v>4.948988008483008</v>
      </c>
      <c r="I20" s="13">
        <v>1.9557856390912229</v>
      </c>
      <c r="J20" s="13">
        <v>6.2925277083804563</v>
      </c>
      <c r="K20" s="77">
        <v>3.1972843491230432</v>
      </c>
      <c r="L20" s="107">
        <f t="shared" si="9"/>
        <v>0.38381742738589208</v>
      </c>
      <c r="M20" s="13">
        <v>4.9875641104568373</v>
      </c>
      <c r="N20" s="92">
        <v>4.7392686606460952</v>
      </c>
      <c r="O20" s="92">
        <v>2.1668637048619348</v>
      </c>
      <c r="P20" s="13">
        <v>6.7054687190858893</v>
      </c>
      <c r="Q20" s="13"/>
      <c r="R20" s="13">
        <v>5.8867777708254021</v>
      </c>
      <c r="S20" s="13">
        <v>0.25340434112824578</v>
      </c>
      <c r="T20" s="13">
        <v>0.7602130233847374</v>
      </c>
      <c r="U20" s="13">
        <v>3.0018668102884498</v>
      </c>
      <c r="V20" s="13">
        <v>2.1246979371522152</v>
      </c>
      <c r="W20" s="13"/>
      <c r="X20" s="13">
        <v>7.4236006740447253</v>
      </c>
      <c r="Y20" s="108">
        <f t="shared" si="37"/>
        <v>0.44767441860465107</v>
      </c>
      <c r="Z20" s="122">
        <f t="shared" si="38"/>
        <v>0.54249999999999998</v>
      </c>
      <c r="AA20" s="108">
        <v>0.4</v>
      </c>
      <c r="AB20" s="113">
        <f t="shared" si="27"/>
        <v>0.24</v>
      </c>
      <c r="AC20" s="114">
        <f t="shared" si="39"/>
        <v>1</v>
      </c>
      <c r="AD20" s="116">
        <v>5.7500000000000002E-2</v>
      </c>
      <c r="AE20" s="80">
        <f t="shared" si="40"/>
        <v>5750</v>
      </c>
      <c r="AF20" s="131">
        <v>1E-3</v>
      </c>
      <c r="AG20" s="80">
        <f t="shared" si="41"/>
        <v>5.75</v>
      </c>
      <c r="AH20" s="80">
        <v>0.4</v>
      </c>
      <c r="AI20" s="80">
        <v>0.3</v>
      </c>
      <c r="AJ20" s="80">
        <v>0.15</v>
      </c>
      <c r="AK20" s="80">
        <v>0.15</v>
      </c>
      <c r="AL20" s="128">
        <f t="shared" si="42"/>
        <v>2.3000000000000003</v>
      </c>
      <c r="AM20" s="128">
        <f t="shared" si="28"/>
        <v>1.7249999999999999</v>
      </c>
      <c r="AN20" s="128">
        <f t="shared" si="29"/>
        <v>0.86249999999999993</v>
      </c>
      <c r="AO20" s="128">
        <f t="shared" si="30"/>
        <v>0.86249999999999993</v>
      </c>
      <c r="AP20" s="67">
        <f t="shared" si="19"/>
        <v>0.6</v>
      </c>
      <c r="AQ20" s="67">
        <f t="shared" si="20"/>
        <v>0.6</v>
      </c>
      <c r="AR20" s="13">
        <f t="shared" si="31"/>
        <v>0.72400000000000009</v>
      </c>
      <c r="AS20" s="87">
        <f t="shared" si="43"/>
        <v>4.1630000000000003</v>
      </c>
      <c r="AT20" s="87">
        <f t="shared" si="44"/>
        <v>1.5869999999999997</v>
      </c>
      <c r="AU20" s="135">
        <f t="shared" si="45"/>
        <v>0.27599999999999997</v>
      </c>
      <c r="AV20" s="13">
        <f t="shared" si="32"/>
        <v>6.2925277083804563</v>
      </c>
      <c r="AW20" s="13">
        <v>0.28969917858252991</v>
      </c>
      <c r="AX20" s="13">
        <v>0.29730964625945761</v>
      </c>
      <c r="AY20" s="13">
        <f t="shared" si="33"/>
        <v>0.21525218389184733</v>
      </c>
      <c r="AZ20" s="13">
        <f t="shared" si="24"/>
        <v>8.2057462367610273E-2</v>
      </c>
      <c r="BA20" s="117">
        <f t="shared" si="25"/>
        <v>0.27599999999999991</v>
      </c>
      <c r="BB20" s="62"/>
      <c r="BC20" s="13">
        <v>7.4236006740447253</v>
      </c>
      <c r="BD20" s="13">
        <f t="shared" si="34"/>
        <v>4.9875641104568373</v>
      </c>
      <c r="BE20" s="13">
        <f t="shared" si="35"/>
        <v>3.6109964159707508</v>
      </c>
      <c r="BF20" s="13">
        <f t="shared" si="26"/>
        <v>1.3765676944860865</v>
      </c>
      <c r="BG20" s="62">
        <f t="shared" si="36"/>
        <v>0.10593360995850616</v>
      </c>
    </row>
    <row r="21" spans="1:59" ht="14.5" customHeight="1" x14ac:dyDescent="0.35">
      <c r="A21" s="190"/>
      <c r="B21" t="s">
        <v>25</v>
      </c>
      <c r="C21" s="13">
        <v>22.946019387136769</v>
      </c>
      <c r="D21" s="13">
        <v>3.0062966576729999</v>
      </c>
      <c r="E21" s="13">
        <v>12.475108579459389</v>
      </c>
      <c r="F21" s="13">
        <v>7.4646141500043859</v>
      </c>
      <c r="G21" s="13">
        <v>16.381249134667161</v>
      </c>
      <c r="H21" s="13">
        <v>6.5647702524696108</v>
      </c>
      <c r="I21" s="13">
        <v>2.5359237112343669</v>
      </c>
      <c r="J21" s="13">
        <v>8.9370859823340201</v>
      </c>
      <c r="K21" s="77">
        <v>4.9082394410987753</v>
      </c>
      <c r="L21" s="107">
        <f t="shared" si="9"/>
        <v>0.38948306595365428</v>
      </c>
      <c r="M21" s="13">
        <v>7.8369997603986654</v>
      </c>
      <c r="N21" s="92">
        <v>6.7329785383217446</v>
      </c>
      <c r="O21" s="92">
        <v>3.554596082622095</v>
      </c>
      <c r="P21" s="13">
        <v>9.962090018291244</v>
      </c>
      <c r="Q21" s="13"/>
      <c r="R21" s="13">
        <v>8.5523602987217267</v>
      </c>
      <c r="S21" s="13">
        <v>0.3994234205446961</v>
      </c>
      <c r="T21" s="13">
        <v>0.91632431772018508</v>
      </c>
      <c r="U21" s="13">
        <v>4.7695855512101941</v>
      </c>
      <c r="V21" s="13">
        <v>2.8664504297913478</v>
      </c>
      <c r="W21" s="13"/>
      <c r="X21" s="13">
        <v>11.02911856981178</v>
      </c>
      <c r="Y21" s="108">
        <f t="shared" si="37"/>
        <v>0.4787735849056603</v>
      </c>
      <c r="Z21" s="122">
        <f t="shared" si="38"/>
        <v>0.47799999999999998</v>
      </c>
      <c r="AA21" s="108">
        <v>0.45</v>
      </c>
      <c r="AB21" s="113">
        <f t="shared" si="27"/>
        <v>0.27</v>
      </c>
      <c r="AC21" s="114">
        <f t="shared" si="39"/>
        <v>0.99999999999999989</v>
      </c>
      <c r="AD21" s="116">
        <v>7.1999999999999995E-2</v>
      </c>
      <c r="AE21" s="80">
        <f t="shared" si="40"/>
        <v>7199.9999999999991</v>
      </c>
      <c r="AF21" s="131">
        <v>1E-3</v>
      </c>
      <c r="AG21" s="80">
        <f t="shared" si="41"/>
        <v>7.1999999999999993</v>
      </c>
      <c r="AH21" s="80">
        <v>0.4</v>
      </c>
      <c r="AI21" s="80">
        <v>0.3</v>
      </c>
      <c r="AJ21" s="80">
        <v>0.15</v>
      </c>
      <c r="AK21" s="80">
        <v>0.15</v>
      </c>
      <c r="AL21" s="128">
        <f t="shared" si="42"/>
        <v>2.88</v>
      </c>
      <c r="AM21" s="128">
        <f t="shared" si="28"/>
        <v>2.1599999999999997</v>
      </c>
      <c r="AN21" s="128">
        <f t="shared" si="29"/>
        <v>1.0799999999999998</v>
      </c>
      <c r="AO21" s="128">
        <f t="shared" si="30"/>
        <v>1.0799999999999998</v>
      </c>
      <c r="AP21" s="67">
        <f t="shared" si="19"/>
        <v>0.6</v>
      </c>
      <c r="AQ21" s="67">
        <f t="shared" si="20"/>
        <v>0.6</v>
      </c>
      <c r="AR21" s="13">
        <f t="shared" si="31"/>
        <v>0.72400000000000009</v>
      </c>
      <c r="AS21" s="87">
        <f t="shared" si="43"/>
        <v>5.2128000000000005</v>
      </c>
      <c r="AT21" s="87">
        <f t="shared" si="44"/>
        <v>1.9871999999999987</v>
      </c>
      <c r="AU21" s="135">
        <f t="shared" si="45"/>
        <v>0.27599999999999986</v>
      </c>
      <c r="AV21" s="13">
        <f t="shared" si="32"/>
        <v>8.9370859823340201</v>
      </c>
      <c r="AW21" s="13">
        <v>0.3694892065819555</v>
      </c>
      <c r="AX21" s="13">
        <v>0.36902549296603498</v>
      </c>
      <c r="AY21" s="13">
        <f t="shared" si="33"/>
        <v>0.26717445690740937</v>
      </c>
      <c r="AZ21" s="13">
        <f t="shared" si="24"/>
        <v>0.10185103605862561</v>
      </c>
      <c r="BA21" s="117">
        <f t="shared" si="25"/>
        <v>0.27599999999999986</v>
      </c>
      <c r="BB21" s="62"/>
      <c r="BC21" s="13">
        <v>11.02911856981178</v>
      </c>
      <c r="BD21" s="13">
        <f t="shared" si="34"/>
        <v>7.8369997603986654</v>
      </c>
      <c r="BE21" s="13">
        <f t="shared" si="35"/>
        <v>5.6739878265286343</v>
      </c>
      <c r="BF21" s="13">
        <f t="shared" si="26"/>
        <v>2.1630119338700311</v>
      </c>
      <c r="BG21" s="62">
        <f t="shared" si="36"/>
        <v>0.10749732620320855</v>
      </c>
    </row>
    <row r="22" spans="1:59" ht="14.5" customHeight="1" x14ac:dyDescent="0.35">
      <c r="A22" s="190"/>
      <c r="B22" t="s">
        <v>26</v>
      </c>
      <c r="C22" s="13">
        <v>30.387242203007769</v>
      </c>
      <c r="D22" s="13">
        <v>4.3333445479931374</v>
      </c>
      <c r="E22" s="13">
        <v>17.22571745786092</v>
      </c>
      <c r="F22" s="13">
        <v>8.8281801971537188</v>
      </c>
      <c r="G22" s="13">
        <v>21.478316455270331</v>
      </c>
      <c r="H22" s="13">
        <v>8.9089257477374417</v>
      </c>
      <c r="I22" s="13">
        <v>3.7681256939070762</v>
      </c>
      <c r="J22" s="13">
        <v>12.16566295461427</v>
      </c>
      <c r="K22" s="77">
        <v>5.5445278067489827</v>
      </c>
      <c r="L22" s="107">
        <f t="shared" si="9"/>
        <v>0.40035429583702387</v>
      </c>
      <c r="M22" s="13">
        <v>11.29000730496103</v>
      </c>
      <c r="N22" s="92">
        <v>9.6874754495785478</v>
      </c>
      <c r="O22" s="92">
        <v>4.1666853627401421</v>
      </c>
      <c r="P22" s="13">
        <v>14.184660745035369</v>
      </c>
      <c r="Q22" s="13"/>
      <c r="R22" s="13">
        <v>12.23349562071828</v>
      </c>
      <c r="S22" s="13">
        <v>0.55747574980488346</v>
      </c>
      <c r="T22" s="13">
        <v>1.6724272494146499</v>
      </c>
      <c r="U22" s="13">
        <v>7.4020391224092874</v>
      </c>
      <c r="V22" s="13">
        <v>3.1590292488943401</v>
      </c>
      <c r="W22" s="13"/>
      <c r="X22" s="13">
        <v>15.10792571785327</v>
      </c>
      <c r="Y22" s="108">
        <f t="shared" si="37"/>
        <v>0.52183406113537123</v>
      </c>
      <c r="Z22" s="122">
        <f t="shared" si="38"/>
        <v>0.46399999999999997</v>
      </c>
      <c r="AA22" s="108">
        <v>0.45</v>
      </c>
      <c r="AB22" s="113">
        <f t="shared" si="27"/>
        <v>0.27</v>
      </c>
      <c r="AC22" s="114">
        <f t="shared" si="39"/>
        <v>0.99999999999999989</v>
      </c>
      <c r="AD22" s="116">
        <v>8.5999999999999993E-2</v>
      </c>
      <c r="AE22" s="80">
        <f t="shared" si="40"/>
        <v>8600</v>
      </c>
      <c r="AF22" s="131">
        <v>1E-3</v>
      </c>
      <c r="AG22" s="80">
        <f t="shared" si="41"/>
        <v>8.6</v>
      </c>
      <c r="AH22" s="80">
        <v>0.3</v>
      </c>
      <c r="AI22" s="80">
        <v>0.3</v>
      </c>
      <c r="AJ22" s="80">
        <v>0.2</v>
      </c>
      <c r="AK22" s="80">
        <v>0.2</v>
      </c>
      <c r="AL22" s="128">
        <f t="shared" si="42"/>
        <v>2.5799999999999996</v>
      </c>
      <c r="AM22" s="128">
        <f t="shared" si="28"/>
        <v>2.5799999999999996</v>
      </c>
      <c r="AN22" s="128">
        <f t="shared" si="29"/>
        <v>1.72</v>
      </c>
      <c r="AO22" s="128">
        <f t="shared" si="30"/>
        <v>1.72</v>
      </c>
      <c r="AP22" s="67">
        <f t="shared" si="19"/>
        <v>0.6</v>
      </c>
      <c r="AQ22" s="67">
        <f t="shared" si="20"/>
        <v>0.6</v>
      </c>
      <c r="AR22" s="13">
        <f t="shared" si="31"/>
        <v>0.67199999999999993</v>
      </c>
      <c r="AS22" s="87">
        <f t="shared" si="43"/>
        <v>5.7791999999999994</v>
      </c>
      <c r="AT22" s="87">
        <f t="shared" si="44"/>
        <v>2.8208000000000002</v>
      </c>
      <c r="AU22" s="135">
        <f t="shared" si="45"/>
        <v>0.32800000000000001</v>
      </c>
      <c r="AV22" s="13">
        <f t="shared" si="32"/>
        <v>12.16566295461427</v>
      </c>
      <c r="AW22" s="13">
        <v>0.43332122898149611</v>
      </c>
      <c r="AX22" s="13">
        <v>0.50563288270620943</v>
      </c>
      <c r="AY22" s="13">
        <f t="shared" si="33"/>
        <v>0.3397852971785727</v>
      </c>
      <c r="AZ22" s="13">
        <f t="shared" si="24"/>
        <v>0.16584758552763673</v>
      </c>
      <c r="BA22" s="117">
        <f t="shared" si="25"/>
        <v>0.32800000000000007</v>
      </c>
      <c r="BB22" s="62"/>
      <c r="BC22" s="13">
        <v>15.10792571785327</v>
      </c>
      <c r="BD22" s="13">
        <f t="shared" si="34"/>
        <v>11.29000730496103</v>
      </c>
      <c r="BE22" s="13">
        <f t="shared" si="35"/>
        <v>7.5868849089338113</v>
      </c>
      <c r="BF22" s="13">
        <f t="shared" si="26"/>
        <v>3.7031223960272186</v>
      </c>
      <c r="BG22" s="62">
        <f t="shared" si="36"/>
        <v>0.13131620903454386</v>
      </c>
    </row>
    <row r="23" spans="1:59" ht="14.5" customHeight="1" x14ac:dyDescent="0.35">
      <c r="A23" s="190"/>
      <c r="B23" t="s">
        <v>27</v>
      </c>
      <c r="C23" s="13">
        <v>40.630805106517528</v>
      </c>
      <c r="D23" s="13">
        <v>5.0590885735741669</v>
      </c>
      <c r="E23" s="13">
        <v>23.833050077072048</v>
      </c>
      <c r="F23" s="13">
        <v>11.738666455871311</v>
      </c>
      <c r="G23" s="13">
        <v>30.23595905300186</v>
      </c>
      <c r="H23" s="13">
        <v>10.394846053515669</v>
      </c>
      <c r="I23" s="13">
        <v>4.4662266313584444</v>
      </c>
      <c r="J23" s="13">
        <v>17.785858266471681</v>
      </c>
      <c r="K23" s="77">
        <v>7.9838741551717316</v>
      </c>
      <c r="L23" s="107">
        <f t="shared" si="9"/>
        <v>0.4377431906614786</v>
      </c>
      <c r="M23" s="13">
        <v>15.75524668706106</v>
      </c>
      <c r="N23" s="92">
        <v>14.7088230577932</v>
      </c>
      <c r="O23" s="92">
        <v>5.8862563263999466</v>
      </c>
      <c r="P23" s="13">
        <v>18.624762169090928</v>
      </c>
      <c r="Q23" s="13"/>
      <c r="R23" s="13">
        <v>16.205369044184511</v>
      </c>
      <c r="S23" s="13">
        <v>0.95862746458556247</v>
      </c>
      <c r="T23" s="13">
        <v>2.008552782941178</v>
      </c>
      <c r="U23" s="13">
        <v>9.403678938315517</v>
      </c>
      <c r="V23" s="13">
        <v>4.7931373229278122</v>
      </c>
      <c r="W23" s="13"/>
      <c r="X23" s="13">
        <v>20.829886154136322</v>
      </c>
      <c r="Y23" s="108">
        <f t="shared" si="37"/>
        <v>0.50490196078431371</v>
      </c>
      <c r="Z23" s="122">
        <f t="shared" si="38"/>
        <v>0.45399999999999996</v>
      </c>
      <c r="AA23" s="108">
        <v>0.45</v>
      </c>
      <c r="AB23" s="113">
        <f t="shared" si="27"/>
        <v>0.27</v>
      </c>
      <c r="AC23" s="114">
        <f t="shared" si="39"/>
        <v>0.99999999999999989</v>
      </c>
      <c r="AD23" s="116">
        <v>9.6000000000000002E-2</v>
      </c>
      <c r="AE23" s="80">
        <f t="shared" si="40"/>
        <v>9600</v>
      </c>
      <c r="AF23" s="131">
        <v>1E-3</v>
      </c>
      <c r="AG23" s="80">
        <f t="shared" si="41"/>
        <v>9.6</v>
      </c>
      <c r="AH23" s="80">
        <v>0.15</v>
      </c>
      <c r="AI23" s="80">
        <v>0.25</v>
      </c>
      <c r="AJ23" s="80">
        <v>0.3</v>
      </c>
      <c r="AK23" s="80">
        <v>0.3</v>
      </c>
      <c r="AL23" s="128">
        <f t="shared" si="42"/>
        <v>1.44</v>
      </c>
      <c r="AM23" s="128">
        <f t="shared" si="28"/>
        <v>2.4</v>
      </c>
      <c r="AN23" s="128">
        <f t="shared" si="29"/>
        <v>2.88</v>
      </c>
      <c r="AO23" s="128">
        <f t="shared" si="30"/>
        <v>2.88</v>
      </c>
      <c r="AP23" s="67">
        <f t="shared" si="19"/>
        <v>0.6</v>
      </c>
      <c r="AQ23" s="67">
        <f t="shared" si="20"/>
        <v>0.6</v>
      </c>
      <c r="AR23" s="13">
        <f t="shared" si="31"/>
        <v>0.58799999999999997</v>
      </c>
      <c r="AS23" s="87">
        <f t="shared" si="43"/>
        <v>5.6447999999999992</v>
      </c>
      <c r="AT23" s="87">
        <f t="shared" si="44"/>
        <v>3.9552000000000005</v>
      </c>
      <c r="AU23" s="135">
        <f t="shared" si="45"/>
        <v>0.41200000000000009</v>
      </c>
      <c r="AV23" s="13">
        <f t="shared" si="32"/>
        <v>17.785858266471681</v>
      </c>
      <c r="AW23" s="13">
        <v>0.41736322338161091</v>
      </c>
      <c r="AX23" s="13">
        <v>0.62947091698351509</v>
      </c>
      <c r="AY23" s="13">
        <f t="shared" si="33"/>
        <v>0.37012889918630687</v>
      </c>
      <c r="AZ23" s="13">
        <f t="shared" si="24"/>
        <v>0.25934201779720822</v>
      </c>
      <c r="BA23" s="117">
        <f t="shared" si="25"/>
        <v>0.41200000000000003</v>
      </c>
      <c r="BB23" s="62"/>
      <c r="BC23" s="13">
        <v>20.829886154136322</v>
      </c>
      <c r="BD23" s="13">
        <f t="shared" si="34"/>
        <v>15.75524668706106</v>
      </c>
      <c r="BE23" s="13">
        <f t="shared" si="35"/>
        <v>9.264085051991902</v>
      </c>
      <c r="BF23" s="13">
        <f t="shared" si="26"/>
        <v>6.4911616350691581</v>
      </c>
      <c r="BG23" s="62">
        <f t="shared" si="36"/>
        <v>0.18035019455252921</v>
      </c>
    </row>
    <row r="24" spans="1:59" ht="14.5" customHeight="1" x14ac:dyDescent="0.35">
      <c r="A24" s="190"/>
      <c r="B24" t="s">
        <v>28</v>
      </c>
      <c r="C24" s="13">
        <v>55.902611949197848</v>
      </c>
      <c r="D24" s="13">
        <v>6.3406708662461666</v>
      </c>
      <c r="E24" s="13">
        <v>34.437405071722303</v>
      </c>
      <c r="F24" s="13">
        <v>15.12453601122939</v>
      </c>
      <c r="G24" s="13">
        <v>43.337612801407282</v>
      </c>
      <c r="H24" s="13">
        <v>12.564999147790569</v>
      </c>
      <c r="I24" s="13">
        <v>5.758957942737343</v>
      </c>
      <c r="J24" s="13">
        <v>26.875137066107602</v>
      </c>
      <c r="K24" s="77">
        <v>10.703517792562341</v>
      </c>
      <c r="L24" s="107">
        <f t="shared" si="9"/>
        <v>0.48074921956295524</v>
      </c>
      <c r="M24" s="13">
        <v>20.567063599437351</v>
      </c>
      <c r="N24" s="92">
        <v>18.985152698505551</v>
      </c>
      <c r="O24" s="92">
        <v>6.7683884217554926</v>
      </c>
      <c r="P24" s="13">
        <v>26.51013065707253</v>
      </c>
      <c r="Q24" s="13"/>
      <c r="R24" s="13">
        <v>22.181946059999461</v>
      </c>
      <c r="S24" s="13">
        <v>1.420185570914599</v>
      </c>
      <c r="T24" s="13">
        <v>2.2317201828658</v>
      </c>
      <c r="U24" s="13">
        <v>13.052181675548461</v>
      </c>
      <c r="V24" s="13">
        <v>6.898044201585197</v>
      </c>
      <c r="W24" s="13"/>
      <c r="X24" s="13">
        <v>29.910579722119898</v>
      </c>
      <c r="Y24" s="108">
        <f t="shared" si="37"/>
        <v>0.49234693877551006</v>
      </c>
      <c r="Z24" s="122">
        <f t="shared" si="38"/>
        <v>0.49099999999999999</v>
      </c>
      <c r="AA24" s="108">
        <v>0.4</v>
      </c>
      <c r="AB24" s="114">
        <f t="shared" si="27"/>
        <v>0.24</v>
      </c>
      <c r="AC24" s="114">
        <f t="shared" si="39"/>
        <v>1</v>
      </c>
      <c r="AD24" s="116">
        <v>0.109</v>
      </c>
      <c r="AE24" s="80">
        <f t="shared" si="40"/>
        <v>10900</v>
      </c>
      <c r="AF24" s="131">
        <v>1E-3</v>
      </c>
      <c r="AG24" s="80">
        <f t="shared" si="41"/>
        <v>10.9</v>
      </c>
      <c r="AH24" s="80">
        <v>0.15</v>
      </c>
      <c r="AI24" s="80">
        <v>0.25</v>
      </c>
      <c r="AJ24" s="80">
        <v>0.3</v>
      </c>
      <c r="AK24" s="80">
        <v>0.3</v>
      </c>
      <c r="AL24" s="128">
        <f t="shared" si="42"/>
        <v>1.635</v>
      </c>
      <c r="AM24" s="128">
        <f t="shared" si="28"/>
        <v>2.7250000000000001</v>
      </c>
      <c r="AN24" s="128">
        <f t="shared" si="29"/>
        <v>3.27</v>
      </c>
      <c r="AO24" s="128">
        <f t="shared" si="30"/>
        <v>3.27</v>
      </c>
      <c r="AP24" s="67">
        <f t="shared" si="19"/>
        <v>0.6</v>
      </c>
      <c r="AQ24" s="67">
        <f t="shared" si="20"/>
        <v>0.6</v>
      </c>
      <c r="AR24" s="13">
        <f t="shared" si="31"/>
        <v>0.58799999999999997</v>
      </c>
      <c r="AS24" s="87">
        <f t="shared" si="43"/>
        <v>6.4092000000000002</v>
      </c>
      <c r="AT24" s="87">
        <f t="shared" si="44"/>
        <v>4.4908000000000001</v>
      </c>
      <c r="AU24" s="135">
        <f t="shared" si="45"/>
        <v>0.41199999999999998</v>
      </c>
      <c r="AV24" s="13">
        <f t="shared" si="32"/>
        <v>26.875137066107602</v>
      </c>
      <c r="AW24" s="13">
        <v>0.42841107341230061</v>
      </c>
      <c r="AX24" s="13">
        <v>0.61351020024593339</v>
      </c>
      <c r="AY24" s="13">
        <f t="shared" si="33"/>
        <v>0.3607439977446088</v>
      </c>
      <c r="AZ24" s="13">
        <f t="shared" si="24"/>
        <v>0.25276620250132459</v>
      </c>
      <c r="BA24" s="117">
        <f t="shared" si="25"/>
        <v>0.41200000000000003</v>
      </c>
      <c r="BB24" s="62"/>
      <c r="BC24" s="13">
        <v>29.910579722119898</v>
      </c>
      <c r="BD24" s="13">
        <f t="shared" si="34"/>
        <v>20.567063599437351</v>
      </c>
      <c r="BE24" s="13">
        <f t="shared" si="35"/>
        <v>12.093433396469161</v>
      </c>
      <c r="BF24" s="13">
        <f t="shared" si="26"/>
        <v>8.4736302029681898</v>
      </c>
      <c r="BG24" s="62">
        <f t="shared" si="36"/>
        <v>0.19806867845993761</v>
      </c>
    </row>
    <row r="25" spans="1:59" ht="14.5" customHeight="1" x14ac:dyDescent="0.35">
      <c r="A25" s="190"/>
      <c r="B25" t="s">
        <v>29</v>
      </c>
      <c r="C25" s="13">
        <v>58.849427127899432</v>
      </c>
      <c r="D25" s="13">
        <v>5.7695516792058257</v>
      </c>
      <c r="E25" s="13">
        <v>36.658843746338562</v>
      </c>
      <c r="F25" s="13">
        <v>16.421031702355041</v>
      </c>
      <c r="G25" s="13">
        <v>47.84289777064523</v>
      </c>
      <c r="H25" s="13">
        <v>11.006529357254189</v>
      </c>
      <c r="I25" s="13">
        <v>5.2369776780483646</v>
      </c>
      <c r="J25" s="13">
        <v>29.824144064817808</v>
      </c>
      <c r="K25" s="77">
        <v>12.78177602777906</v>
      </c>
      <c r="L25" s="107">
        <f t="shared" si="9"/>
        <v>0.50678733031674206</v>
      </c>
      <c r="M25" s="13">
        <v>25.942747448471948</v>
      </c>
      <c r="N25" s="92">
        <v>20.002072196346148</v>
      </c>
      <c r="O25" s="92">
        <v>7.767802622211879</v>
      </c>
      <c r="P25" s="13">
        <v>36.23643599596727</v>
      </c>
      <c r="Q25" s="13"/>
      <c r="R25" s="13">
        <v>30.318164214390951</v>
      </c>
      <c r="S25" s="13">
        <v>1.6612692720214219</v>
      </c>
      <c r="T25" s="13">
        <v>2.4919039080321328</v>
      </c>
      <c r="U25" s="13">
        <v>19.62374327575305</v>
      </c>
      <c r="V25" s="13">
        <v>8.2025170306057706</v>
      </c>
      <c r="W25" s="13"/>
      <c r="X25" s="13">
        <v>40.361659239652042</v>
      </c>
      <c r="Y25" s="108">
        <f t="shared" si="37"/>
        <v>0.54154727793696278</v>
      </c>
      <c r="Z25" s="122">
        <f t="shared" si="38"/>
        <v>0.47750000000000004</v>
      </c>
      <c r="AA25" s="108">
        <v>0.4</v>
      </c>
      <c r="AB25" s="113">
        <f t="shared" si="27"/>
        <v>0.24</v>
      </c>
      <c r="AC25" s="114">
        <f t="shared" si="39"/>
        <v>1</v>
      </c>
      <c r="AD25" s="116">
        <v>0.1225</v>
      </c>
      <c r="AE25" s="80">
        <f t="shared" si="40"/>
        <v>12250</v>
      </c>
      <c r="AF25" s="131">
        <v>1E-3</v>
      </c>
      <c r="AG25" s="80">
        <f t="shared" si="41"/>
        <v>12.25</v>
      </c>
      <c r="AH25" s="80">
        <v>0.05</v>
      </c>
      <c r="AI25" s="80">
        <v>0.15</v>
      </c>
      <c r="AJ25" s="80">
        <v>0.4</v>
      </c>
      <c r="AK25" s="80">
        <v>0.4</v>
      </c>
      <c r="AL25" s="128">
        <f t="shared" si="42"/>
        <v>0.61250000000000004</v>
      </c>
      <c r="AM25" s="128">
        <f t="shared" si="28"/>
        <v>1.8374999999999999</v>
      </c>
      <c r="AN25" s="128">
        <f t="shared" si="29"/>
        <v>4.9000000000000004</v>
      </c>
      <c r="AO25" s="128">
        <f t="shared" si="30"/>
        <v>4.9000000000000004</v>
      </c>
      <c r="AP25" s="67">
        <f t="shared" si="19"/>
        <v>0.6</v>
      </c>
      <c r="AQ25" s="67">
        <f t="shared" si="20"/>
        <v>0.6</v>
      </c>
      <c r="AR25" s="13">
        <f t="shared" si="31"/>
        <v>0.52400000000000002</v>
      </c>
      <c r="AS25" s="87">
        <f t="shared" si="43"/>
        <v>6.4190000000000005</v>
      </c>
      <c r="AT25" s="87">
        <f t="shared" si="44"/>
        <v>5.8309999999999995</v>
      </c>
      <c r="AU25" s="135">
        <f t="shared" si="45"/>
        <v>0.47599999999999998</v>
      </c>
      <c r="AV25" s="13">
        <f t="shared" si="32"/>
        <v>29.824144064817808</v>
      </c>
      <c r="AW25" s="13">
        <v>0.35230366208977149</v>
      </c>
      <c r="AX25" s="13">
        <v>0.45531033585874231</v>
      </c>
      <c r="AY25" s="13">
        <f t="shared" si="33"/>
        <v>0.23858261598998098</v>
      </c>
      <c r="AZ25" s="13">
        <f t="shared" si="24"/>
        <v>0.21672771986876133</v>
      </c>
      <c r="BA25" s="117">
        <f t="shared" si="25"/>
        <v>0.47599999999999998</v>
      </c>
      <c r="BB25" s="62"/>
      <c r="BC25" s="13">
        <v>40.361659239652042</v>
      </c>
      <c r="BD25" s="13">
        <f t="shared" si="34"/>
        <v>25.942747448471948</v>
      </c>
      <c r="BE25" s="13">
        <f t="shared" si="35"/>
        <v>13.593999662999302</v>
      </c>
      <c r="BF25" s="13">
        <f t="shared" si="26"/>
        <v>12.348747785472646</v>
      </c>
      <c r="BG25" s="62">
        <f t="shared" si="36"/>
        <v>0.24123076923076922</v>
      </c>
    </row>
    <row r="26" spans="1:59" ht="14.5" customHeight="1" x14ac:dyDescent="0.35">
      <c r="A26" s="190"/>
      <c r="B26" t="s">
        <v>30</v>
      </c>
      <c r="C26" s="13">
        <v>62.976181341458172</v>
      </c>
      <c r="D26" s="13">
        <v>6.7374220751634297</v>
      </c>
      <c r="E26" s="13">
        <v>39.488779384985662</v>
      </c>
      <c r="F26" s="13">
        <v>16.749979881309081</v>
      </c>
      <c r="G26" s="13">
        <v>54.554403747503883</v>
      </c>
      <c r="H26" s="13">
        <v>8.4217775939542872</v>
      </c>
      <c r="I26" s="13">
        <v>6.2695455421659689</v>
      </c>
      <c r="J26" s="13">
        <v>34.903589361610543</v>
      </c>
      <c r="K26" s="77">
        <v>13.381268843727369</v>
      </c>
      <c r="L26" s="107">
        <f t="shared" si="9"/>
        <v>0.55423476968796426</v>
      </c>
      <c r="M26" s="13">
        <v>33.091233793801642</v>
      </c>
      <c r="N26" s="92">
        <v>22.340803556136891</v>
      </c>
      <c r="O26" s="92">
        <v>7.5132961315412716</v>
      </c>
      <c r="P26" s="13">
        <v>48.279508797051989</v>
      </c>
      <c r="Q26" s="13"/>
      <c r="R26" s="13">
        <v>39.84975329280482</v>
      </c>
      <c r="S26" s="13">
        <v>1.532682818954032</v>
      </c>
      <c r="T26" s="13">
        <v>2.517978916853052</v>
      </c>
      <c r="U26" s="13">
        <v>27.697768085383569</v>
      </c>
      <c r="V26" s="13">
        <v>9.6340062905681982</v>
      </c>
      <c r="W26" s="13"/>
      <c r="X26" s="13">
        <v>55.673352388542597</v>
      </c>
      <c r="Y26" s="108">
        <f t="shared" si="37"/>
        <v>0.57369614512471656</v>
      </c>
      <c r="Z26" s="122">
        <f t="shared" si="38"/>
        <v>0.46499999999999997</v>
      </c>
      <c r="AA26" s="108">
        <v>0.4</v>
      </c>
      <c r="AB26" s="113">
        <f t="shared" si="27"/>
        <v>0.24</v>
      </c>
      <c r="AC26" s="114">
        <f t="shared" si="39"/>
        <v>1</v>
      </c>
      <c r="AD26" s="116">
        <v>0.13500000000000001</v>
      </c>
      <c r="AE26" s="80">
        <f t="shared" si="40"/>
        <v>13500</v>
      </c>
      <c r="AF26" s="131">
        <v>1E-3</v>
      </c>
      <c r="AG26" s="80">
        <f t="shared" si="41"/>
        <v>13.5</v>
      </c>
      <c r="AH26" s="80">
        <v>0.05</v>
      </c>
      <c r="AI26" s="80">
        <v>0.15</v>
      </c>
      <c r="AJ26" s="80">
        <v>0.4</v>
      </c>
      <c r="AK26" s="80">
        <v>0.4</v>
      </c>
      <c r="AL26" s="128">
        <f t="shared" si="42"/>
        <v>0.67500000000000004</v>
      </c>
      <c r="AM26" s="128">
        <f t="shared" si="28"/>
        <v>2.0249999999999999</v>
      </c>
      <c r="AN26" s="128">
        <f t="shared" si="29"/>
        <v>5.4</v>
      </c>
      <c r="AO26" s="128">
        <f t="shared" si="30"/>
        <v>5.4</v>
      </c>
      <c r="AP26" s="67">
        <f t="shared" si="19"/>
        <v>0.6</v>
      </c>
      <c r="AQ26" s="67">
        <f t="shared" si="20"/>
        <v>0.6</v>
      </c>
      <c r="AR26" s="13">
        <f t="shared" si="31"/>
        <v>0.52400000000000002</v>
      </c>
      <c r="AS26" s="87">
        <f t="shared" si="43"/>
        <v>7.0739999999999998</v>
      </c>
      <c r="AT26" s="87">
        <f t="shared" si="44"/>
        <v>6.4260000000000002</v>
      </c>
      <c r="AU26" s="135">
        <f t="shared" si="45"/>
        <v>0.47600000000000003</v>
      </c>
      <c r="AV26" s="13">
        <f t="shared" si="32"/>
        <v>34.903589361610543</v>
      </c>
      <c r="AW26" s="13">
        <v>0.40754291224322009</v>
      </c>
      <c r="AX26" s="13">
        <v>0.44468410269203262</v>
      </c>
      <c r="AY26" s="13">
        <f t="shared" si="33"/>
        <v>0.2330144698106251</v>
      </c>
      <c r="AZ26" s="13">
        <f t="shared" si="24"/>
        <v>0.21166963288140753</v>
      </c>
      <c r="BA26" s="117">
        <f t="shared" si="25"/>
        <v>0.47599999999999998</v>
      </c>
      <c r="BB26" s="62"/>
      <c r="BC26" s="13">
        <v>55.673352388542597</v>
      </c>
      <c r="BD26" s="13">
        <f t="shared" si="34"/>
        <v>33.091233793801642</v>
      </c>
      <c r="BE26" s="13">
        <f t="shared" si="35"/>
        <v>17.339806507952062</v>
      </c>
      <c r="BF26" s="13">
        <f t="shared" si="26"/>
        <v>15.75142728584958</v>
      </c>
      <c r="BG26" s="62">
        <f t="shared" si="36"/>
        <v>0.26381575037147098</v>
      </c>
    </row>
    <row r="27" spans="1:59" ht="14.5" customHeight="1" thickBot="1" x14ac:dyDescent="0.4">
      <c r="A27" s="68"/>
      <c r="B27" s="69" t="s">
        <v>67</v>
      </c>
      <c r="C27" s="70">
        <v>10.130000000000001</v>
      </c>
      <c r="D27" s="70">
        <v>1.26</v>
      </c>
      <c r="E27" s="70">
        <v>5.63</v>
      </c>
      <c r="F27" s="70">
        <v>3.25</v>
      </c>
      <c r="G27" s="70">
        <v>6.2815926925836258</v>
      </c>
      <c r="H27" s="70">
        <v>2.44</v>
      </c>
      <c r="I27" s="70">
        <v>0.92779231081260705</v>
      </c>
      <c r="J27" s="70">
        <v>3.639471336878521</v>
      </c>
      <c r="K27" s="78">
        <v>1.714329044892499</v>
      </c>
      <c r="L27" s="125">
        <f t="shared" si="9"/>
        <v>0.35927653868494774</v>
      </c>
      <c r="M27" s="70"/>
      <c r="N27" s="86"/>
      <c r="O27" s="86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86"/>
      <c r="AA27" s="70"/>
      <c r="AB27" s="70"/>
      <c r="AC27" s="70"/>
      <c r="AD27" s="110">
        <v>5.8000000000000003E-2</v>
      </c>
      <c r="AE27" s="110"/>
      <c r="AF27" s="110"/>
      <c r="AG27" s="110"/>
      <c r="AH27" s="81"/>
      <c r="AI27" s="81"/>
      <c r="AJ27" s="81"/>
      <c r="AK27" s="81"/>
      <c r="AL27" s="129"/>
      <c r="AM27" s="129"/>
      <c r="AN27" s="129"/>
      <c r="AO27" s="129"/>
      <c r="AP27" s="71"/>
      <c r="AQ27" s="71"/>
      <c r="AR27" s="70"/>
      <c r="AS27" s="70"/>
      <c r="AT27" s="70"/>
      <c r="AU27" s="70"/>
      <c r="AV27" s="70"/>
      <c r="AW27" s="70"/>
      <c r="AX27" s="70"/>
      <c r="AY27" s="70"/>
      <c r="AZ27" s="70"/>
      <c r="BA27" s="118"/>
      <c r="BB27" s="119"/>
      <c r="BC27" s="70"/>
      <c r="BD27" s="70"/>
      <c r="BE27" s="70"/>
      <c r="BF27" s="70"/>
      <c r="BG27" s="72"/>
    </row>
    <row r="28" spans="1:59" ht="14.5" customHeight="1" x14ac:dyDescent="0.35">
      <c r="A28" s="190" t="s">
        <v>34</v>
      </c>
      <c r="B28" s="51" t="s">
        <v>20</v>
      </c>
      <c r="C28" s="13">
        <v>1.0061016471680579</v>
      </c>
      <c r="D28" s="13" t="s">
        <v>59</v>
      </c>
      <c r="E28" s="13">
        <v>0.46711862189945519</v>
      </c>
      <c r="F28" s="13">
        <v>0.39525421853030829</v>
      </c>
      <c r="G28" s="13">
        <v>0.82644063874519014</v>
      </c>
      <c r="H28" s="13" t="s">
        <v>59</v>
      </c>
      <c r="I28" s="13">
        <v>0.14372880673829391</v>
      </c>
      <c r="J28" s="13">
        <v>0.35932201684573478</v>
      </c>
      <c r="K28" s="77">
        <v>0.32338981516116128</v>
      </c>
      <c r="L28" s="107">
        <f t="shared" si="9"/>
        <v>0.35714285714285693</v>
      </c>
      <c r="M28" s="13">
        <v>0.22731025342311006</v>
      </c>
      <c r="N28" s="92">
        <v>0.70921068428381917</v>
      </c>
      <c r="O28" s="92">
        <v>0.97684004748742148</v>
      </c>
      <c r="P28" s="13">
        <v>0.41167125430617491</v>
      </c>
      <c r="Q28" s="13"/>
      <c r="R28" s="13">
        <v>0.37424659482379541</v>
      </c>
      <c r="S28" s="13" t="s">
        <v>59</v>
      </c>
      <c r="T28" s="90" t="s">
        <v>59</v>
      </c>
      <c r="U28" s="90" t="s">
        <v>59</v>
      </c>
      <c r="V28" s="90" t="s">
        <v>59</v>
      </c>
      <c r="W28" s="13"/>
      <c r="X28" s="13">
        <v>0.19875465303275996</v>
      </c>
      <c r="Y28" s="108" t="s">
        <v>59</v>
      </c>
      <c r="Z28" s="122">
        <f>1-(AA28+AD28)</f>
        <v>0.58050000000000002</v>
      </c>
      <c r="AA28" s="108">
        <v>0.4</v>
      </c>
      <c r="AB28" s="113">
        <f t="shared" ref="AB28:AB38" si="46">AA28*AP28</f>
        <v>0.24</v>
      </c>
      <c r="AC28" s="113"/>
      <c r="AD28" s="116">
        <v>1.95E-2</v>
      </c>
      <c r="AE28" s="80">
        <f>100000*AD28</f>
        <v>1950</v>
      </c>
      <c r="AF28" s="131">
        <v>1E-3</v>
      </c>
      <c r="AG28" s="80">
        <f>AE28*AF28</f>
        <v>1.95</v>
      </c>
      <c r="AH28" s="80">
        <v>0.6</v>
      </c>
      <c r="AI28" s="80">
        <v>0.2</v>
      </c>
      <c r="AJ28" s="80">
        <v>0.1</v>
      </c>
      <c r="AK28" s="80">
        <v>0.1</v>
      </c>
      <c r="AL28" s="128">
        <f>$AG28*AH28</f>
        <v>1.17</v>
      </c>
      <c r="AM28" s="128">
        <f t="shared" ref="AM28:AM38" si="47">$AG28*AI28</f>
        <v>0.39</v>
      </c>
      <c r="AN28" s="128">
        <f t="shared" ref="AN28:AN38" si="48">$AG28*AJ28</f>
        <v>0.19500000000000001</v>
      </c>
      <c r="AO28" s="128">
        <f t="shared" ref="AO28:AO38" si="49">$AG28*AK28</f>
        <v>0.19500000000000001</v>
      </c>
      <c r="AP28" s="67">
        <f t="shared" si="19"/>
        <v>0.6</v>
      </c>
      <c r="AQ28" s="67">
        <f t="shared" si="20"/>
        <v>0.6</v>
      </c>
      <c r="AR28" s="13">
        <f t="shared" ref="AR28:AR38" si="50">(AH28*1)+(AI28*AP28)+(AJ28*AQ28)+(AK28*AP28*AQ28)</f>
        <v>0.81600000000000006</v>
      </c>
      <c r="AS28" s="87">
        <f>AG28*AR28</f>
        <v>1.5912000000000002</v>
      </c>
      <c r="AT28" s="87">
        <f>AG28-AS28</f>
        <v>0.35879999999999979</v>
      </c>
      <c r="AU28" s="135">
        <f>AT28/AG28</f>
        <v>0.18399999999999989</v>
      </c>
      <c r="AV28" s="13">
        <f t="shared" ref="AV28:AV38" si="51">J28</f>
        <v>0.35932201684573478</v>
      </c>
      <c r="AW28" s="13">
        <v>1.0796039494503522E-2</v>
      </c>
      <c r="AX28" s="13">
        <v>1.0955118941472377E-2</v>
      </c>
      <c r="AY28" s="13">
        <f t="shared" ref="AY28:AY38" si="52">AX28*AR28</f>
        <v>8.9393770562414612E-3</v>
      </c>
      <c r="AZ28" s="13">
        <f t="shared" si="24"/>
        <v>2.0157418852309161E-3</v>
      </c>
      <c r="BA28" s="117">
        <f t="shared" si="25"/>
        <v>0.18399999999999989</v>
      </c>
      <c r="BB28" s="62"/>
      <c r="BC28" s="13">
        <v>0.19875465303275996</v>
      </c>
      <c r="BD28" s="13">
        <f t="shared" ref="BD28:BD38" si="53">M28</f>
        <v>0.22731025342311006</v>
      </c>
      <c r="BE28" s="13">
        <f t="shared" ref="BE28:BE38" si="54">BD28*AR28</f>
        <v>0.18548516679325783</v>
      </c>
      <c r="BF28" s="13">
        <f t="shared" si="26"/>
        <v>4.1825086629852237E-2</v>
      </c>
      <c r="BG28" s="62" t="s">
        <v>59</v>
      </c>
    </row>
    <row r="29" spans="1:59" ht="14.5" customHeight="1" x14ac:dyDescent="0.35">
      <c r="A29" s="190"/>
      <c r="B29" t="s">
        <v>21</v>
      </c>
      <c r="C29" s="13">
        <v>5.346297510763879</v>
      </c>
      <c r="D29" s="13" t="s">
        <v>59</v>
      </c>
      <c r="E29" s="13" t="s">
        <v>59</v>
      </c>
      <c r="F29" s="13" t="s">
        <v>59</v>
      </c>
      <c r="G29" s="13">
        <v>3.564198340509253</v>
      </c>
      <c r="H29" s="13" t="s">
        <v>59</v>
      </c>
      <c r="I29" s="13">
        <v>0.35641983405092531</v>
      </c>
      <c r="J29" s="13">
        <v>1.7820991702546261</v>
      </c>
      <c r="K29" s="77">
        <v>1.425679336203701</v>
      </c>
      <c r="L29" s="107">
        <f t="shared" si="9"/>
        <v>0.33333333333333326</v>
      </c>
      <c r="M29" s="13">
        <v>1.1847978458966379</v>
      </c>
      <c r="N29" s="92">
        <v>1.1354731634883599</v>
      </c>
      <c r="O29" s="92">
        <v>1.4096952475770099</v>
      </c>
      <c r="P29" s="13" t="s">
        <v>59</v>
      </c>
      <c r="Q29" s="13"/>
      <c r="R29" s="13" t="s">
        <v>59</v>
      </c>
      <c r="S29" s="13" t="s">
        <v>59</v>
      </c>
      <c r="T29" s="90" t="s">
        <v>59</v>
      </c>
      <c r="U29" s="90" t="s">
        <v>59</v>
      </c>
      <c r="V29" s="90" t="s">
        <v>59</v>
      </c>
      <c r="W29" s="13"/>
      <c r="X29" s="13">
        <v>2.0261602616785979</v>
      </c>
      <c r="Y29" s="108" t="s">
        <v>59</v>
      </c>
      <c r="Z29" s="122">
        <f t="shared" ref="Z29:Z38" si="55">1-(AA29+AD29)</f>
        <v>0.51649999999999996</v>
      </c>
      <c r="AA29" s="108">
        <v>0.45</v>
      </c>
      <c r="AB29" s="113">
        <f t="shared" si="46"/>
        <v>0.27</v>
      </c>
      <c r="AC29" s="113"/>
      <c r="AD29" s="116">
        <v>3.3500000000000002E-2</v>
      </c>
      <c r="AE29" s="80">
        <f t="shared" ref="AE29:AE38" si="56">100000*AD29</f>
        <v>3350</v>
      </c>
      <c r="AF29" s="131">
        <v>1E-3</v>
      </c>
      <c r="AG29" s="80">
        <f t="shared" ref="AG29:AG38" si="57">AE29*AF29</f>
        <v>3.35</v>
      </c>
      <c r="AH29" s="80">
        <v>0.6</v>
      </c>
      <c r="AI29" s="80">
        <v>0.2</v>
      </c>
      <c r="AJ29" s="80">
        <v>0.1</v>
      </c>
      <c r="AK29" s="80">
        <v>0.1</v>
      </c>
      <c r="AL29" s="128">
        <f t="shared" ref="AL29:AL38" si="58">$AG29*AH29</f>
        <v>2.0099999999999998</v>
      </c>
      <c r="AM29" s="128">
        <f t="shared" si="47"/>
        <v>0.67</v>
      </c>
      <c r="AN29" s="128">
        <f t="shared" si="48"/>
        <v>0.33500000000000002</v>
      </c>
      <c r="AO29" s="128">
        <f t="shared" si="49"/>
        <v>0.33500000000000002</v>
      </c>
      <c r="AP29" s="67">
        <f t="shared" si="19"/>
        <v>0.6</v>
      </c>
      <c r="AQ29" s="67">
        <f t="shared" si="20"/>
        <v>0.6</v>
      </c>
      <c r="AR29" s="13">
        <f t="shared" si="50"/>
        <v>0.81600000000000006</v>
      </c>
      <c r="AS29" s="87">
        <f t="shared" ref="AS29:AS38" si="59">AG29*AR29</f>
        <v>2.7336000000000005</v>
      </c>
      <c r="AT29" s="87">
        <f t="shared" ref="AT29:AT38" si="60">AG29-AS29</f>
        <v>0.61639999999999961</v>
      </c>
      <c r="AU29" s="135">
        <f t="shared" ref="AU29:AU38" si="61">AT29/AG29</f>
        <v>0.18399999999999989</v>
      </c>
      <c r="AV29" s="13">
        <f t="shared" si="51"/>
        <v>1.7820991702546261</v>
      </c>
      <c r="AW29" s="13">
        <v>1.079603949450352E-2</v>
      </c>
      <c r="AX29" s="13">
        <v>2.957433972406719E-2</v>
      </c>
      <c r="AY29" s="13">
        <f t="shared" si="52"/>
        <v>2.4132661214838827E-2</v>
      </c>
      <c r="AZ29" s="13">
        <f t="shared" si="24"/>
        <v>5.4416785092283627E-3</v>
      </c>
      <c r="BA29" s="117">
        <f t="shared" si="25"/>
        <v>0.184</v>
      </c>
      <c r="BB29" s="62"/>
      <c r="BC29" s="13">
        <v>2.0261602616785979</v>
      </c>
      <c r="BD29" s="13">
        <f t="shared" si="53"/>
        <v>1.1847978458966379</v>
      </c>
      <c r="BE29" s="13">
        <f t="shared" si="54"/>
        <v>0.96679504225165669</v>
      </c>
      <c r="BF29" s="13">
        <f t="shared" si="26"/>
        <v>0.21800280364498126</v>
      </c>
      <c r="BG29" s="62" t="s">
        <v>59</v>
      </c>
    </row>
    <row r="30" spans="1:59" ht="14.5" customHeight="1" x14ac:dyDescent="0.35">
      <c r="A30" s="190"/>
      <c r="B30" t="s">
        <v>22</v>
      </c>
      <c r="C30" s="13">
        <v>7.8497757694486729</v>
      </c>
      <c r="D30" s="13" t="s">
        <v>59</v>
      </c>
      <c r="E30" s="13" t="s">
        <v>59</v>
      </c>
      <c r="F30" s="13" t="s">
        <v>59</v>
      </c>
      <c r="G30" s="13">
        <v>7.1671865721053098</v>
      </c>
      <c r="H30" s="13" t="s">
        <v>59</v>
      </c>
      <c r="I30" s="13">
        <v>2.047767592030088</v>
      </c>
      <c r="J30" s="13">
        <v>2.7303567893734511</v>
      </c>
      <c r="K30" s="77">
        <v>2.3890621907017699</v>
      </c>
      <c r="L30" s="107">
        <f t="shared" si="9"/>
        <v>0.34782608695652167</v>
      </c>
      <c r="M30" s="13">
        <v>2.6105170855042079</v>
      </c>
      <c r="N30" s="92">
        <v>4.4911613890075284</v>
      </c>
      <c r="O30" s="92">
        <v>3.2282731912687028</v>
      </c>
      <c r="P30" s="13">
        <v>5.7293867407667349</v>
      </c>
      <c r="Q30" s="13"/>
      <c r="R30" s="13">
        <v>5.7293867407667349</v>
      </c>
      <c r="S30" s="13" t="s">
        <v>59</v>
      </c>
      <c r="T30" s="90" t="s">
        <v>59</v>
      </c>
      <c r="U30" s="90" t="s">
        <v>59</v>
      </c>
      <c r="V30" s="90" t="s">
        <v>59</v>
      </c>
      <c r="W30" s="13"/>
      <c r="X30" s="13">
        <v>2.7196588064406471</v>
      </c>
      <c r="Y30" s="108" t="s">
        <v>59</v>
      </c>
      <c r="Z30" s="122">
        <f t="shared" si="55"/>
        <v>0.45899999999999996</v>
      </c>
      <c r="AA30" s="108">
        <v>0.5</v>
      </c>
      <c r="AB30" s="113">
        <f t="shared" si="46"/>
        <v>0.3</v>
      </c>
      <c r="AC30" s="113"/>
      <c r="AD30" s="116">
        <v>4.1000000000000002E-2</v>
      </c>
      <c r="AE30" s="80">
        <f t="shared" si="56"/>
        <v>4100</v>
      </c>
      <c r="AF30" s="131">
        <v>1E-3</v>
      </c>
      <c r="AG30" s="80">
        <f t="shared" si="57"/>
        <v>4.0999999999999996</v>
      </c>
      <c r="AH30" s="80">
        <v>0.5</v>
      </c>
      <c r="AI30" s="80">
        <v>0.3</v>
      </c>
      <c r="AJ30" s="80">
        <v>0.1</v>
      </c>
      <c r="AK30" s="80">
        <v>0.1</v>
      </c>
      <c r="AL30" s="128">
        <f t="shared" si="58"/>
        <v>2.0499999999999998</v>
      </c>
      <c r="AM30" s="128">
        <f t="shared" si="47"/>
        <v>1.2299999999999998</v>
      </c>
      <c r="AN30" s="128">
        <f t="shared" si="48"/>
        <v>0.41</v>
      </c>
      <c r="AO30" s="128">
        <f t="shared" si="49"/>
        <v>0.41</v>
      </c>
      <c r="AP30" s="67">
        <f t="shared" si="19"/>
        <v>0.6</v>
      </c>
      <c r="AQ30" s="67">
        <f t="shared" si="20"/>
        <v>0.6</v>
      </c>
      <c r="AR30" s="13">
        <f t="shared" si="50"/>
        <v>0.77600000000000002</v>
      </c>
      <c r="AS30" s="87">
        <f t="shared" si="59"/>
        <v>3.1816</v>
      </c>
      <c r="AT30" s="87">
        <f t="shared" si="60"/>
        <v>0.91839999999999966</v>
      </c>
      <c r="AU30" s="135">
        <f t="shared" si="61"/>
        <v>0.22399999999999995</v>
      </c>
      <c r="AV30" s="13">
        <f t="shared" si="51"/>
        <v>2.7303567893734511</v>
      </c>
      <c r="AW30" s="13">
        <v>1.079603949450352E-2</v>
      </c>
      <c r="AX30" s="13">
        <v>0.18932212033430679</v>
      </c>
      <c r="AY30" s="13">
        <f t="shared" si="52"/>
        <v>0.14691396537942208</v>
      </c>
      <c r="AZ30" s="13">
        <f t="shared" si="24"/>
        <v>4.2408154954884703E-2</v>
      </c>
      <c r="BA30" s="117">
        <f t="shared" si="25"/>
        <v>0.22399999999999989</v>
      </c>
      <c r="BB30" s="62"/>
      <c r="BC30" s="13">
        <v>2.7196588064406471</v>
      </c>
      <c r="BD30" s="13">
        <f t="shared" si="53"/>
        <v>2.6105170855042079</v>
      </c>
      <c r="BE30" s="13">
        <f t="shared" si="54"/>
        <v>2.0257612583512654</v>
      </c>
      <c r="BF30" s="13">
        <f t="shared" si="26"/>
        <v>0.5847558271529425</v>
      </c>
      <c r="BG30" s="62" t="s">
        <v>59</v>
      </c>
    </row>
    <row r="31" spans="1:59" ht="14.5" customHeight="1" x14ac:dyDescent="0.35">
      <c r="A31" s="190"/>
      <c r="B31" t="s">
        <v>23</v>
      </c>
      <c r="C31" s="13">
        <v>12.678489357992991</v>
      </c>
      <c r="D31" s="13" t="s">
        <v>59</v>
      </c>
      <c r="E31" s="13">
        <v>6.0222824450466721</v>
      </c>
      <c r="F31" s="13">
        <v>5.0713957431971979</v>
      </c>
      <c r="G31" s="13">
        <v>10.776715954294049</v>
      </c>
      <c r="H31" s="13" t="s">
        <v>59</v>
      </c>
      <c r="I31" s="13">
        <v>1.5848111697491241</v>
      </c>
      <c r="J31" s="13">
        <v>5.0713957431971979</v>
      </c>
      <c r="K31" s="77">
        <v>4.1205090413477228</v>
      </c>
      <c r="L31" s="107">
        <f t="shared" si="9"/>
        <v>0.40000000000000013</v>
      </c>
      <c r="M31" s="13">
        <v>3.9156935454356159</v>
      </c>
      <c r="N31" s="92">
        <v>5.8953379250120594</v>
      </c>
      <c r="O31" s="92">
        <v>4.056754402840685</v>
      </c>
      <c r="P31" s="13">
        <v>5.6596675444700058</v>
      </c>
      <c r="Q31" s="13"/>
      <c r="R31" s="13">
        <v>4.6609026836811811</v>
      </c>
      <c r="S31" s="13" t="s">
        <v>59</v>
      </c>
      <c r="T31" s="13" t="s">
        <v>59</v>
      </c>
      <c r="U31" s="90" t="s">
        <v>59</v>
      </c>
      <c r="V31" s="90" t="s">
        <v>59</v>
      </c>
      <c r="W31" s="13"/>
      <c r="X31" s="13">
        <v>5.162677129692316</v>
      </c>
      <c r="Y31" s="108" t="s">
        <v>59</v>
      </c>
      <c r="Z31" s="122">
        <f t="shared" si="55"/>
        <v>0.40049999999999997</v>
      </c>
      <c r="AA31" s="108">
        <v>0.55000000000000004</v>
      </c>
      <c r="AB31" s="113">
        <f t="shared" si="46"/>
        <v>0.33</v>
      </c>
      <c r="AC31" s="113"/>
      <c r="AD31" s="116">
        <v>4.9500000000000002E-2</v>
      </c>
      <c r="AE31" s="80">
        <f t="shared" si="56"/>
        <v>4950</v>
      </c>
      <c r="AF31" s="131">
        <v>1E-3</v>
      </c>
      <c r="AG31" s="80">
        <f t="shared" si="57"/>
        <v>4.95</v>
      </c>
      <c r="AH31" s="80">
        <v>0.5</v>
      </c>
      <c r="AI31" s="80">
        <v>0.3</v>
      </c>
      <c r="AJ31" s="80">
        <v>0.1</v>
      </c>
      <c r="AK31" s="80">
        <v>0.1</v>
      </c>
      <c r="AL31" s="128">
        <f t="shared" si="58"/>
        <v>2.4750000000000001</v>
      </c>
      <c r="AM31" s="128">
        <f t="shared" si="47"/>
        <v>1.4850000000000001</v>
      </c>
      <c r="AN31" s="128">
        <f t="shared" si="48"/>
        <v>0.49500000000000005</v>
      </c>
      <c r="AO31" s="128">
        <f t="shared" si="49"/>
        <v>0.49500000000000005</v>
      </c>
      <c r="AP31" s="67">
        <f t="shared" si="19"/>
        <v>0.6</v>
      </c>
      <c r="AQ31" s="67">
        <f t="shared" si="20"/>
        <v>0.6</v>
      </c>
      <c r="AR31" s="13">
        <f t="shared" si="50"/>
        <v>0.77600000000000002</v>
      </c>
      <c r="AS31" s="87">
        <f t="shared" si="59"/>
        <v>3.8412000000000002</v>
      </c>
      <c r="AT31" s="87">
        <f t="shared" si="60"/>
        <v>1.1088</v>
      </c>
      <c r="AU31" s="135">
        <f t="shared" si="61"/>
        <v>0.224</v>
      </c>
      <c r="AV31" s="13">
        <f t="shared" si="51"/>
        <v>5.0713957431971979</v>
      </c>
      <c r="AW31" s="13">
        <v>0.21592078989007041</v>
      </c>
      <c r="AX31" s="13">
        <v>0.18351357818928329</v>
      </c>
      <c r="AY31" s="13">
        <f t="shared" si="52"/>
        <v>0.14240653667488384</v>
      </c>
      <c r="AZ31" s="13">
        <f t="shared" si="24"/>
        <v>4.1107041514399451E-2</v>
      </c>
      <c r="BA31" s="117">
        <f t="shared" si="25"/>
        <v>0.22399999999999995</v>
      </c>
      <c r="BB31" s="62"/>
      <c r="BC31" s="13">
        <v>5.162677129692316</v>
      </c>
      <c r="BD31" s="13">
        <f t="shared" si="53"/>
        <v>3.9156935454356159</v>
      </c>
      <c r="BE31" s="13">
        <f t="shared" si="54"/>
        <v>3.0385781912580381</v>
      </c>
      <c r="BF31" s="13">
        <f t="shared" si="26"/>
        <v>0.8771153541775778</v>
      </c>
      <c r="BG31" s="62" t="s">
        <v>59</v>
      </c>
    </row>
    <row r="32" spans="1:59" ht="14.5" customHeight="1" x14ac:dyDescent="0.35">
      <c r="A32" s="190"/>
      <c r="B32" t="s">
        <v>24</v>
      </c>
      <c r="C32" s="13">
        <v>13.030811664437991</v>
      </c>
      <c r="D32" s="13" t="s">
        <v>59</v>
      </c>
      <c r="E32" s="13">
        <v>7.4461780939645621</v>
      </c>
      <c r="F32" s="13">
        <v>3.1025742058185681</v>
      </c>
      <c r="G32" s="13">
        <v>11.16926714094685</v>
      </c>
      <c r="H32" s="13" t="s">
        <v>59</v>
      </c>
      <c r="I32" s="13">
        <v>2.4820593646548539</v>
      </c>
      <c r="J32" s="13">
        <v>5.8948909910552789</v>
      </c>
      <c r="K32" s="77">
        <v>2.7923167852367108</v>
      </c>
      <c r="L32" s="107">
        <f t="shared" si="9"/>
        <v>0.45238095238095216</v>
      </c>
      <c r="M32" s="13">
        <v>6.4381109829155161</v>
      </c>
      <c r="N32" s="92">
        <v>9.4188121564975109</v>
      </c>
      <c r="O32" s="92">
        <v>7.0588050875769577</v>
      </c>
      <c r="P32" s="13">
        <v>5.2173175813820034</v>
      </c>
      <c r="Q32" s="13"/>
      <c r="R32" s="13">
        <v>5.2173175813820034</v>
      </c>
      <c r="S32" s="13" t="s">
        <v>59</v>
      </c>
      <c r="T32" s="13" t="s">
        <v>59</v>
      </c>
      <c r="U32" s="13">
        <v>3.5869058372001268</v>
      </c>
      <c r="V32" s="90" t="s">
        <v>59</v>
      </c>
      <c r="W32" s="13"/>
      <c r="X32" s="13">
        <v>6.010872744044323</v>
      </c>
      <c r="Y32" s="108">
        <f t="shared" ref="Y32:Y34" si="62">U32/P32</f>
        <v>0.68749999999999989</v>
      </c>
      <c r="Z32" s="122">
        <f t="shared" si="55"/>
        <v>0.39249999999999996</v>
      </c>
      <c r="AA32" s="108">
        <v>0.55000000000000004</v>
      </c>
      <c r="AB32" s="113">
        <f t="shared" si="46"/>
        <v>0.33</v>
      </c>
      <c r="AC32" s="113"/>
      <c r="AD32" s="116">
        <v>5.7500000000000002E-2</v>
      </c>
      <c r="AE32" s="80">
        <f t="shared" si="56"/>
        <v>5750</v>
      </c>
      <c r="AF32" s="131">
        <v>1E-3</v>
      </c>
      <c r="AG32" s="80">
        <f t="shared" si="57"/>
        <v>5.75</v>
      </c>
      <c r="AH32" s="80">
        <v>0.4</v>
      </c>
      <c r="AI32" s="80">
        <v>0.3</v>
      </c>
      <c r="AJ32" s="80">
        <v>0.15</v>
      </c>
      <c r="AK32" s="80">
        <v>0.15</v>
      </c>
      <c r="AL32" s="128">
        <f t="shared" si="58"/>
        <v>2.3000000000000003</v>
      </c>
      <c r="AM32" s="128">
        <f t="shared" si="47"/>
        <v>1.7249999999999999</v>
      </c>
      <c r="AN32" s="128">
        <f t="shared" si="48"/>
        <v>0.86249999999999993</v>
      </c>
      <c r="AO32" s="128">
        <f t="shared" si="49"/>
        <v>0.86249999999999993</v>
      </c>
      <c r="AP32" s="67">
        <f t="shared" si="19"/>
        <v>0.6</v>
      </c>
      <c r="AQ32" s="67">
        <f t="shared" si="20"/>
        <v>0.6</v>
      </c>
      <c r="AR32" s="13">
        <f t="shared" si="50"/>
        <v>0.72400000000000009</v>
      </c>
      <c r="AS32" s="87">
        <f t="shared" si="59"/>
        <v>4.1630000000000003</v>
      </c>
      <c r="AT32" s="87">
        <f t="shared" si="60"/>
        <v>1.5869999999999997</v>
      </c>
      <c r="AU32" s="135">
        <f t="shared" si="61"/>
        <v>0.27599999999999997</v>
      </c>
      <c r="AV32" s="13">
        <f t="shared" si="51"/>
        <v>5.8948909910552789</v>
      </c>
      <c r="AW32" s="13">
        <v>0.21592078989007041</v>
      </c>
      <c r="AX32" s="13">
        <v>0.279127479652577</v>
      </c>
      <c r="AY32" s="13">
        <f t="shared" si="52"/>
        <v>0.20208829526846578</v>
      </c>
      <c r="AZ32" s="13">
        <f t="shared" si="24"/>
        <v>7.7039184384111226E-2</v>
      </c>
      <c r="BA32" s="117">
        <f t="shared" si="25"/>
        <v>0.27599999999999991</v>
      </c>
      <c r="BB32" s="62"/>
      <c r="BC32" s="13">
        <v>6.010872744044323</v>
      </c>
      <c r="BD32" s="13">
        <f t="shared" si="53"/>
        <v>6.4381109829155161</v>
      </c>
      <c r="BE32" s="13">
        <f t="shared" si="54"/>
        <v>4.6611923516308345</v>
      </c>
      <c r="BF32" s="13">
        <f t="shared" si="26"/>
        <v>1.7769186312846816</v>
      </c>
      <c r="BG32" s="62" t="s">
        <v>59</v>
      </c>
    </row>
    <row r="33" spans="1:59" ht="14.5" customHeight="1" x14ac:dyDescent="0.35">
      <c r="A33" s="190"/>
      <c r="B33" t="s">
        <v>25</v>
      </c>
      <c r="C33" s="13">
        <v>18.991548760801439</v>
      </c>
      <c r="D33" s="13">
        <v>6.5739976479697297</v>
      </c>
      <c r="E33" s="13">
        <v>6.5739976479697297</v>
      </c>
      <c r="F33" s="13">
        <v>5.8435534648619827</v>
      </c>
      <c r="G33" s="13">
        <v>16.43499411992433</v>
      </c>
      <c r="H33" s="13" t="s">
        <v>59</v>
      </c>
      <c r="I33" s="13">
        <v>6.5739976479697297</v>
      </c>
      <c r="J33" s="13">
        <v>4.7478871902003608</v>
      </c>
      <c r="K33" s="77">
        <v>5.1131092817542347</v>
      </c>
      <c r="L33" s="107">
        <f t="shared" si="9"/>
        <v>0.25000000000000006</v>
      </c>
      <c r="M33" s="13">
        <v>7.5602491078504279</v>
      </c>
      <c r="N33" s="92">
        <v>7.5564111632294901</v>
      </c>
      <c r="O33" s="92">
        <v>5.9505307998464234</v>
      </c>
      <c r="P33" s="13">
        <v>8.0557303094934856</v>
      </c>
      <c r="Q33" s="13"/>
      <c r="R33" s="13">
        <v>6.9049116938515613</v>
      </c>
      <c r="S33" s="13" t="s">
        <v>59</v>
      </c>
      <c r="T33" s="13" t="s">
        <v>59</v>
      </c>
      <c r="U33" s="90" t="s">
        <v>59</v>
      </c>
      <c r="V33" s="90" t="s">
        <v>59</v>
      </c>
      <c r="W33" s="13"/>
      <c r="X33" s="13">
        <v>5.9568695567412133</v>
      </c>
      <c r="Y33" s="108" t="s">
        <v>59</v>
      </c>
      <c r="Z33" s="122">
        <f t="shared" si="55"/>
        <v>0.378</v>
      </c>
      <c r="AA33" s="108">
        <v>0.55000000000000004</v>
      </c>
      <c r="AB33" s="113">
        <f t="shared" si="46"/>
        <v>0.33</v>
      </c>
      <c r="AC33" s="113"/>
      <c r="AD33" s="116">
        <v>7.1999999999999995E-2</v>
      </c>
      <c r="AE33" s="80">
        <f t="shared" si="56"/>
        <v>7199.9999999999991</v>
      </c>
      <c r="AF33" s="131">
        <v>1E-3</v>
      </c>
      <c r="AG33" s="80">
        <f t="shared" si="57"/>
        <v>7.1999999999999993</v>
      </c>
      <c r="AH33" s="80">
        <v>0.4</v>
      </c>
      <c r="AI33" s="80">
        <v>0.3</v>
      </c>
      <c r="AJ33" s="80">
        <v>0.15</v>
      </c>
      <c r="AK33" s="80">
        <v>0.15</v>
      </c>
      <c r="AL33" s="128">
        <f t="shared" si="58"/>
        <v>2.88</v>
      </c>
      <c r="AM33" s="128">
        <f t="shared" si="47"/>
        <v>2.1599999999999997</v>
      </c>
      <c r="AN33" s="128">
        <f t="shared" si="48"/>
        <v>1.0799999999999998</v>
      </c>
      <c r="AO33" s="128">
        <f t="shared" si="49"/>
        <v>1.0799999999999998</v>
      </c>
      <c r="AP33" s="67">
        <f t="shared" si="19"/>
        <v>0.6</v>
      </c>
      <c r="AQ33" s="67">
        <f t="shared" si="20"/>
        <v>0.6</v>
      </c>
      <c r="AR33" s="13">
        <f t="shared" si="50"/>
        <v>0.72400000000000009</v>
      </c>
      <c r="AS33" s="87">
        <f t="shared" si="59"/>
        <v>5.2128000000000005</v>
      </c>
      <c r="AT33" s="87">
        <f t="shared" si="60"/>
        <v>1.9871999999999987</v>
      </c>
      <c r="AU33" s="135">
        <f t="shared" si="61"/>
        <v>0.27599999999999986</v>
      </c>
      <c r="AV33" s="13">
        <f t="shared" si="51"/>
        <v>4.7478871902003608</v>
      </c>
      <c r="AW33" s="13">
        <v>1.079603949450352E-2</v>
      </c>
      <c r="AX33" s="13">
        <v>0.1233269025891046</v>
      </c>
      <c r="AY33" s="13">
        <f t="shared" si="52"/>
        <v>8.9288677474511746E-2</v>
      </c>
      <c r="AZ33" s="13">
        <f t="shared" si="24"/>
        <v>3.4038225114592854E-2</v>
      </c>
      <c r="BA33" s="117">
        <f t="shared" si="25"/>
        <v>0.27599999999999986</v>
      </c>
      <c r="BB33" s="62"/>
      <c r="BC33" s="13">
        <v>5.9568695567412133</v>
      </c>
      <c r="BD33" s="13">
        <f t="shared" si="53"/>
        <v>7.5602491078504279</v>
      </c>
      <c r="BE33" s="13">
        <f t="shared" si="54"/>
        <v>5.4736203540837103</v>
      </c>
      <c r="BF33" s="13">
        <f t="shared" si="26"/>
        <v>2.0866287537667176</v>
      </c>
      <c r="BG33" s="62">
        <f>(BF33/BD33)*L33</f>
        <v>6.8999999999999992E-2</v>
      </c>
    </row>
    <row r="34" spans="1:59" ht="14.5" customHeight="1" x14ac:dyDescent="0.35">
      <c r="A34" s="190"/>
      <c r="B34" t="s">
        <v>26</v>
      </c>
      <c r="C34" s="13">
        <v>21.103972236552082</v>
      </c>
      <c r="D34" s="13" t="s">
        <v>59</v>
      </c>
      <c r="E34" s="13">
        <v>12.193406181118981</v>
      </c>
      <c r="F34" s="13">
        <v>5.6277259297472213</v>
      </c>
      <c r="G34" s="13">
        <v>18.75908643249074</v>
      </c>
      <c r="H34" s="13" t="s">
        <v>59</v>
      </c>
      <c r="I34" s="13">
        <v>3.2828401256858788</v>
      </c>
      <c r="J34" s="13">
        <v>10.31749753786991</v>
      </c>
      <c r="K34" s="77">
        <v>5.1587487689349532</v>
      </c>
      <c r="L34" s="107">
        <f t="shared" si="9"/>
        <v>0.48888888888888904</v>
      </c>
      <c r="M34" s="13">
        <v>12.29325147146263</v>
      </c>
      <c r="N34" s="13">
        <v>11.46267416748826</v>
      </c>
      <c r="O34" s="13">
        <v>9.9401344046732465</v>
      </c>
      <c r="P34" s="13">
        <v>17.20713456962498</v>
      </c>
      <c r="Q34" s="13"/>
      <c r="R34" s="13">
        <v>15.240604904524989</v>
      </c>
      <c r="S34" s="13" t="s">
        <v>59</v>
      </c>
      <c r="T34" s="13" t="s">
        <v>59</v>
      </c>
      <c r="U34" s="13">
        <v>7.3744862441249932</v>
      </c>
      <c r="V34" s="13">
        <v>6.3912214115749943</v>
      </c>
      <c r="W34" s="13"/>
      <c r="X34" s="13">
        <v>14.116613685795549</v>
      </c>
      <c r="Y34" s="108">
        <f t="shared" si="62"/>
        <v>0.42857142857142866</v>
      </c>
      <c r="Z34" s="122">
        <f t="shared" si="55"/>
        <v>0.36399999999999999</v>
      </c>
      <c r="AA34" s="108">
        <v>0.55000000000000004</v>
      </c>
      <c r="AB34" s="113">
        <f t="shared" si="46"/>
        <v>0.33</v>
      </c>
      <c r="AC34" s="113"/>
      <c r="AD34" s="116">
        <v>8.5999999999999993E-2</v>
      </c>
      <c r="AE34" s="80">
        <f t="shared" si="56"/>
        <v>8600</v>
      </c>
      <c r="AF34" s="131">
        <v>1E-3</v>
      </c>
      <c r="AG34" s="80">
        <f t="shared" si="57"/>
        <v>8.6</v>
      </c>
      <c r="AH34" s="80">
        <v>0.3</v>
      </c>
      <c r="AI34" s="80">
        <v>0.3</v>
      </c>
      <c r="AJ34" s="80">
        <v>0.2</v>
      </c>
      <c r="AK34" s="80">
        <v>0.2</v>
      </c>
      <c r="AL34" s="128">
        <f t="shared" si="58"/>
        <v>2.5799999999999996</v>
      </c>
      <c r="AM34" s="128">
        <f t="shared" si="47"/>
        <v>2.5799999999999996</v>
      </c>
      <c r="AN34" s="128">
        <f t="shared" si="48"/>
        <v>1.72</v>
      </c>
      <c r="AO34" s="128">
        <f t="shared" si="49"/>
        <v>1.72</v>
      </c>
      <c r="AP34" s="67">
        <f t="shared" si="19"/>
        <v>0.6</v>
      </c>
      <c r="AQ34" s="67">
        <f t="shared" si="20"/>
        <v>0.6</v>
      </c>
      <c r="AR34" s="13">
        <f t="shared" si="50"/>
        <v>0.67199999999999993</v>
      </c>
      <c r="AS34" s="87">
        <f t="shared" si="59"/>
        <v>5.7791999999999994</v>
      </c>
      <c r="AT34" s="87">
        <f t="shared" si="60"/>
        <v>2.8208000000000002</v>
      </c>
      <c r="AU34" s="135">
        <f t="shared" si="61"/>
        <v>0.32800000000000001</v>
      </c>
      <c r="AV34" s="13">
        <f t="shared" si="51"/>
        <v>10.31749753786991</v>
      </c>
      <c r="AW34" s="13">
        <v>0.49661781674716188</v>
      </c>
      <c r="AX34" s="13">
        <v>1.57056431987269</v>
      </c>
      <c r="AY34" s="13">
        <f t="shared" si="52"/>
        <v>1.0554192229544475</v>
      </c>
      <c r="AZ34" s="13">
        <f t="shared" si="24"/>
        <v>0.51514509691824251</v>
      </c>
      <c r="BA34" s="117">
        <f t="shared" si="25"/>
        <v>0.32800000000000012</v>
      </c>
      <c r="BB34" s="62"/>
      <c r="BC34" s="13">
        <v>14.116613685795549</v>
      </c>
      <c r="BD34" s="13">
        <f t="shared" si="53"/>
        <v>12.29325147146263</v>
      </c>
      <c r="BE34" s="13">
        <f t="shared" si="54"/>
        <v>8.261064988822886</v>
      </c>
      <c r="BF34" s="13">
        <f t="shared" si="26"/>
        <v>4.0321864826397444</v>
      </c>
      <c r="BG34" s="62" t="s">
        <v>59</v>
      </c>
    </row>
    <row r="35" spans="1:59" ht="14.5" customHeight="1" x14ac:dyDescent="0.35">
      <c r="A35" s="190"/>
      <c r="B35" t="s">
        <v>27</v>
      </c>
      <c r="C35" s="13">
        <v>25.112156319779562</v>
      </c>
      <c r="D35" s="13" t="s">
        <v>59</v>
      </c>
      <c r="E35" s="13">
        <v>12.89543162367058</v>
      </c>
      <c r="F35" s="13">
        <v>8.8231900583009253</v>
      </c>
      <c r="G35" s="13">
        <v>22.397328609533119</v>
      </c>
      <c r="H35" s="13" t="s">
        <v>59</v>
      </c>
      <c r="I35" s="13">
        <v>3.393534637808048</v>
      </c>
      <c r="J35" s="13">
        <v>10.85931084098576</v>
      </c>
      <c r="K35" s="77">
        <v>8.1444831307393155</v>
      </c>
      <c r="L35" s="107">
        <f t="shared" si="9"/>
        <v>0.43243243243243257</v>
      </c>
      <c r="M35" s="13">
        <v>16.399214899388159</v>
      </c>
      <c r="N35" s="13">
        <v>13.62375301440103</v>
      </c>
      <c r="O35" s="13">
        <v>7.6092211898090403</v>
      </c>
      <c r="P35" s="13">
        <v>12.78908664606203</v>
      </c>
      <c r="Q35" s="13"/>
      <c r="R35" s="13">
        <v>11.368077018721801</v>
      </c>
      <c r="S35" s="13" t="s">
        <v>59</v>
      </c>
      <c r="T35" s="13" t="s">
        <v>59</v>
      </c>
      <c r="U35" s="90" t="s">
        <v>59</v>
      </c>
      <c r="V35" s="90" t="s">
        <v>59</v>
      </c>
      <c r="W35" s="13"/>
      <c r="X35" s="13">
        <v>15.27133341647726</v>
      </c>
      <c r="Y35" s="108" t="s">
        <v>59</v>
      </c>
      <c r="Z35" s="122">
        <f t="shared" si="55"/>
        <v>0.35399999999999998</v>
      </c>
      <c r="AA35" s="108">
        <v>0.55000000000000004</v>
      </c>
      <c r="AB35" s="113">
        <f t="shared" si="46"/>
        <v>0.33</v>
      </c>
      <c r="AC35" s="113"/>
      <c r="AD35" s="116">
        <v>9.6000000000000002E-2</v>
      </c>
      <c r="AE35" s="80">
        <f t="shared" si="56"/>
        <v>9600</v>
      </c>
      <c r="AF35" s="131">
        <v>1E-3</v>
      </c>
      <c r="AG35" s="80">
        <f t="shared" si="57"/>
        <v>9.6</v>
      </c>
      <c r="AH35" s="80">
        <v>0.15</v>
      </c>
      <c r="AI35" s="80">
        <v>0.25</v>
      </c>
      <c r="AJ35" s="80">
        <v>0.3</v>
      </c>
      <c r="AK35" s="80">
        <v>0.3</v>
      </c>
      <c r="AL35" s="128">
        <f t="shared" si="58"/>
        <v>1.44</v>
      </c>
      <c r="AM35" s="128">
        <f t="shared" si="47"/>
        <v>2.4</v>
      </c>
      <c r="AN35" s="128">
        <f t="shared" si="48"/>
        <v>2.88</v>
      </c>
      <c r="AO35" s="128">
        <f t="shared" si="49"/>
        <v>2.88</v>
      </c>
      <c r="AP35" s="67">
        <f t="shared" si="19"/>
        <v>0.6</v>
      </c>
      <c r="AQ35" s="67">
        <f t="shared" si="20"/>
        <v>0.6</v>
      </c>
      <c r="AR35" s="13">
        <f t="shared" si="50"/>
        <v>0.58799999999999997</v>
      </c>
      <c r="AS35" s="87">
        <f t="shared" si="59"/>
        <v>5.6447999999999992</v>
      </c>
      <c r="AT35" s="87">
        <f t="shared" si="60"/>
        <v>3.9552000000000005</v>
      </c>
      <c r="AU35" s="135">
        <f t="shared" si="61"/>
        <v>0.41200000000000009</v>
      </c>
      <c r="AV35" s="13">
        <f t="shared" si="51"/>
        <v>10.85931084098576</v>
      </c>
      <c r="AW35" s="13">
        <v>0.21592078989007041</v>
      </c>
      <c r="AX35" s="13">
        <v>2.0253254379404799</v>
      </c>
      <c r="AY35" s="13">
        <f t="shared" si="52"/>
        <v>1.1908913575090021</v>
      </c>
      <c r="AZ35" s="13">
        <f t="shared" si="24"/>
        <v>0.83443408043147782</v>
      </c>
      <c r="BA35" s="117">
        <f t="shared" si="25"/>
        <v>0.41200000000000003</v>
      </c>
      <c r="BB35" s="62"/>
      <c r="BC35" s="13">
        <v>15.27133341647726</v>
      </c>
      <c r="BD35" s="13">
        <f t="shared" si="53"/>
        <v>16.399214899388159</v>
      </c>
      <c r="BE35" s="13">
        <f t="shared" si="54"/>
        <v>9.6427383608402373</v>
      </c>
      <c r="BF35" s="13">
        <f t="shared" si="26"/>
        <v>6.756476538547922</v>
      </c>
      <c r="BG35" s="62" t="s">
        <v>59</v>
      </c>
    </row>
    <row r="36" spans="1:59" ht="14.5" customHeight="1" x14ac:dyDescent="0.35">
      <c r="A36" s="190"/>
      <c r="B36" t="s">
        <v>28</v>
      </c>
      <c r="C36" s="13">
        <v>29.380594117585339</v>
      </c>
      <c r="D36" s="13" t="s">
        <v>59</v>
      </c>
      <c r="E36" s="13">
        <v>13.640990126021761</v>
      </c>
      <c r="F36" s="13" t="s">
        <v>59</v>
      </c>
      <c r="G36" s="13">
        <v>24.13405945373081</v>
      </c>
      <c r="H36" s="13" t="s">
        <v>59</v>
      </c>
      <c r="I36" s="13">
        <v>6.2958415966254284</v>
      </c>
      <c r="J36" s="13">
        <v>11.54237626047995</v>
      </c>
      <c r="K36" s="77">
        <v>6.2958415966254284</v>
      </c>
      <c r="L36" s="107">
        <f t="shared" si="9"/>
        <v>0.39285714285714268</v>
      </c>
      <c r="M36" s="13">
        <v>13.602529885111331</v>
      </c>
      <c r="N36" s="13">
        <v>8.3741793395126631</v>
      </c>
      <c r="O36" s="13">
        <v>12.574700647620309</v>
      </c>
      <c r="P36" s="13">
        <v>14.30741123902181</v>
      </c>
      <c r="Q36" s="13"/>
      <c r="R36" s="13" t="s">
        <v>59</v>
      </c>
      <c r="S36" s="13" t="s">
        <v>59</v>
      </c>
      <c r="T36" s="13" t="s">
        <v>59</v>
      </c>
      <c r="U36" s="90" t="s">
        <v>59</v>
      </c>
      <c r="V36" s="90" t="s">
        <v>59</v>
      </c>
      <c r="W36" s="13"/>
      <c r="X36" s="13">
        <v>21.122690951118908</v>
      </c>
      <c r="Y36" s="108" t="s">
        <v>59</v>
      </c>
      <c r="Z36" s="122">
        <f t="shared" si="55"/>
        <v>0.34099999999999997</v>
      </c>
      <c r="AA36" s="108">
        <v>0.55000000000000004</v>
      </c>
      <c r="AB36" s="114">
        <f t="shared" si="46"/>
        <v>0.33</v>
      </c>
      <c r="AC36" s="114"/>
      <c r="AD36" s="116">
        <v>0.109</v>
      </c>
      <c r="AE36" s="80">
        <f t="shared" si="56"/>
        <v>10900</v>
      </c>
      <c r="AF36" s="131">
        <v>1E-3</v>
      </c>
      <c r="AG36" s="80">
        <f t="shared" si="57"/>
        <v>10.9</v>
      </c>
      <c r="AH36" s="80">
        <v>0.15</v>
      </c>
      <c r="AI36" s="80">
        <v>0.25</v>
      </c>
      <c r="AJ36" s="80">
        <v>0.3</v>
      </c>
      <c r="AK36" s="80">
        <v>0.3</v>
      </c>
      <c r="AL36" s="128">
        <f t="shared" si="58"/>
        <v>1.635</v>
      </c>
      <c r="AM36" s="128">
        <f t="shared" si="47"/>
        <v>2.7250000000000001</v>
      </c>
      <c r="AN36" s="128">
        <f t="shared" si="48"/>
        <v>3.27</v>
      </c>
      <c r="AO36" s="128">
        <f t="shared" si="49"/>
        <v>3.27</v>
      </c>
      <c r="AP36" s="67">
        <f t="shared" si="19"/>
        <v>0.6</v>
      </c>
      <c r="AQ36" s="67">
        <f t="shared" si="20"/>
        <v>0.6</v>
      </c>
      <c r="AR36" s="13">
        <f t="shared" si="50"/>
        <v>0.58799999999999997</v>
      </c>
      <c r="AS36" s="87">
        <f t="shared" si="59"/>
        <v>6.4092000000000002</v>
      </c>
      <c r="AT36" s="87">
        <f t="shared" si="60"/>
        <v>4.4908000000000001</v>
      </c>
      <c r="AU36" s="135">
        <f t="shared" si="61"/>
        <v>0.41199999999999998</v>
      </c>
      <c r="AV36" s="13">
        <f t="shared" si="51"/>
        <v>11.54237626047995</v>
      </c>
      <c r="AW36" s="13">
        <v>0.25910494786808452</v>
      </c>
      <c r="AX36" s="13">
        <v>0.62544972074453464</v>
      </c>
      <c r="AY36" s="13">
        <f t="shared" si="52"/>
        <v>0.36776443579778634</v>
      </c>
      <c r="AZ36" s="13">
        <f t="shared" si="24"/>
        <v>0.25768528494674831</v>
      </c>
      <c r="BA36" s="117">
        <f t="shared" si="25"/>
        <v>0.41200000000000003</v>
      </c>
      <c r="BB36" s="62"/>
      <c r="BC36" s="13">
        <v>21.122690951118908</v>
      </c>
      <c r="BD36" s="13">
        <f t="shared" si="53"/>
        <v>13.602529885111331</v>
      </c>
      <c r="BE36" s="13">
        <f t="shared" si="54"/>
        <v>7.9982875724454621</v>
      </c>
      <c r="BF36" s="13">
        <f t="shared" si="26"/>
        <v>5.6042423126658685</v>
      </c>
      <c r="BG36" s="62" t="s">
        <v>59</v>
      </c>
    </row>
    <row r="37" spans="1:59" ht="14.5" customHeight="1" x14ac:dyDescent="0.35">
      <c r="A37" s="190"/>
      <c r="B37" t="s">
        <v>29</v>
      </c>
      <c r="C37" s="13">
        <v>34.250680732279562</v>
      </c>
      <c r="D37" s="13" t="s">
        <v>59</v>
      </c>
      <c r="E37" s="13">
        <v>22.26294247598171</v>
      </c>
      <c r="F37" s="13" t="s">
        <v>59</v>
      </c>
      <c r="G37" s="13">
        <v>29.113078622437619</v>
      </c>
      <c r="H37" s="13" t="s">
        <v>59</v>
      </c>
      <c r="I37" s="13">
        <v>1.7125340366139781</v>
      </c>
      <c r="J37" s="13">
        <v>18.837874402753759</v>
      </c>
      <c r="K37" s="77">
        <v>8.5626701830698888</v>
      </c>
      <c r="L37" s="107">
        <f t="shared" si="9"/>
        <v>0.54999999999999993</v>
      </c>
      <c r="M37" s="13">
        <v>21.035390997197268</v>
      </c>
      <c r="N37" s="13">
        <v>11.97127932966796</v>
      </c>
      <c r="O37" s="13">
        <v>13.82117828616432</v>
      </c>
      <c r="P37" s="13">
        <v>25.177591943170579</v>
      </c>
      <c r="Q37" s="13"/>
      <c r="R37" s="13">
        <v>23.379192518658389</v>
      </c>
      <c r="S37" s="13" t="s">
        <v>59</v>
      </c>
      <c r="T37" s="13" t="s">
        <v>59</v>
      </c>
      <c r="U37" s="90" t="s">
        <v>59</v>
      </c>
      <c r="V37" s="90" t="s">
        <v>59</v>
      </c>
      <c r="W37" s="13"/>
      <c r="X37" s="13">
        <v>27.161491629623249</v>
      </c>
      <c r="Y37" s="108" t="s">
        <v>59</v>
      </c>
      <c r="Z37" s="122">
        <f t="shared" si="55"/>
        <v>0.37749999999999995</v>
      </c>
      <c r="AA37" s="108">
        <v>0.5</v>
      </c>
      <c r="AB37" s="113">
        <f t="shared" si="46"/>
        <v>0.3</v>
      </c>
      <c r="AC37" s="113"/>
      <c r="AD37" s="116">
        <v>0.1225</v>
      </c>
      <c r="AE37" s="80">
        <f t="shared" si="56"/>
        <v>12250</v>
      </c>
      <c r="AF37" s="131">
        <v>1E-3</v>
      </c>
      <c r="AG37" s="80">
        <f t="shared" si="57"/>
        <v>12.25</v>
      </c>
      <c r="AH37" s="80">
        <v>0.05</v>
      </c>
      <c r="AI37" s="80">
        <v>0.15</v>
      </c>
      <c r="AJ37" s="80">
        <v>0.4</v>
      </c>
      <c r="AK37" s="80">
        <v>0.4</v>
      </c>
      <c r="AL37" s="128">
        <f t="shared" si="58"/>
        <v>0.61250000000000004</v>
      </c>
      <c r="AM37" s="128">
        <f t="shared" si="47"/>
        <v>1.8374999999999999</v>
      </c>
      <c r="AN37" s="128">
        <f t="shared" si="48"/>
        <v>4.9000000000000004</v>
      </c>
      <c r="AO37" s="128">
        <f t="shared" si="49"/>
        <v>4.9000000000000004</v>
      </c>
      <c r="AP37" s="67">
        <f t="shared" si="19"/>
        <v>0.6</v>
      </c>
      <c r="AQ37" s="67">
        <f t="shared" si="20"/>
        <v>0.6</v>
      </c>
      <c r="AR37" s="13">
        <f t="shared" si="50"/>
        <v>0.52400000000000002</v>
      </c>
      <c r="AS37" s="87">
        <f t="shared" si="59"/>
        <v>6.4190000000000005</v>
      </c>
      <c r="AT37" s="87">
        <f t="shared" si="60"/>
        <v>5.8309999999999995</v>
      </c>
      <c r="AU37" s="135">
        <f t="shared" si="61"/>
        <v>0.47599999999999998</v>
      </c>
      <c r="AV37" s="13">
        <f t="shared" si="51"/>
        <v>18.837874402753759</v>
      </c>
      <c r="AW37" s="13">
        <v>0.21592078989007041</v>
      </c>
      <c r="AX37" s="13">
        <v>0.55493374116541561</v>
      </c>
      <c r="AY37" s="13">
        <f t="shared" si="52"/>
        <v>0.2907852803706778</v>
      </c>
      <c r="AZ37" s="13">
        <f t="shared" si="24"/>
        <v>0.2641484607947378</v>
      </c>
      <c r="BA37" s="117">
        <f t="shared" si="25"/>
        <v>0.47599999999999998</v>
      </c>
      <c r="BB37" s="62"/>
      <c r="BC37" s="13">
        <v>27.161491629623249</v>
      </c>
      <c r="BD37" s="13">
        <f t="shared" si="53"/>
        <v>21.035390997197268</v>
      </c>
      <c r="BE37" s="13">
        <f t="shared" si="54"/>
        <v>11.022544882531369</v>
      </c>
      <c r="BF37" s="13">
        <f t="shared" si="26"/>
        <v>10.0128461146659</v>
      </c>
      <c r="BG37" s="62" t="s">
        <v>59</v>
      </c>
    </row>
    <row r="38" spans="1:59" ht="14.5" customHeight="1" x14ac:dyDescent="0.35">
      <c r="A38" s="190"/>
      <c r="B38" t="s">
        <v>30</v>
      </c>
      <c r="C38" s="13">
        <v>33.708263846999962</v>
      </c>
      <c r="D38" s="13" t="s">
        <v>59</v>
      </c>
      <c r="E38" s="13" t="s">
        <v>59</v>
      </c>
      <c r="F38" s="13" t="s">
        <v>59</v>
      </c>
      <c r="G38" s="13">
        <v>31.934144697157858</v>
      </c>
      <c r="H38" s="13" t="s">
        <v>59</v>
      </c>
      <c r="I38" s="13">
        <v>8.8705957492105174</v>
      </c>
      <c r="J38" s="13">
        <v>15.967072348578929</v>
      </c>
      <c r="K38" s="77">
        <v>7.0964765993684136</v>
      </c>
      <c r="L38" s="107">
        <f t="shared" si="9"/>
        <v>0.47368421052631576</v>
      </c>
      <c r="M38" s="13">
        <v>17.349918634268761</v>
      </c>
      <c r="N38" s="13">
        <v>4.2942823357203288</v>
      </c>
      <c r="O38" s="13">
        <v>10.92688890074937</v>
      </c>
      <c r="P38" s="13">
        <v>18.874334679702539</v>
      </c>
      <c r="Q38" s="13"/>
      <c r="R38" s="13" t="s">
        <v>59</v>
      </c>
      <c r="S38" s="13" t="s">
        <v>59</v>
      </c>
      <c r="T38" s="13" t="s">
        <v>59</v>
      </c>
      <c r="U38" s="90" t="s">
        <v>59</v>
      </c>
      <c r="V38" s="90" t="s">
        <v>59</v>
      </c>
      <c r="W38" s="13"/>
      <c r="X38" s="13">
        <v>26.837632324437159</v>
      </c>
      <c r="Y38" s="108" t="s">
        <v>59</v>
      </c>
      <c r="Z38" s="122">
        <f t="shared" si="55"/>
        <v>0.36499999999999999</v>
      </c>
      <c r="AA38" s="108">
        <v>0.5</v>
      </c>
      <c r="AB38" s="113">
        <f t="shared" si="46"/>
        <v>0.3</v>
      </c>
      <c r="AC38" s="113"/>
      <c r="AD38" s="116">
        <v>0.13500000000000001</v>
      </c>
      <c r="AE38" s="80">
        <f t="shared" si="56"/>
        <v>13500</v>
      </c>
      <c r="AF38" s="131">
        <v>1E-3</v>
      </c>
      <c r="AG38" s="80">
        <f t="shared" si="57"/>
        <v>13.5</v>
      </c>
      <c r="AH38" s="80">
        <v>0.05</v>
      </c>
      <c r="AI38" s="80">
        <v>0.15</v>
      </c>
      <c r="AJ38" s="80">
        <v>0.4</v>
      </c>
      <c r="AK38" s="80">
        <v>0.4</v>
      </c>
      <c r="AL38" s="128">
        <f t="shared" si="58"/>
        <v>0.67500000000000004</v>
      </c>
      <c r="AM38" s="128">
        <f t="shared" si="47"/>
        <v>2.0249999999999999</v>
      </c>
      <c r="AN38" s="128">
        <f t="shared" si="48"/>
        <v>5.4</v>
      </c>
      <c r="AO38" s="128">
        <f t="shared" si="49"/>
        <v>5.4</v>
      </c>
      <c r="AP38" s="67">
        <f t="shared" si="19"/>
        <v>0.6</v>
      </c>
      <c r="AQ38" s="67">
        <f t="shared" si="20"/>
        <v>0.6</v>
      </c>
      <c r="AR38" s="13">
        <f t="shared" si="50"/>
        <v>0.52400000000000002</v>
      </c>
      <c r="AS38" s="87">
        <f t="shared" si="59"/>
        <v>7.0739999999999998</v>
      </c>
      <c r="AT38" s="87">
        <f t="shared" si="60"/>
        <v>6.4260000000000002</v>
      </c>
      <c r="AU38" s="135">
        <f t="shared" si="61"/>
        <v>0.47600000000000003</v>
      </c>
      <c r="AV38" s="13">
        <f t="shared" si="51"/>
        <v>15.967072348578929</v>
      </c>
      <c r="AW38" s="13">
        <v>1.079603949450352E-2</v>
      </c>
      <c r="AX38" s="13">
        <v>5.2906343602724592E-3</v>
      </c>
      <c r="AY38" s="13">
        <f t="shared" si="52"/>
        <v>2.7722924047827689E-3</v>
      </c>
      <c r="AZ38" s="13">
        <f t="shared" si="24"/>
        <v>2.5183419554896903E-3</v>
      </c>
      <c r="BA38" s="117">
        <f t="shared" si="25"/>
        <v>0.47599999999999992</v>
      </c>
      <c r="BB38" s="62"/>
      <c r="BC38" s="13">
        <v>26.837632324437159</v>
      </c>
      <c r="BD38" s="13">
        <f t="shared" si="53"/>
        <v>17.349918634268761</v>
      </c>
      <c r="BE38" s="13">
        <f t="shared" si="54"/>
        <v>9.0913573643568313</v>
      </c>
      <c r="BF38" s="13">
        <f t="shared" si="26"/>
        <v>8.2585612699119295</v>
      </c>
      <c r="BG38" s="62" t="s">
        <v>59</v>
      </c>
    </row>
    <row r="39" spans="1:59" ht="14.5" customHeight="1" thickBot="1" x14ac:dyDescent="0.4">
      <c r="A39" s="68"/>
      <c r="B39" s="69" t="s">
        <v>67</v>
      </c>
      <c r="C39" s="70">
        <v>7.87</v>
      </c>
      <c r="D39" s="70">
        <v>1.39</v>
      </c>
      <c r="E39" s="70">
        <v>3.64</v>
      </c>
      <c r="F39" s="70">
        <v>2.84</v>
      </c>
      <c r="G39" s="70">
        <v>6.1998432679621862</v>
      </c>
      <c r="H39" s="70">
        <v>1.05</v>
      </c>
      <c r="I39" s="70">
        <v>1.3639655189516811</v>
      </c>
      <c r="J39" s="70">
        <v>2.893260191715687</v>
      </c>
      <c r="K39" s="78">
        <v>1.9426175572948181</v>
      </c>
      <c r="L39" s="125">
        <f t="shared" si="9"/>
        <v>0.36763153643147228</v>
      </c>
      <c r="M39" s="70"/>
      <c r="N39" s="86"/>
      <c r="O39" s="86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86"/>
      <c r="AA39" s="86"/>
      <c r="AB39" s="70"/>
      <c r="AC39" s="70"/>
      <c r="AD39" s="110">
        <v>5.8000000000000003E-2</v>
      </c>
      <c r="AE39" s="110"/>
      <c r="AF39" s="110"/>
      <c r="AG39" s="110"/>
      <c r="AH39" s="81"/>
      <c r="AI39" s="81"/>
      <c r="AJ39" s="81"/>
      <c r="AK39" s="81"/>
      <c r="AL39" s="129"/>
      <c r="AM39" s="129"/>
      <c r="AN39" s="129"/>
      <c r="AO39" s="129"/>
      <c r="AP39" s="71"/>
      <c r="AQ39" s="71"/>
      <c r="AR39" s="70"/>
      <c r="AS39" s="70"/>
      <c r="AT39" s="70"/>
      <c r="AU39" s="70"/>
      <c r="AV39" s="70"/>
      <c r="AW39" s="70"/>
      <c r="AX39" s="70"/>
      <c r="AY39" s="70"/>
      <c r="AZ39" s="70"/>
      <c r="BA39" s="118"/>
      <c r="BB39" s="119"/>
      <c r="BC39" s="70"/>
      <c r="BD39" s="70"/>
      <c r="BE39" s="70"/>
      <c r="BF39" s="70"/>
      <c r="BG39" s="72"/>
    </row>
    <row r="40" spans="1:59" ht="14.5" customHeight="1" x14ac:dyDescent="0.35">
      <c r="A40" s="189" t="s">
        <v>35</v>
      </c>
      <c r="B40" s="51" t="s">
        <v>20</v>
      </c>
      <c r="C40" s="13">
        <v>0.65102054107670271</v>
      </c>
      <c r="D40" s="13">
        <v>0.1021208691885024</v>
      </c>
      <c r="E40" s="13">
        <v>0.342104911781483</v>
      </c>
      <c r="F40" s="13">
        <v>0.20679476010671741</v>
      </c>
      <c r="G40" s="13">
        <v>0.56932384572590078</v>
      </c>
      <c r="H40" s="13">
        <v>8.1696695350801901E-2</v>
      </c>
      <c r="I40" s="13">
        <v>0.1021208691885024</v>
      </c>
      <c r="J40" s="13">
        <v>0.28083239026838158</v>
      </c>
      <c r="K40" s="77">
        <v>0.18637058626901681</v>
      </c>
      <c r="L40" s="107">
        <f t="shared" si="9"/>
        <v>0.43137254901960786</v>
      </c>
      <c r="M40" s="13">
        <v>0.28730786557174859</v>
      </c>
      <c r="N40" s="92">
        <v>0.54394215947635605</v>
      </c>
      <c r="O40" s="92">
        <v>0.30999950276266219</v>
      </c>
      <c r="P40" s="13">
        <v>0.30447394007546902</v>
      </c>
      <c r="Q40" s="13"/>
      <c r="R40" s="13">
        <v>0.28192031488469349</v>
      </c>
      <c r="S40" s="13" t="s">
        <v>59</v>
      </c>
      <c r="T40" s="13">
        <v>3.664964093501015E-2</v>
      </c>
      <c r="U40" s="13">
        <v>0.12686414169811211</v>
      </c>
      <c r="V40" s="13">
        <v>0.1184065322515713</v>
      </c>
      <c r="W40" s="13"/>
      <c r="X40" s="13">
        <v>0.2837930269425567</v>
      </c>
      <c r="Y40" s="108">
        <f>U40/P40</f>
        <v>0.41666666666666674</v>
      </c>
      <c r="Z40" s="108"/>
      <c r="AA40" s="108">
        <v>0.4</v>
      </c>
      <c r="AB40" s="113">
        <f t="shared" ref="AB40:AB50" si="63">AA40*AP40</f>
        <v>0.24</v>
      </c>
      <c r="AC40" s="113"/>
      <c r="AD40" s="116">
        <v>5.6500000000000002E-2</v>
      </c>
      <c r="AE40" s="80">
        <f>100000*AD40</f>
        <v>5650</v>
      </c>
      <c r="AF40" s="131">
        <v>1E-3</v>
      </c>
      <c r="AG40" s="80">
        <f>AE40*AF40</f>
        <v>5.65</v>
      </c>
      <c r="AH40" s="80">
        <v>0.5</v>
      </c>
      <c r="AI40" s="80">
        <v>0.3</v>
      </c>
      <c r="AJ40" s="80">
        <v>0.1</v>
      </c>
      <c r="AK40" s="80">
        <v>0.1</v>
      </c>
      <c r="AL40" s="128">
        <f>$AG40*AH40</f>
        <v>2.8250000000000002</v>
      </c>
      <c r="AM40" s="128">
        <f t="shared" ref="AM40:AM50" si="64">$AG40*AI40</f>
        <v>1.6950000000000001</v>
      </c>
      <c r="AN40" s="128">
        <f t="shared" ref="AN40:AN50" si="65">$AG40*AJ40</f>
        <v>0.56500000000000006</v>
      </c>
      <c r="AO40" s="128">
        <f t="shared" ref="AO40:AO50" si="66">$AG40*AK40</f>
        <v>0.56500000000000006</v>
      </c>
      <c r="AP40" s="67">
        <f t="shared" si="19"/>
        <v>0.6</v>
      </c>
      <c r="AQ40" s="67">
        <f t="shared" si="20"/>
        <v>0.6</v>
      </c>
      <c r="AR40" s="13">
        <f t="shared" ref="AR40:AR50" si="67">(AH40*1)+(AI40*AP40)+(AJ40*AQ40)+(AK40*AP40*AQ40)</f>
        <v>0.77600000000000002</v>
      </c>
      <c r="AS40" s="87">
        <f>AG40*AR40</f>
        <v>4.3844000000000003</v>
      </c>
      <c r="AT40" s="87">
        <f>AG40-AS40</f>
        <v>1.2656000000000001</v>
      </c>
      <c r="AU40" s="135">
        <f>AT40/AG40</f>
        <v>0.224</v>
      </c>
      <c r="AV40" s="13">
        <f t="shared" ref="AV40:AV50" si="68">J40</f>
        <v>0.28083239026838158</v>
      </c>
      <c r="AW40" s="13">
        <v>1.0227666939800694E-2</v>
      </c>
      <c r="AX40" s="13">
        <v>1.4526278493632878E-2</v>
      </c>
      <c r="AY40" s="13">
        <f t="shared" ref="AY40:AY50" si="69">AX40*AR40</f>
        <v>1.1272392111059114E-2</v>
      </c>
      <c r="AZ40" s="13">
        <f t="shared" si="24"/>
        <v>3.2538863825737636E-3</v>
      </c>
      <c r="BA40" s="117">
        <f t="shared" si="25"/>
        <v>0.22399999999999992</v>
      </c>
      <c r="BB40" s="62"/>
      <c r="BC40" s="13">
        <v>0.2837930269425567</v>
      </c>
      <c r="BD40" s="13">
        <f t="shared" ref="BD40:BD50" si="70">M40</f>
        <v>0.28730786557174859</v>
      </c>
      <c r="BE40" s="13">
        <f t="shared" ref="BE40:BE50" si="71">BD40*AR40</f>
        <v>0.2229509036836769</v>
      </c>
      <c r="BF40" s="13">
        <f t="shared" si="26"/>
        <v>6.435696188807169E-2</v>
      </c>
      <c r="BG40" s="62">
        <f t="shared" ref="BG40:BG50" si="72">(BF40/BD40)*L40</f>
        <v>9.6627450980392174E-2</v>
      </c>
    </row>
    <row r="41" spans="1:59" ht="14.5" customHeight="1" x14ac:dyDescent="0.35">
      <c r="A41" s="190"/>
      <c r="B41" t="s">
        <v>21</v>
      </c>
      <c r="C41" s="13">
        <v>3.5736584327206411</v>
      </c>
      <c r="D41" s="13">
        <v>0.50517684651024775</v>
      </c>
      <c r="E41" s="13">
        <v>2.1890996682110728</v>
      </c>
      <c r="F41" s="13">
        <v>0.87938191799932008</v>
      </c>
      <c r="G41" s="13">
        <v>2.9562200647636718</v>
      </c>
      <c r="H41" s="13">
        <v>0.61743836795696938</v>
      </c>
      <c r="I41" s="13">
        <v>0.46775633936134048</v>
      </c>
      <c r="J41" s="13">
        <v>1.7961843431475479</v>
      </c>
      <c r="K41" s="77">
        <v>0.69227938225478391</v>
      </c>
      <c r="L41" s="107">
        <f t="shared" si="9"/>
        <v>0.50261780104712062</v>
      </c>
      <c r="M41" s="13">
        <v>0.78402016980951061</v>
      </c>
      <c r="N41" s="92">
        <v>0.73311162032888832</v>
      </c>
      <c r="O41" s="92">
        <v>0.2079592609822731</v>
      </c>
      <c r="P41" s="13">
        <v>1.746546153612228</v>
      </c>
      <c r="Q41" s="13"/>
      <c r="R41" s="13">
        <v>1.6027129409618091</v>
      </c>
      <c r="S41" s="13" t="s">
        <v>59</v>
      </c>
      <c r="T41" s="13">
        <v>0.24657122168643211</v>
      </c>
      <c r="U41" s="13">
        <v>1.0479276921673359</v>
      </c>
      <c r="V41" s="13">
        <v>0.30821402710804008</v>
      </c>
      <c r="W41" s="13"/>
      <c r="X41" s="13">
        <v>1.768714506157878</v>
      </c>
      <c r="Y41" s="108">
        <f t="shared" ref="Y41:Y50" si="73">U41/P41</f>
        <v>0.59999999999999953</v>
      </c>
      <c r="Z41" s="108"/>
      <c r="AA41" s="108">
        <v>0.45</v>
      </c>
      <c r="AB41" s="113">
        <f t="shared" si="63"/>
        <v>0.27</v>
      </c>
      <c r="AC41" s="113"/>
      <c r="AD41" s="116">
        <v>9.9500000000000005E-2</v>
      </c>
      <c r="AE41" s="80">
        <f t="shared" ref="AE41:AE50" si="74">100000*AD41</f>
        <v>9950</v>
      </c>
      <c r="AF41" s="131">
        <v>1E-3</v>
      </c>
      <c r="AG41" s="80">
        <f t="shared" ref="AG41:AG50" si="75">AE41*AF41</f>
        <v>9.9500000000000011</v>
      </c>
      <c r="AH41" s="80">
        <v>0.5</v>
      </c>
      <c r="AI41" s="80">
        <v>0.3</v>
      </c>
      <c r="AJ41" s="80">
        <v>0.1</v>
      </c>
      <c r="AK41" s="80">
        <v>0.1</v>
      </c>
      <c r="AL41" s="128">
        <f t="shared" ref="AL41:AL50" si="76">$AG41*AH41</f>
        <v>4.9750000000000005</v>
      </c>
      <c r="AM41" s="128">
        <f t="shared" si="64"/>
        <v>2.9850000000000003</v>
      </c>
      <c r="AN41" s="128">
        <f t="shared" si="65"/>
        <v>0.99500000000000011</v>
      </c>
      <c r="AO41" s="128">
        <f t="shared" si="66"/>
        <v>0.99500000000000011</v>
      </c>
      <c r="AP41" s="67">
        <f t="shared" si="19"/>
        <v>0.6</v>
      </c>
      <c r="AQ41" s="67">
        <f t="shared" si="20"/>
        <v>0.6</v>
      </c>
      <c r="AR41" s="13">
        <f t="shared" si="67"/>
        <v>0.77600000000000002</v>
      </c>
      <c r="AS41" s="87">
        <f t="shared" ref="AS41:AS50" si="77">AG41*AR41</f>
        <v>7.7212000000000014</v>
      </c>
      <c r="AT41" s="87">
        <f t="shared" ref="AT41:AT50" si="78">AG41-AS41</f>
        <v>2.2287999999999997</v>
      </c>
      <c r="AU41" s="135">
        <f t="shared" ref="AU41:AU50" si="79">AT41/AG41</f>
        <v>0.22399999999999995</v>
      </c>
      <c r="AV41" s="13">
        <f t="shared" si="68"/>
        <v>1.7961843431475479</v>
      </c>
      <c r="AW41" s="13">
        <v>0.1157849087524607</v>
      </c>
      <c r="AX41" s="13">
        <v>0.1477069087577946</v>
      </c>
      <c r="AY41" s="13">
        <f t="shared" si="69"/>
        <v>0.11462056119604862</v>
      </c>
      <c r="AZ41" s="13">
        <f t="shared" si="24"/>
        <v>3.3086347561745985E-2</v>
      </c>
      <c r="BA41" s="117">
        <f t="shared" si="25"/>
        <v>0.22399999999999995</v>
      </c>
      <c r="BB41" s="62"/>
      <c r="BC41" s="13">
        <v>1.768714506157878</v>
      </c>
      <c r="BD41" s="13">
        <f t="shared" si="70"/>
        <v>0.78402016980951061</v>
      </c>
      <c r="BE41" s="13">
        <f t="shared" si="71"/>
        <v>0.60839965177218025</v>
      </c>
      <c r="BF41" s="13">
        <f t="shared" si="26"/>
        <v>0.17562051803733036</v>
      </c>
      <c r="BG41" s="62">
        <f t="shared" si="72"/>
        <v>0.11258638743455501</v>
      </c>
    </row>
    <row r="42" spans="1:59" ht="14.5" customHeight="1" x14ac:dyDescent="0.35">
      <c r="A42" s="190"/>
      <c r="B42" t="s">
        <v>22</v>
      </c>
      <c r="C42" s="13">
        <v>6.2351321788639709</v>
      </c>
      <c r="D42" s="13">
        <v>1.009497590863691</v>
      </c>
      <c r="E42" s="13">
        <v>3.6816970960911068</v>
      </c>
      <c r="F42" s="13">
        <v>1.543937491909174</v>
      </c>
      <c r="G42" s="13">
        <v>5.166252376773004</v>
      </c>
      <c r="H42" s="13">
        <v>1.068879802090966</v>
      </c>
      <c r="I42" s="13">
        <v>0.96990945004550655</v>
      </c>
      <c r="J42" s="13">
        <v>3.0680809134092559</v>
      </c>
      <c r="K42" s="77">
        <v>1.1282620133182419</v>
      </c>
      <c r="L42" s="107">
        <f t="shared" si="9"/>
        <v>0.49206349206349215</v>
      </c>
      <c r="M42" s="13">
        <v>1.661610052268109</v>
      </c>
      <c r="N42" s="92">
        <v>1.587330857091491</v>
      </c>
      <c r="O42" s="92">
        <v>0.46726635552642531</v>
      </c>
      <c r="P42" s="13">
        <v>2.29402123960684</v>
      </c>
      <c r="Q42" s="13"/>
      <c r="R42" s="13">
        <v>2.1858126905687811</v>
      </c>
      <c r="S42" s="13" t="s">
        <v>59</v>
      </c>
      <c r="T42" s="13">
        <v>0.32462564711417541</v>
      </c>
      <c r="U42" s="13">
        <v>1.190294039418643</v>
      </c>
      <c r="V42" s="13">
        <v>0.67089300403596253</v>
      </c>
      <c r="W42" s="13"/>
      <c r="X42" s="13">
        <v>2.8768049670774229</v>
      </c>
      <c r="Y42" s="108">
        <f t="shared" si="73"/>
        <v>0.51886792452830166</v>
      </c>
      <c r="Z42" s="108"/>
      <c r="AA42" s="108">
        <v>0.5</v>
      </c>
      <c r="AB42" s="113">
        <f t="shared" si="63"/>
        <v>0.3</v>
      </c>
      <c r="AC42" s="113"/>
      <c r="AD42" s="116">
        <v>0.1225</v>
      </c>
      <c r="AE42" s="80">
        <f t="shared" si="74"/>
        <v>12250</v>
      </c>
      <c r="AF42" s="131">
        <v>1E-3</v>
      </c>
      <c r="AG42" s="80">
        <f t="shared" si="75"/>
        <v>12.25</v>
      </c>
      <c r="AH42" s="80">
        <v>0.4</v>
      </c>
      <c r="AI42" s="80">
        <v>0.4</v>
      </c>
      <c r="AJ42" s="80">
        <v>0.1</v>
      </c>
      <c r="AK42" s="80">
        <v>0.1</v>
      </c>
      <c r="AL42" s="128">
        <f t="shared" si="76"/>
        <v>4.9000000000000004</v>
      </c>
      <c r="AM42" s="128">
        <f t="shared" si="64"/>
        <v>4.9000000000000004</v>
      </c>
      <c r="AN42" s="128">
        <f t="shared" si="65"/>
        <v>1.2250000000000001</v>
      </c>
      <c r="AO42" s="128">
        <f t="shared" si="66"/>
        <v>1.2250000000000001</v>
      </c>
      <c r="AP42" s="67">
        <f t="shared" si="19"/>
        <v>0.6</v>
      </c>
      <c r="AQ42" s="67">
        <f t="shared" si="20"/>
        <v>0.6</v>
      </c>
      <c r="AR42" s="13">
        <f t="shared" si="67"/>
        <v>0.73599999999999999</v>
      </c>
      <c r="AS42" s="87">
        <f t="shared" si="77"/>
        <v>9.016</v>
      </c>
      <c r="AT42" s="87">
        <f t="shared" si="78"/>
        <v>3.234</v>
      </c>
      <c r="AU42" s="135">
        <f t="shared" si="79"/>
        <v>0.26400000000000001</v>
      </c>
      <c r="AV42" s="13">
        <f t="shared" si="68"/>
        <v>3.0680809134092559</v>
      </c>
      <c r="AW42" s="13">
        <v>0.1204163051025591</v>
      </c>
      <c r="AX42" s="13">
        <v>0.20432770834553271</v>
      </c>
      <c r="AY42" s="13">
        <f t="shared" si="69"/>
        <v>0.15038519334231207</v>
      </c>
      <c r="AZ42" s="13">
        <f t="shared" si="24"/>
        <v>5.3942515003220642E-2</v>
      </c>
      <c r="BA42" s="117">
        <f t="shared" si="25"/>
        <v>0.26400000000000001</v>
      </c>
      <c r="BB42" s="62"/>
      <c r="BC42" s="13">
        <v>2.8768049670774229</v>
      </c>
      <c r="BD42" s="13">
        <f t="shared" si="70"/>
        <v>1.661610052268109</v>
      </c>
      <c r="BE42" s="13">
        <f t="shared" si="71"/>
        <v>1.2229449984693281</v>
      </c>
      <c r="BF42" s="13">
        <f t="shared" si="26"/>
        <v>0.43866505379878085</v>
      </c>
      <c r="BG42" s="62">
        <f t="shared" si="72"/>
        <v>0.12990476190476197</v>
      </c>
    </row>
    <row r="43" spans="1:59" ht="14.5" customHeight="1" x14ac:dyDescent="0.35">
      <c r="A43" s="190"/>
      <c r="B43" t="s">
        <v>23</v>
      </c>
      <c r="C43" s="13">
        <v>9.3745283648185254</v>
      </c>
      <c r="D43" s="13">
        <v>1.329720335435252</v>
      </c>
      <c r="E43" s="13">
        <v>5.2745573305598326</v>
      </c>
      <c r="F43" s="13">
        <v>2.7702506988234421</v>
      </c>
      <c r="G43" s="13">
        <v>7.6902159399338732</v>
      </c>
      <c r="H43" s="13">
        <v>1.6843124248846519</v>
      </c>
      <c r="I43" s="13">
        <v>1.2632343186634889</v>
      </c>
      <c r="J43" s="13">
        <v>4.321591090164568</v>
      </c>
      <c r="K43" s="77">
        <v>2.1053905311058161</v>
      </c>
      <c r="L43" s="107">
        <f t="shared" si="9"/>
        <v>0.46099290780141838</v>
      </c>
      <c r="M43" s="13">
        <v>2.8989982027374022</v>
      </c>
      <c r="N43" s="92">
        <v>3.0187862150272138</v>
      </c>
      <c r="O43" s="92">
        <v>0.94211869473402077</v>
      </c>
      <c r="P43" s="13">
        <v>3.776957432246316</v>
      </c>
      <c r="Q43" s="13"/>
      <c r="R43" s="13">
        <v>3.5363868951605628</v>
      </c>
      <c r="S43" s="13" t="s">
        <v>59</v>
      </c>
      <c r="T43" s="13">
        <v>0.5292551815886557</v>
      </c>
      <c r="U43" s="13">
        <v>1.804279028143144</v>
      </c>
      <c r="V43" s="13">
        <v>1.2028526854287629</v>
      </c>
      <c r="W43" s="13"/>
      <c r="X43" s="13">
        <v>4.0389243318745658</v>
      </c>
      <c r="Y43" s="108">
        <f t="shared" si="73"/>
        <v>0.47770700636942659</v>
      </c>
      <c r="Z43" s="108"/>
      <c r="AA43" s="108">
        <v>0.55000000000000004</v>
      </c>
      <c r="AB43" s="113">
        <f t="shared" si="63"/>
        <v>0.33</v>
      </c>
      <c r="AC43" s="113"/>
      <c r="AD43" s="116">
        <v>0.157</v>
      </c>
      <c r="AE43" s="80">
        <f t="shared" si="74"/>
        <v>15700</v>
      </c>
      <c r="AF43" s="131">
        <v>1E-3</v>
      </c>
      <c r="AG43" s="80">
        <f t="shared" si="75"/>
        <v>15.700000000000001</v>
      </c>
      <c r="AH43" s="80">
        <v>0.4</v>
      </c>
      <c r="AI43" s="80">
        <v>0.4</v>
      </c>
      <c r="AJ43" s="80">
        <v>0.1</v>
      </c>
      <c r="AK43" s="80">
        <v>0.1</v>
      </c>
      <c r="AL43" s="128">
        <f t="shared" si="76"/>
        <v>6.2800000000000011</v>
      </c>
      <c r="AM43" s="128">
        <f t="shared" si="64"/>
        <v>6.2800000000000011</v>
      </c>
      <c r="AN43" s="128">
        <f t="shared" si="65"/>
        <v>1.5700000000000003</v>
      </c>
      <c r="AO43" s="128">
        <f t="shared" si="66"/>
        <v>1.5700000000000003</v>
      </c>
      <c r="AP43" s="67">
        <f t="shared" si="19"/>
        <v>0.6</v>
      </c>
      <c r="AQ43" s="67">
        <f t="shared" si="20"/>
        <v>0.6</v>
      </c>
      <c r="AR43" s="13">
        <f t="shared" si="67"/>
        <v>0.73599999999999999</v>
      </c>
      <c r="AS43" s="87">
        <f t="shared" si="77"/>
        <v>11.555200000000001</v>
      </c>
      <c r="AT43" s="87">
        <f t="shared" si="78"/>
        <v>4.1448</v>
      </c>
      <c r="AU43" s="135">
        <f t="shared" si="79"/>
        <v>0.26399999999999996</v>
      </c>
      <c r="AV43" s="13">
        <f t="shared" si="68"/>
        <v>4.321591090164568</v>
      </c>
      <c r="AW43" s="13">
        <v>0.1883434515706694</v>
      </c>
      <c r="AX43" s="13">
        <v>0.26382892926822737</v>
      </c>
      <c r="AY43" s="13">
        <f t="shared" si="69"/>
        <v>0.19417809194141533</v>
      </c>
      <c r="AZ43" s="13">
        <f t="shared" si="24"/>
        <v>6.9650837326812043E-2</v>
      </c>
      <c r="BA43" s="117">
        <f t="shared" si="25"/>
        <v>0.26400000000000007</v>
      </c>
      <c r="BB43" s="62"/>
      <c r="BC43" s="13">
        <v>4.0389243318745658</v>
      </c>
      <c r="BD43" s="13">
        <f t="shared" si="70"/>
        <v>2.8989982027374022</v>
      </c>
      <c r="BE43" s="13">
        <f t="shared" si="71"/>
        <v>2.133662677214728</v>
      </c>
      <c r="BF43" s="13">
        <f t="shared" si="26"/>
        <v>0.76533552552267414</v>
      </c>
      <c r="BG43" s="62">
        <f t="shared" si="72"/>
        <v>0.12170212765957446</v>
      </c>
    </row>
    <row r="44" spans="1:59" ht="14.5" customHeight="1" x14ac:dyDescent="0.35">
      <c r="A44" s="190"/>
      <c r="B44" t="s">
        <v>24</v>
      </c>
      <c r="C44" s="13">
        <v>15.157269159787599</v>
      </c>
      <c r="D44" s="13">
        <v>2.236708478838358</v>
      </c>
      <c r="E44" s="13">
        <v>9.0658077706107925</v>
      </c>
      <c r="F44" s="13">
        <v>3.8547529103384468</v>
      </c>
      <c r="G44" s="13">
        <v>12.8729711388463</v>
      </c>
      <c r="H44" s="13">
        <v>2.2842980209413022</v>
      </c>
      <c r="I44" s="13">
        <v>2.165324165683943</v>
      </c>
      <c r="J44" s="13">
        <v>7.7333005917283684</v>
      </c>
      <c r="K44" s="77">
        <v>2.9743463814339872</v>
      </c>
      <c r="L44" s="107">
        <f t="shared" si="9"/>
        <v>0.51020408163265318</v>
      </c>
      <c r="M44" s="13">
        <v>5.1299161096885344</v>
      </c>
      <c r="N44" s="92">
        <v>5.6822947832841804</v>
      </c>
      <c r="O44" s="92">
        <v>1.663547130280504</v>
      </c>
      <c r="P44" s="13">
        <v>6.0909103058202376</v>
      </c>
      <c r="Q44" s="13"/>
      <c r="R44" s="13">
        <v>5.3970091317394511</v>
      </c>
      <c r="S44" s="13" t="s">
        <v>59</v>
      </c>
      <c r="T44" s="13">
        <v>0.79670134801868087</v>
      </c>
      <c r="U44" s="13">
        <v>2.9812050441989348</v>
      </c>
      <c r="V44" s="13">
        <v>1.6191027395218349</v>
      </c>
      <c r="W44" s="13"/>
      <c r="X44" s="13">
        <v>6.3710622491394249</v>
      </c>
      <c r="Y44" s="108">
        <f t="shared" si="73"/>
        <v>0.48945147679324896</v>
      </c>
      <c r="Z44" s="108"/>
      <c r="AA44" s="108">
        <v>0.55000000000000004</v>
      </c>
      <c r="AB44" s="113">
        <f t="shared" si="63"/>
        <v>0.33</v>
      </c>
      <c r="AC44" s="113"/>
      <c r="AD44" s="116">
        <v>0.20200000000000001</v>
      </c>
      <c r="AE44" s="80">
        <f t="shared" si="74"/>
        <v>20200</v>
      </c>
      <c r="AF44" s="131">
        <v>1E-3</v>
      </c>
      <c r="AG44" s="80">
        <f t="shared" si="75"/>
        <v>20.2</v>
      </c>
      <c r="AH44" s="80">
        <v>0.3</v>
      </c>
      <c r="AI44" s="80">
        <v>0.3</v>
      </c>
      <c r="AJ44" s="80">
        <v>0.2</v>
      </c>
      <c r="AK44" s="80">
        <v>0.2</v>
      </c>
      <c r="AL44" s="128">
        <f t="shared" si="76"/>
        <v>6.06</v>
      </c>
      <c r="AM44" s="128">
        <f t="shared" si="64"/>
        <v>6.06</v>
      </c>
      <c r="AN44" s="128">
        <f t="shared" si="65"/>
        <v>4.04</v>
      </c>
      <c r="AO44" s="128">
        <f t="shared" si="66"/>
        <v>4.04</v>
      </c>
      <c r="AP44" s="67">
        <f t="shared" si="19"/>
        <v>0.6</v>
      </c>
      <c r="AQ44" s="67">
        <f t="shared" si="20"/>
        <v>0.6</v>
      </c>
      <c r="AR44" s="13">
        <f t="shared" si="67"/>
        <v>0.67199999999999993</v>
      </c>
      <c r="AS44" s="87">
        <f t="shared" si="77"/>
        <v>13.574399999999999</v>
      </c>
      <c r="AT44" s="87">
        <f t="shared" si="78"/>
        <v>6.6256000000000004</v>
      </c>
      <c r="AU44" s="135">
        <f t="shared" si="79"/>
        <v>0.32800000000000001</v>
      </c>
      <c r="AV44" s="13">
        <f t="shared" si="68"/>
        <v>7.7333005917283684</v>
      </c>
      <c r="AW44" s="13">
        <v>0.2794275797892718</v>
      </c>
      <c r="AX44" s="13">
        <v>0.33286034507642293</v>
      </c>
      <c r="AY44" s="13">
        <f t="shared" si="69"/>
        <v>0.22368215189135618</v>
      </c>
      <c r="AZ44" s="13">
        <f t="shared" si="24"/>
        <v>0.10917819318506675</v>
      </c>
      <c r="BA44" s="117">
        <f t="shared" si="25"/>
        <v>0.32800000000000007</v>
      </c>
      <c r="BB44" s="62"/>
      <c r="BC44" s="13">
        <v>6.3710622491394249</v>
      </c>
      <c r="BD44" s="13">
        <f t="shared" si="70"/>
        <v>5.1299161096885344</v>
      </c>
      <c r="BE44" s="13">
        <f t="shared" si="71"/>
        <v>3.4473036257106946</v>
      </c>
      <c r="BF44" s="13">
        <f t="shared" si="26"/>
        <v>1.6826124839778398</v>
      </c>
      <c r="BG44" s="62">
        <f t="shared" si="72"/>
        <v>0.1673469387755103</v>
      </c>
    </row>
    <row r="45" spans="1:59" ht="14.5" customHeight="1" x14ac:dyDescent="0.35">
      <c r="A45" s="190"/>
      <c r="B45" t="s">
        <v>25</v>
      </c>
      <c r="C45" s="13">
        <v>22.065650129300959</v>
      </c>
      <c r="D45" s="13">
        <v>3.4812312097198119</v>
      </c>
      <c r="E45" s="13">
        <v>13.44290820984112</v>
      </c>
      <c r="F45" s="13">
        <v>5.1415107097400297</v>
      </c>
      <c r="G45" s="13">
        <v>18.423746709901771</v>
      </c>
      <c r="H45" s="13">
        <v>3.6419034193991879</v>
      </c>
      <c r="I45" s="13">
        <v>3.1063293871346009</v>
      </c>
      <c r="J45" s="13">
        <v>11.273833379169551</v>
      </c>
      <c r="K45" s="77">
        <v>4.0435839435976284</v>
      </c>
      <c r="L45" s="107">
        <f t="shared" si="9"/>
        <v>0.51092233009708776</v>
      </c>
      <c r="M45" s="13">
        <v>6.6481293514558883</v>
      </c>
      <c r="N45" s="92">
        <v>8.6896846433969479</v>
      </c>
      <c r="O45" s="92">
        <v>2.2594471253246629</v>
      </c>
      <c r="P45" s="13">
        <v>8.3723802995863643</v>
      </c>
      <c r="Q45" s="13"/>
      <c r="R45" s="13">
        <v>7.8219469926931424</v>
      </c>
      <c r="S45" s="13" t="s">
        <v>59</v>
      </c>
      <c r="T45" s="13">
        <v>0.86910522141034918</v>
      </c>
      <c r="U45" s="13">
        <v>4.548317325380828</v>
      </c>
      <c r="V45" s="13">
        <v>2.4045244459019659</v>
      </c>
      <c r="W45" s="13"/>
      <c r="X45" s="13">
        <v>9.0513290102272048</v>
      </c>
      <c r="Y45" s="108">
        <f t="shared" si="73"/>
        <v>0.54325259515570934</v>
      </c>
      <c r="Z45" s="108"/>
      <c r="AA45" s="108">
        <v>0.55000000000000004</v>
      </c>
      <c r="AB45" s="113">
        <f t="shared" si="63"/>
        <v>0.33</v>
      </c>
      <c r="AC45" s="113"/>
      <c r="AD45" s="116">
        <v>0.217</v>
      </c>
      <c r="AE45" s="80">
        <f t="shared" si="74"/>
        <v>21700</v>
      </c>
      <c r="AF45" s="131">
        <v>1E-3</v>
      </c>
      <c r="AG45" s="80">
        <f t="shared" si="75"/>
        <v>21.7</v>
      </c>
      <c r="AH45" s="80">
        <v>0.3</v>
      </c>
      <c r="AI45" s="80">
        <v>0.3</v>
      </c>
      <c r="AJ45" s="80">
        <v>0.2</v>
      </c>
      <c r="AK45" s="80">
        <v>0.2</v>
      </c>
      <c r="AL45" s="128">
        <f t="shared" si="76"/>
        <v>6.51</v>
      </c>
      <c r="AM45" s="128">
        <f t="shared" si="64"/>
        <v>6.51</v>
      </c>
      <c r="AN45" s="128">
        <f t="shared" si="65"/>
        <v>4.34</v>
      </c>
      <c r="AO45" s="128">
        <f t="shared" si="66"/>
        <v>4.34</v>
      </c>
      <c r="AP45" s="67">
        <f t="shared" si="19"/>
        <v>0.6</v>
      </c>
      <c r="AQ45" s="67">
        <f t="shared" si="20"/>
        <v>0.6</v>
      </c>
      <c r="AR45" s="13">
        <f t="shared" si="67"/>
        <v>0.67199999999999993</v>
      </c>
      <c r="AS45" s="87">
        <f t="shared" si="77"/>
        <v>14.582399999999998</v>
      </c>
      <c r="AT45" s="87">
        <f t="shared" si="78"/>
        <v>7.1176000000000013</v>
      </c>
      <c r="AU45" s="135">
        <f t="shared" si="79"/>
        <v>0.32800000000000007</v>
      </c>
      <c r="AV45" s="13">
        <f t="shared" si="68"/>
        <v>11.273833379169551</v>
      </c>
      <c r="AW45" s="13">
        <v>0.33654813477381912</v>
      </c>
      <c r="AX45" s="13">
        <v>0.34933830845803898</v>
      </c>
      <c r="AY45" s="13">
        <f t="shared" si="69"/>
        <v>0.23475534328380218</v>
      </c>
      <c r="AZ45" s="13">
        <f t="shared" si="24"/>
        <v>0.1145829651742368</v>
      </c>
      <c r="BA45" s="117">
        <f t="shared" si="25"/>
        <v>0.32800000000000001</v>
      </c>
      <c r="BB45" s="62"/>
      <c r="BC45" s="13">
        <v>9.0513290102272048</v>
      </c>
      <c r="BD45" s="13">
        <f t="shared" si="70"/>
        <v>6.6481293514558883</v>
      </c>
      <c r="BE45" s="13">
        <f t="shared" si="71"/>
        <v>4.4675429241783569</v>
      </c>
      <c r="BF45" s="13">
        <f t="shared" si="26"/>
        <v>2.1805864272775315</v>
      </c>
      <c r="BG45" s="62">
        <f t="shared" si="72"/>
        <v>0.16758252427184478</v>
      </c>
    </row>
    <row r="46" spans="1:59" ht="14.5" customHeight="1" x14ac:dyDescent="0.35">
      <c r="A46" s="190"/>
      <c r="B46" t="s">
        <v>26</v>
      </c>
      <c r="C46" s="13">
        <v>30.544475433307412</v>
      </c>
      <c r="D46" s="13">
        <v>4.9348518915480826</v>
      </c>
      <c r="E46" s="13">
        <v>18.35248840712979</v>
      </c>
      <c r="F46" s="13">
        <v>7.2571351346295323</v>
      </c>
      <c r="G46" s="13">
        <v>25.835401079281141</v>
      </c>
      <c r="H46" s="13">
        <v>4.7090743540262743</v>
      </c>
      <c r="I46" s="13">
        <v>4.4187889486410938</v>
      </c>
      <c r="J46" s="13">
        <v>15.57865008900473</v>
      </c>
      <c r="K46" s="77">
        <v>5.8379620416353131</v>
      </c>
      <c r="L46" s="107">
        <f t="shared" si="9"/>
        <v>0.51003167898627244</v>
      </c>
      <c r="M46" s="13">
        <v>9.9748665760148523</v>
      </c>
      <c r="N46" s="92">
        <v>11.9578220907241</v>
      </c>
      <c r="O46" s="92">
        <v>3.7594727698069068</v>
      </c>
      <c r="P46" s="13">
        <v>12.46111138453419</v>
      </c>
      <c r="Q46" s="13"/>
      <c r="R46" s="13">
        <v>11.4488642412527</v>
      </c>
      <c r="S46" s="13" t="s">
        <v>59</v>
      </c>
      <c r="T46" s="13">
        <v>1.5009181779691041</v>
      </c>
      <c r="U46" s="13">
        <v>6.4923437465640319</v>
      </c>
      <c r="V46" s="13">
        <v>3.4556023167195651</v>
      </c>
      <c r="W46" s="13"/>
      <c r="X46" s="13">
        <v>13.102898944132759</v>
      </c>
      <c r="Y46" s="108">
        <f t="shared" si="73"/>
        <v>0.52100840336134457</v>
      </c>
      <c r="Z46" s="108"/>
      <c r="AA46" s="108">
        <v>0.55000000000000004</v>
      </c>
      <c r="AB46" s="113">
        <f t="shared" si="63"/>
        <v>0.33</v>
      </c>
      <c r="AC46" s="113"/>
      <c r="AD46" s="116">
        <v>0.23150000000000001</v>
      </c>
      <c r="AE46" s="80">
        <f t="shared" si="74"/>
        <v>23150</v>
      </c>
      <c r="AF46" s="131">
        <v>1E-3</v>
      </c>
      <c r="AG46" s="80">
        <f t="shared" si="75"/>
        <v>23.150000000000002</v>
      </c>
      <c r="AH46" s="80">
        <v>0.2</v>
      </c>
      <c r="AI46" s="80">
        <v>0.2</v>
      </c>
      <c r="AJ46" s="80">
        <v>0.3</v>
      </c>
      <c r="AK46" s="80">
        <v>0.3</v>
      </c>
      <c r="AL46" s="128">
        <f t="shared" si="76"/>
        <v>4.6300000000000008</v>
      </c>
      <c r="AM46" s="128">
        <f t="shared" si="64"/>
        <v>4.6300000000000008</v>
      </c>
      <c r="AN46" s="128">
        <f t="shared" si="65"/>
        <v>6.9450000000000003</v>
      </c>
      <c r="AO46" s="128">
        <f t="shared" si="66"/>
        <v>6.9450000000000003</v>
      </c>
      <c r="AP46" s="67">
        <f t="shared" si="19"/>
        <v>0.6</v>
      </c>
      <c r="AQ46" s="67">
        <f t="shared" si="20"/>
        <v>0.6</v>
      </c>
      <c r="AR46" s="13">
        <f t="shared" si="67"/>
        <v>0.60799999999999998</v>
      </c>
      <c r="AS46" s="87">
        <f t="shared" si="77"/>
        <v>14.075200000000001</v>
      </c>
      <c r="AT46" s="87">
        <f t="shared" si="78"/>
        <v>9.0748000000000015</v>
      </c>
      <c r="AU46" s="135">
        <f t="shared" si="79"/>
        <v>0.39200000000000002</v>
      </c>
      <c r="AV46" s="13">
        <f t="shared" si="68"/>
        <v>15.57865008900473</v>
      </c>
      <c r="AW46" s="13">
        <v>0.41065047637539392</v>
      </c>
      <c r="AX46" s="13">
        <v>0.4565110648920731</v>
      </c>
      <c r="AY46" s="13">
        <f t="shared" si="69"/>
        <v>0.27755872745438043</v>
      </c>
      <c r="AZ46" s="13">
        <f t="shared" si="24"/>
        <v>0.17895233743769268</v>
      </c>
      <c r="BA46" s="117">
        <f t="shared" si="25"/>
        <v>0.39200000000000007</v>
      </c>
      <c r="BB46" s="62"/>
      <c r="BC46" s="13">
        <v>13.102898944132759</v>
      </c>
      <c r="BD46" s="13">
        <f t="shared" si="70"/>
        <v>9.9748665760148523</v>
      </c>
      <c r="BE46" s="13">
        <f t="shared" si="71"/>
        <v>6.0647188782170298</v>
      </c>
      <c r="BF46" s="13">
        <f t="shared" si="26"/>
        <v>3.9101476977978225</v>
      </c>
      <c r="BG46" s="62">
        <f t="shared" si="72"/>
        <v>0.19993241816261881</v>
      </c>
    </row>
    <row r="47" spans="1:59" ht="14.5" customHeight="1" x14ac:dyDescent="0.35">
      <c r="A47" s="190"/>
      <c r="B47" t="s">
        <v>27</v>
      </c>
      <c r="C47" s="13">
        <v>40.207645715276321</v>
      </c>
      <c r="D47" s="13">
        <v>6.6710202258979896</v>
      </c>
      <c r="E47" s="13">
        <v>25.00498057462444</v>
      </c>
      <c r="F47" s="13">
        <v>8.5316449147538904</v>
      </c>
      <c r="G47" s="13">
        <v>34.761914918624903</v>
      </c>
      <c r="H47" s="13">
        <v>5.4457307966514197</v>
      </c>
      <c r="I47" s="13">
        <v>5.9449227863444669</v>
      </c>
      <c r="J47" s="13">
        <v>21.737542096633589</v>
      </c>
      <c r="K47" s="77">
        <v>7.0794500356468459</v>
      </c>
      <c r="L47" s="107">
        <f t="shared" si="9"/>
        <v>0.5406320541760723</v>
      </c>
      <c r="M47" s="13">
        <v>13.33276317189077</v>
      </c>
      <c r="N47" s="92">
        <v>18.338764746051631</v>
      </c>
      <c r="O47" s="92">
        <v>4.5157010254656154</v>
      </c>
      <c r="P47" s="13">
        <v>16.70123166671415</v>
      </c>
      <c r="Q47" s="13"/>
      <c r="R47" s="13">
        <v>14.78550215200282</v>
      </c>
      <c r="S47" s="13">
        <v>0.63857650490377638</v>
      </c>
      <c r="T47" s="13">
        <v>2.1122145931432601</v>
      </c>
      <c r="U47" s="13">
        <v>8.3506158333570752</v>
      </c>
      <c r="V47" s="13">
        <v>4.3226717255024862</v>
      </c>
      <c r="W47" s="13"/>
      <c r="X47" s="13">
        <v>16.91344561189484</v>
      </c>
      <c r="Y47" s="108">
        <f t="shared" si="73"/>
        <v>0.5</v>
      </c>
      <c r="Z47" s="108"/>
      <c r="AA47" s="108">
        <v>0.55000000000000004</v>
      </c>
      <c r="AB47" s="113">
        <f t="shared" si="63"/>
        <v>0.33</v>
      </c>
      <c r="AC47" s="113"/>
      <c r="AD47" s="116">
        <v>0.254</v>
      </c>
      <c r="AE47" s="80">
        <f t="shared" si="74"/>
        <v>25400</v>
      </c>
      <c r="AF47" s="131">
        <v>1E-3</v>
      </c>
      <c r="AG47" s="80">
        <f t="shared" si="75"/>
        <v>25.400000000000002</v>
      </c>
      <c r="AH47" s="80">
        <v>0.15</v>
      </c>
      <c r="AI47" s="80">
        <v>0.25</v>
      </c>
      <c r="AJ47" s="80">
        <v>0.3</v>
      </c>
      <c r="AK47" s="80">
        <v>0.3</v>
      </c>
      <c r="AL47" s="128">
        <f t="shared" si="76"/>
        <v>3.81</v>
      </c>
      <c r="AM47" s="128">
        <f t="shared" si="64"/>
        <v>6.3500000000000005</v>
      </c>
      <c r="AN47" s="128">
        <f t="shared" si="65"/>
        <v>7.62</v>
      </c>
      <c r="AO47" s="128">
        <f t="shared" si="66"/>
        <v>7.62</v>
      </c>
      <c r="AP47" s="67">
        <f t="shared" si="19"/>
        <v>0.6</v>
      </c>
      <c r="AQ47" s="67">
        <f t="shared" si="20"/>
        <v>0.6</v>
      </c>
      <c r="AR47" s="13">
        <f t="shared" si="67"/>
        <v>0.58799999999999997</v>
      </c>
      <c r="AS47" s="87">
        <f t="shared" si="77"/>
        <v>14.9352</v>
      </c>
      <c r="AT47" s="87">
        <f t="shared" si="78"/>
        <v>10.464800000000002</v>
      </c>
      <c r="AU47" s="135">
        <f t="shared" si="79"/>
        <v>0.41200000000000003</v>
      </c>
      <c r="AV47" s="13">
        <f t="shared" si="68"/>
        <v>21.737542096633589</v>
      </c>
      <c r="AW47" s="13">
        <v>0.50945359851082694</v>
      </c>
      <c r="AX47" s="13">
        <v>0.6787894248169748</v>
      </c>
      <c r="AY47" s="13">
        <f t="shared" si="69"/>
        <v>0.39912818179238113</v>
      </c>
      <c r="AZ47" s="13">
        <f t="shared" si="24"/>
        <v>0.27966124302459366</v>
      </c>
      <c r="BA47" s="117">
        <f t="shared" si="25"/>
        <v>0.41200000000000009</v>
      </c>
      <c r="BB47" s="62"/>
      <c r="BC47" s="13">
        <v>16.91344561189484</v>
      </c>
      <c r="BD47" s="13">
        <f t="shared" si="70"/>
        <v>13.33276317189077</v>
      </c>
      <c r="BE47" s="13">
        <f t="shared" si="71"/>
        <v>7.8396647450717722</v>
      </c>
      <c r="BF47" s="13">
        <f t="shared" si="26"/>
        <v>5.4930984268189977</v>
      </c>
      <c r="BG47" s="62">
        <f t="shared" si="72"/>
        <v>0.22274040632054182</v>
      </c>
    </row>
    <row r="48" spans="1:59" ht="14.5" customHeight="1" x14ac:dyDescent="0.35">
      <c r="A48" s="190"/>
      <c r="B48" t="s">
        <v>28</v>
      </c>
      <c r="C48" s="13">
        <v>54.209853958783583</v>
      </c>
      <c r="D48" s="13">
        <v>7.288719860004516</v>
      </c>
      <c r="E48" s="13">
        <v>35.597587173414922</v>
      </c>
      <c r="F48" s="13">
        <v>11.323546925364161</v>
      </c>
      <c r="G48" s="13">
        <v>47.376679090029363</v>
      </c>
      <c r="H48" s="13">
        <v>6.8331748687542344</v>
      </c>
      <c r="I48" s="13">
        <v>6.8331748687542344</v>
      </c>
      <c r="J48" s="13">
        <v>31.23737082859078</v>
      </c>
      <c r="K48" s="77">
        <v>9.3061333926843375</v>
      </c>
      <c r="L48" s="107">
        <f t="shared" si="9"/>
        <v>0.57623049219687872</v>
      </c>
      <c r="M48" s="13">
        <v>19.248287912697851</v>
      </c>
      <c r="N48" s="92">
        <v>21.189145897556301</v>
      </c>
      <c r="O48" s="92">
        <v>5.8585071102324253</v>
      </c>
      <c r="P48" s="13">
        <v>26.38167887376261</v>
      </c>
      <c r="Q48" s="13"/>
      <c r="R48" s="13">
        <v>24.130442276534868</v>
      </c>
      <c r="S48" s="13" t="s">
        <v>59</v>
      </c>
      <c r="T48" s="13">
        <v>3.23615260851488</v>
      </c>
      <c r="U48" s="13">
        <v>15.125495887623901</v>
      </c>
      <c r="V48" s="13">
        <v>5.7687937803960914</v>
      </c>
      <c r="W48" s="13"/>
      <c r="X48" s="13">
        <v>26.84640598674854</v>
      </c>
      <c r="Y48" s="108">
        <f t="shared" si="73"/>
        <v>0.57333333333333347</v>
      </c>
      <c r="Z48" s="108"/>
      <c r="AA48" s="108">
        <v>0.55000000000000004</v>
      </c>
      <c r="AB48" s="114">
        <f t="shared" si="63"/>
        <v>0.33</v>
      </c>
      <c r="AC48" s="114"/>
      <c r="AD48" s="116">
        <v>0.25650000000000001</v>
      </c>
      <c r="AE48" s="80">
        <f t="shared" si="74"/>
        <v>25650</v>
      </c>
      <c r="AF48" s="131">
        <v>1E-3</v>
      </c>
      <c r="AG48" s="80">
        <f t="shared" si="75"/>
        <v>25.650000000000002</v>
      </c>
      <c r="AH48" s="80">
        <v>0.15</v>
      </c>
      <c r="AI48" s="80">
        <v>0.15</v>
      </c>
      <c r="AJ48" s="80">
        <v>0.35</v>
      </c>
      <c r="AK48" s="80">
        <v>0.35</v>
      </c>
      <c r="AL48" s="128">
        <f t="shared" si="76"/>
        <v>3.8475000000000001</v>
      </c>
      <c r="AM48" s="128">
        <f t="shared" si="64"/>
        <v>3.8475000000000001</v>
      </c>
      <c r="AN48" s="128">
        <f t="shared" si="65"/>
        <v>8.9775000000000009</v>
      </c>
      <c r="AO48" s="128">
        <f t="shared" si="66"/>
        <v>8.9775000000000009</v>
      </c>
      <c r="AP48" s="67">
        <f t="shared" si="19"/>
        <v>0.6</v>
      </c>
      <c r="AQ48" s="67">
        <f t="shared" si="20"/>
        <v>0.6</v>
      </c>
      <c r="AR48" s="13">
        <f t="shared" si="67"/>
        <v>0.57599999999999996</v>
      </c>
      <c r="AS48" s="87">
        <f t="shared" si="77"/>
        <v>14.7744</v>
      </c>
      <c r="AT48" s="87">
        <f t="shared" si="78"/>
        <v>10.875600000000002</v>
      </c>
      <c r="AU48" s="135">
        <f t="shared" si="79"/>
        <v>0.42400000000000004</v>
      </c>
      <c r="AV48" s="13">
        <f t="shared" si="68"/>
        <v>31.23737082859078</v>
      </c>
      <c r="AW48" s="13">
        <v>0.56657415349537432</v>
      </c>
      <c r="AX48" s="13">
        <v>0.68901955056854591</v>
      </c>
      <c r="AY48" s="13">
        <f t="shared" si="69"/>
        <v>0.39687526112748239</v>
      </c>
      <c r="AZ48" s="13">
        <f t="shared" si="24"/>
        <v>0.29214428944106352</v>
      </c>
      <c r="BA48" s="117">
        <f t="shared" si="25"/>
        <v>0.4240000000000001</v>
      </c>
      <c r="BB48" s="62"/>
      <c r="BC48" s="13">
        <v>26.84640598674854</v>
      </c>
      <c r="BD48" s="13">
        <f t="shared" si="70"/>
        <v>19.248287912697851</v>
      </c>
      <c r="BE48" s="13">
        <f t="shared" si="71"/>
        <v>11.087013837713961</v>
      </c>
      <c r="BF48" s="13">
        <f t="shared" si="26"/>
        <v>8.1612740749838899</v>
      </c>
      <c r="BG48" s="62">
        <f t="shared" si="72"/>
        <v>0.24432172869147661</v>
      </c>
    </row>
    <row r="49" spans="1:59" ht="14.5" customHeight="1" x14ac:dyDescent="0.35">
      <c r="A49" s="190"/>
      <c r="B49" t="s">
        <v>29</v>
      </c>
      <c r="C49" s="13">
        <v>65.03056052116662</v>
      </c>
      <c r="D49" s="13">
        <v>8.2608983823047719</v>
      </c>
      <c r="E49" s="13">
        <v>43.225631070199377</v>
      </c>
      <c r="F49" s="13">
        <v>13.544031068662481</v>
      </c>
      <c r="G49" s="13">
        <v>59.075029129272501</v>
      </c>
      <c r="H49" s="13">
        <v>5.9555313918941373</v>
      </c>
      <c r="I49" s="13">
        <v>7.8766705505696653</v>
      </c>
      <c r="J49" s="13">
        <v>39.575466668715883</v>
      </c>
      <c r="K49" s="77">
        <v>11.622891909986951</v>
      </c>
      <c r="L49" s="107">
        <f t="shared" si="9"/>
        <v>0.60856720827178745</v>
      </c>
      <c r="M49" s="13">
        <v>25.302882490640901</v>
      </c>
      <c r="N49" s="92">
        <v>24.00301580468938</v>
      </c>
      <c r="O49" s="92">
        <v>5.5645227202470497</v>
      </c>
      <c r="P49" s="13">
        <v>40.405039910284323</v>
      </c>
      <c r="Q49" s="13"/>
      <c r="R49" s="13">
        <v>35.972854409921503</v>
      </c>
      <c r="S49" s="13">
        <v>1.0307408140378651</v>
      </c>
      <c r="T49" s="13">
        <v>3.9168150933438879</v>
      </c>
      <c r="U49" s="13">
        <v>23.19166831585197</v>
      </c>
      <c r="V49" s="13">
        <v>8.8643710007256402</v>
      </c>
      <c r="W49" s="13"/>
      <c r="X49" s="13">
        <v>44.213658953340747</v>
      </c>
      <c r="Y49" s="108">
        <f t="shared" si="73"/>
        <v>0.57397959183673464</v>
      </c>
      <c r="Z49" s="108"/>
      <c r="AA49" s="108">
        <v>0.5</v>
      </c>
      <c r="AB49" s="113">
        <f t="shared" si="63"/>
        <v>0.3</v>
      </c>
      <c r="AC49" s="113"/>
      <c r="AD49" s="116">
        <v>0.2455</v>
      </c>
      <c r="AE49" s="80">
        <f t="shared" si="74"/>
        <v>24550</v>
      </c>
      <c r="AF49" s="131">
        <v>1E-3</v>
      </c>
      <c r="AG49" s="80">
        <f t="shared" si="75"/>
        <v>24.55</v>
      </c>
      <c r="AH49" s="80">
        <v>0.05</v>
      </c>
      <c r="AI49" s="80">
        <v>0.15</v>
      </c>
      <c r="AJ49" s="80">
        <v>0.4</v>
      </c>
      <c r="AK49" s="80">
        <v>0.4</v>
      </c>
      <c r="AL49" s="128">
        <f t="shared" si="76"/>
        <v>1.2275</v>
      </c>
      <c r="AM49" s="128">
        <f t="shared" si="64"/>
        <v>3.6825000000000001</v>
      </c>
      <c r="AN49" s="128">
        <f t="shared" si="65"/>
        <v>9.82</v>
      </c>
      <c r="AO49" s="128">
        <f t="shared" si="66"/>
        <v>9.82</v>
      </c>
      <c r="AP49" s="67">
        <f t="shared" si="19"/>
        <v>0.6</v>
      </c>
      <c r="AQ49" s="67">
        <f t="shared" si="20"/>
        <v>0.6</v>
      </c>
      <c r="AR49" s="13">
        <f t="shared" si="67"/>
        <v>0.52400000000000002</v>
      </c>
      <c r="AS49" s="87">
        <f t="shared" si="77"/>
        <v>12.8642</v>
      </c>
      <c r="AT49" s="87">
        <f t="shared" si="78"/>
        <v>11.6858</v>
      </c>
      <c r="AU49" s="135">
        <f t="shared" si="79"/>
        <v>0.47599999999999998</v>
      </c>
      <c r="AV49" s="13">
        <f t="shared" si="68"/>
        <v>39.575466668715883</v>
      </c>
      <c r="AW49" s="13">
        <v>0.55885515957854359</v>
      </c>
      <c r="AX49" s="13">
        <v>0.68790503057805652</v>
      </c>
      <c r="AY49" s="13">
        <f t="shared" si="69"/>
        <v>0.36046223602290162</v>
      </c>
      <c r="AZ49" s="13">
        <f t="shared" si="24"/>
        <v>0.3274427945551549</v>
      </c>
      <c r="BA49" s="117">
        <f t="shared" si="25"/>
        <v>0.47599999999999998</v>
      </c>
      <c r="BB49" s="62"/>
      <c r="BC49" s="13">
        <v>44.213658953340747</v>
      </c>
      <c r="BD49" s="13">
        <f t="shared" si="70"/>
        <v>25.302882490640901</v>
      </c>
      <c r="BE49" s="13">
        <f t="shared" si="71"/>
        <v>13.258710425095833</v>
      </c>
      <c r="BF49" s="13">
        <f t="shared" si="26"/>
        <v>12.044172065545068</v>
      </c>
      <c r="BG49" s="62">
        <f t="shared" si="72"/>
        <v>0.2896779911373708</v>
      </c>
    </row>
    <row r="50" spans="1:59" ht="14.5" customHeight="1" x14ac:dyDescent="0.35">
      <c r="A50" s="190"/>
      <c r="B50" t="s">
        <v>30</v>
      </c>
      <c r="C50" s="13">
        <v>62.581793483762787</v>
      </c>
      <c r="D50" s="13">
        <v>6.8103716438212452</v>
      </c>
      <c r="E50" s="13">
        <v>41.874582404576572</v>
      </c>
      <c r="F50" s="13">
        <v>13.896839435364971</v>
      </c>
      <c r="G50" s="13">
        <v>59.820832006537962</v>
      </c>
      <c r="H50" s="13">
        <v>2.760961477224829</v>
      </c>
      <c r="I50" s="13">
        <v>6.4422434468579333</v>
      </c>
      <c r="J50" s="13">
        <v>40.402069616723331</v>
      </c>
      <c r="K50" s="77">
        <v>12.9765189429567</v>
      </c>
      <c r="L50" s="107">
        <f t="shared" si="9"/>
        <v>0.64558823529411768</v>
      </c>
      <c r="M50" s="13">
        <v>35.476810996815878</v>
      </c>
      <c r="N50" s="92">
        <v>22.50145083231947</v>
      </c>
      <c r="O50" s="92">
        <v>6.8238591507147142</v>
      </c>
      <c r="P50" s="13">
        <v>57.764720002107637</v>
      </c>
      <c r="Q50" s="13"/>
      <c r="R50" s="13">
        <v>48.397468109873962</v>
      </c>
      <c r="S50" s="13" t="s">
        <v>59</v>
      </c>
      <c r="T50" s="13">
        <v>3.903021621764029</v>
      </c>
      <c r="U50" s="13">
        <v>34.249014730979347</v>
      </c>
      <c r="V50" s="13">
        <v>10.24543175713058</v>
      </c>
      <c r="W50" s="13"/>
      <c r="X50" s="13">
        <v>61.28246113964375</v>
      </c>
      <c r="Y50" s="108">
        <f t="shared" si="73"/>
        <v>0.59290540540540515</v>
      </c>
      <c r="Z50" s="108"/>
      <c r="AA50" s="108">
        <v>0.5</v>
      </c>
      <c r="AB50" s="113">
        <f t="shared" si="63"/>
        <v>0.3</v>
      </c>
      <c r="AC50" s="113"/>
      <c r="AD50" s="116">
        <v>0.186</v>
      </c>
      <c r="AE50" s="80">
        <f t="shared" si="74"/>
        <v>18600</v>
      </c>
      <c r="AF50" s="131">
        <v>1E-3</v>
      </c>
      <c r="AG50" s="80">
        <f t="shared" si="75"/>
        <v>18.600000000000001</v>
      </c>
      <c r="AH50" s="80">
        <v>0.05</v>
      </c>
      <c r="AI50" s="80">
        <v>0.15</v>
      </c>
      <c r="AJ50" s="80">
        <v>0.4</v>
      </c>
      <c r="AK50" s="80">
        <v>0.4</v>
      </c>
      <c r="AL50" s="128">
        <f t="shared" si="76"/>
        <v>0.93000000000000016</v>
      </c>
      <c r="AM50" s="128">
        <f t="shared" si="64"/>
        <v>2.79</v>
      </c>
      <c r="AN50" s="128">
        <f t="shared" si="65"/>
        <v>7.4400000000000013</v>
      </c>
      <c r="AO50" s="128">
        <f t="shared" si="66"/>
        <v>7.4400000000000013</v>
      </c>
      <c r="AP50" s="67">
        <f t="shared" si="19"/>
        <v>0.6</v>
      </c>
      <c r="AQ50" s="67">
        <f t="shared" si="20"/>
        <v>0.6</v>
      </c>
      <c r="AR50" s="13">
        <f t="shared" si="67"/>
        <v>0.52400000000000002</v>
      </c>
      <c r="AS50" s="87">
        <f t="shared" si="77"/>
        <v>9.7464000000000013</v>
      </c>
      <c r="AT50" s="87">
        <f t="shared" si="78"/>
        <v>8.8536000000000001</v>
      </c>
      <c r="AU50" s="135">
        <f t="shared" si="79"/>
        <v>0.47599999999999998</v>
      </c>
      <c r="AV50" s="13">
        <f t="shared" si="68"/>
        <v>40.402069616723331</v>
      </c>
      <c r="AW50" s="13">
        <v>0.6221509096965554</v>
      </c>
      <c r="AX50" s="13">
        <v>0.66615507449317335</v>
      </c>
      <c r="AY50" s="13">
        <f t="shared" si="69"/>
        <v>0.34906525903442287</v>
      </c>
      <c r="AZ50" s="13">
        <f t="shared" si="24"/>
        <v>0.31708981545875048</v>
      </c>
      <c r="BA50" s="117">
        <f t="shared" si="25"/>
        <v>0.47599999999999992</v>
      </c>
      <c r="BB50" s="62"/>
      <c r="BC50" s="13">
        <v>61.28246113964375</v>
      </c>
      <c r="BD50" s="13">
        <f t="shared" si="70"/>
        <v>35.476810996815878</v>
      </c>
      <c r="BE50" s="13">
        <f t="shared" si="71"/>
        <v>18.589848962331519</v>
      </c>
      <c r="BF50" s="13">
        <f t="shared" si="26"/>
        <v>16.886962034484359</v>
      </c>
      <c r="BG50" s="62">
        <f t="shared" si="72"/>
        <v>0.30730000000000002</v>
      </c>
    </row>
    <row r="51" spans="1:59" ht="14.5" customHeight="1" thickBot="1" x14ac:dyDescent="0.4">
      <c r="A51" s="68"/>
      <c r="B51" s="69" t="s">
        <v>67</v>
      </c>
      <c r="C51" s="70">
        <v>9.7799999999999994</v>
      </c>
      <c r="D51" s="70">
        <v>1.41</v>
      </c>
      <c r="E51" s="70">
        <v>5.9</v>
      </c>
      <c r="F51" s="70">
        <v>2.4700000000000002</v>
      </c>
      <c r="G51" s="70">
        <v>8.1399427752724929</v>
      </c>
      <c r="H51" s="70">
        <v>1.2</v>
      </c>
      <c r="I51" s="70">
        <v>1.272130205273635</v>
      </c>
      <c r="J51" s="70">
        <v>5.0645715259786463</v>
      </c>
      <c r="K51" s="78">
        <v>1.8032410440202129</v>
      </c>
      <c r="L51" s="125">
        <f t="shared" si="9"/>
        <v>0.51784984928207023</v>
      </c>
      <c r="M51" s="70"/>
      <c r="N51" s="86"/>
      <c r="O51" s="86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86"/>
      <c r="AA51" s="86"/>
      <c r="AB51" s="70"/>
      <c r="AC51" s="70"/>
      <c r="AD51" s="110">
        <v>0.184</v>
      </c>
      <c r="AE51" s="110"/>
      <c r="AF51" s="110"/>
      <c r="AG51" s="110"/>
      <c r="AH51" s="81"/>
      <c r="AI51" s="81"/>
      <c r="AJ51" s="81"/>
      <c r="AK51" s="81"/>
      <c r="AL51" s="129"/>
      <c r="AM51" s="129"/>
      <c r="AN51" s="129"/>
      <c r="AO51" s="129"/>
      <c r="AP51" s="71"/>
      <c r="AQ51" s="71"/>
      <c r="AR51" s="70"/>
      <c r="AS51" s="70"/>
      <c r="AT51" s="70"/>
      <c r="AU51" s="70"/>
      <c r="AV51" s="70"/>
      <c r="AW51" s="70"/>
      <c r="AX51" s="70"/>
      <c r="AY51" s="70"/>
      <c r="AZ51" s="70"/>
      <c r="BA51" s="118"/>
      <c r="BB51" s="119"/>
      <c r="BC51" s="70"/>
      <c r="BD51" s="70"/>
      <c r="BE51" s="70"/>
      <c r="BF51" s="70"/>
      <c r="BG51" s="72"/>
    </row>
    <row r="52" spans="1:59" ht="14.5" customHeight="1" x14ac:dyDescent="0.35">
      <c r="A52" s="187" t="s">
        <v>36</v>
      </c>
      <c r="B52" s="51" t="s">
        <v>20</v>
      </c>
      <c r="C52" s="13">
        <v>0.72657382965025241</v>
      </c>
      <c r="D52" s="13">
        <v>0.10072081659701911</v>
      </c>
      <c r="E52" s="13">
        <v>0.36136476183663352</v>
      </c>
      <c r="F52" s="13">
        <v>0.2644882512165998</v>
      </c>
      <c r="G52" s="13">
        <v>0.58894767567417294</v>
      </c>
      <c r="H52" s="13">
        <v>0.13762615397607961</v>
      </c>
      <c r="I52" s="13">
        <v>9.2263343447651094E-2</v>
      </c>
      <c r="J52" s="13">
        <v>0.29062953186010099</v>
      </c>
      <c r="K52" s="77">
        <v>0.20605480036642079</v>
      </c>
      <c r="L52" s="107">
        <f t="shared" si="9"/>
        <v>0.4</v>
      </c>
      <c r="M52" s="13">
        <v>0.36008825800129152</v>
      </c>
      <c r="N52" s="92">
        <v>1.0898925801435091</v>
      </c>
      <c r="O52" s="92">
        <v>0.77731782757281354</v>
      </c>
      <c r="P52" s="13">
        <v>0.33601702263904271</v>
      </c>
      <c r="Q52" s="13"/>
      <c r="R52" s="13">
        <v>0.31016955935911628</v>
      </c>
      <c r="S52" s="13" t="s">
        <v>59</v>
      </c>
      <c r="T52" s="13">
        <v>4.1689456903107033E-2</v>
      </c>
      <c r="U52" s="13">
        <v>0.14841446657506099</v>
      </c>
      <c r="V52" s="13">
        <v>0.1200656358809483</v>
      </c>
      <c r="W52" s="13"/>
      <c r="X52" s="13">
        <v>0.33509444309012593</v>
      </c>
      <c r="Y52" s="108">
        <f>U52/P52</f>
        <v>0.4416873449131512</v>
      </c>
      <c r="Z52" s="108"/>
      <c r="AA52" s="108">
        <v>0.4</v>
      </c>
      <c r="AB52" s="113">
        <f t="shared" ref="AB52:AB62" si="80">AA52*AP52</f>
        <v>0.24</v>
      </c>
      <c r="AC52" s="113"/>
      <c r="AD52" s="116">
        <v>1.95E-2</v>
      </c>
      <c r="AE52" s="80">
        <f>100000*AD52</f>
        <v>1950</v>
      </c>
      <c r="AF52" s="131">
        <v>1E-3</v>
      </c>
      <c r="AG52" s="80">
        <f>AE52*AF52</f>
        <v>1.95</v>
      </c>
      <c r="AH52" s="80">
        <v>0.6</v>
      </c>
      <c r="AI52" s="80">
        <v>0.2</v>
      </c>
      <c r="AJ52" s="80">
        <v>0.1</v>
      </c>
      <c r="AK52" s="80">
        <v>0.1</v>
      </c>
      <c r="AL52" s="128">
        <f>$AG52*AH52</f>
        <v>1.17</v>
      </c>
      <c r="AM52" s="128">
        <f t="shared" ref="AM52:AM62" si="81">$AG52*AI52</f>
        <v>0.39</v>
      </c>
      <c r="AN52" s="128">
        <f t="shared" ref="AN52:AN62" si="82">$AG52*AJ52</f>
        <v>0.19500000000000001</v>
      </c>
      <c r="AO52" s="128">
        <f t="shared" ref="AO52:AO62" si="83">$AG52*AK52</f>
        <v>0.19500000000000001</v>
      </c>
      <c r="AP52" s="67">
        <f t="shared" si="19"/>
        <v>0.6</v>
      </c>
      <c r="AQ52" s="67">
        <f t="shared" si="20"/>
        <v>0.6</v>
      </c>
      <c r="AR52" s="13">
        <f t="shared" ref="AR52:AR62" si="84">(AH52*1)+(AI52*AP52)+(AJ52*AQ52)+(AK52*AP52*AQ52)</f>
        <v>0.81600000000000006</v>
      </c>
      <c r="AS52" s="87">
        <f>AG52*AR52</f>
        <v>1.5912000000000002</v>
      </c>
      <c r="AT52" s="87">
        <f>AG52-AS52</f>
        <v>0.35879999999999979</v>
      </c>
      <c r="AU52" s="135">
        <f>AT52/AG52</f>
        <v>0.18399999999999989</v>
      </c>
      <c r="AV52" s="13">
        <f t="shared" ref="AV52:AV62" si="85">J52</f>
        <v>0.29062953186010099</v>
      </c>
      <c r="AW52" s="13">
        <v>1.6722037300498458E-2</v>
      </c>
      <c r="AX52" s="13">
        <v>1.7146282554928588E-2</v>
      </c>
      <c r="AY52" s="13">
        <f t="shared" ref="AY52:AY62" si="86">AX52*AR52</f>
        <v>1.3991366564821729E-2</v>
      </c>
      <c r="AZ52" s="13">
        <f t="shared" si="24"/>
        <v>3.1549159901068588E-3</v>
      </c>
      <c r="BA52" s="117">
        <f t="shared" si="25"/>
        <v>0.18399999999999991</v>
      </c>
      <c r="BB52" s="62"/>
      <c r="BC52" s="13">
        <v>0.33509444309012593</v>
      </c>
      <c r="BD52" s="13">
        <f t="shared" ref="BD52:BD62" si="87">M52</f>
        <v>0.36008825800129152</v>
      </c>
      <c r="BE52" s="13">
        <f t="shared" ref="BE52:BE62" si="88">BD52*AR52</f>
        <v>0.29383201852905388</v>
      </c>
      <c r="BF52" s="13">
        <f t="shared" si="26"/>
        <v>6.6256239472237632E-2</v>
      </c>
      <c r="BG52" s="62">
        <f t="shared" ref="BG52:BG62" si="89">(BF52/BD52)*L52</f>
        <v>7.3599999999999985E-2</v>
      </c>
    </row>
    <row r="53" spans="1:59" ht="14.5" customHeight="1" x14ac:dyDescent="0.35">
      <c r="A53" s="188"/>
      <c r="B53" t="s">
        <v>21</v>
      </c>
      <c r="C53" s="13">
        <v>5.3387316995370764</v>
      </c>
      <c r="D53" s="13">
        <v>0.6197408826036046</v>
      </c>
      <c r="E53" s="13">
        <v>2.755233562418435</v>
      </c>
      <c r="F53" s="13">
        <v>1.9637572545150359</v>
      </c>
      <c r="G53" s="13">
        <v>4.1813842681688991</v>
      </c>
      <c r="H53" s="13">
        <v>1.1573474313681771</v>
      </c>
      <c r="I53" s="13">
        <v>0.57494033687322355</v>
      </c>
      <c r="J53" s="13">
        <v>2.0832253764627189</v>
      </c>
      <c r="K53" s="77">
        <v>1.523218554832956</v>
      </c>
      <c r="L53" s="107">
        <f t="shared" si="9"/>
        <v>0.39020979020979013</v>
      </c>
      <c r="M53" s="13">
        <v>1.600858578579154</v>
      </c>
      <c r="N53" s="92">
        <v>1.2980735533950041</v>
      </c>
      <c r="O53" s="92">
        <v>0.83300011890204095</v>
      </c>
      <c r="P53" s="13">
        <v>2.580570817395806</v>
      </c>
      <c r="Q53" s="13"/>
      <c r="R53" s="13">
        <v>2.3939257582759841</v>
      </c>
      <c r="S53" s="13" t="s">
        <v>59</v>
      </c>
      <c r="T53" s="13">
        <v>0.30837009767622842</v>
      </c>
      <c r="U53" s="13">
        <v>1.16044536757107</v>
      </c>
      <c r="V53" s="13">
        <v>0.92511029302868519</v>
      </c>
      <c r="W53" s="13"/>
      <c r="X53" s="13">
        <v>2.5045608452124521</v>
      </c>
      <c r="Y53" s="108">
        <f t="shared" ref="Y53:Y62" si="90">U53/P53</f>
        <v>0.44968553459119498</v>
      </c>
      <c r="Z53" s="108"/>
      <c r="AA53" s="108">
        <v>0.45</v>
      </c>
      <c r="AB53" s="113">
        <f t="shared" si="80"/>
        <v>0.27</v>
      </c>
      <c r="AC53" s="113"/>
      <c r="AD53" s="116">
        <v>3.3500000000000002E-2</v>
      </c>
      <c r="AE53" s="80">
        <f t="shared" ref="AE53:AE62" si="91">100000*AD53</f>
        <v>3350</v>
      </c>
      <c r="AF53" s="131">
        <v>1E-3</v>
      </c>
      <c r="AG53" s="80">
        <f t="shared" ref="AG53:AG62" si="92">AE53*AF53</f>
        <v>3.35</v>
      </c>
      <c r="AH53" s="80">
        <v>0.6</v>
      </c>
      <c r="AI53" s="80">
        <v>0.2</v>
      </c>
      <c r="AJ53" s="80">
        <v>0.1</v>
      </c>
      <c r="AK53" s="80">
        <v>0.1</v>
      </c>
      <c r="AL53" s="128">
        <f t="shared" ref="AL53:AL62" si="93">$AG53*AH53</f>
        <v>2.0099999999999998</v>
      </c>
      <c r="AM53" s="128">
        <f t="shared" si="81"/>
        <v>0.67</v>
      </c>
      <c r="AN53" s="128">
        <f t="shared" si="82"/>
        <v>0.33500000000000002</v>
      </c>
      <c r="AO53" s="128">
        <f t="shared" si="83"/>
        <v>0.33500000000000002</v>
      </c>
      <c r="AP53" s="67">
        <f t="shared" si="19"/>
        <v>0.6</v>
      </c>
      <c r="AQ53" s="67">
        <f t="shared" si="20"/>
        <v>0.6</v>
      </c>
      <c r="AR53" s="13">
        <f t="shared" si="84"/>
        <v>0.81600000000000006</v>
      </c>
      <c r="AS53" s="87">
        <f t="shared" ref="AS53:AS62" si="94">AG53*AR53</f>
        <v>2.7336000000000005</v>
      </c>
      <c r="AT53" s="87">
        <f t="shared" ref="AT53:AT62" si="95">AG53-AS53</f>
        <v>0.61639999999999961</v>
      </c>
      <c r="AU53" s="135">
        <f t="shared" ref="AU53:AU62" si="96">AT53/AG53</f>
        <v>0.18399999999999989</v>
      </c>
      <c r="AV53" s="13">
        <f t="shared" si="85"/>
        <v>2.0832253764627189</v>
      </c>
      <c r="AW53" s="13">
        <v>0.10019459386636111</v>
      </c>
      <c r="AX53" s="13">
        <v>0.14033548070871091</v>
      </c>
      <c r="AY53" s="13">
        <f t="shared" si="86"/>
        <v>0.11451375225830811</v>
      </c>
      <c r="AZ53" s="13">
        <f t="shared" si="24"/>
        <v>2.5821728450402801E-2</v>
      </c>
      <c r="BA53" s="117">
        <f t="shared" si="25"/>
        <v>0.18399999999999994</v>
      </c>
      <c r="BB53" s="62"/>
      <c r="BC53" s="13">
        <v>2.5045608452124521</v>
      </c>
      <c r="BD53" s="13">
        <f t="shared" si="87"/>
        <v>1.600858578579154</v>
      </c>
      <c r="BE53" s="13">
        <f t="shared" si="88"/>
        <v>1.3063006001205897</v>
      </c>
      <c r="BF53" s="13">
        <f t="shared" si="26"/>
        <v>0.29455797845856435</v>
      </c>
      <c r="BG53" s="62">
        <f t="shared" si="89"/>
        <v>7.1798601398601378E-2</v>
      </c>
    </row>
    <row r="54" spans="1:59" ht="14.5" customHeight="1" x14ac:dyDescent="0.35">
      <c r="A54" s="188"/>
      <c r="B54" t="s">
        <v>22</v>
      </c>
      <c r="C54" s="13">
        <v>7.5754703179077447</v>
      </c>
      <c r="D54" s="13">
        <v>0.98456703379896571</v>
      </c>
      <c r="E54" s="13">
        <v>3.8975835470223519</v>
      </c>
      <c r="F54" s="13">
        <v>2.6933197370864268</v>
      </c>
      <c r="G54" s="13">
        <v>6.0457298025837316</v>
      </c>
      <c r="H54" s="13">
        <v>1.5297405153240129</v>
      </c>
      <c r="I54" s="13">
        <v>0.90319785745194381</v>
      </c>
      <c r="J54" s="13">
        <v>3.0025226072051101</v>
      </c>
      <c r="K54" s="77">
        <v>2.1400093379266778</v>
      </c>
      <c r="L54" s="107">
        <f t="shared" si="9"/>
        <v>0.39634801288936622</v>
      </c>
      <c r="M54" s="13">
        <v>2.8868873722434261</v>
      </c>
      <c r="N54" s="92">
        <v>2.4248233915256079</v>
      </c>
      <c r="O54" s="92">
        <v>1.580370174342445</v>
      </c>
      <c r="P54" s="13">
        <v>3.6654695149244532</v>
      </c>
      <c r="Q54" s="13"/>
      <c r="R54" s="13">
        <v>3.3570766470822511</v>
      </c>
      <c r="S54" s="13" t="s">
        <v>59</v>
      </c>
      <c r="T54" s="13">
        <v>0.35244899181965889</v>
      </c>
      <c r="U54" s="13">
        <v>1.7005663855298541</v>
      </c>
      <c r="V54" s="13">
        <v>1.3040612697327381</v>
      </c>
      <c r="W54" s="13"/>
      <c r="X54" s="13">
        <v>3.5680754379248212</v>
      </c>
      <c r="Y54" s="108">
        <f t="shared" si="90"/>
        <v>0.4639423076923076</v>
      </c>
      <c r="Z54" s="108"/>
      <c r="AA54" s="108">
        <v>0.5</v>
      </c>
      <c r="AB54" s="113">
        <f t="shared" si="80"/>
        <v>0.3</v>
      </c>
      <c r="AC54" s="113"/>
      <c r="AD54" s="116">
        <v>4.1000000000000002E-2</v>
      </c>
      <c r="AE54" s="80">
        <f t="shared" si="91"/>
        <v>4100</v>
      </c>
      <c r="AF54" s="131">
        <v>1E-3</v>
      </c>
      <c r="AG54" s="80">
        <f t="shared" si="92"/>
        <v>4.0999999999999996</v>
      </c>
      <c r="AH54" s="80">
        <v>0.5</v>
      </c>
      <c r="AI54" s="80">
        <v>0.3</v>
      </c>
      <c r="AJ54" s="80">
        <v>0.1</v>
      </c>
      <c r="AK54" s="80">
        <v>0.1</v>
      </c>
      <c r="AL54" s="128">
        <f t="shared" si="93"/>
        <v>2.0499999999999998</v>
      </c>
      <c r="AM54" s="128">
        <f t="shared" si="81"/>
        <v>1.2299999999999998</v>
      </c>
      <c r="AN54" s="128">
        <f t="shared" si="82"/>
        <v>0.41</v>
      </c>
      <c r="AO54" s="128">
        <f t="shared" si="83"/>
        <v>0.41</v>
      </c>
      <c r="AP54" s="67">
        <f t="shared" si="19"/>
        <v>0.6</v>
      </c>
      <c r="AQ54" s="67">
        <f t="shared" si="20"/>
        <v>0.6</v>
      </c>
      <c r="AR54" s="13">
        <f t="shared" si="84"/>
        <v>0.77600000000000002</v>
      </c>
      <c r="AS54" s="87">
        <f t="shared" si="94"/>
        <v>3.1816</v>
      </c>
      <c r="AT54" s="87">
        <f t="shared" si="95"/>
        <v>0.91839999999999966</v>
      </c>
      <c r="AU54" s="135">
        <f t="shared" si="96"/>
        <v>0.22399999999999995</v>
      </c>
      <c r="AV54" s="13">
        <f t="shared" si="85"/>
        <v>3.0025226072051101</v>
      </c>
      <c r="AW54" s="13">
        <v>0.13542785764354309</v>
      </c>
      <c r="AX54" s="13">
        <v>0.18801370479787599</v>
      </c>
      <c r="AY54" s="13">
        <f t="shared" si="86"/>
        <v>0.14589863492315178</v>
      </c>
      <c r="AZ54" s="13">
        <f t="shared" si="24"/>
        <v>4.2115069874724215E-2</v>
      </c>
      <c r="BA54" s="117">
        <f t="shared" si="25"/>
        <v>0.22399999999999995</v>
      </c>
      <c r="BB54" s="62"/>
      <c r="BC54" s="13">
        <v>3.5680754379248212</v>
      </c>
      <c r="BD54" s="13">
        <f t="shared" si="87"/>
        <v>2.8868873722434261</v>
      </c>
      <c r="BE54" s="13">
        <f t="shared" si="88"/>
        <v>2.2402246008608988</v>
      </c>
      <c r="BF54" s="13">
        <f t="shared" si="26"/>
        <v>0.64666277138252726</v>
      </c>
      <c r="BG54" s="62">
        <f t="shared" si="89"/>
        <v>8.8781954887218018E-2</v>
      </c>
    </row>
    <row r="55" spans="1:59" ht="14.5" customHeight="1" x14ac:dyDescent="0.35">
      <c r="A55" s="188"/>
      <c r="B55" t="s">
        <v>23</v>
      </c>
      <c r="C55" s="13">
        <v>11.01322098978296</v>
      </c>
      <c r="D55" s="13">
        <v>1.5932832396386509</v>
      </c>
      <c r="E55" s="13">
        <v>5.8327210994958794</v>
      </c>
      <c r="F55" s="13">
        <v>3.5872166506484242</v>
      </c>
      <c r="G55" s="13">
        <v>8.7677165409354991</v>
      </c>
      <c r="H55" s="13">
        <v>2.2455044488474551</v>
      </c>
      <c r="I55" s="13">
        <v>1.4721564436427299</v>
      </c>
      <c r="J55" s="13">
        <v>4.5096437893865904</v>
      </c>
      <c r="K55" s="77">
        <v>2.7859163079061791</v>
      </c>
      <c r="L55" s="107">
        <f t="shared" si="9"/>
        <v>0.40947546531302853</v>
      </c>
      <c r="M55" s="13">
        <v>4.8882541716869801</v>
      </c>
      <c r="N55" s="92">
        <v>4.3484609228637519</v>
      </c>
      <c r="O55" s="92">
        <v>2.5667494319493032</v>
      </c>
      <c r="P55" s="13">
        <v>5.03252609003159</v>
      </c>
      <c r="Q55" s="13"/>
      <c r="R55" s="13">
        <v>4.6307275998095072</v>
      </c>
      <c r="S55" s="13" t="s">
        <v>59</v>
      </c>
      <c r="T55" s="13">
        <v>0.45202330149984338</v>
      </c>
      <c r="U55" s="13">
        <v>2.471060714865811</v>
      </c>
      <c r="V55" s="13">
        <v>1.707643583443853</v>
      </c>
      <c r="W55" s="13"/>
      <c r="X55" s="13">
        <v>5.0068492430087588</v>
      </c>
      <c r="Y55" s="108">
        <f t="shared" si="90"/>
        <v>0.49101796407185638</v>
      </c>
      <c r="Z55" s="108"/>
      <c r="AA55" s="108">
        <v>0.55000000000000004</v>
      </c>
      <c r="AB55" s="113">
        <f t="shared" si="80"/>
        <v>0.33</v>
      </c>
      <c r="AC55" s="113"/>
      <c r="AD55" s="116">
        <v>4.9500000000000002E-2</v>
      </c>
      <c r="AE55" s="80">
        <f t="shared" si="91"/>
        <v>4950</v>
      </c>
      <c r="AF55" s="131">
        <v>1E-3</v>
      </c>
      <c r="AG55" s="80">
        <f t="shared" si="92"/>
        <v>4.95</v>
      </c>
      <c r="AH55" s="80">
        <v>0.5</v>
      </c>
      <c r="AI55" s="80">
        <v>0.3</v>
      </c>
      <c r="AJ55" s="80">
        <v>0.1</v>
      </c>
      <c r="AK55" s="80">
        <v>0.1</v>
      </c>
      <c r="AL55" s="128">
        <f t="shared" si="93"/>
        <v>2.4750000000000001</v>
      </c>
      <c r="AM55" s="128">
        <f t="shared" si="81"/>
        <v>1.4850000000000001</v>
      </c>
      <c r="AN55" s="128">
        <f t="shared" si="82"/>
        <v>0.49500000000000005</v>
      </c>
      <c r="AO55" s="128">
        <f t="shared" si="83"/>
        <v>0.49500000000000005</v>
      </c>
      <c r="AP55" s="67">
        <f t="shared" si="19"/>
        <v>0.6</v>
      </c>
      <c r="AQ55" s="67">
        <f t="shared" si="20"/>
        <v>0.6</v>
      </c>
      <c r="AR55" s="13">
        <f t="shared" si="84"/>
        <v>0.77600000000000002</v>
      </c>
      <c r="AS55" s="87">
        <f t="shared" si="94"/>
        <v>3.8412000000000002</v>
      </c>
      <c r="AT55" s="87">
        <f t="shared" si="95"/>
        <v>1.1088</v>
      </c>
      <c r="AU55" s="135">
        <f t="shared" si="96"/>
        <v>0.224</v>
      </c>
      <c r="AV55" s="13">
        <f t="shared" si="85"/>
        <v>4.5096437893865904</v>
      </c>
      <c r="AW55" s="13">
        <v>0.1761663188859097</v>
      </c>
      <c r="AX55" s="13">
        <v>0.23116558853190339</v>
      </c>
      <c r="AY55" s="13">
        <f t="shared" si="86"/>
        <v>0.17938449670075704</v>
      </c>
      <c r="AZ55" s="13">
        <f t="shared" si="24"/>
        <v>5.1781091831146348E-2</v>
      </c>
      <c r="BA55" s="117">
        <f t="shared" si="25"/>
        <v>0.22399999999999995</v>
      </c>
      <c r="BB55" s="62"/>
      <c r="BC55" s="13">
        <v>5.0068492430087588</v>
      </c>
      <c r="BD55" s="13">
        <f t="shared" si="87"/>
        <v>4.8882541716869801</v>
      </c>
      <c r="BE55" s="13">
        <f t="shared" si="88"/>
        <v>3.7932852372290968</v>
      </c>
      <c r="BF55" s="13">
        <f t="shared" si="26"/>
        <v>1.0949689344578832</v>
      </c>
      <c r="BG55" s="62">
        <f t="shared" si="89"/>
        <v>9.1722504230118365E-2</v>
      </c>
    </row>
    <row r="56" spans="1:59" ht="14.5" customHeight="1" x14ac:dyDescent="0.35">
      <c r="A56" s="188"/>
      <c r="B56" t="s">
        <v>24</v>
      </c>
      <c r="C56" s="13">
        <v>15.757587056229729</v>
      </c>
      <c r="D56" s="13">
        <v>2.7187386118142838</v>
      </c>
      <c r="E56" s="13">
        <v>8.134022050856613</v>
      </c>
      <c r="F56" s="13">
        <v>4.9048263935588317</v>
      </c>
      <c r="G56" s="13">
        <v>12.6171665372769</v>
      </c>
      <c r="H56" s="13">
        <v>3.1404205189528258</v>
      </c>
      <c r="I56" s="13">
        <v>2.5744790120037302</v>
      </c>
      <c r="J56" s="13">
        <v>6.2586472533194133</v>
      </c>
      <c r="K56" s="77">
        <v>3.7840402719537591</v>
      </c>
      <c r="L56" s="107">
        <f t="shared" si="9"/>
        <v>0.39718309859154927</v>
      </c>
      <c r="M56" s="13">
        <v>7.3473905036291196</v>
      </c>
      <c r="N56" s="92">
        <v>6.704646742731077</v>
      </c>
      <c r="O56" s="92">
        <v>4.0339614642344079</v>
      </c>
      <c r="P56" s="13">
        <v>7.7774003061337442</v>
      </c>
      <c r="Q56" s="13"/>
      <c r="R56" s="13">
        <v>7.1332597899815644</v>
      </c>
      <c r="S56" s="13">
        <v>0.1669993930764915</v>
      </c>
      <c r="T56" s="13">
        <v>1.0854960549971939</v>
      </c>
      <c r="U56" s="13">
        <v>3.626272535375243</v>
      </c>
      <c r="V56" s="13">
        <v>2.4214911996091262</v>
      </c>
      <c r="W56" s="13"/>
      <c r="X56" s="13">
        <v>7.0715051221879044</v>
      </c>
      <c r="Y56" s="108">
        <f t="shared" si="90"/>
        <v>0.46625766871165647</v>
      </c>
      <c r="Z56" s="108"/>
      <c r="AA56" s="108">
        <v>0.55000000000000004</v>
      </c>
      <c r="AB56" s="113">
        <f t="shared" si="80"/>
        <v>0.33</v>
      </c>
      <c r="AC56" s="113"/>
      <c r="AD56" s="116">
        <v>5.7500000000000002E-2</v>
      </c>
      <c r="AE56" s="80">
        <f t="shared" si="91"/>
        <v>5750</v>
      </c>
      <c r="AF56" s="131">
        <v>1E-3</v>
      </c>
      <c r="AG56" s="80">
        <f t="shared" si="92"/>
        <v>5.75</v>
      </c>
      <c r="AH56" s="80">
        <v>0.4</v>
      </c>
      <c r="AI56" s="80">
        <v>0.3</v>
      </c>
      <c r="AJ56" s="80">
        <v>0.15</v>
      </c>
      <c r="AK56" s="80">
        <v>0.15</v>
      </c>
      <c r="AL56" s="128">
        <f t="shared" si="93"/>
        <v>2.3000000000000003</v>
      </c>
      <c r="AM56" s="128">
        <f t="shared" si="81"/>
        <v>1.7249999999999999</v>
      </c>
      <c r="AN56" s="128">
        <f t="shared" si="82"/>
        <v>0.86249999999999993</v>
      </c>
      <c r="AO56" s="128">
        <f t="shared" si="83"/>
        <v>0.86249999999999993</v>
      </c>
      <c r="AP56" s="67">
        <f t="shared" si="19"/>
        <v>0.6</v>
      </c>
      <c r="AQ56" s="67">
        <f t="shared" si="20"/>
        <v>0.6</v>
      </c>
      <c r="AR56" s="13">
        <f t="shared" si="84"/>
        <v>0.72400000000000009</v>
      </c>
      <c r="AS56" s="87">
        <f t="shared" si="94"/>
        <v>4.1630000000000003</v>
      </c>
      <c r="AT56" s="87">
        <f t="shared" si="95"/>
        <v>1.5869999999999997</v>
      </c>
      <c r="AU56" s="135">
        <f t="shared" si="96"/>
        <v>0.27599999999999997</v>
      </c>
      <c r="AV56" s="13">
        <f t="shared" si="85"/>
        <v>6.2586472533194133</v>
      </c>
      <c r="AW56" s="13">
        <v>0.2141521813956839</v>
      </c>
      <c r="AX56" s="13">
        <v>0.27048992648065617</v>
      </c>
      <c r="AY56" s="13">
        <f t="shared" si="86"/>
        <v>0.1958347067719951</v>
      </c>
      <c r="AZ56" s="13">
        <f t="shared" si="24"/>
        <v>7.4655219708661069E-2</v>
      </c>
      <c r="BA56" s="117">
        <f t="shared" si="25"/>
        <v>0.27599999999999986</v>
      </c>
      <c r="BB56" s="62"/>
      <c r="BC56" s="13">
        <v>7.0715051221879044</v>
      </c>
      <c r="BD56" s="13">
        <f t="shared" si="87"/>
        <v>7.3473905036291196</v>
      </c>
      <c r="BE56" s="13">
        <f t="shared" si="88"/>
        <v>5.3195107246274835</v>
      </c>
      <c r="BF56" s="13">
        <f t="shared" si="26"/>
        <v>2.0278797790016361</v>
      </c>
      <c r="BG56" s="62">
        <f t="shared" si="89"/>
        <v>0.10962253521126754</v>
      </c>
    </row>
    <row r="57" spans="1:59" ht="14.5" customHeight="1" x14ac:dyDescent="0.35">
      <c r="A57" s="188"/>
      <c r="B57" t="s">
        <v>25</v>
      </c>
      <c r="C57" s="13">
        <v>21.345063172349771</v>
      </c>
      <c r="D57" s="13">
        <v>3.3423385209391769</v>
      </c>
      <c r="E57" s="13">
        <v>11.44715081420371</v>
      </c>
      <c r="F57" s="13">
        <v>6.5555738372068841</v>
      </c>
      <c r="G57" s="13">
        <v>16.984243814557878</v>
      </c>
      <c r="H57" s="13">
        <v>4.3608193577918879</v>
      </c>
      <c r="I57" s="13">
        <v>3.155856114191498</v>
      </c>
      <c r="J57" s="13">
        <v>8.9081211223314547</v>
      </c>
      <c r="K57" s="77">
        <v>4.9202665780349264</v>
      </c>
      <c r="L57" s="107">
        <f t="shared" si="9"/>
        <v>0.41733870967741926</v>
      </c>
      <c r="M57" s="13">
        <v>9.3154417653830048</v>
      </c>
      <c r="N57" s="92">
        <v>9.0793793482291214</v>
      </c>
      <c r="O57" s="92">
        <v>4.5234409543081533</v>
      </c>
      <c r="P57" s="13">
        <v>10.239001387885089</v>
      </c>
      <c r="Q57" s="13"/>
      <c r="R57" s="13">
        <v>9.1458147735394633</v>
      </c>
      <c r="S57" s="13" t="s">
        <v>59</v>
      </c>
      <c r="T57" s="13">
        <v>1.031598636072633</v>
      </c>
      <c r="U57" s="13">
        <v>5.1271991912266692</v>
      </c>
      <c r="V57" s="13">
        <v>2.9870169462401619</v>
      </c>
      <c r="W57" s="13"/>
      <c r="X57" s="13">
        <v>9.6511510609471678</v>
      </c>
      <c r="Y57" s="108">
        <f t="shared" si="90"/>
        <v>0.50075187969924817</v>
      </c>
      <c r="Z57" s="108"/>
      <c r="AA57" s="108">
        <v>0.55000000000000004</v>
      </c>
      <c r="AB57" s="113">
        <f t="shared" si="80"/>
        <v>0.33</v>
      </c>
      <c r="AC57" s="113"/>
      <c r="AD57" s="116">
        <v>7.1999999999999995E-2</v>
      </c>
      <c r="AE57" s="80">
        <f t="shared" si="91"/>
        <v>7199.9999999999991</v>
      </c>
      <c r="AF57" s="131">
        <v>1E-3</v>
      </c>
      <c r="AG57" s="80">
        <f t="shared" si="92"/>
        <v>7.1999999999999993</v>
      </c>
      <c r="AH57" s="80">
        <v>0.4</v>
      </c>
      <c r="AI57" s="80">
        <v>0.3</v>
      </c>
      <c r="AJ57" s="80">
        <v>0.15</v>
      </c>
      <c r="AK57" s="80">
        <v>0.15</v>
      </c>
      <c r="AL57" s="128">
        <f t="shared" si="93"/>
        <v>2.88</v>
      </c>
      <c r="AM57" s="128">
        <f t="shared" si="81"/>
        <v>2.1599999999999997</v>
      </c>
      <c r="AN57" s="128">
        <f t="shared" si="82"/>
        <v>1.0799999999999998</v>
      </c>
      <c r="AO57" s="128">
        <f t="shared" si="83"/>
        <v>1.0799999999999998</v>
      </c>
      <c r="AP57" s="67">
        <f t="shared" si="19"/>
        <v>0.6</v>
      </c>
      <c r="AQ57" s="67">
        <f t="shared" si="20"/>
        <v>0.6</v>
      </c>
      <c r="AR57" s="13">
        <f t="shared" si="84"/>
        <v>0.72400000000000009</v>
      </c>
      <c r="AS57" s="87">
        <f t="shared" si="94"/>
        <v>5.2128000000000005</v>
      </c>
      <c r="AT57" s="87">
        <f t="shared" si="95"/>
        <v>1.9871999999999987</v>
      </c>
      <c r="AU57" s="135">
        <f t="shared" si="96"/>
        <v>0.27599999999999986</v>
      </c>
      <c r="AV57" s="13">
        <f t="shared" si="85"/>
        <v>8.9081211223314547</v>
      </c>
      <c r="AW57" s="13">
        <v>0.2493854451728659</v>
      </c>
      <c r="AX57" s="13">
        <v>0.33524774394762091</v>
      </c>
      <c r="AY57" s="13">
        <f t="shared" si="86"/>
        <v>0.24271936661807758</v>
      </c>
      <c r="AZ57" s="13">
        <f t="shared" si="24"/>
        <v>9.2528377329543332E-2</v>
      </c>
      <c r="BA57" s="117">
        <f t="shared" si="25"/>
        <v>0.27599999999999986</v>
      </c>
      <c r="BB57" s="62"/>
      <c r="BC57" s="13">
        <v>9.6511510609471678</v>
      </c>
      <c r="BD57" s="13">
        <f t="shared" si="87"/>
        <v>9.3154417653830048</v>
      </c>
      <c r="BE57" s="13">
        <f t="shared" si="88"/>
        <v>6.7443798381372959</v>
      </c>
      <c r="BF57" s="13">
        <f t="shared" si="26"/>
        <v>2.5710619272457089</v>
      </c>
      <c r="BG57" s="62">
        <f t="shared" si="89"/>
        <v>0.11518548387096771</v>
      </c>
    </row>
    <row r="58" spans="1:59" ht="14.5" customHeight="1" x14ac:dyDescent="0.35">
      <c r="A58" s="188"/>
      <c r="B58" t="s">
        <v>26</v>
      </c>
      <c r="C58" s="13">
        <v>30.82563216106923</v>
      </c>
      <c r="D58" s="13">
        <v>5.5368332926251744</v>
      </c>
      <c r="E58" s="13">
        <v>16.944280608282</v>
      </c>
      <c r="F58" s="13">
        <v>8.3445182601620527</v>
      </c>
      <c r="G58" s="13">
        <v>25.229896386607621</v>
      </c>
      <c r="H58" s="13">
        <v>5.5957357744616116</v>
      </c>
      <c r="I58" s="13">
        <v>5.2226867228308373</v>
      </c>
      <c r="J58" s="13">
        <v>13.606473304217181</v>
      </c>
      <c r="K58" s="77">
        <v>6.4007363595595983</v>
      </c>
      <c r="L58" s="107">
        <f t="shared" si="9"/>
        <v>0.44140127388535028</v>
      </c>
      <c r="M58" s="13">
        <v>11.571948943617921</v>
      </c>
      <c r="N58" s="92">
        <v>11.77329536067128</v>
      </c>
      <c r="O58" s="92">
        <v>5.4479657553015102</v>
      </c>
      <c r="P58" s="13">
        <v>13.75002785747234</v>
      </c>
      <c r="Q58" s="13"/>
      <c r="R58" s="13">
        <v>12.40445938212337</v>
      </c>
      <c r="S58" s="13">
        <v>0.2102450742732774</v>
      </c>
      <c r="T58" s="13">
        <v>1.49274002734027</v>
      </c>
      <c r="U58" s="13">
        <v>6.6227198396082372</v>
      </c>
      <c r="V58" s="13">
        <v>4.2889995151748588</v>
      </c>
      <c r="W58" s="13"/>
      <c r="X58" s="13">
        <v>13.221368156880629</v>
      </c>
      <c r="Y58" s="108">
        <f t="shared" si="90"/>
        <v>0.48165137614678899</v>
      </c>
      <c r="Z58" s="108"/>
      <c r="AA58" s="108">
        <v>0.55000000000000004</v>
      </c>
      <c r="AB58" s="113">
        <f t="shared" si="80"/>
        <v>0.33</v>
      </c>
      <c r="AC58" s="113"/>
      <c r="AD58" s="116">
        <v>8.5999999999999993E-2</v>
      </c>
      <c r="AE58" s="80">
        <f t="shared" si="91"/>
        <v>8600</v>
      </c>
      <c r="AF58" s="131">
        <v>1E-3</v>
      </c>
      <c r="AG58" s="80">
        <f t="shared" si="92"/>
        <v>8.6</v>
      </c>
      <c r="AH58" s="80">
        <v>0.3</v>
      </c>
      <c r="AI58" s="80">
        <v>0.3</v>
      </c>
      <c r="AJ58" s="80">
        <v>0.2</v>
      </c>
      <c r="AK58" s="80">
        <v>0.2</v>
      </c>
      <c r="AL58" s="128">
        <f t="shared" si="93"/>
        <v>2.5799999999999996</v>
      </c>
      <c r="AM58" s="128">
        <f t="shared" si="81"/>
        <v>2.5799999999999996</v>
      </c>
      <c r="AN58" s="128">
        <f t="shared" si="82"/>
        <v>1.72</v>
      </c>
      <c r="AO58" s="128">
        <f t="shared" si="83"/>
        <v>1.72</v>
      </c>
      <c r="AP58" s="67">
        <f t="shared" si="19"/>
        <v>0.6</v>
      </c>
      <c r="AQ58" s="67">
        <f t="shared" si="20"/>
        <v>0.6</v>
      </c>
      <c r="AR58" s="13">
        <f t="shared" si="84"/>
        <v>0.67199999999999993</v>
      </c>
      <c r="AS58" s="87">
        <f t="shared" si="94"/>
        <v>5.7791999999999994</v>
      </c>
      <c r="AT58" s="87">
        <f t="shared" si="95"/>
        <v>2.8208000000000002</v>
      </c>
      <c r="AU58" s="135">
        <f t="shared" si="96"/>
        <v>0.32800000000000001</v>
      </c>
      <c r="AV58" s="13">
        <f t="shared" si="85"/>
        <v>13.606473304217181</v>
      </c>
      <c r="AW58" s="13">
        <v>0.25213804390545819</v>
      </c>
      <c r="AX58" s="13">
        <v>0.37257380057901368</v>
      </c>
      <c r="AY58" s="13">
        <f t="shared" si="86"/>
        <v>0.25036959398909719</v>
      </c>
      <c r="AZ58" s="13">
        <f t="shared" si="24"/>
        <v>0.12220420658991649</v>
      </c>
      <c r="BA58" s="117">
        <f t="shared" si="25"/>
        <v>0.32800000000000001</v>
      </c>
      <c r="BB58" s="62"/>
      <c r="BC58" s="13">
        <v>13.221368156880629</v>
      </c>
      <c r="BD58" s="13">
        <f t="shared" si="87"/>
        <v>11.571948943617921</v>
      </c>
      <c r="BE58" s="13">
        <f t="shared" si="88"/>
        <v>7.7763496901112417</v>
      </c>
      <c r="BF58" s="13">
        <f t="shared" si="26"/>
        <v>3.7955992535066789</v>
      </c>
      <c r="BG58" s="62">
        <f t="shared" si="89"/>
        <v>0.14477961783439491</v>
      </c>
    </row>
    <row r="59" spans="1:59" ht="14.5" customHeight="1" x14ac:dyDescent="0.35">
      <c r="A59" s="188"/>
      <c r="B59" t="s">
        <v>27</v>
      </c>
      <c r="C59" s="13">
        <v>40.699589249847698</v>
      </c>
      <c r="D59" s="13">
        <v>6.1148928642328828</v>
      </c>
      <c r="E59" s="13">
        <v>23.833861489428632</v>
      </c>
      <c r="F59" s="13">
        <v>10.750834896186181</v>
      </c>
      <c r="G59" s="13">
        <v>33.958986418111913</v>
      </c>
      <c r="H59" s="13">
        <v>6.7406028317357816</v>
      </c>
      <c r="I59" s="13">
        <v>5.8589206047998781</v>
      </c>
      <c r="J59" s="13">
        <v>19.510774441226779</v>
      </c>
      <c r="K59" s="77">
        <v>8.5892913720852579</v>
      </c>
      <c r="L59" s="107">
        <f t="shared" si="9"/>
        <v>0.47938504542278126</v>
      </c>
      <c r="M59" s="13">
        <v>15.365811205137049</v>
      </c>
      <c r="N59" s="92">
        <v>15.64889376588892</v>
      </c>
      <c r="O59" s="92">
        <v>6.3252517137785089</v>
      </c>
      <c r="P59" s="13">
        <v>19.272555273323739</v>
      </c>
      <c r="Q59" s="13"/>
      <c r="R59" s="13">
        <v>16.81028874786756</v>
      </c>
      <c r="S59" s="13">
        <v>0.51677198682413827</v>
      </c>
      <c r="T59" s="13">
        <v>1.763104425635295</v>
      </c>
      <c r="U59" s="13">
        <v>10.21384632781826</v>
      </c>
      <c r="V59" s="13">
        <v>4.8333379944139994</v>
      </c>
      <c r="W59" s="13"/>
      <c r="X59" s="13">
        <v>19.335223373930869</v>
      </c>
      <c r="Y59" s="108">
        <f t="shared" si="90"/>
        <v>0.52996845425867511</v>
      </c>
      <c r="Z59" s="108"/>
      <c r="AA59" s="108">
        <v>0.55000000000000004</v>
      </c>
      <c r="AB59" s="113">
        <f t="shared" si="80"/>
        <v>0.33</v>
      </c>
      <c r="AC59" s="113"/>
      <c r="AD59" s="116">
        <v>9.6000000000000002E-2</v>
      </c>
      <c r="AE59" s="80">
        <f t="shared" si="91"/>
        <v>9600</v>
      </c>
      <c r="AF59" s="131">
        <v>1E-3</v>
      </c>
      <c r="AG59" s="80">
        <f t="shared" si="92"/>
        <v>9.6</v>
      </c>
      <c r="AH59" s="80">
        <v>0.15</v>
      </c>
      <c r="AI59" s="80">
        <v>0.25</v>
      </c>
      <c r="AJ59" s="80">
        <v>0.3</v>
      </c>
      <c r="AK59" s="80">
        <v>0.3</v>
      </c>
      <c r="AL59" s="128">
        <f t="shared" si="93"/>
        <v>1.44</v>
      </c>
      <c r="AM59" s="128">
        <f t="shared" si="81"/>
        <v>2.4</v>
      </c>
      <c r="AN59" s="128">
        <f t="shared" si="82"/>
        <v>2.88</v>
      </c>
      <c r="AO59" s="128">
        <f t="shared" si="83"/>
        <v>2.88</v>
      </c>
      <c r="AP59" s="67">
        <f t="shared" si="19"/>
        <v>0.6</v>
      </c>
      <c r="AQ59" s="67">
        <f t="shared" si="20"/>
        <v>0.6</v>
      </c>
      <c r="AR59" s="13">
        <f t="shared" si="84"/>
        <v>0.58799999999999997</v>
      </c>
      <c r="AS59" s="87">
        <f t="shared" si="94"/>
        <v>5.6447999999999992</v>
      </c>
      <c r="AT59" s="87">
        <f t="shared" si="95"/>
        <v>3.9552000000000005</v>
      </c>
      <c r="AU59" s="135">
        <f t="shared" si="96"/>
        <v>0.41200000000000009</v>
      </c>
      <c r="AV59" s="13">
        <f t="shared" si="85"/>
        <v>19.510774441226779</v>
      </c>
      <c r="AW59" s="13">
        <v>0.2868207879361217</v>
      </c>
      <c r="AX59" s="13">
        <v>0.42640320379396768</v>
      </c>
      <c r="AY59" s="13">
        <f t="shared" si="86"/>
        <v>0.25072508383085296</v>
      </c>
      <c r="AZ59" s="13">
        <f t="shared" si="24"/>
        <v>0.17567811996311472</v>
      </c>
      <c r="BA59" s="117">
        <f t="shared" si="25"/>
        <v>0.41200000000000009</v>
      </c>
      <c r="BB59" s="62"/>
      <c r="BC59" s="13">
        <v>19.335223373930869</v>
      </c>
      <c r="BD59" s="13">
        <f t="shared" si="87"/>
        <v>15.365811205137049</v>
      </c>
      <c r="BE59" s="13">
        <f t="shared" si="88"/>
        <v>9.0350969886205839</v>
      </c>
      <c r="BF59" s="13">
        <f t="shared" si="26"/>
        <v>6.3307142165164656</v>
      </c>
      <c r="BG59" s="62">
        <f t="shared" si="89"/>
        <v>0.19750663871418592</v>
      </c>
    </row>
    <row r="60" spans="1:59" ht="14.5" customHeight="1" x14ac:dyDescent="0.35">
      <c r="A60" s="188"/>
      <c r="B60" t="s">
        <v>28</v>
      </c>
      <c r="C60" s="13">
        <v>49.923928466928892</v>
      </c>
      <c r="D60" s="13">
        <v>7.3255637190659018</v>
      </c>
      <c r="E60" s="13">
        <v>28.751778989859812</v>
      </c>
      <c r="F60" s="13">
        <v>13.846585758003179</v>
      </c>
      <c r="G60" s="13">
        <v>43.191184933220917</v>
      </c>
      <c r="H60" s="13">
        <v>6.7327435337079669</v>
      </c>
      <c r="I60" s="13">
        <v>6.8174321316162443</v>
      </c>
      <c r="J60" s="13">
        <v>25.279546475620482</v>
      </c>
      <c r="K60" s="77">
        <v>11.094206325984199</v>
      </c>
      <c r="L60" s="107">
        <f t="shared" si="9"/>
        <v>0.50636132315521631</v>
      </c>
      <c r="M60" s="13">
        <v>20.11358276635946</v>
      </c>
      <c r="N60" s="92">
        <v>19.23517641374184</v>
      </c>
      <c r="O60" s="92">
        <v>7.2183333281336779</v>
      </c>
      <c r="P60" s="13">
        <v>26.96998123827392</v>
      </c>
      <c r="Q60" s="13"/>
      <c r="R60" s="13">
        <v>23.18155578005484</v>
      </c>
      <c r="S60" s="13">
        <v>0.94710636455476971</v>
      </c>
      <c r="T60" s="13">
        <v>2.3452157598499062</v>
      </c>
      <c r="U60" s="13">
        <v>14.43209698369173</v>
      </c>
      <c r="V60" s="13">
        <v>6.404243036513205</v>
      </c>
      <c r="W60" s="13"/>
      <c r="X60" s="13">
        <v>26.758278537505429</v>
      </c>
      <c r="Y60" s="108">
        <f t="shared" si="90"/>
        <v>0.53511705685618727</v>
      </c>
      <c r="Z60" s="108"/>
      <c r="AA60" s="108">
        <v>0.55000000000000004</v>
      </c>
      <c r="AB60" s="114">
        <f t="shared" si="80"/>
        <v>0.33</v>
      </c>
      <c r="AC60" s="114"/>
      <c r="AD60" s="116">
        <v>0.109</v>
      </c>
      <c r="AE60" s="80">
        <f t="shared" si="91"/>
        <v>10900</v>
      </c>
      <c r="AF60" s="131">
        <v>1E-3</v>
      </c>
      <c r="AG60" s="80">
        <f t="shared" si="92"/>
        <v>10.9</v>
      </c>
      <c r="AH60" s="80">
        <v>0.15</v>
      </c>
      <c r="AI60" s="80">
        <v>0.25</v>
      </c>
      <c r="AJ60" s="80">
        <v>0.3</v>
      </c>
      <c r="AK60" s="80">
        <v>0.3</v>
      </c>
      <c r="AL60" s="128">
        <f t="shared" si="93"/>
        <v>1.635</v>
      </c>
      <c r="AM60" s="128">
        <f t="shared" si="81"/>
        <v>2.7250000000000001</v>
      </c>
      <c r="AN60" s="128">
        <f t="shared" si="82"/>
        <v>3.27</v>
      </c>
      <c r="AO60" s="128">
        <f t="shared" si="83"/>
        <v>3.27</v>
      </c>
      <c r="AP60" s="67">
        <f t="shared" si="19"/>
        <v>0.6</v>
      </c>
      <c r="AQ60" s="67">
        <f t="shared" si="20"/>
        <v>0.6</v>
      </c>
      <c r="AR60" s="13">
        <f t="shared" si="84"/>
        <v>0.58799999999999997</v>
      </c>
      <c r="AS60" s="87">
        <f t="shared" si="94"/>
        <v>6.4092000000000002</v>
      </c>
      <c r="AT60" s="87">
        <f t="shared" si="95"/>
        <v>4.4908000000000001</v>
      </c>
      <c r="AU60" s="135">
        <f t="shared" si="96"/>
        <v>0.41199999999999998</v>
      </c>
      <c r="AV60" s="13">
        <f t="shared" si="85"/>
        <v>25.279546475620482</v>
      </c>
      <c r="AW60" s="13">
        <v>0.27085571528708607</v>
      </c>
      <c r="AX60" s="13">
        <v>0.40630991892875162</v>
      </c>
      <c r="AY60" s="13">
        <f t="shared" si="86"/>
        <v>0.23891023233010594</v>
      </c>
      <c r="AZ60" s="13">
        <f t="shared" si="24"/>
        <v>0.16739968659864568</v>
      </c>
      <c r="BA60" s="117">
        <f t="shared" si="25"/>
        <v>0.41200000000000003</v>
      </c>
      <c r="BB60" s="62"/>
      <c r="BC60" s="13">
        <v>26.758278537505429</v>
      </c>
      <c r="BD60" s="13">
        <f t="shared" si="87"/>
        <v>20.11358276635946</v>
      </c>
      <c r="BE60" s="13">
        <f t="shared" si="88"/>
        <v>11.826786666619363</v>
      </c>
      <c r="BF60" s="13">
        <f t="shared" si="26"/>
        <v>8.2867960997400978</v>
      </c>
      <c r="BG60" s="62">
        <f t="shared" si="89"/>
        <v>0.2086208651399491</v>
      </c>
    </row>
    <row r="61" spans="1:59" ht="14.5" customHeight="1" x14ac:dyDescent="0.35">
      <c r="A61" s="188"/>
      <c r="B61" t="s">
        <v>29</v>
      </c>
      <c r="C61" s="13">
        <v>55.829754143458793</v>
      </c>
      <c r="D61" s="13">
        <v>7.7264391894965287</v>
      </c>
      <c r="E61" s="13">
        <v>33.709706463851802</v>
      </c>
      <c r="F61" s="13">
        <v>14.39360849011047</v>
      </c>
      <c r="G61" s="13">
        <v>49.411824816699571</v>
      </c>
      <c r="H61" s="13">
        <v>6.4179293267592143</v>
      </c>
      <c r="I61" s="13">
        <v>7.5395092091054838</v>
      </c>
      <c r="J61" s="13">
        <v>29.908796862567211</v>
      </c>
      <c r="K61" s="77">
        <v>11.96351874502688</v>
      </c>
      <c r="L61" s="107">
        <f t="shared" si="9"/>
        <v>0.5357142857142857</v>
      </c>
      <c r="M61" s="13">
        <v>23.356113118632319</v>
      </c>
      <c r="N61" s="92">
        <v>19.319330189102541</v>
      </c>
      <c r="O61" s="92">
        <v>7.9192804293489987</v>
      </c>
      <c r="P61" s="13">
        <v>33.718858911417442</v>
      </c>
      <c r="Q61" s="13"/>
      <c r="R61" s="13">
        <v>29.346668954337769</v>
      </c>
      <c r="S61" s="13">
        <v>0.66245302379994986</v>
      </c>
      <c r="T61" s="13">
        <v>3.246019816619754</v>
      </c>
      <c r="U61" s="13">
        <v>17.48875982831867</v>
      </c>
      <c r="V61" s="13">
        <v>8.6118893093993467</v>
      </c>
      <c r="W61" s="13"/>
      <c r="X61" s="13">
        <v>33.899635370178167</v>
      </c>
      <c r="Y61" s="108">
        <f t="shared" si="90"/>
        <v>0.5186640471512769</v>
      </c>
      <c r="Z61" s="108"/>
      <c r="AA61" s="108">
        <v>0.5</v>
      </c>
      <c r="AB61" s="113">
        <f t="shared" si="80"/>
        <v>0.3</v>
      </c>
      <c r="AC61" s="113"/>
      <c r="AD61" s="116">
        <v>0.1225</v>
      </c>
      <c r="AE61" s="80">
        <f t="shared" si="91"/>
        <v>12250</v>
      </c>
      <c r="AF61" s="131">
        <v>1E-3</v>
      </c>
      <c r="AG61" s="80">
        <f t="shared" si="92"/>
        <v>12.25</v>
      </c>
      <c r="AH61" s="80">
        <v>0.05</v>
      </c>
      <c r="AI61" s="80">
        <v>0.15</v>
      </c>
      <c r="AJ61" s="80">
        <v>0.4</v>
      </c>
      <c r="AK61" s="80">
        <v>0.4</v>
      </c>
      <c r="AL61" s="128">
        <f t="shared" si="93"/>
        <v>0.61250000000000004</v>
      </c>
      <c r="AM61" s="128">
        <f t="shared" si="81"/>
        <v>1.8374999999999999</v>
      </c>
      <c r="AN61" s="128">
        <f t="shared" si="82"/>
        <v>4.9000000000000004</v>
      </c>
      <c r="AO61" s="128">
        <f t="shared" si="83"/>
        <v>4.9000000000000004</v>
      </c>
      <c r="AP61" s="67">
        <f t="shared" si="19"/>
        <v>0.6</v>
      </c>
      <c r="AQ61" s="67">
        <f t="shared" si="20"/>
        <v>0.6</v>
      </c>
      <c r="AR61" s="13">
        <f t="shared" si="84"/>
        <v>0.52400000000000002</v>
      </c>
      <c r="AS61" s="87">
        <f t="shared" si="94"/>
        <v>6.4190000000000005</v>
      </c>
      <c r="AT61" s="87">
        <f t="shared" si="95"/>
        <v>5.8309999999999995</v>
      </c>
      <c r="AU61" s="135">
        <f t="shared" si="96"/>
        <v>0.47599999999999998</v>
      </c>
      <c r="AV61" s="13">
        <f t="shared" si="85"/>
        <v>29.908796862567211</v>
      </c>
      <c r="AW61" s="13">
        <v>0.2185563393678317</v>
      </c>
      <c r="AX61" s="13">
        <v>0.28861404006204328</v>
      </c>
      <c r="AY61" s="13">
        <f t="shared" si="86"/>
        <v>0.15123375699251068</v>
      </c>
      <c r="AZ61" s="13">
        <f t="shared" si="24"/>
        <v>0.13738028306953259</v>
      </c>
      <c r="BA61" s="117">
        <f t="shared" si="25"/>
        <v>0.47599999999999998</v>
      </c>
      <c r="BB61" s="62"/>
      <c r="BC61" s="13">
        <v>33.899635370178167</v>
      </c>
      <c r="BD61" s="13">
        <f t="shared" si="87"/>
        <v>23.356113118632319</v>
      </c>
      <c r="BE61" s="13">
        <f t="shared" si="88"/>
        <v>12.238603274163335</v>
      </c>
      <c r="BF61" s="13">
        <f t="shared" si="26"/>
        <v>11.117509844468984</v>
      </c>
      <c r="BG61" s="62">
        <f t="shared" si="89"/>
        <v>0.255</v>
      </c>
    </row>
    <row r="62" spans="1:59" ht="14.5" customHeight="1" x14ac:dyDescent="0.35">
      <c r="A62" s="188"/>
      <c r="B62" t="s">
        <v>30</v>
      </c>
      <c r="C62" s="13">
        <v>56.01468333316916</v>
      </c>
      <c r="D62" s="13">
        <v>6.6981215709065109</v>
      </c>
      <c r="E62" s="13">
        <v>33.490607854532563</v>
      </c>
      <c r="F62" s="13">
        <v>15.82595390773009</v>
      </c>
      <c r="G62" s="13">
        <v>52.074611820871212</v>
      </c>
      <c r="H62" s="13">
        <v>3.9400715122979491</v>
      </c>
      <c r="I62" s="13">
        <v>6.4354501367533157</v>
      </c>
      <c r="J62" s="13">
        <v>31.454904239845291</v>
      </c>
      <c r="K62" s="77">
        <v>14.18425744427261</v>
      </c>
      <c r="L62" s="107">
        <f t="shared" si="9"/>
        <v>0.56154747948417361</v>
      </c>
      <c r="M62" s="13">
        <v>31.769907510303419</v>
      </c>
      <c r="N62" s="92">
        <v>21.371042626462351</v>
      </c>
      <c r="O62" s="92">
        <v>7.1361586236728618</v>
      </c>
      <c r="P62" s="13">
        <v>46.094582457001643</v>
      </c>
      <c r="Q62" s="13"/>
      <c r="R62" s="13">
        <v>36.750143653312954</v>
      </c>
      <c r="S62" s="13" t="s">
        <v>59</v>
      </c>
      <c r="T62" s="13">
        <v>3.3472616610228121</v>
      </c>
      <c r="U62" s="13">
        <v>23.779504716849559</v>
      </c>
      <c r="V62" s="13">
        <v>9.6233772754405837</v>
      </c>
      <c r="W62" s="13"/>
      <c r="X62" s="13">
        <v>48.366010774945622</v>
      </c>
      <c r="Y62" s="108">
        <f t="shared" si="90"/>
        <v>0.51588502269288949</v>
      </c>
      <c r="Z62" s="108"/>
      <c r="AA62" s="108">
        <v>0.5</v>
      </c>
      <c r="AB62" s="113">
        <f t="shared" si="80"/>
        <v>0.3</v>
      </c>
      <c r="AC62" s="113"/>
      <c r="AD62" s="116">
        <v>0.13500000000000001</v>
      </c>
      <c r="AE62" s="80">
        <f t="shared" si="91"/>
        <v>13500</v>
      </c>
      <c r="AF62" s="131">
        <v>1E-3</v>
      </c>
      <c r="AG62" s="80">
        <f t="shared" si="92"/>
        <v>13.5</v>
      </c>
      <c r="AH62" s="80">
        <v>0.05</v>
      </c>
      <c r="AI62" s="80">
        <v>0.15</v>
      </c>
      <c r="AJ62" s="80">
        <v>0.4</v>
      </c>
      <c r="AK62" s="80">
        <v>0.4</v>
      </c>
      <c r="AL62" s="128">
        <f t="shared" si="93"/>
        <v>0.67500000000000004</v>
      </c>
      <c r="AM62" s="128">
        <f t="shared" si="81"/>
        <v>2.0249999999999999</v>
      </c>
      <c r="AN62" s="128">
        <f t="shared" si="82"/>
        <v>5.4</v>
      </c>
      <c r="AO62" s="128">
        <f t="shared" si="83"/>
        <v>5.4</v>
      </c>
      <c r="AP62" s="67">
        <f t="shared" si="19"/>
        <v>0.6</v>
      </c>
      <c r="AQ62" s="67">
        <f t="shared" si="20"/>
        <v>0.6</v>
      </c>
      <c r="AR62" s="13">
        <f t="shared" si="84"/>
        <v>0.52400000000000002</v>
      </c>
      <c r="AS62" s="87">
        <f t="shared" si="94"/>
        <v>7.0739999999999998</v>
      </c>
      <c r="AT62" s="87">
        <f t="shared" si="95"/>
        <v>6.4260000000000002</v>
      </c>
      <c r="AU62" s="135">
        <f t="shared" si="96"/>
        <v>0.47600000000000003</v>
      </c>
      <c r="AV62" s="13">
        <f t="shared" si="85"/>
        <v>31.454904239845291</v>
      </c>
      <c r="AW62" s="13">
        <v>0.2301172540447195</v>
      </c>
      <c r="AX62" s="13">
        <v>0.28285710406247672</v>
      </c>
      <c r="AY62" s="13">
        <f t="shared" si="86"/>
        <v>0.14821712252873781</v>
      </c>
      <c r="AZ62" s="13">
        <f t="shared" si="24"/>
        <v>0.13463998153373891</v>
      </c>
      <c r="BA62" s="117">
        <f t="shared" si="25"/>
        <v>0.47599999999999998</v>
      </c>
      <c r="BB62" s="62"/>
      <c r="BC62" s="13">
        <v>48.366010774945622</v>
      </c>
      <c r="BD62" s="13">
        <f t="shared" si="87"/>
        <v>31.769907510303419</v>
      </c>
      <c r="BE62" s="13">
        <f t="shared" si="88"/>
        <v>16.647431535398994</v>
      </c>
      <c r="BF62" s="13">
        <f t="shared" si="26"/>
        <v>15.122475974904425</v>
      </c>
      <c r="BG62" s="62">
        <f t="shared" si="89"/>
        <v>0.26729660023446661</v>
      </c>
    </row>
    <row r="63" spans="1:59" ht="14.5" customHeight="1" thickBot="1" x14ac:dyDescent="0.4">
      <c r="A63" s="68"/>
      <c r="B63" s="69" t="s">
        <v>67</v>
      </c>
      <c r="C63" s="70">
        <v>10.130000000000001</v>
      </c>
      <c r="D63" s="70">
        <v>1.46</v>
      </c>
      <c r="E63" s="70">
        <v>5.38</v>
      </c>
      <c r="F63" s="70">
        <v>3.28</v>
      </c>
      <c r="G63" s="70">
        <v>5.2991841479668151</v>
      </c>
      <c r="H63" s="70">
        <v>1.52</v>
      </c>
      <c r="I63" s="70">
        <v>0.90049500210265587</v>
      </c>
      <c r="J63" s="70">
        <v>2.8642863626203119</v>
      </c>
      <c r="K63" s="78">
        <v>1.534402783243848</v>
      </c>
      <c r="L63" s="125">
        <f t="shared" si="9"/>
        <v>0.28275284922214328</v>
      </c>
      <c r="M63" s="70"/>
      <c r="N63" s="86"/>
      <c r="O63" s="86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86"/>
      <c r="AA63" s="86"/>
      <c r="AB63" s="70"/>
      <c r="AC63" s="70"/>
      <c r="AD63" s="110">
        <v>5.8000000000000003E-2</v>
      </c>
      <c r="AE63" s="110"/>
      <c r="AF63" s="110"/>
      <c r="AG63" s="110"/>
      <c r="AH63" s="81"/>
      <c r="AI63" s="81"/>
      <c r="AJ63" s="81"/>
      <c r="AK63" s="81"/>
      <c r="AL63" s="129"/>
      <c r="AM63" s="129"/>
      <c r="AN63" s="129"/>
      <c r="AO63" s="129"/>
      <c r="AP63" s="71"/>
      <c r="AQ63" s="71"/>
      <c r="AR63" s="70"/>
      <c r="AS63" s="70"/>
      <c r="AT63" s="70"/>
      <c r="AU63" s="70"/>
      <c r="AV63" s="70"/>
      <c r="AW63" s="70"/>
      <c r="AX63" s="70"/>
      <c r="AY63" s="70"/>
      <c r="AZ63" s="70"/>
      <c r="BA63" s="118"/>
      <c r="BB63" s="119"/>
      <c r="BC63" s="70"/>
      <c r="BD63" s="70"/>
      <c r="BE63" s="70"/>
      <c r="BF63" s="70"/>
      <c r="BG63" s="72"/>
    </row>
    <row r="64" spans="1:59" ht="14.5" customHeight="1" x14ac:dyDescent="0.35">
      <c r="A64" s="184" t="s">
        <v>47</v>
      </c>
      <c r="B64" s="51" t="s">
        <v>20</v>
      </c>
      <c r="C64" s="13">
        <v>0.55296980544876218</v>
      </c>
      <c r="D64" s="13">
        <v>0.25573064341720148</v>
      </c>
      <c r="E64" s="13">
        <v>9.876164773761327E-2</v>
      </c>
      <c r="F64" s="13">
        <v>0.19847751429394739</v>
      </c>
      <c r="G64" s="13">
        <v>0.39719358329257509</v>
      </c>
      <c r="H64" s="13">
        <v>0.12380989172903691</v>
      </c>
      <c r="I64" s="13">
        <v>8.9219459550404251E-2</v>
      </c>
      <c r="J64" s="13">
        <v>0.18034735673825031</v>
      </c>
      <c r="K64" s="77">
        <v>0.1276267670039205</v>
      </c>
      <c r="L64" s="107">
        <f t="shared" si="9"/>
        <v>0.32614322691975844</v>
      </c>
      <c r="M64" s="13">
        <v>9.7679623921378342E-2</v>
      </c>
      <c r="N64" s="92">
        <v>0.38406946787429869</v>
      </c>
      <c r="O64" s="92">
        <v>0.2677382188637335</v>
      </c>
      <c r="P64" s="13">
        <v>0.2128880150523775</v>
      </c>
      <c r="Q64" s="13"/>
      <c r="R64" s="13">
        <v>0.19605248324976601</v>
      </c>
      <c r="S64" s="13">
        <v>3.530030861837891E-3</v>
      </c>
      <c r="T64" s="13">
        <v>3.1770277756541017E-2</v>
      </c>
      <c r="U64" s="13">
        <v>8.9880016559103229E-2</v>
      </c>
      <c r="V64" s="13">
        <v>7.4402188934121705E-2</v>
      </c>
      <c r="W64" s="13"/>
      <c r="X64" s="13">
        <v>9.9316481622646641E-2</v>
      </c>
      <c r="Y64" s="108">
        <f>U64/P64</f>
        <v>0.42219387755102028</v>
      </c>
      <c r="Z64" s="108"/>
      <c r="AA64" s="108">
        <v>0.1</v>
      </c>
      <c r="AB64" s="113">
        <f t="shared" ref="AB64:AB74" si="97">AA64*AP64</f>
        <v>0.06</v>
      </c>
      <c r="AC64" s="113"/>
      <c r="AD64" s="116">
        <v>1.7000000000000001E-2</v>
      </c>
      <c r="AE64" s="80">
        <f>100000*AD64</f>
        <v>1700.0000000000002</v>
      </c>
      <c r="AF64" s="131">
        <v>1E-3</v>
      </c>
      <c r="AG64" s="80">
        <f>AE64*AF64</f>
        <v>1.7000000000000002</v>
      </c>
      <c r="AH64" s="80">
        <v>0.7</v>
      </c>
      <c r="AI64" s="80">
        <v>0.2</v>
      </c>
      <c r="AJ64" s="80">
        <v>0.05</v>
      </c>
      <c r="AK64" s="80">
        <v>0.05</v>
      </c>
      <c r="AL64" s="128">
        <f>$AG64*AH64</f>
        <v>1.19</v>
      </c>
      <c r="AM64" s="128">
        <f t="shared" ref="AM64:AM74" si="98">$AG64*AI64</f>
        <v>0.34000000000000008</v>
      </c>
      <c r="AN64" s="128">
        <f t="shared" ref="AN64:AN74" si="99">$AG64*AJ64</f>
        <v>8.500000000000002E-2</v>
      </c>
      <c r="AO64" s="128">
        <f t="shared" ref="AO64:AO74" si="100">$AG64*AK64</f>
        <v>8.500000000000002E-2</v>
      </c>
      <c r="AP64" s="67">
        <f t="shared" si="19"/>
        <v>0.6</v>
      </c>
      <c r="AQ64" s="67">
        <f t="shared" si="20"/>
        <v>0.6</v>
      </c>
      <c r="AR64" s="13">
        <f t="shared" ref="AR64:AR74" si="101">(AH64*1)+(AI64*AP64)+(AJ64*AQ64)+(AK64*AP64*AQ64)</f>
        <v>0.86799999999999999</v>
      </c>
      <c r="AS64" s="87">
        <f>AG64*AR64</f>
        <v>1.4756000000000002</v>
      </c>
      <c r="AT64" s="87">
        <f>AG64-AS64</f>
        <v>0.22439999999999993</v>
      </c>
      <c r="AU64" s="135">
        <f>AT64/AG64</f>
        <v>0.13199999999999995</v>
      </c>
      <c r="AV64" s="13">
        <f t="shared" ref="AV64:AV74" si="102">J64</f>
        <v>0.18034735673825031</v>
      </c>
      <c r="AW64" s="13">
        <v>2.2920753645691124E-2</v>
      </c>
      <c r="AX64" s="13">
        <v>2.3222854788177556E-2</v>
      </c>
      <c r="AY64" s="13">
        <f t="shared" ref="AY64:AY74" si="103">AX64*AR64</f>
        <v>2.0157437956138117E-2</v>
      </c>
      <c r="AZ64" s="13">
        <f t="shared" si="24"/>
        <v>3.0654168320394387E-3</v>
      </c>
      <c r="BA64" s="117">
        <f t="shared" si="25"/>
        <v>0.13200000000000006</v>
      </c>
      <c r="BB64" s="62"/>
      <c r="BC64" s="13">
        <v>9.9316481622646641E-2</v>
      </c>
      <c r="BD64" s="13">
        <f t="shared" ref="BD64:BD74" si="104">M64</f>
        <v>9.7679623921378342E-2</v>
      </c>
      <c r="BE64" s="13">
        <f t="shared" ref="BE64:BE74" si="105">BD64*AR64</f>
        <v>8.4785913563756393E-2</v>
      </c>
      <c r="BF64" s="13">
        <f t="shared" si="26"/>
        <v>1.2893710357621949E-2</v>
      </c>
      <c r="BG64" s="62">
        <f t="shared" ref="BG64:BG74" si="106">(BF64/BD64)*L64</f>
        <v>4.3050905953408145E-2</v>
      </c>
    </row>
    <row r="65" spans="1:59" ht="14.5" customHeight="1" x14ac:dyDescent="0.35">
      <c r="A65" s="185"/>
      <c r="B65" t="s">
        <v>21</v>
      </c>
      <c r="C65" s="13">
        <v>3.6271656592636048</v>
      </c>
      <c r="D65" s="13">
        <v>1.7332993672530961</v>
      </c>
      <c r="E65" s="13">
        <v>0.67108740347328899</v>
      </c>
      <c r="F65" s="13">
        <v>1.2227788885372199</v>
      </c>
      <c r="G65" s="13">
        <v>2.5278997897705491</v>
      </c>
      <c r="H65" s="13">
        <v>0.88723518680057534</v>
      </c>
      <c r="I65" s="13">
        <v>0.58874539077717991</v>
      </c>
      <c r="J65" s="13">
        <v>1.17749078155436</v>
      </c>
      <c r="K65" s="77">
        <v>0.76166361743900901</v>
      </c>
      <c r="L65" s="107">
        <f t="shared" si="9"/>
        <v>0.32463110102156645</v>
      </c>
      <c r="M65" s="13">
        <v>0.76167772450172133</v>
      </c>
      <c r="N65" s="92">
        <v>0.76299226510129292</v>
      </c>
      <c r="O65" s="92">
        <v>0.43400301390942081</v>
      </c>
      <c r="P65" s="13">
        <v>1.4678378180593179</v>
      </c>
      <c r="Q65" s="13"/>
      <c r="R65" s="13">
        <v>1.345713711596783</v>
      </c>
      <c r="S65" s="13">
        <v>3.5228107633423641E-2</v>
      </c>
      <c r="T65" s="13">
        <v>0.2254598888539113</v>
      </c>
      <c r="U65" s="13">
        <v>0.67637966656173387</v>
      </c>
      <c r="V65" s="13">
        <v>0.4438741561811379</v>
      </c>
      <c r="W65" s="13"/>
      <c r="X65" s="13">
        <v>1.3112281150421039</v>
      </c>
      <c r="Y65" s="108">
        <f t="shared" ref="Y65:Y74" si="107">U65/P65</f>
        <v>0.4608000000000001</v>
      </c>
      <c r="Z65" s="108"/>
      <c r="AA65" s="108">
        <v>0.2</v>
      </c>
      <c r="AB65" s="113">
        <f t="shared" si="97"/>
        <v>0.12</v>
      </c>
      <c r="AC65" s="113"/>
      <c r="AD65" s="116">
        <v>2.4500000000000001E-2</v>
      </c>
      <c r="AE65" s="80">
        <f t="shared" ref="AE65:AE74" si="108">100000*AD65</f>
        <v>2450</v>
      </c>
      <c r="AF65" s="131">
        <v>1E-3</v>
      </c>
      <c r="AG65" s="80">
        <f t="shared" ref="AG65:AG74" si="109">AE65*AF65</f>
        <v>2.4500000000000002</v>
      </c>
      <c r="AH65" s="80">
        <v>0.7</v>
      </c>
      <c r="AI65" s="80">
        <v>0.2</v>
      </c>
      <c r="AJ65" s="80">
        <v>0.05</v>
      </c>
      <c r="AK65" s="80">
        <v>0.05</v>
      </c>
      <c r="AL65" s="128">
        <f t="shared" ref="AL65:AL74" si="110">$AG65*AH65</f>
        <v>1.7150000000000001</v>
      </c>
      <c r="AM65" s="128">
        <f t="shared" si="98"/>
        <v>0.49000000000000005</v>
      </c>
      <c r="AN65" s="128">
        <f t="shared" si="99"/>
        <v>0.12250000000000001</v>
      </c>
      <c r="AO65" s="128">
        <f t="shared" si="100"/>
        <v>0.12250000000000001</v>
      </c>
      <c r="AP65" s="67">
        <f t="shared" si="19"/>
        <v>0.6</v>
      </c>
      <c r="AQ65" s="67">
        <f t="shared" si="20"/>
        <v>0.6</v>
      </c>
      <c r="AR65" s="13">
        <f t="shared" si="101"/>
        <v>0.86799999999999999</v>
      </c>
      <c r="AS65" s="87">
        <f t="shared" ref="AS65:AS74" si="111">AG65*AR65</f>
        <v>2.1266000000000003</v>
      </c>
      <c r="AT65" s="87">
        <f t="shared" ref="AT65:AT74" si="112">AG65-AS65</f>
        <v>0.32339999999999991</v>
      </c>
      <c r="AU65" s="135">
        <f t="shared" ref="AU65:AU74" si="113">AT65/AG65</f>
        <v>0.13199999999999995</v>
      </c>
      <c r="AV65" s="13">
        <f t="shared" si="102"/>
        <v>1.17749078155436</v>
      </c>
      <c r="AW65" s="13">
        <v>6.1122009721843E-2</v>
      </c>
      <c r="AX65" s="13">
        <v>7.7646292825560778E-2</v>
      </c>
      <c r="AY65" s="13">
        <f t="shared" si="103"/>
        <v>6.7396982172586758E-2</v>
      </c>
      <c r="AZ65" s="13">
        <f t="shared" si="24"/>
        <v>1.024931065297402E-2</v>
      </c>
      <c r="BA65" s="117">
        <f t="shared" si="25"/>
        <v>0.13199999999999995</v>
      </c>
      <c r="BB65" s="62"/>
      <c r="BC65" s="13">
        <v>1.3112281150421039</v>
      </c>
      <c r="BD65" s="13">
        <f t="shared" si="104"/>
        <v>0.76167772450172133</v>
      </c>
      <c r="BE65" s="13">
        <f t="shared" si="105"/>
        <v>0.66113626486749411</v>
      </c>
      <c r="BF65" s="13">
        <f t="shared" si="26"/>
        <v>0.10054145963422723</v>
      </c>
      <c r="BG65" s="62">
        <f t="shared" si="106"/>
        <v>4.2851305334846775E-2</v>
      </c>
    </row>
    <row r="66" spans="1:59" ht="14.5" customHeight="1" x14ac:dyDescent="0.35">
      <c r="A66" s="185"/>
      <c r="B66" t="s">
        <v>22</v>
      </c>
      <c r="C66" s="13">
        <v>5.4368260451520527</v>
      </c>
      <c r="D66" s="13">
        <v>2.4761781987821232</v>
      </c>
      <c r="E66" s="13">
        <v>1.2660009309393301</v>
      </c>
      <c r="F66" s="13">
        <v>1.694646915430599</v>
      </c>
      <c r="G66" s="13">
        <v>3.907656416757618</v>
      </c>
      <c r="H66" s="13">
        <v>1.262013526432435</v>
      </c>
      <c r="I66" s="13">
        <v>1.126441773197987</v>
      </c>
      <c r="J66" s="13">
        <v>1.7086028312047341</v>
      </c>
      <c r="K66" s="77">
        <v>1.0726118123548971</v>
      </c>
      <c r="L66" s="107">
        <f t="shared" si="9"/>
        <v>0.31426475980931434</v>
      </c>
      <c r="M66" s="13">
        <v>1.482945754736904</v>
      </c>
      <c r="N66" s="92">
        <v>1.4376948051677121</v>
      </c>
      <c r="O66" s="92">
        <v>0.80849553097681959</v>
      </c>
      <c r="P66" s="13">
        <v>2.076169947460567</v>
      </c>
      <c r="Q66" s="13"/>
      <c r="R66" s="13">
        <v>1.909436827367474</v>
      </c>
      <c r="S66" s="13">
        <v>4.568030687481995E-2</v>
      </c>
      <c r="T66" s="13">
        <v>0.32204616346748072</v>
      </c>
      <c r="U66" s="13">
        <v>0.94101432162129095</v>
      </c>
      <c r="V66" s="13">
        <v>0.64637634227870222</v>
      </c>
      <c r="W66" s="13"/>
      <c r="X66" s="13">
        <v>2.001507854027746</v>
      </c>
      <c r="Y66" s="108">
        <f t="shared" si="107"/>
        <v>0.45324532453245314</v>
      </c>
      <c r="Z66" s="108"/>
      <c r="AA66" s="108">
        <v>0.2</v>
      </c>
      <c r="AB66" s="113">
        <f t="shared" si="97"/>
        <v>0.12</v>
      </c>
      <c r="AC66" s="113"/>
      <c r="AD66" s="116">
        <v>3.1E-2</v>
      </c>
      <c r="AE66" s="80">
        <f t="shared" si="108"/>
        <v>3100</v>
      </c>
      <c r="AF66" s="131">
        <v>1E-3</v>
      </c>
      <c r="AG66" s="80">
        <f t="shared" si="109"/>
        <v>3.1</v>
      </c>
      <c r="AH66" s="80">
        <v>0.6</v>
      </c>
      <c r="AI66" s="80">
        <v>0.3</v>
      </c>
      <c r="AJ66" s="80">
        <v>0.1</v>
      </c>
      <c r="AK66" s="80">
        <v>0.1</v>
      </c>
      <c r="AL66" s="128">
        <f t="shared" si="110"/>
        <v>1.8599999999999999</v>
      </c>
      <c r="AM66" s="128">
        <f t="shared" si="98"/>
        <v>0.92999999999999994</v>
      </c>
      <c r="AN66" s="128">
        <f t="shared" si="99"/>
        <v>0.31000000000000005</v>
      </c>
      <c r="AO66" s="128">
        <f t="shared" si="100"/>
        <v>0.31000000000000005</v>
      </c>
      <c r="AP66" s="67">
        <f t="shared" si="19"/>
        <v>0.6</v>
      </c>
      <c r="AQ66" s="67">
        <f t="shared" si="20"/>
        <v>0.6</v>
      </c>
      <c r="AR66" s="13">
        <f t="shared" si="101"/>
        <v>0.87600000000000011</v>
      </c>
      <c r="AS66" s="87">
        <f t="shared" si="111"/>
        <v>2.7156000000000002</v>
      </c>
      <c r="AT66" s="87">
        <f t="shared" si="112"/>
        <v>0.38439999999999985</v>
      </c>
      <c r="AU66" s="135">
        <f t="shared" si="113"/>
        <v>0.12399999999999994</v>
      </c>
      <c r="AV66" s="13">
        <f t="shared" si="102"/>
        <v>1.7086028312047341</v>
      </c>
      <c r="AW66" s="13">
        <v>8.3067020441251679E-2</v>
      </c>
      <c r="AX66" s="13">
        <v>0.11549207641915921</v>
      </c>
      <c r="AY66" s="13">
        <f t="shared" si="103"/>
        <v>0.10117105894318348</v>
      </c>
      <c r="AZ66" s="13">
        <f t="shared" si="24"/>
        <v>1.4321017475975722E-2</v>
      </c>
      <c r="BA66" s="117">
        <f t="shared" si="25"/>
        <v>0.12399999999999983</v>
      </c>
      <c r="BB66" s="62"/>
      <c r="BC66" s="13">
        <v>2.001507854027746</v>
      </c>
      <c r="BD66" s="13">
        <f t="shared" si="104"/>
        <v>1.482945754736904</v>
      </c>
      <c r="BE66" s="13">
        <f t="shared" si="105"/>
        <v>1.2990604811495281</v>
      </c>
      <c r="BF66" s="13">
        <f t="shared" si="26"/>
        <v>0.18388527358737594</v>
      </c>
      <c r="BG66" s="62">
        <f t="shared" si="106"/>
        <v>3.8968830216354944E-2</v>
      </c>
    </row>
    <row r="67" spans="1:59" ht="14.5" customHeight="1" x14ac:dyDescent="0.35">
      <c r="A67" s="185"/>
      <c r="B67" t="s">
        <v>23</v>
      </c>
      <c r="C67" s="13">
        <v>8.3759845206917269</v>
      </c>
      <c r="D67" s="13">
        <v>3.7572667678132339</v>
      </c>
      <c r="E67" s="13">
        <v>2.1999526300522398</v>
      </c>
      <c r="F67" s="13">
        <v>2.4187651228262528</v>
      </c>
      <c r="G67" s="13">
        <v>5.9197650072104633</v>
      </c>
      <c r="H67" s="13">
        <v>2.0126806767771841</v>
      </c>
      <c r="I67" s="13">
        <v>1.9022887885308351</v>
      </c>
      <c r="J67" s="13">
        <v>2.4818462018241672</v>
      </c>
      <c r="K67" s="77">
        <v>1.5356300168554611</v>
      </c>
      <c r="L67" s="107">
        <f t="shared" si="9"/>
        <v>0.29630501294422223</v>
      </c>
      <c r="M67" s="13">
        <v>2.6855573496905398</v>
      </c>
      <c r="N67" s="92">
        <v>2.5103897046471442</v>
      </c>
      <c r="O67" s="92">
        <v>1.412137172995598</v>
      </c>
      <c r="P67" s="13">
        <v>3.0189140412347788</v>
      </c>
      <c r="Q67" s="13"/>
      <c r="R67" s="13">
        <v>2.7601499805575131</v>
      </c>
      <c r="S67" s="13">
        <v>5.9016364715867867E-2</v>
      </c>
      <c r="T67" s="13">
        <v>0.48348021863384072</v>
      </c>
      <c r="U67" s="13">
        <v>1.3346777866511661</v>
      </c>
      <c r="V67" s="13">
        <v>0.94199197527250644</v>
      </c>
      <c r="W67" s="13"/>
      <c r="X67" s="13">
        <v>2.99708765176833</v>
      </c>
      <c r="Y67" s="108">
        <f t="shared" si="107"/>
        <v>0.442105263157895</v>
      </c>
      <c r="Z67" s="108"/>
      <c r="AA67" s="108">
        <v>0.3</v>
      </c>
      <c r="AB67" s="113">
        <f t="shared" si="97"/>
        <v>0.18</v>
      </c>
      <c r="AC67" s="113"/>
      <c r="AD67" s="116">
        <v>3.4500000000000003E-2</v>
      </c>
      <c r="AE67" s="80">
        <f t="shared" si="108"/>
        <v>3450.0000000000005</v>
      </c>
      <c r="AF67" s="131">
        <v>1E-3</v>
      </c>
      <c r="AG67" s="80">
        <f t="shared" si="109"/>
        <v>3.4500000000000006</v>
      </c>
      <c r="AH67" s="80">
        <v>0.6</v>
      </c>
      <c r="AI67" s="80">
        <v>0.3</v>
      </c>
      <c r="AJ67" s="80">
        <v>0.1</v>
      </c>
      <c r="AK67" s="80">
        <v>0.1</v>
      </c>
      <c r="AL67" s="128">
        <f t="shared" si="110"/>
        <v>2.0700000000000003</v>
      </c>
      <c r="AM67" s="128">
        <f t="shared" si="98"/>
        <v>1.0350000000000001</v>
      </c>
      <c r="AN67" s="128">
        <f t="shared" si="99"/>
        <v>0.34500000000000008</v>
      </c>
      <c r="AO67" s="128">
        <f t="shared" si="100"/>
        <v>0.34500000000000008</v>
      </c>
      <c r="AP67" s="67">
        <f t="shared" si="19"/>
        <v>0.6</v>
      </c>
      <c r="AQ67" s="67">
        <f t="shared" si="20"/>
        <v>0.6</v>
      </c>
      <c r="AR67" s="13">
        <f t="shared" si="101"/>
        <v>0.87600000000000011</v>
      </c>
      <c r="AS67" s="87">
        <f t="shared" si="111"/>
        <v>3.0222000000000011</v>
      </c>
      <c r="AT67" s="87">
        <f t="shared" si="112"/>
        <v>0.42779999999999951</v>
      </c>
      <c r="AU67" s="135">
        <f t="shared" si="113"/>
        <v>0.12399999999999983</v>
      </c>
      <c r="AV67" s="13">
        <f t="shared" si="102"/>
        <v>2.4818462018241672</v>
      </c>
      <c r="AW67" s="13">
        <v>0.12739888773347999</v>
      </c>
      <c r="AX67" s="13">
        <v>0.1671279123085721</v>
      </c>
      <c r="AY67" s="13">
        <f t="shared" si="103"/>
        <v>0.14640405118230918</v>
      </c>
      <c r="AZ67" s="13">
        <f t="shared" si="24"/>
        <v>2.0723861126262927E-2</v>
      </c>
      <c r="BA67" s="117">
        <f t="shared" si="25"/>
        <v>0.12399999999999992</v>
      </c>
      <c r="BB67" s="62"/>
      <c r="BC67" s="13">
        <v>2.99708765176833</v>
      </c>
      <c r="BD67" s="13">
        <f t="shared" si="104"/>
        <v>2.6855573496905398</v>
      </c>
      <c r="BE67" s="13">
        <f t="shared" si="105"/>
        <v>2.3525482383289131</v>
      </c>
      <c r="BF67" s="13">
        <f t="shared" si="26"/>
        <v>0.3330091113616267</v>
      </c>
      <c r="BG67" s="62">
        <f t="shared" si="106"/>
        <v>3.6741821605083533E-2</v>
      </c>
    </row>
    <row r="68" spans="1:59" ht="14.5" customHeight="1" x14ac:dyDescent="0.35">
      <c r="A68" s="185"/>
      <c r="B68" t="s">
        <v>24</v>
      </c>
      <c r="C68" s="13">
        <v>12.30221788720484</v>
      </c>
      <c r="D68" s="13">
        <v>5.2850045233825407</v>
      </c>
      <c r="E68" s="13">
        <v>3.7491912430833421</v>
      </c>
      <c r="F68" s="13">
        <v>3.268022120738963</v>
      </c>
      <c r="G68" s="13">
        <v>8.7631698934719058</v>
      </c>
      <c r="H68" s="13">
        <v>2.7515017975692828</v>
      </c>
      <c r="I68" s="13">
        <v>3.332832655585348</v>
      </c>
      <c r="J68" s="13">
        <v>3.484057236893582</v>
      </c>
      <c r="K68" s="77">
        <v>1.9462800009929759</v>
      </c>
      <c r="L68" s="107">
        <f t="shared" si="9"/>
        <v>0.2832056194125161</v>
      </c>
      <c r="M68" s="13">
        <v>4.2914688390845761</v>
      </c>
      <c r="N68" s="92">
        <v>3.9112349992808109</v>
      </c>
      <c r="O68" s="92">
        <v>2.0637740127293882</v>
      </c>
      <c r="P68" s="13">
        <v>4.4288007018594637</v>
      </c>
      <c r="Q68" s="13"/>
      <c r="R68" s="13">
        <v>3.9752624835430819</v>
      </c>
      <c r="S68" s="13">
        <v>0.13379377440333251</v>
      </c>
      <c r="T68" s="13">
        <v>0.83904570388530553</v>
      </c>
      <c r="U68" s="13">
        <v>1.852703621822418</v>
      </c>
      <c r="V68" s="13">
        <v>1.2835131578353589</v>
      </c>
      <c r="W68" s="13"/>
      <c r="X68" s="13">
        <v>4.4274999848044621</v>
      </c>
      <c r="Y68" s="108">
        <f t="shared" si="107"/>
        <v>0.41833077316948292</v>
      </c>
      <c r="Z68" s="108"/>
      <c r="AA68" s="108">
        <v>0.3</v>
      </c>
      <c r="AB68" s="113">
        <f t="shared" si="97"/>
        <v>0.18</v>
      </c>
      <c r="AC68" s="113"/>
      <c r="AD68" s="116">
        <v>0.04</v>
      </c>
      <c r="AE68" s="80">
        <f t="shared" si="108"/>
        <v>4000</v>
      </c>
      <c r="AF68" s="131">
        <v>1E-3</v>
      </c>
      <c r="AG68" s="80">
        <f t="shared" si="109"/>
        <v>4</v>
      </c>
      <c r="AH68" s="80">
        <v>0.5</v>
      </c>
      <c r="AI68" s="80">
        <v>0.2</v>
      </c>
      <c r="AJ68" s="80">
        <v>0.15</v>
      </c>
      <c r="AK68" s="80">
        <v>0.15</v>
      </c>
      <c r="AL68" s="128">
        <f t="shared" si="110"/>
        <v>2</v>
      </c>
      <c r="AM68" s="128">
        <f t="shared" si="98"/>
        <v>0.8</v>
      </c>
      <c r="AN68" s="128">
        <f t="shared" si="99"/>
        <v>0.6</v>
      </c>
      <c r="AO68" s="128">
        <f t="shared" si="100"/>
        <v>0.6</v>
      </c>
      <c r="AP68" s="67">
        <f t="shared" si="19"/>
        <v>0.6</v>
      </c>
      <c r="AQ68" s="67">
        <f t="shared" si="20"/>
        <v>0.6</v>
      </c>
      <c r="AR68" s="13">
        <f t="shared" si="101"/>
        <v>0.76400000000000001</v>
      </c>
      <c r="AS68" s="87">
        <f t="shared" si="111"/>
        <v>3.056</v>
      </c>
      <c r="AT68" s="87">
        <f t="shared" si="112"/>
        <v>0.94399999999999995</v>
      </c>
      <c r="AU68" s="135">
        <f t="shared" si="113"/>
        <v>0.23599999999999999</v>
      </c>
      <c r="AV68" s="13">
        <f t="shared" si="102"/>
        <v>3.484057236893582</v>
      </c>
      <c r="AW68" s="13">
        <v>0.17069978136774949</v>
      </c>
      <c r="AX68" s="13">
        <v>0.21710270624666969</v>
      </c>
      <c r="AY68" s="13">
        <f t="shared" si="103"/>
        <v>0.16586646757245566</v>
      </c>
      <c r="AZ68" s="13">
        <f t="shared" si="24"/>
        <v>5.1236238674214035E-2</v>
      </c>
      <c r="BA68" s="117">
        <f t="shared" si="25"/>
        <v>0.23599999999999993</v>
      </c>
      <c r="BB68" s="62"/>
      <c r="BC68" s="13">
        <v>4.4274999848044621</v>
      </c>
      <c r="BD68" s="13">
        <f t="shared" si="104"/>
        <v>4.2914688390845761</v>
      </c>
      <c r="BE68" s="13">
        <f t="shared" si="105"/>
        <v>3.2786821930606163</v>
      </c>
      <c r="BF68" s="13">
        <f t="shared" si="26"/>
        <v>1.0127866460239598</v>
      </c>
      <c r="BG68" s="62">
        <f t="shared" si="106"/>
        <v>6.6836526181353786E-2</v>
      </c>
    </row>
    <row r="69" spans="1:59" ht="14.5" customHeight="1" x14ac:dyDescent="0.35">
      <c r="A69" s="185"/>
      <c r="B69" t="s">
        <v>25</v>
      </c>
      <c r="C69" s="13">
        <v>16.920288943342989</v>
      </c>
      <c r="D69" s="13">
        <v>7.1842680053478016</v>
      </c>
      <c r="E69" s="13">
        <v>5.3887538101054462</v>
      </c>
      <c r="F69" s="13">
        <v>4.3472671278897437</v>
      </c>
      <c r="G69" s="13">
        <v>12.374011621399291</v>
      </c>
      <c r="H69" s="13">
        <v>3.4406651327550568</v>
      </c>
      <c r="I69" s="13">
        <v>4.8160466961057287</v>
      </c>
      <c r="J69" s="13">
        <v>4.9000732224840657</v>
      </c>
      <c r="K69" s="77">
        <v>2.6578917028094979</v>
      </c>
      <c r="L69" s="107">
        <f t="shared" ref="L69:L75" si="114">(J69)/C69</f>
        <v>0.28959749085206488</v>
      </c>
      <c r="M69" s="13">
        <v>5.6783248373781134</v>
      </c>
      <c r="N69" s="92">
        <v>5.1828356956003088</v>
      </c>
      <c r="O69" s="92">
        <v>2.5328573003761958</v>
      </c>
      <c r="P69" s="13">
        <v>5.9845591219757406</v>
      </c>
      <c r="Q69" s="13"/>
      <c r="R69" s="13">
        <v>5.3022887182321359</v>
      </c>
      <c r="S69" s="13">
        <v>0.15842983158091201</v>
      </c>
      <c r="T69" s="13">
        <v>1.1473386190295081</v>
      </c>
      <c r="U69" s="13">
        <v>2.5374326251588002</v>
      </c>
      <c r="V69" s="13">
        <v>1.6175174740438281</v>
      </c>
      <c r="W69" s="13"/>
      <c r="X69" s="13">
        <v>6.1044656942226281</v>
      </c>
      <c r="Y69" s="108">
        <f t="shared" si="107"/>
        <v>0.42399658411614005</v>
      </c>
      <c r="Z69" s="108"/>
      <c r="AA69" s="108">
        <v>0.3</v>
      </c>
      <c r="AB69" s="113">
        <f t="shared" si="97"/>
        <v>0.18</v>
      </c>
      <c r="AC69" s="113"/>
      <c r="AD69" s="116">
        <v>4.2999999999999997E-2</v>
      </c>
      <c r="AE69" s="80">
        <f t="shared" si="108"/>
        <v>4300</v>
      </c>
      <c r="AF69" s="131">
        <v>1E-3</v>
      </c>
      <c r="AG69" s="80">
        <f t="shared" si="109"/>
        <v>4.3</v>
      </c>
      <c r="AH69" s="80">
        <v>0.4</v>
      </c>
      <c r="AI69" s="80">
        <v>0.2</v>
      </c>
      <c r="AJ69" s="80">
        <v>0.2</v>
      </c>
      <c r="AK69" s="80">
        <v>0.2</v>
      </c>
      <c r="AL69" s="128">
        <f t="shared" si="110"/>
        <v>1.72</v>
      </c>
      <c r="AM69" s="128">
        <f t="shared" si="98"/>
        <v>0.86</v>
      </c>
      <c r="AN69" s="128">
        <f t="shared" si="99"/>
        <v>0.86</v>
      </c>
      <c r="AO69" s="128">
        <f t="shared" si="100"/>
        <v>0.86</v>
      </c>
      <c r="AP69" s="67">
        <f t="shared" ref="AP69:AP74" si="115">(0.6*$BI$4*$BL$4)+(1-$BI$4) + (1 - $BL$4)</f>
        <v>0.6</v>
      </c>
      <c r="AQ69" s="67">
        <f t="shared" ref="AQ69:AQ74" si="116">(0.6*$BJ$4)+(1-$BJ$4)</f>
        <v>0.6</v>
      </c>
      <c r="AR69" s="13">
        <f t="shared" si="101"/>
        <v>0.71199999999999997</v>
      </c>
      <c r="AS69" s="87">
        <f t="shared" si="111"/>
        <v>3.0615999999999999</v>
      </c>
      <c r="AT69" s="87">
        <f t="shared" si="112"/>
        <v>1.2383999999999999</v>
      </c>
      <c r="AU69" s="135">
        <f t="shared" si="113"/>
        <v>0.28799999999999998</v>
      </c>
      <c r="AV69" s="13">
        <f t="shared" si="102"/>
        <v>4.9000732224840657</v>
      </c>
      <c r="AW69" s="13">
        <v>0.213853393050882</v>
      </c>
      <c r="AX69" s="13">
        <v>0.26690172657060041</v>
      </c>
      <c r="AY69" s="13">
        <f t="shared" si="103"/>
        <v>0.19003402931826749</v>
      </c>
      <c r="AZ69" s="13">
        <f t="shared" ref="AZ69:AZ74" si="117">AX69-AY69</f>
        <v>7.6867697252332917E-2</v>
      </c>
      <c r="BA69" s="117">
        <f t="shared" ref="BA69:BA74" si="118">AZ69/AX69</f>
        <v>0.28799999999999998</v>
      </c>
      <c r="BB69" s="62"/>
      <c r="BC69" s="13">
        <v>6.1044656942226281</v>
      </c>
      <c r="BD69" s="13">
        <f t="shared" si="104"/>
        <v>5.6783248373781134</v>
      </c>
      <c r="BE69" s="13">
        <f t="shared" si="105"/>
        <v>4.0429672842132165</v>
      </c>
      <c r="BF69" s="13">
        <f t="shared" ref="BF69:BF74" si="119">BD69-BE69</f>
        <v>1.6353575531648969</v>
      </c>
      <c r="BG69" s="62">
        <f t="shared" si="106"/>
        <v>8.3404077365394694E-2</v>
      </c>
    </row>
    <row r="70" spans="1:59" ht="14.5" customHeight="1" x14ac:dyDescent="0.35">
      <c r="A70" s="185"/>
      <c r="B70" t="s">
        <v>26</v>
      </c>
      <c r="C70" s="13">
        <v>23.28788079830781</v>
      </c>
      <c r="D70" s="13">
        <v>9.8214454278381051</v>
      </c>
      <c r="E70" s="13">
        <v>7.7599566104669746</v>
      </c>
      <c r="F70" s="13">
        <v>5.7064787600027271</v>
      </c>
      <c r="G70" s="13">
        <v>17.05801886705542</v>
      </c>
      <c r="H70" s="13">
        <v>4.8065801441295779</v>
      </c>
      <c r="I70" s="13">
        <v>6.9508489528718291</v>
      </c>
      <c r="J70" s="13">
        <v>6.7479044578974694</v>
      </c>
      <c r="K70" s="77">
        <v>3.3592654562861162</v>
      </c>
      <c r="L70" s="107">
        <f t="shared" si="114"/>
        <v>0.28976034858387795</v>
      </c>
      <c r="M70" s="13">
        <v>7.2539117572512808</v>
      </c>
      <c r="N70" s="92">
        <v>6.5639403571958308</v>
      </c>
      <c r="O70" s="92">
        <v>3.0416837932149741</v>
      </c>
      <c r="P70" s="13">
        <v>8.3677224940104811</v>
      </c>
      <c r="Q70" s="13"/>
      <c r="R70" s="13">
        <v>7.4520211009665926</v>
      </c>
      <c r="S70" s="13">
        <v>0.20657236812774579</v>
      </c>
      <c r="T70" s="13">
        <v>1.711159168819387</v>
      </c>
      <c r="U70" s="13">
        <v>3.5980590090310351</v>
      </c>
      <c r="V70" s="13">
        <v>2.1428029231161689</v>
      </c>
      <c r="W70" s="13"/>
      <c r="X70" s="13">
        <v>8.2735737691793201</v>
      </c>
      <c r="Y70" s="108">
        <f t="shared" si="107"/>
        <v>0.42999263080324235</v>
      </c>
      <c r="Z70" s="108"/>
      <c r="AA70" s="108">
        <v>0.35</v>
      </c>
      <c r="AB70" s="113">
        <f t="shared" si="97"/>
        <v>0.21</v>
      </c>
      <c r="AC70" s="113"/>
      <c r="AD70" s="116">
        <v>4.7E-2</v>
      </c>
      <c r="AE70" s="80">
        <f t="shared" si="108"/>
        <v>4700</v>
      </c>
      <c r="AF70" s="131">
        <v>1E-3</v>
      </c>
      <c r="AG70" s="80">
        <f t="shared" si="109"/>
        <v>4.7</v>
      </c>
      <c r="AH70" s="80">
        <v>0.3</v>
      </c>
      <c r="AI70" s="80">
        <v>0.3</v>
      </c>
      <c r="AJ70" s="80">
        <v>0.2</v>
      </c>
      <c r="AK70" s="80">
        <v>0.2</v>
      </c>
      <c r="AL70" s="128">
        <f t="shared" si="110"/>
        <v>1.41</v>
      </c>
      <c r="AM70" s="128">
        <f t="shared" si="98"/>
        <v>1.41</v>
      </c>
      <c r="AN70" s="128">
        <f t="shared" si="99"/>
        <v>0.94000000000000006</v>
      </c>
      <c r="AO70" s="128">
        <f t="shared" si="100"/>
        <v>0.94000000000000006</v>
      </c>
      <c r="AP70" s="67">
        <f t="shared" si="115"/>
        <v>0.6</v>
      </c>
      <c r="AQ70" s="67">
        <f t="shared" si="116"/>
        <v>0.6</v>
      </c>
      <c r="AR70" s="13">
        <f t="shared" si="101"/>
        <v>0.67199999999999993</v>
      </c>
      <c r="AS70" s="87">
        <f t="shared" si="111"/>
        <v>3.1583999999999999</v>
      </c>
      <c r="AT70" s="87">
        <f t="shared" si="112"/>
        <v>1.5416000000000003</v>
      </c>
      <c r="AU70" s="135">
        <f t="shared" si="113"/>
        <v>0.32800000000000007</v>
      </c>
      <c r="AV70" s="13">
        <f t="shared" si="102"/>
        <v>6.7479044578974694</v>
      </c>
      <c r="AW70" s="13">
        <v>0.25582874912491882</v>
      </c>
      <c r="AX70" s="13">
        <v>0.33029581771236333</v>
      </c>
      <c r="AY70" s="13">
        <f t="shared" si="103"/>
        <v>0.22195878950270814</v>
      </c>
      <c r="AZ70" s="13">
        <f t="shared" si="117"/>
        <v>0.10833702820965518</v>
      </c>
      <c r="BA70" s="117">
        <f t="shared" si="118"/>
        <v>0.32800000000000001</v>
      </c>
      <c r="BB70" s="62"/>
      <c r="BC70" s="13">
        <v>8.2735737691793201</v>
      </c>
      <c r="BD70" s="13">
        <f t="shared" si="104"/>
        <v>7.2539117572512808</v>
      </c>
      <c r="BE70" s="13">
        <f t="shared" si="105"/>
        <v>4.8746287008728606</v>
      </c>
      <c r="BF70" s="13">
        <f t="shared" si="119"/>
        <v>2.3792830563784202</v>
      </c>
      <c r="BG70" s="62">
        <f t="shared" si="106"/>
        <v>9.5041394335511967E-2</v>
      </c>
    </row>
    <row r="71" spans="1:59" ht="14.5" customHeight="1" x14ac:dyDescent="0.35">
      <c r="A71" s="185"/>
      <c r="B71" t="s">
        <v>27</v>
      </c>
      <c r="C71" s="13">
        <v>30.820365592460991</v>
      </c>
      <c r="D71" s="13">
        <v>13.302516076922981</v>
      </c>
      <c r="E71" s="13">
        <v>10.11321273485596</v>
      </c>
      <c r="F71" s="13">
        <v>7.4046367806820488</v>
      </c>
      <c r="G71" s="13">
        <v>23.18254015347258</v>
      </c>
      <c r="H71" s="13">
        <v>5.560652621151732</v>
      </c>
      <c r="I71" s="13">
        <v>9.1194702986888405</v>
      </c>
      <c r="J71" s="13">
        <v>9.5356223658201973</v>
      </c>
      <c r="K71" s="77">
        <v>4.5274474889635394</v>
      </c>
      <c r="L71" s="107">
        <f t="shared" si="114"/>
        <v>0.30939355139099056</v>
      </c>
      <c r="M71" s="13">
        <v>9.4900781500547406</v>
      </c>
      <c r="N71" s="92">
        <v>8.6833177822302758</v>
      </c>
      <c r="O71" s="92">
        <v>3.741117917872097</v>
      </c>
      <c r="P71" s="13">
        <v>11.143397400489111</v>
      </c>
      <c r="Q71" s="13"/>
      <c r="R71" s="13">
        <v>9.7571968326599769</v>
      </c>
      <c r="S71" s="13">
        <v>0.39723956570625862</v>
      </c>
      <c r="T71" s="13">
        <v>2.2137829963838369</v>
      </c>
      <c r="U71" s="13">
        <v>4.8661846799016688</v>
      </c>
      <c r="V71" s="13">
        <v>2.6772291563744721</v>
      </c>
      <c r="W71" s="13"/>
      <c r="X71" s="13">
        <v>11.145672042901481</v>
      </c>
      <c r="Y71" s="108">
        <f t="shared" si="107"/>
        <v>0.43668770887486075</v>
      </c>
      <c r="Z71" s="108"/>
      <c r="AA71" s="108">
        <v>0.35</v>
      </c>
      <c r="AB71" s="113">
        <f t="shared" si="97"/>
        <v>0.21</v>
      </c>
      <c r="AC71" s="113"/>
      <c r="AD71" s="116">
        <v>5.1999999999999998E-2</v>
      </c>
      <c r="AE71" s="80">
        <f t="shared" si="108"/>
        <v>5200</v>
      </c>
      <c r="AF71" s="131">
        <v>1E-3</v>
      </c>
      <c r="AG71" s="80">
        <f t="shared" si="109"/>
        <v>5.2</v>
      </c>
      <c r="AH71" s="80">
        <v>0.15</v>
      </c>
      <c r="AI71" s="80">
        <v>0.25</v>
      </c>
      <c r="AJ71" s="80">
        <v>0.4</v>
      </c>
      <c r="AK71" s="80">
        <v>0.2</v>
      </c>
      <c r="AL71" s="128">
        <f t="shared" si="110"/>
        <v>0.78</v>
      </c>
      <c r="AM71" s="128">
        <f t="shared" si="98"/>
        <v>1.3</v>
      </c>
      <c r="AN71" s="128">
        <f t="shared" si="99"/>
        <v>2.08</v>
      </c>
      <c r="AO71" s="128">
        <f t="shared" si="100"/>
        <v>1.04</v>
      </c>
      <c r="AP71" s="67">
        <f t="shared" si="115"/>
        <v>0.6</v>
      </c>
      <c r="AQ71" s="67">
        <f t="shared" si="116"/>
        <v>0.6</v>
      </c>
      <c r="AR71" s="13">
        <f t="shared" si="101"/>
        <v>0.61199999999999999</v>
      </c>
      <c r="AS71" s="87">
        <f t="shared" si="111"/>
        <v>3.1823999999999999</v>
      </c>
      <c r="AT71" s="87">
        <f t="shared" si="112"/>
        <v>2.0176000000000003</v>
      </c>
      <c r="AU71" s="135">
        <f t="shared" si="113"/>
        <v>0.38800000000000007</v>
      </c>
      <c r="AV71" s="13">
        <f t="shared" si="102"/>
        <v>9.5356223658201973</v>
      </c>
      <c r="AW71" s="13">
        <v>0.29426933837166819</v>
      </c>
      <c r="AX71" s="13">
        <v>0.41439558732208959</v>
      </c>
      <c r="AY71" s="13">
        <f t="shared" si="103"/>
        <v>0.25361009944111884</v>
      </c>
      <c r="AZ71" s="13">
        <f t="shared" si="117"/>
        <v>0.16078548788097075</v>
      </c>
      <c r="BA71" s="117">
        <f t="shared" si="118"/>
        <v>0.38799999999999996</v>
      </c>
      <c r="BB71" s="62"/>
      <c r="BC71" s="13">
        <v>11.145672042901481</v>
      </c>
      <c r="BD71" s="13">
        <f t="shared" si="104"/>
        <v>9.4900781500547406</v>
      </c>
      <c r="BE71" s="13">
        <f t="shared" si="105"/>
        <v>5.8079278278335016</v>
      </c>
      <c r="BF71" s="13">
        <f t="shared" si="119"/>
        <v>3.6821503222212391</v>
      </c>
      <c r="BG71" s="62">
        <f t="shared" si="106"/>
        <v>0.12004469793970432</v>
      </c>
    </row>
    <row r="72" spans="1:59" ht="14.5" customHeight="1" x14ac:dyDescent="0.35">
      <c r="A72" s="185"/>
      <c r="B72" t="s">
        <v>28</v>
      </c>
      <c r="C72" s="13">
        <v>38.745752659388849</v>
      </c>
      <c r="D72" s="13">
        <v>17.927061666699782</v>
      </c>
      <c r="E72" s="13">
        <v>11.493706493590521</v>
      </c>
      <c r="F72" s="13">
        <v>9.3249844990985498</v>
      </c>
      <c r="G72" s="13">
        <v>29.9356446050258</v>
      </c>
      <c r="H72" s="13">
        <v>6.2149227420093514</v>
      </c>
      <c r="I72" s="13">
        <v>10.437949743274279</v>
      </c>
      <c r="J72" s="13">
        <v>13.641625399406299</v>
      </c>
      <c r="K72" s="77">
        <v>5.8560694623452134</v>
      </c>
      <c r="L72" s="107">
        <f t="shared" si="114"/>
        <v>0.3520805369127516</v>
      </c>
      <c r="M72" s="13">
        <v>11.73882416051636</v>
      </c>
      <c r="N72" s="92">
        <v>10.101336574302531</v>
      </c>
      <c r="O72" s="92">
        <v>4.0975455773094094</v>
      </c>
      <c r="P72" s="13">
        <v>15.809814006641931</v>
      </c>
      <c r="Q72" s="13"/>
      <c r="R72" s="13">
        <v>13.78476371388696</v>
      </c>
      <c r="S72" s="13">
        <v>0.53480556692935433</v>
      </c>
      <c r="T72" s="13">
        <v>2.758154553040153</v>
      </c>
      <c r="U72" s="13">
        <v>7.3911331159899527</v>
      </c>
      <c r="V72" s="13">
        <v>3.6354760448568468</v>
      </c>
      <c r="W72" s="13"/>
      <c r="X72" s="13">
        <v>15.871378475821119</v>
      </c>
      <c r="Y72" s="108">
        <f t="shared" si="107"/>
        <v>0.46750285062713776</v>
      </c>
      <c r="Z72" s="108"/>
      <c r="AA72" s="108">
        <v>0.4</v>
      </c>
      <c r="AB72" s="114">
        <f t="shared" si="97"/>
        <v>0.24</v>
      </c>
      <c r="AC72" s="114"/>
      <c r="AD72" s="116">
        <v>5.8000000000000003E-2</v>
      </c>
      <c r="AE72" s="80">
        <f t="shared" si="108"/>
        <v>5800</v>
      </c>
      <c r="AF72" s="131">
        <v>1E-3</v>
      </c>
      <c r="AG72" s="80">
        <f t="shared" si="109"/>
        <v>5.8</v>
      </c>
      <c r="AH72" s="80">
        <v>0.15</v>
      </c>
      <c r="AI72" s="80">
        <v>0.25</v>
      </c>
      <c r="AJ72" s="80">
        <v>0.4</v>
      </c>
      <c r="AK72" s="80">
        <v>0.2</v>
      </c>
      <c r="AL72" s="128">
        <f t="shared" si="110"/>
        <v>0.87</v>
      </c>
      <c r="AM72" s="128">
        <f t="shared" si="98"/>
        <v>1.45</v>
      </c>
      <c r="AN72" s="128">
        <f t="shared" si="99"/>
        <v>2.3199999999999998</v>
      </c>
      <c r="AO72" s="128">
        <f t="shared" si="100"/>
        <v>1.1599999999999999</v>
      </c>
      <c r="AP72" s="67">
        <f t="shared" si="115"/>
        <v>0.6</v>
      </c>
      <c r="AQ72" s="67">
        <f t="shared" si="116"/>
        <v>0.6</v>
      </c>
      <c r="AR72" s="13">
        <f t="shared" si="101"/>
        <v>0.61199999999999999</v>
      </c>
      <c r="AS72" s="87">
        <f t="shared" si="111"/>
        <v>3.5495999999999999</v>
      </c>
      <c r="AT72" s="87">
        <f t="shared" si="112"/>
        <v>2.2504</v>
      </c>
      <c r="AU72" s="135">
        <f t="shared" si="113"/>
        <v>0.38800000000000001</v>
      </c>
      <c r="AV72" s="13">
        <f t="shared" si="102"/>
        <v>13.641625399406299</v>
      </c>
      <c r="AW72" s="13">
        <v>0.30781927787626961</v>
      </c>
      <c r="AX72" s="13">
        <v>0.42405936007569428</v>
      </c>
      <c r="AY72" s="13">
        <f t="shared" si="103"/>
        <v>0.25952432836632489</v>
      </c>
      <c r="AZ72" s="13">
        <f t="shared" si="117"/>
        <v>0.16453503170936939</v>
      </c>
      <c r="BA72" s="117">
        <f t="shared" si="118"/>
        <v>0.38800000000000001</v>
      </c>
      <c r="BB72" s="62"/>
      <c r="BC72" s="13">
        <v>15.871378475821119</v>
      </c>
      <c r="BD72" s="13">
        <f t="shared" si="104"/>
        <v>11.73882416051636</v>
      </c>
      <c r="BE72" s="13">
        <f t="shared" si="105"/>
        <v>7.1841603862360124</v>
      </c>
      <c r="BF72" s="13">
        <f t="shared" si="119"/>
        <v>4.554663774280348</v>
      </c>
      <c r="BG72" s="62">
        <f t="shared" si="106"/>
        <v>0.13660724832214763</v>
      </c>
    </row>
    <row r="73" spans="1:59" ht="14.5" customHeight="1" x14ac:dyDescent="0.35">
      <c r="A73" s="185"/>
      <c r="B73" t="s">
        <v>29</v>
      </c>
      <c r="C73" s="13">
        <v>44.304859774362761</v>
      </c>
      <c r="D73" s="13">
        <v>20.957861995654191</v>
      </c>
      <c r="E73" s="13">
        <v>11.65081722052782</v>
      </c>
      <c r="F73" s="13">
        <v>11.69618055818075</v>
      </c>
      <c r="G73" s="13">
        <v>35.065860005715777</v>
      </c>
      <c r="H73" s="13">
        <v>5.5192060811066233</v>
      </c>
      <c r="I73" s="13">
        <v>10.584778785683939</v>
      </c>
      <c r="J73" s="13">
        <v>16.958327725920761</v>
      </c>
      <c r="K73" s="77">
        <v>7.5227534941110816</v>
      </c>
      <c r="L73" s="107">
        <f t="shared" si="114"/>
        <v>0.38276450511945387</v>
      </c>
      <c r="M73" s="13">
        <v>14.35183637872011</v>
      </c>
      <c r="N73" s="92">
        <v>11.152171646304931</v>
      </c>
      <c r="O73" s="92">
        <v>4.4570029624514094</v>
      </c>
      <c r="P73" s="13">
        <v>21.903403099923171</v>
      </c>
      <c r="Q73" s="13"/>
      <c r="R73" s="13">
        <v>18.74805091265932</v>
      </c>
      <c r="S73" s="13">
        <v>0.68365964057383233</v>
      </c>
      <c r="T73" s="13">
        <v>3.146587320076998</v>
      </c>
      <c r="U73" s="13">
        <v>10.474016288278589</v>
      </c>
      <c r="V73" s="13">
        <v>5.1274473043037423</v>
      </c>
      <c r="W73" s="13"/>
      <c r="X73" s="13">
        <v>21.990359040684059</v>
      </c>
      <c r="Y73" s="108">
        <f t="shared" si="107"/>
        <v>0.47819127651060434</v>
      </c>
      <c r="Z73" s="108"/>
      <c r="AA73" s="108">
        <v>0.4</v>
      </c>
      <c r="AB73" s="113">
        <f t="shared" si="97"/>
        <v>0.24</v>
      </c>
      <c r="AC73" s="113"/>
      <c r="AD73" s="116">
        <v>6.5500000000000003E-2</v>
      </c>
      <c r="AE73" s="80">
        <f t="shared" si="108"/>
        <v>6550</v>
      </c>
      <c r="AF73" s="131">
        <v>1E-3</v>
      </c>
      <c r="AG73" s="80">
        <f t="shared" si="109"/>
        <v>6.55</v>
      </c>
      <c r="AH73" s="80">
        <v>0.05</v>
      </c>
      <c r="AI73" s="80">
        <v>0.15</v>
      </c>
      <c r="AJ73" s="80">
        <v>0.5</v>
      </c>
      <c r="AK73" s="80">
        <v>0.3</v>
      </c>
      <c r="AL73" s="128">
        <f t="shared" si="110"/>
        <v>0.32750000000000001</v>
      </c>
      <c r="AM73" s="128">
        <f t="shared" si="98"/>
        <v>0.98249999999999993</v>
      </c>
      <c r="AN73" s="128">
        <f t="shared" si="99"/>
        <v>3.2749999999999999</v>
      </c>
      <c r="AO73" s="128">
        <f t="shared" si="100"/>
        <v>1.9649999999999999</v>
      </c>
      <c r="AP73" s="67">
        <f t="shared" si="115"/>
        <v>0.6</v>
      </c>
      <c r="AQ73" s="67">
        <f t="shared" si="116"/>
        <v>0.6</v>
      </c>
      <c r="AR73" s="13">
        <f t="shared" si="101"/>
        <v>0.54800000000000004</v>
      </c>
      <c r="AS73" s="87">
        <f t="shared" si="111"/>
        <v>3.5894000000000004</v>
      </c>
      <c r="AT73" s="87">
        <f t="shared" si="112"/>
        <v>2.9605999999999995</v>
      </c>
      <c r="AU73" s="135">
        <f t="shared" si="113"/>
        <v>0.4519999999999999</v>
      </c>
      <c r="AV73" s="13">
        <f t="shared" si="102"/>
        <v>16.958327725920761</v>
      </c>
      <c r="AW73" s="13">
        <v>0.28602154910799782</v>
      </c>
      <c r="AX73" s="13">
        <v>0.37638307346949518</v>
      </c>
      <c r="AY73" s="13">
        <f t="shared" si="103"/>
        <v>0.20625792426128337</v>
      </c>
      <c r="AZ73" s="13">
        <f t="shared" si="117"/>
        <v>0.17012514920821181</v>
      </c>
      <c r="BA73" s="117">
        <f t="shared" si="118"/>
        <v>0.45199999999999996</v>
      </c>
      <c r="BB73" s="62"/>
      <c r="BC73" s="13">
        <v>21.990359040684059</v>
      </c>
      <c r="BD73" s="13">
        <f t="shared" si="104"/>
        <v>14.35183637872011</v>
      </c>
      <c r="BE73" s="13">
        <f t="shared" si="105"/>
        <v>7.8648063355386206</v>
      </c>
      <c r="BF73" s="13">
        <f t="shared" si="119"/>
        <v>6.4870300431814893</v>
      </c>
      <c r="BG73" s="62">
        <f t="shared" si="106"/>
        <v>0.17300955631399315</v>
      </c>
    </row>
    <row r="74" spans="1:59" ht="14.5" customHeight="1" x14ac:dyDescent="0.35">
      <c r="A74" s="185"/>
      <c r="B74" t="s">
        <v>30</v>
      </c>
      <c r="C74" s="13">
        <v>44.160833604444989</v>
      </c>
      <c r="D74" s="13">
        <v>21.009287551638931</v>
      </c>
      <c r="E74" s="13">
        <v>9.5058415807415493</v>
      </c>
      <c r="F74" s="13">
        <v>13.6457044720645</v>
      </c>
      <c r="G74" s="13">
        <v>34.152146780664197</v>
      </c>
      <c r="H74" s="13">
        <v>3.609464484281574</v>
      </c>
      <c r="I74" s="13">
        <v>8.5965871686706201</v>
      </c>
      <c r="J74" s="13">
        <v>17.66157812537778</v>
      </c>
      <c r="K74" s="77">
        <v>7.8939814866158091</v>
      </c>
      <c r="L74" s="107">
        <f t="shared" si="114"/>
        <v>0.39993760723756044</v>
      </c>
      <c r="M74" s="13">
        <v>18.545005370773062</v>
      </c>
      <c r="N74" s="92">
        <v>11.57067979303406</v>
      </c>
      <c r="O74" s="92">
        <v>4.5070773000128748</v>
      </c>
      <c r="P74" s="13">
        <v>29.363163705484489</v>
      </c>
      <c r="Q74" s="13"/>
      <c r="R74" s="13">
        <v>23.90343785307773</v>
      </c>
      <c r="S74" s="13">
        <v>0.68548995192699291</v>
      </c>
      <c r="T74" s="13">
        <v>3.2903517692495661</v>
      </c>
      <c r="U74" s="13">
        <v>14.54851615619171</v>
      </c>
      <c r="V74" s="13">
        <v>6.0645699276364544</v>
      </c>
      <c r="W74" s="13"/>
      <c r="X74" s="13">
        <v>28.900064655406961</v>
      </c>
      <c r="Y74" s="108">
        <f t="shared" si="107"/>
        <v>0.49546827794561932</v>
      </c>
      <c r="Z74" s="108"/>
      <c r="AA74" s="108">
        <v>0.4</v>
      </c>
      <c r="AB74" s="113">
        <f t="shared" si="97"/>
        <v>0.24</v>
      </c>
      <c r="AC74" s="113"/>
      <c r="AD74" s="116">
        <v>7.3499999999999996E-2</v>
      </c>
      <c r="AE74" s="80">
        <f t="shared" si="108"/>
        <v>7350</v>
      </c>
      <c r="AF74" s="131">
        <v>1E-3</v>
      </c>
      <c r="AG74" s="80">
        <f t="shared" si="109"/>
        <v>7.3500000000000005</v>
      </c>
      <c r="AH74" s="80">
        <v>0.05</v>
      </c>
      <c r="AI74" s="80">
        <v>0.15</v>
      </c>
      <c r="AJ74" s="80">
        <v>0.5</v>
      </c>
      <c r="AK74" s="80">
        <v>0.3</v>
      </c>
      <c r="AL74" s="128">
        <f t="shared" si="110"/>
        <v>0.36750000000000005</v>
      </c>
      <c r="AM74" s="128">
        <f t="shared" si="98"/>
        <v>1.1025</v>
      </c>
      <c r="AN74" s="128">
        <f t="shared" si="99"/>
        <v>3.6750000000000003</v>
      </c>
      <c r="AO74" s="128">
        <f t="shared" si="100"/>
        <v>2.2050000000000001</v>
      </c>
      <c r="AP74" s="67">
        <f t="shared" si="115"/>
        <v>0.6</v>
      </c>
      <c r="AQ74" s="67">
        <f t="shared" si="116"/>
        <v>0.6</v>
      </c>
      <c r="AR74" s="13">
        <f t="shared" si="101"/>
        <v>0.54800000000000004</v>
      </c>
      <c r="AS74" s="87">
        <f t="shared" si="111"/>
        <v>4.0278000000000009</v>
      </c>
      <c r="AT74" s="87">
        <f t="shared" si="112"/>
        <v>3.3221999999999996</v>
      </c>
      <c r="AU74" s="135">
        <f t="shared" si="113"/>
        <v>0.4519999999999999</v>
      </c>
      <c r="AV74" s="13">
        <f t="shared" si="102"/>
        <v>17.66157812537778</v>
      </c>
      <c r="AW74" s="13">
        <v>0.33609741249456798</v>
      </c>
      <c r="AX74" s="13">
        <v>0.37667135201411622</v>
      </c>
      <c r="AY74" s="13">
        <f t="shared" si="103"/>
        <v>0.20641590090373571</v>
      </c>
      <c r="AZ74" s="13">
        <f t="shared" si="117"/>
        <v>0.17025545111038051</v>
      </c>
      <c r="BA74" s="117">
        <f t="shared" si="118"/>
        <v>0.45199999999999996</v>
      </c>
      <c r="BB74" s="62"/>
      <c r="BC74" s="13">
        <v>28.900064655406961</v>
      </c>
      <c r="BD74" s="13">
        <f t="shared" si="104"/>
        <v>18.545005370773062</v>
      </c>
      <c r="BE74" s="13">
        <f t="shared" si="105"/>
        <v>10.162662943183639</v>
      </c>
      <c r="BF74" s="13">
        <f t="shared" si="119"/>
        <v>8.3823424275894229</v>
      </c>
      <c r="BG74" s="62">
        <f t="shared" si="106"/>
        <v>0.18077179847137731</v>
      </c>
    </row>
    <row r="75" spans="1:59" ht="15" customHeight="1" thickBot="1" x14ac:dyDescent="0.4">
      <c r="A75" s="83"/>
      <c r="B75" s="69" t="s">
        <v>67</v>
      </c>
      <c r="C75" s="70">
        <v>7.09</v>
      </c>
      <c r="D75" s="70">
        <v>1.99</v>
      </c>
      <c r="E75" s="70">
        <v>3.18</v>
      </c>
      <c r="F75" s="70">
        <v>1.92</v>
      </c>
      <c r="G75" s="70">
        <v>5.9344352460197696</v>
      </c>
      <c r="H75" s="70">
        <v>1.29</v>
      </c>
      <c r="I75" s="70">
        <v>2.041586763338183</v>
      </c>
      <c r="J75" s="70">
        <v>2.3199999999999998</v>
      </c>
      <c r="K75" s="78">
        <v>1.18</v>
      </c>
      <c r="L75" s="125">
        <f t="shared" si="114"/>
        <v>0.32722143864598024</v>
      </c>
      <c r="M75" s="74"/>
      <c r="N75" s="86"/>
      <c r="O75" s="86"/>
      <c r="P75" s="70"/>
      <c r="Q75" s="74"/>
      <c r="R75" s="74"/>
      <c r="S75" s="74"/>
      <c r="T75" s="70"/>
      <c r="U75" s="70"/>
      <c r="V75" s="70"/>
      <c r="W75" s="74"/>
      <c r="X75" s="74"/>
      <c r="Y75" s="74"/>
      <c r="Z75" s="86"/>
      <c r="AA75" s="74"/>
      <c r="AB75" s="74"/>
      <c r="AC75" s="74"/>
      <c r="AD75" s="110">
        <v>3.9E-2</v>
      </c>
      <c r="AE75" s="110"/>
      <c r="AF75" s="110"/>
      <c r="AG75" s="110"/>
      <c r="AH75" s="82"/>
      <c r="AI75" s="82"/>
      <c r="AJ75" s="82"/>
      <c r="AK75" s="82"/>
      <c r="AL75" s="130"/>
      <c r="AM75" s="130"/>
      <c r="AN75" s="130"/>
      <c r="AO75" s="130"/>
      <c r="AP75" s="71"/>
      <c r="AQ75" s="71"/>
      <c r="AR75" s="74"/>
      <c r="AS75" s="70"/>
      <c r="AT75" s="70"/>
      <c r="AU75" s="70"/>
      <c r="AV75" s="70"/>
      <c r="AW75" s="74"/>
      <c r="AX75" s="74"/>
      <c r="AY75" s="70"/>
      <c r="AZ75" s="70"/>
      <c r="BA75" s="74"/>
      <c r="BB75" s="75"/>
      <c r="BC75" s="74"/>
      <c r="BD75" s="70"/>
      <c r="BE75" s="74"/>
      <c r="BF75" s="70"/>
      <c r="BG75" s="76"/>
    </row>
  </sheetData>
  <mergeCells count="11">
    <mergeCell ref="AL2:AO2"/>
    <mergeCell ref="AV2:BB2"/>
    <mergeCell ref="BC2:BG2"/>
    <mergeCell ref="A64:A74"/>
    <mergeCell ref="AH2:AK2"/>
    <mergeCell ref="A52:A62"/>
    <mergeCell ref="A40:A50"/>
    <mergeCell ref="A28:A38"/>
    <mergeCell ref="A16:A26"/>
    <mergeCell ref="A4:A14"/>
    <mergeCell ref="C2:K2"/>
  </mergeCells>
  <phoneticPr fontId="35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4233-8783-46F9-9E79-1451EBB58F46}">
  <dimension ref="A3:P77"/>
  <sheetViews>
    <sheetView topLeftCell="A5" workbookViewId="0">
      <pane xSplit="1" topLeftCell="B1" activePane="topRight" state="frozen"/>
      <selection activeCell="A4" sqref="A4"/>
      <selection pane="topRight" activeCell="D6" sqref="D6"/>
    </sheetView>
  </sheetViews>
  <sheetFormatPr defaultRowHeight="14.5" x14ac:dyDescent="0.35"/>
  <cols>
    <col min="1" max="1" width="17.54296875" customWidth="1"/>
    <col min="2" max="2" width="18.1796875" customWidth="1"/>
    <col min="3" max="3" width="39.54296875" bestFit="1" customWidth="1"/>
    <col min="4" max="4" width="41.54296875" bestFit="1" customWidth="1"/>
    <col min="5" max="5" width="10.26953125" customWidth="1"/>
    <col min="6" max="6" width="9.81640625" customWidth="1"/>
    <col min="7" max="7" width="7.90625" bestFit="1" customWidth="1"/>
    <col min="8" max="8" width="8.26953125" bestFit="1" customWidth="1"/>
    <col min="9" max="9" width="8.36328125" bestFit="1" customWidth="1"/>
    <col min="11" max="11" width="10.81640625" bestFit="1" customWidth="1"/>
    <col min="12" max="12" width="9.1796875" bestFit="1" customWidth="1"/>
    <col min="13" max="13" width="13.36328125" customWidth="1"/>
    <col min="14" max="14" width="31.26953125" bestFit="1" customWidth="1"/>
    <col min="15" max="15" width="12.7265625" customWidth="1"/>
    <col min="16" max="16" width="18.81640625" customWidth="1"/>
  </cols>
  <sheetData>
    <row r="3" spans="1:16" ht="15" thickBot="1" x14ac:dyDescent="0.4"/>
    <row r="4" spans="1:16" x14ac:dyDescent="0.35">
      <c r="G4" s="193" t="s">
        <v>380</v>
      </c>
      <c r="H4" s="193"/>
      <c r="I4" s="193"/>
      <c r="J4" s="193"/>
    </row>
    <row r="5" spans="1:16" ht="45.5" x14ac:dyDescent="0.35">
      <c r="A5" s="52" t="s">
        <v>401</v>
      </c>
      <c r="B5" s="73" t="s">
        <v>402</v>
      </c>
      <c r="C5" s="150" t="s">
        <v>403</v>
      </c>
      <c r="D5" s="150" t="s">
        <v>404</v>
      </c>
      <c r="E5" s="73" t="s">
        <v>396</v>
      </c>
      <c r="F5" s="73" t="s">
        <v>394</v>
      </c>
      <c r="G5" s="79" t="s">
        <v>15</v>
      </c>
      <c r="H5" s="79" t="s">
        <v>16</v>
      </c>
      <c r="I5" s="79" t="s">
        <v>17</v>
      </c>
      <c r="J5" s="79" t="s">
        <v>18</v>
      </c>
      <c r="K5" s="7" t="s">
        <v>395</v>
      </c>
      <c r="L5" s="7" t="s">
        <v>53</v>
      </c>
      <c r="M5" s="132" t="s">
        <v>54</v>
      </c>
      <c r="N5" s="73" t="s">
        <v>398</v>
      </c>
      <c r="O5" s="132" t="s">
        <v>399</v>
      </c>
      <c r="P5" s="132" t="s">
        <v>400</v>
      </c>
    </row>
    <row r="6" spans="1:16" ht="14.5" customHeight="1" x14ac:dyDescent="0.35">
      <c r="A6" s="191" t="s">
        <v>19</v>
      </c>
      <c r="B6" s="154" t="s">
        <v>20</v>
      </c>
      <c r="C6" s="13">
        <v>0.09</v>
      </c>
      <c r="D6" s="13">
        <v>2.1936605628532949E-2</v>
      </c>
      <c r="E6" s="156">
        <v>0.21745788667687596</v>
      </c>
      <c r="F6" s="156">
        <f>D6/C6</f>
        <v>0.24374006253925501</v>
      </c>
      <c r="G6" s="80">
        <v>0.7</v>
      </c>
      <c r="H6" s="80">
        <v>0.2</v>
      </c>
      <c r="I6" s="80">
        <v>0.05</v>
      </c>
      <c r="J6" s="80">
        <v>0.05</v>
      </c>
      <c r="K6" s="149">
        <v>0.6</v>
      </c>
      <c r="L6" s="149">
        <v>0.6</v>
      </c>
      <c r="M6" s="87">
        <f>(G6*1)+(H6*K6)+(I6*L6)+(J6*K6*L6)</f>
        <v>0.86799999999999999</v>
      </c>
      <c r="N6" s="13">
        <f>C6*M6</f>
        <v>7.8119999999999995E-2</v>
      </c>
      <c r="O6" s="87">
        <f>C6-N6</f>
        <v>1.1880000000000002E-2</v>
      </c>
      <c r="P6" s="133">
        <f>O6/C6</f>
        <v>0.13200000000000003</v>
      </c>
    </row>
    <row r="7" spans="1:16" ht="14.5" customHeight="1" x14ac:dyDescent="0.35">
      <c r="A7" s="191"/>
      <c r="B7" s="91" t="s">
        <v>21</v>
      </c>
      <c r="C7" s="13">
        <v>0.08</v>
      </c>
      <c r="D7" s="13">
        <v>2.3957082462739931E-2</v>
      </c>
      <c r="E7" s="156">
        <v>0.22111553784860552</v>
      </c>
      <c r="F7" s="156">
        <f t="shared" ref="F7:F16" si="0">D7/C7</f>
        <v>0.29946353078424914</v>
      </c>
      <c r="G7" s="80">
        <v>0.7</v>
      </c>
      <c r="H7" s="80">
        <v>0.2</v>
      </c>
      <c r="I7" s="80">
        <v>0.05</v>
      </c>
      <c r="J7" s="80">
        <v>0.05</v>
      </c>
      <c r="K7" s="149">
        <v>0.6</v>
      </c>
      <c r="L7" s="149">
        <v>0.6</v>
      </c>
      <c r="M7" s="87">
        <f t="shared" ref="M7:M16" si="1">(G7*1)+(H7*K7)+(I7*L7)+(J7*K7*L7)</f>
        <v>0.86799999999999999</v>
      </c>
      <c r="N7" s="13">
        <f t="shared" ref="N7:N16" si="2">C7*M7</f>
        <v>6.9440000000000002E-2</v>
      </c>
      <c r="O7" s="87">
        <f t="shared" ref="O7:O70" si="3">C7-N7</f>
        <v>1.056E-2</v>
      </c>
      <c r="P7" s="133">
        <f t="shared" ref="P7:P70" si="4">O7/C7</f>
        <v>0.13200000000000001</v>
      </c>
    </row>
    <row r="8" spans="1:16" ht="14.5" customHeight="1" x14ac:dyDescent="0.35">
      <c r="A8" s="191"/>
      <c r="B8" s="91" t="s">
        <v>22</v>
      </c>
      <c r="C8" s="13">
        <v>0.17</v>
      </c>
      <c r="D8" s="13">
        <v>3.7523141206701097E-2</v>
      </c>
      <c r="E8" s="156">
        <v>0.21618743343982966</v>
      </c>
      <c r="F8" s="156">
        <f t="shared" si="0"/>
        <v>0.2207243600394182</v>
      </c>
      <c r="G8" s="80">
        <v>0.6</v>
      </c>
      <c r="H8" s="80">
        <v>0.3</v>
      </c>
      <c r="I8" s="80">
        <v>0.1</v>
      </c>
      <c r="J8" s="80">
        <v>0.1</v>
      </c>
      <c r="K8" s="149">
        <v>0.6</v>
      </c>
      <c r="L8" s="149">
        <v>0.6</v>
      </c>
      <c r="M8" s="87">
        <f t="shared" si="1"/>
        <v>0.87600000000000011</v>
      </c>
      <c r="N8" s="13">
        <f t="shared" si="2"/>
        <v>0.14892000000000002</v>
      </c>
      <c r="O8" s="87">
        <f t="shared" si="3"/>
        <v>2.1079999999999988E-2</v>
      </c>
      <c r="P8" s="133">
        <f t="shared" si="4"/>
        <v>0.12399999999999992</v>
      </c>
    </row>
    <row r="9" spans="1:16" ht="14.5" customHeight="1" x14ac:dyDescent="0.35">
      <c r="A9" s="191"/>
      <c r="B9" s="91" t="s">
        <v>23</v>
      </c>
      <c r="C9" s="13">
        <v>0.31</v>
      </c>
      <c r="D9" s="13">
        <v>6.8984851910781256E-2</v>
      </c>
      <c r="E9" s="156">
        <v>0.20340975896531446</v>
      </c>
      <c r="F9" s="156">
        <f t="shared" si="0"/>
        <v>0.2225317803573589</v>
      </c>
      <c r="G9" s="80">
        <v>0.6</v>
      </c>
      <c r="H9" s="80">
        <v>0.3</v>
      </c>
      <c r="I9" s="80">
        <v>0.1</v>
      </c>
      <c r="J9" s="80">
        <v>0.1</v>
      </c>
      <c r="K9" s="149">
        <v>0.6</v>
      </c>
      <c r="L9" s="149">
        <v>0.6</v>
      </c>
      <c r="M9" s="87">
        <f t="shared" si="1"/>
        <v>0.87600000000000011</v>
      </c>
      <c r="N9" s="13">
        <f t="shared" si="2"/>
        <v>0.27156000000000002</v>
      </c>
      <c r="O9" s="87">
        <f t="shared" si="3"/>
        <v>3.8439999999999974E-2</v>
      </c>
      <c r="P9" s="133">
        <f t="shared" si="4"/>
        <v>0.12399999999999992</v>
      </c>
    </row>
    <row r="10" spans="1:16" ht="14.5" customHeight="1" x14ac:dyDescent="0.35">
      <c r="A10" s="191"/>
      <c r="B10" s="91" t="s">
        <v>24</v>
      </c>
      <c r="C10" s="13">
        <v>0.49</v>
      </c>
      <c r="D10" s="13">
        <v>9.871472532839827E-2</v>
      </c>
      <c r="E10" s="156">
        <v>0.1767895878524946</v>
      </c>
      <c r="F10" s="156">
        <f t="shared" si="0"/>
        <v>0.20145862311918014</v>
      </c>
      <c r="G10" s="80">
        <v>0.5</v>
      </c>
      <c r="H10" s="80">
        <v>0.2</v>
      </c>
      <c r="I10" s="80">
        <v>0.15</v>
      </c>
      <c r="J10" s="80">
        <v>0.15</v>
      </c>
      <c r="K10" s="149">
        <v>0.6</v>
      </c>
      <c r="L10" s="149">
        <v>0.6</v>
      </c>
      <c r="M10" s="87">
        <f t="shared" si="1"/>
        <v>0.76400000000000001</v>
      </c>
      <c r="N10" s="13">
        <f t="shared" si="2"/>
        <v>0.37436000000000003</v>
      </c>
      <c r="O10" s="87">
        <f t="shared" si="3"/>
        <v>0.11563999999999997</v>
      </c>
      <c r="P10" s="133">
        <f t="shared" si="4"/>
        <v>0.23599999999999993</v>
      </c>
    </row>
    <row r="11" spans="1:16" ht="14.5" customHeight="1" x14ac:dyDescent="0.35">
      <c r="A11" s="191"/>
      <c r="B11" s="91" t="s">
        <v>25</v>
      </c>
      <c r="C11" s="13">
        <v>0.68</v>
      </c>
      <c r="D11" s="13">
        <v>0.13537194789186779</v>
      </c>
      <c r="E11" s="156">
        <v>0.19724517906336092</v>
      </c>
      <c r="F11" s="156">
        <f t="shared" si="0"/>
        <v>0.19907639395862908</v>
      </c>
      <c r="G11" s="80">
        <v>0.4</v>
      </c>
      <c r="H11" s="80">
        <v>0.2</v>
      </c>
      <c r="I11" s="80">
        <v>0.2</v>
      </c>
      <c r="J11" s="80">
        <v>0.2</v>
      </c>
      <c r="K11" s="149">
        <v>0.6</v>
      </c>
      <c r="L11" s="149">
        <v>0.6</v>
      </c>
      <c r="M11" s="87">
        <f t="shared" si="1"/>
        <v>0.71199999999999997</v>
      </c>
      <c r="N11" s="13">
        <f t="shared" si="2"/>
        <v>0.48416000000000003</v>
      </c>
      <c r="O11" s="87">
        <f t="shared" si="3"/>
        <v>0.19584000000000001</v>
      </c>
      <c r="P11" s="133">
        <f t="shared" si="4"/>
        <v>0.28799999999999998</v>
      </c>
    </row>
    <row r="12" spans="1:16" ht="14.5" customHeight="1" x14ac:dyDescent="0.35">
      <c r="A12" s="191"/>
      <c r="B12" s="91" t="s">
        <v>26</v>
      </c>
      <c r="C12" s="13">
        <v>0.86</v>
      </c>
      <c r="D12" s="13">
        <v>0.18270883372186</v>
      </c>
      <c r="E12" s="156">
        <v>0.19465048325466397</v>
      </c>
      <c r="F12" s="156">
        <f t="shared" si="0"/>
        <v>0.21245213223472093</v>
      </c>
      <c r="G12" s="80">
        <v>0.3</v>
      </c>
      <c r="H12" s="80">
        <v>0.3</v>
      </c>
      <c r="I12" s="80">
        <v>0.2</v>
      </c>
      <c r="J12" s="80">
        <v>0.2</v>
      </c>
      <c r="K12" s="149">
        <v>0.6</v>
      </c>
      <c r="L12" s="149">
        <v>0.6</v>
      </c>
      <c r="M12" s="87">
        <f t="shared" si="1"/>
        <v>0.67199999999999993</v>
      </c>
      <c r="N12" s="13">
        <f t="shared" si="2"/>
        <v>0.57791999999999988</v>
      </c>
      <c r="O12" s="87">
        <f t="shared" si="3"/>
        <v>0.28208000000000011</v>
      </c>
      <c r="P12" s="133">
        <f t="shared" si="4"/>
        <v>0.32800000000000012</v>
      </c>
    </row>
    <row r="13" spans="1:16" ht="14.5" customHeight="1" x14ac:dyDescent="0.35">
      <c r="A13" s="191"/>
      <c r="B13" s="91" t="s">
        <v>27</v>
      </c>
      <c r="C13" s="13">
        <v>0.94</v>
      </c>
      <c r="D13" s="13">
        <v>0.22975708000410819</v>
      </c>
      <c r="E13" s="156">
        <v>0.22077073807968647</v>
      </c>
      <c r="F13" s="156">
        <f t="shared" si="0"/>
        <v>0.24442242553628532</v>
      </c>
      <c r="G13" s="80">
        <v>0.15</v>
      </c>
      <c r="H13" s="80">
        <v>0.25</v>
      </c>
      <c r="I13" s="80">
        <v>0.4</v>
      </c>
      <c r="J13" s="80">
        <v>0.2</v>
      </c>
      <c r="K13" s="149">
        <v>0.6</v>
      </c>
      <c r="L13" s="149">
        <v>0.6</v>
      </c>
      <c r="M13" s="87">
        <f t="shared" si="1"/>
        <v>0.61199999999999999</v>
      </c>
      <c r="N13" s="13">
        <f t="shared" si="2"/>
        <v>0.5752799999999999</v>
      </c>
      <c r="O13" s="87">
        <f t="shared" si="3"/>
        <v>0.36472000000000004</v>
      </c>
      <c r="P13" s="133">
        <f t="shared" si="4"/>
        <v>0.38800000000000007</v>
      </c>
    </row>
    <row r="14" spans="1:16" ht="14.5" customHeight="1" x14ac:dyDescent="0.35">
      <c r="A14" s="191"/>
      <c r="B14" s="91" t="s">
        <v>28</v>
      </c>
      <c r="C14" s="13">
        <v>0.89</v>
      </c>
      <c r="D14" s="13">
        <v>0.25053912744166579</v>
      </c>
      <c r="E14" s="156">
        <v>0.27096609737445837</v>
      </c>
      <c r="F14" s="156">
        <f t="shared" si="0"/>
        <v>0.28150463757490535</v>
      </c>
      <c r="G14" s="80">
        <v>0.15</v>
      </c>
      <c r="H14" s="80">
        <v>0.25</v>
      </c>
      <c r="I14" s="80">
        <v>0.4</v>
      </c>
      <c r="J14" s="80">
        <v>0.2</v>
      </c>
      <c r="K14" s="149">
        <v>0.6</v>
      </c>
      <c r="L14" s="149">
        <v>0.6</v>
      </c>
      <c r="M14" s="87">
        <f t="shared" si="1"/>
        <v>0.61199999999999999</v>
      </c>
      <c r="N14" s="13">
        <f t="shared" si="2"/>
        <v>0.54468000000000005</v>
      </c>
      <c r="O14" s="87">
        <f t="shared" si="3"/>
        <v>0.34531999999999996</v>
      </c>
      <c r="P14" s="133">
        <f t="shared" si="4"/>
        <v>0.38799999999999996</v>
      </c>
    </row>
    <row r="15" spans="1:16" ht="14.5" customHeight="1" x14ac:dyDescent="0.35">
      <c r="A15" s="191"/>
      <c r="B15" s="91" t="s">
        <v>29</v>
      </c>
      <c r="C15" s="13">
        <v>0.81</v>
      </c>
      <c r="D15" s="13">
        <v>0.25458008111007979</v>
      </c>
      <c r="E15" s="156">
        <v>0.32180936995153475</v>
      </c>
      <c r="F15" s="156">
        <f t="shared" si="0"/>
        <v>0.31429639643219726</v>
      </c>
      <c r="G15" s="80">
        <v>0.05</v>
      </c>
      <c r="H15" s="80">
        <v>0.15</v>
      </c>
      <c r="I15" s="80">
        <v>0.5</v>
      </c>
      <c r="J15" s="80">
        <v>0.3</v>
      </c>
      <c r="K15" s="149">
        <v>0.6</v>
      </c>
      <c r="L15" s="149">
        <v>0.6</v>
      </c>
      <c r="M15" s="87">
        <f t="shared" si="1"/>
        <v>0.54800000000000004</v>
      </c>
      <c r="N15" s="13">
        <f t="shared" si="2"/>
        <v>0.44388000000000005</v>
      </c>
      <c r="O15" s="87">
        <f t="shared" si="3"/>
        <v>0.36612</v>
      </c>
      <c r="P15" s="133">
        <f t="shared" si="4"/>
        <v>0.45199999999999996</v>
      </c>
    </row>
    <row r="16" spans="1:16" x14ac:dyDescent="0.35">
      <c r="A16" s="191"/>
      <c r="B16" s="91" t="s">
        <v>30</v>
      </c>
      <c r="C16" s="13">
        <v>0.9</v>
      </c>
      <c r="D16" s="13">
        <v>0.32356493302086098</v>
      </c>
      <c r="E16" s="156">
        <v>0.38846035174328908</v>
      </c>
      <c r="F16" s="156">
        <f t="shared" si="0"/>
        <v>0.35951659224540106</v>
      </c>
      <c r="G16" s="80">
        <v>0.05</v>
      </c>
      <c r="H16" s="80">
        <v>0.15</v>
      </c>
      <c r="I16" s="80">
        <v>0.5</v>
      </c>
      <c r="J16" s="80">
        <v>0.3</v>
      </c>
      <c r="K16" s="149">
        <v>0.6</v>
      </c>
      <c r="L16" s="149">
        <v>0.6</v>
      </c>
      <c r="M16" s="87">
        <f t="shared" si="1"/>
        <v>0.54800000000000004</v>
      </c>
      <c r="N16" s="13">
        <f t="shared" si="2"/>
        <v>0.49320000000000003</v>
      </c>
      <c r="O16" s="87">
        <f t="shared" si="3"/>
        <v>0.40679999999999999</v>
      </c>
      <c r="P16" s="133">
        <f t="shared" si="4"/>
        <v>0.45199999999999996</v>
      </c>
    </row>
    <row r="17" spans="1:16" ht="15" customHeight="1" thickBot="1" x14ac:dyDescent="0.4">
      <c r="A17" s="68"/>
      <c r="B17" s="155" t="s">
        <v>67</v>
      </c>
      <c r="C17" s="89">
        <v>1.69</v>
      </c>
      <c r="D17" s="70">
        <v>1.1299999999999999</v>
      </c>
      <c r="E17" s="157">
        <v>0.32027769506489873</v>
      </c>
      <c r="F17" s="158"/>
      <c r="G17" s="81"/>
      <c r="H17" s="81"/>
      <c r="I17" s="81"/>
      <c r="J17" s="81"/>
      <c r="K17" s="152"/>
      <c r="L17" s="152"/>
      <c r="M17" s="151"/>
      <c r="N17" s="70"/>
      <c r="O17" s="151"/>
      <c r="P17" s="153"/>
    </row>
    <row r="18" spans="1:16" ht="14.5" customHeight="1" x14ac:dyDescent="0.35">
      <c r="A18" s="190" t="s">
        <v>32</v>
      </c>
      <c r="B18" s="154" t="s">
        <v>20</v>
      </c>
      <c r="C18" s="13">
        <v>0.2</v>
      </c>
      <c r="D18" s="13">
        <v>8.7155261353218744E-2</v>
      </c>
      <c r="E18" s="156">
        <v>0.3867595818815332</v>
      </c>
      <c r="F18" s="156">
        <f>D18/C18</f>
        <v>0.43577630676609369</v>
      </c>
      <c r="G18" s="80">
        <v>0.6</v>
      </c>
      <c r="H18" s="80">
        <v>0.2</v>
      </c>
      <c r="I18" s="80">
        <v>0.1</v>
      </c>
      <c r="J18" s="80">
        <v>0.1</v>
      </c>
      <c r="K18" s="149">
        <v>0.6</v>
      </c>
      <c r="L18" s="149">
        <v>0.6</v>
      </c>
      <c r="M18" s="87">
        <f>(G18*1)+(H18*K18)+(I18*L18)+(J18*K18*L18)</f>
        <v>0.81600000000000006</v>
      </c>
      <c r="N18" s="13">
        <f>C18*M18</f>
        <v>0.16320000000000001</v>
      </c>
      <c r="O18" s="87">
        <f t="shared" si="3"/>
        <v>3.6799999999999999E-2</v>
      </c>
      <c r="P18" s="133">
        <f t="shared" si="4"/>
        <v>0.184</v>
      </c>
    </row>
    <row r="19" spans="1:16" ht="14.5" customHeight="1" x14ac:dyDescent="0.35">
      <c r="A19" s="190"/>
      <c r="B19" s="91" t="s">
        <v>21</v>
      </c>
      <c r="C19" s="13">
        <v>0.18</v>
      </c>
      <c r="D19" s="13">
        <v>8.2245105784023331E-2</v>
      </c>
      <c r="E19" s="156">
        <v>0.34684684684684686</v>
      </c>
      <c r="F19" s="156">
        <f t="shared" ref="F19:F28" si="5">D19/C19</f>
        <v>0.4569172543556852</v>
      </c>
      <c r="G19" s="80">
        <v>0.6</v>
      </c>
      <c r="H19" s="80">
        <v>0.2</v>
      </c>
      <c r="I19" s="80">
        <v>0.1</v>
      </c>
      <c r="J19" s="80">
        <v>0.1</v>
      </c>
      <c r="K19" s="149">
        <v>0.6</v>
      </c>
      <c r="L19" s="149">
        <v>0.6</v>
      </c>
      <c r="M19" s="87">
        <f t="shared" ref="M19:M28" si="6">(G19*1)+(H19*K19)+(I19*L19)+(J19*K19*L19)</f>
        <v>0.81600000000000006</v>
      </c>
      <c r="N19" s="13">
        <f t="shared" ref="N19:N28" si="7">C19*M19</f>
        <v>0.14688000000000001</v>
      </c>
      <c r="O19" s="87">
        <f t="shared" si="3"/>
        <v>3.3119999999999983E-2</v>
      </c>
      <c r="P19" s="133">
        <f t="shared" si="4"/>
        <v>0.18399999999999991</v>
      </c>
    </row>
    <row r="20" spans="1:16" ht="14.5" customHeight="1" x14ac:dyDescent="0.35">
      <c r="A20" s="190"/>
      <c r="B20" s="91" t="s">
        <v>22</v>
      </c>
      <c r="C20" s="13">
        <v>0.27</v>
      </c>
      <c r="D20" s="13">
        <v>0.12398142812218441</v>
      </c>
      <c r="E20" s="156">
        <v>0.32608695652173914</v>
      </c>
      <c r="F20" s="156">
        <f t="shared" si="5"/>
        <v>0.45919047452660888</v>
      </c>
      <c r="G20" s="80">
        <v>0.5</v>
      </c>
      <c r="H20" s="80">
        <v>0.3</v>
      </c>
      <c r="I20" s="80">
        <v>0.1</v>
      </c>
      <c r="J20" s="80">
        <v>0.1</v>
      </c>
      <c r="K20" s="149">
        <v>0.6</v>
      </c>
      <c r="L20" s="149">
        <v>0.6</v>
      </c>
      <c r="M20" s="87">
        <f t="shared" si="6"/>
        <v>0.77600000000000002</v>
      </c>
      <c r="N20" s="13">
        <f t="shared" si="7"/>
        <v>0.20952000000000001</v>
      </c>
      <c r="O20" s="87">
        <f t="shared" si="3"/>
        <v>6.0480000000000006E-2</v>
      </c>
      <c r="P20" s="133">
        <f t="shared" si="4"/>
        <v>0.224</v>
      </c>
    </row>
    <row r="21" spans="1:16" ht="14.5" customHeight="1" x14ac:dyDescent="0.35">
      <c r="A21" s="190"/>
      <c r="B21" s="91" t="s">
        <v>23</v>
      </c>
      <c r="C21" s="13">
        <v>0.53</v>
      </c>
      <c r="D21" s="13">
        <v>0.2135917672600009</v>
      </c>
      <c r="E21" s="156">
        <v>0.32769230769230778</v>
      </c>
      <c r="F21" s="156">
        <f t="shared" si="5"/>
        <v>0.40300333445283187</v>
      </c>
      <c r="G21" s="80">
        <v>0.5</v>
      </c>
      <c r="H21" s="80">
        <v>0.3</v>
      </c>
      <c r="I21" s="80">
        <v>0.1</v>
      </c>
      <c r="J21" s="80">
        <v>0.1</v>
      </c>
      <c r="K21" s="149">
        <v>0.6</v>
      </c>
      <c r="L21" s="149">
        <v>0.6</v>
      </c>
      <c r="M21" s="87">
        <f t="shared" si="6"/>
        <v>0.77600000000000002</v>
      </c>
      <c r="N21" s="13">
        <f t="shared" si="7"/>
        <v>0.41128000000000003</v>
      </c>
      <c r="O21" s="87">
        <f t="shared" si="3"/>
        <v>0.11871999999999999</v>
      </c>
      <c r="P21" s="133">
        <f t="shared" si="4"/>
        <v>0.22399999999999998</v>
      </c>
    </row>
    <row r="22" spans="1:16" ht="14.5" customHeight="1" x14ac:dyDescent="0.35">
      <c r="A22" s="190"/>
      <c r="B22" s="91" t="s">
        <v>24</v>
      </c>
      <c r="C22" s="13">
        <v>0.75</v>
      </c>
      <c r="D22" s="13">
        <v>0.28969917858252991</v>
      </c>
      <c r="E22" s="156">
        <v>0.38381742738589208</v>
      </c>
      <c r="F22" s="156">
        <f t="shared" si="5"/>
        <v>0.3862655714433732</v>
      </c>
      <c r="G22" s="80">
        <v>0.4</v>
      </c>
      <c r="H22" s="80">
        <v>0.3</v>
      </c>
      <c r="I22" s="80">
        <v>0.15</v>
      </c>
      <c r="J22" s="80">
        <v>0.15</v>
      </c>
      <c r="K22" s="149">
        <v>0.6</v>
      </c>
      <c r="L22" s="149">
        <v>0.6</v>
      </c>
      <c r="M22" s="87">
        <f t="shared" si="6"/>
        <v>0.72400000000000009</v>
      </c>
      <c r="N22" s="13">
        <f t="shared" si="7"/>
        <v>0.54300000000000004</v>
      </c>
      <c r="O22" s="87">
        <f t="shared" si="3"/>
        <v>0.20699999999999996</v>
      </c>
      <c r="P22" s="133">
        <f t="shared" si="4"/>
        <v>0.27599999999999997</v>
      </c>
    </row>
    <row r="23" spans="1:16" ht="14.5" customHeight="1" x14ac:dyDescent="0.35">
      <c r="A23" s="190"/>
      <c r="B23" s="91" t="s">
        <v>25</v>
      </c>
      <c r="C23" s="13">
        <v>0.95</v>
      </c>
      <c r="D23" s="13">
        <v>0.3694892065819555</v>
      </c>
      <c r="E23" s="156">
        <v>0.38948306595365428</v>
      </c>
      <c r="F23" s="156">
        <f t="shared" si="5"/>
        <v>0.38893600692837421</v>
      </c>
      <c r="G23" s="80">
        <v>0.4</v>
      </c>
      <c r="H23" s="80">
        <v>0.3</v>
      </c>
      <c r="I23" s="80">
        <v>0.15</v>
      </c>
      <c r="J23" s="80">
        <v>0.15</v>
      </c>
      <c r="K23" s="149">
        <v>0.6</v>
      </c>
      <c r="L23" s="149">
        <v>0.6</v>
      </c>
      <c r="M23" s="87">
        <f t="shared" si="6"/>
        <v>0.72400000000000009</v>
      </c>
      <c r="N23" s="13">
        <f t="shared" si="7"/>
        <v>0.68780000000000008</v>
      </c>
      <c r="O23" s="87">
        <f t="shared" si="3"/>
        <v>0.26219999999999988</v>
      </c>
      <c r="P23" s="133">
        <f t="shared" si="4"/>
        <v>0.27599999999999986</v>
      </c>
    </row>
    <row r="24" spans="1:16" ht="14.5" customHeight="1" x14ac:dyDescent="0.35">
      <c r="A24" s="190"/>
      <c r="B24" s="91" t="s">
        <v>26</v>
      </c>
      <c r="C24" s="13">
        <v>0.99</v>
      </c>
      <c r="D24" s="13">
        <v>0.43332122898149611</v>
      </c>
      <c r="E24" s="156">
        <v>0.40035429583702387</v>
      </c>
      <c r="F24" s="156">
        <f t="shared" si="5"/>
        <v>0.4376982110924203</v>
      </c>
      <c r="G24" s="80">
        <v>0.3</v>
      </c>
      <c r="H24" s="80">
        <v>0.3</v>
      </c>
      <c r="I24" s="80">
        <v>0.2</v>
      </c>
      <c r="J24" s="80">
        <v>0.2</v>
      </c>
      <c r="K24" s="149">
        <v>0.6</v>
      </c>
      <c r="L24" s="149">
        <v>0.6</v>
      </c>
      <c r="M24" s="87">
        <f t="shared" si="6"/>
        <v>0.67199999999999993</v>
      </c>
      <c r="N24" s="13">
        <f t="shared" si="7"/>
        <v>0.66527999999999987</v>
      </c>
      <c r="O24" s="87">
        <f t="shared" si="3"/>
        <v>0.32472000000000012</v>
      </c>
      <c r="P24" s="133">
        <f t="shared" si="4"/>
        <v>0.32800000000000012</v>
      </c>
    </row>
    <row r="25" spans="1:16" ht="14.5" customHeight="1" x14ac:dyDescent="0.35">
      <c r="A25" s="190"/>
      <c r="B25" s="91" t="s">
        <v>27</v>
      </c>
      <c r="C25" s="13">
        <v>0.9</v>
      </c>
      <c r="D25" s="13">
        <v>0.41736322338161091</v>
      </c>
      <c r="E25" s="156">
        <v>0.4377431906614786</v>
      </c>
      <c r="F25" s="156">
        <f t="shared" si="5"/>
        <v>0.46373691486845658</v>
      </c>
      <c r="G25" s="80">
        <v>0.15</v>
      </c>
      <c r="H25" s="80">
        <v>0.25</v>
      </c>
      <c r="I25" s="80">
        <v>0.3</v>
      </c>
      <c r="J25" s="80">
        <v>0.3</v>
      </c>
      <c r="K25" s="149">
        <v>0.6</v>
      </c>
      <c r="L25" s="149">
        <v>0.6</v>
      </c>
      <c r="M25" s="87">
        <f t="shared" si="6"/>
        <v>0.58799999999999997</v>
      </c>
      <c r="N25" s="13">
        <f t="shared" si="7"/>
        <v>0.5292</v>
      </c>
      <c r="O25" s="87">
        <f t="shared" si="3"/>
        <v>0.37080000000000002</v>
      </c>
      <c r="P25" s="133">
        <f t="shared" si="4"/>
        <v>0.41200000000000003</v>
      </c>
    </row>
    <row r="26" spans="1:16" ht="14.5" customHeight="1" x14ac:dyDescent="0.35">
      <c r="A26" s="190"/>
      <c r="B26" s="91" t="s">
        <v>28</v>
      </c>
      <c r="C26" s="13">
        <v>0.92</v>
      </c>
      <c r="D26" s="13">
        <v>0.42841107341230061</v>
      </c>
      <c r="E26" s="156">
        <v>0.48074921956295524</v>
      </c>
      <c r="F26" s="156">
        <f t="shared" si="5"/>
        <v>0.46566421023076154</v>
      </c>
      <c r="G26" s="80">
        <v>0.15</v>
      </c>
      <c r="H26" s="80">
        <v>0.25</v>
      </c>
      <c r="I26" s="80">
        <v>0.3</v>
      </c>
      <c r="J26" s="80">
        <v>0.3</v>
      </c>
      <c r="K26" s="149">
        <v>0.6</v>
      </c>
      <c r="L26" s="149">
        <v>0.6</v>
      </c>
      <c r="M26" s="87">
        <f t="shared" si="6"/>
        <v>0.58799999999999997</v>
      </c>
      <c r="N26" s="13">
        <f t="shared" si="7"/>
        <v>0.54096</v>
      </c>
      <c r="O26" s="87">
        <f t="shared" si="3"/>
        <v>0.37904000000000004</v>
      </c>
      <c r="P26" s="133">
        <f t="shared" si="4"/>
        <v>0.41200000000000003</v>
      </c>
    </row>
    <row r="27" spans="1:16" ht="14.5" customHeight="1" x14ac:dyDescent="0.35">
      <c r="A27" s="190"/>
      <c r="B27" s="91" t="s">
        <v>29</v>
      </c>
      <c r="C27" s="13">
        <v>0.7</v>
      </c>
      <c r="D27" s="13">
        <v>0.35230366208977149</v>
      </c>
      <c r="E27" s="156">
        <v>0.50678733031674206</v>
      </c>
      <c r="F27" s="156">
        <f t="shared" si="5"/>
        <v>0.50329094584253076</v>
      </c>
      <c r="G27" s="80">
        <v>0.05</v>
      </c>
      <c r="H27" s="80">
        <v>0.15</v>
      </c>
      <c r="I27" s="80">
        <v>0.4</v>
      </c>
      <c r="J27" s="80">
        <v>0.4</v>
      </c>
      <c r="K27" s="149">
        <v>0.6</v>
      </c>
      <c r="L27" s="149">
        <v>0.6</v>
      </c>
      <c r="M27" s="87">
        <f t="shared" si="6"/>
        <v>0.52400000000000002</v>
      </c>
      <c r="N27" s="13">
        <f t="shared" si="7"/>
        <v>0.36680000000000001</v>
      </c>
      <c r="O27" s="87">
        <f t="shared" si="3"/>
        <v>0.33319999999999994</v>
      </c>
      <c r="P27" s="133">
        <f t="shared" si="4"/>
        <v>0.47599999999999992</v>
      </c>
    </row>
    <row r="28" spans="1:16" x14ac:dyDescent="0.35">
      <c r="A28" s="190"/>
      <c r="B28" s="91" t="s">
        <v>30</v>
      </c>
      <c r="C28" s="13">
        <v>0.78</v>
      </c>
      <c r="D28" s="13">
        <v>0.40754291224322009</v>
      </c>
      <c r="E28" s="156">
        <v>0.55423476968796426</v>
      </c>
      <c r="F28" s="156">
        <f t="shared" si="5"/>
        <v>0.52249091313233342</v>
      </c>
      <c r="G28" s="80">
        <v>0.05</v>
      </c>
      <c r="H28" s="80">
        <v>0.15</v>
      </c>
      <c r="I28" s="80">
        <v>0.4</v>
      </c>
      <c r="J28" s="80">
        <v>0.4</v>
      </c>
      <c r="K28" s="149">
        <v>0.6</v>
      </c>
      <c r="L28" s="149">
        <v>0.6</v>
      </c>
      <c r="M28" s="87">
        <f t="shared" si="6"/>
        <v>0.52400000000000002</v>
      </c>
      <c r="N28" s="13">
        <f t="shared" si="7"/>
        <v>0.40872000000000003</v>
      </c>
      <c r="O28" s="87">
        <f t="shared" si="3"/>
        <v>0.37128</v>
      </c>
      <c r="P28" s="133">
        <f t="shared" si="4"/>
        <v>0.47599999999999998</v>
      </c>
    </row>
    <row r="29" spans="1:16" ht="15" customHeight="1" thickBot="1" x14ac:dyDescent="0.4">
      <c r="A29" s="68"/>
      <c r="B29" s="155" t="s">
        <v>67</v>
      </c>
      <c r="C29" s="70">
        <v>4.07</v>
      </c>
      <c r="D29" s="70">
        <v>3.75</v>
      </c>
      <c r="E29" s="157">
        <v>0.35927653868494774</v>
      </c>
      <c r="F29" s="158"/>
      <c r="G29" s="81"/>
      <c r="H29" s="81"/>
      <c r="I29" s="81"/>
      <c r="J29" s="81"/>
      <c r="K29" s="152"/>
      <c r="L29" s="152"/>
      <c r="M29" s="151"/>
      <c r="N29" s="70"/>
      <c r="O29" s="151"/>
      <c r="P29" s="153"/>
    </row>
    <row r="30" spans="1:16" ht="14.5" customHeight="1" x14ac:dyDescent="0.35">
      <c r="A30" s="190" t="s">
        <v>34</v>
      </c>
      <c r="B30" s="154" t="s">
        <v>20</v>
      </c>
      <c r="C30" s="13">
        <v>0.41</v>
      </c>
      <c r="D30" s="90"/>
      <c r="E30" s="156">
        <v>0.35714285714285693</v>
      </c>
      <c r="F30" s="156">
        <f>D30/C30</f>
        <v>0</v>
      </c>
      <c r="G30" s="80">
        <v>0.6</v>
      </c>
      <c r="H30" s="80">
        <v>0.2</v>
      </c>
      <c r="I30" s="80">
        <v>0.1</v>
      </c>
      <c r="J30" s="80">
        <v>0.1</v>
      </c>
      <c r="K30" s="149">
        <v>0.6</v>
      </c>
      <c r="L30" s="149">
        <v>0.6</v>
      </c>
      <c r="M30" s="87">
        <f>(G30*1)+(H30*K30)+(I30*L30)+(J30*K30*L30)</f>
        <v>0.81600000000000006</v>
      </c>
      <c r="N30" s="13">
        <f>C30*M30</f>
        <v>0.33456000000000002</v>
      </c>
      <c r="O30" s="87">
        <f t="shared" si="3"/>
        <v>7.5439999999999952E-2</v>
      </c>
      <c r="P30" s="133">
        <f t="shared" si="4"/>
        <v>0.18399999999999989</v>
      </c>
    </row>
    <row r="31" spans="1:16" ht="14.5" customHeight="1" x14ac:dyDescent="0.35">
      <c r="A31" s="190"/>
      <c r="B31" s="91" t="s">
        <v>21</v>
      </c>
      <c r="C31" s="13">
        <v>0.22</v>
      </c>
      <c r="D31" s="90"/>
      <c r="E31" s="156">
        <v>0.33333333333333326</v>
      </c>
      <c r="F31" s="156">
        <f t="shared" ref="F31:F40" si="8">D31/C31</f>
        <v>0</v>
      </c>
      <c r="G31" s="80">
        <v>0.6</v>
      </c>
      <c r="H31" s="80">
        <v>0.2</v>
      </c>
      <c r="I31" s="80">
        <v>0.1</v>
      </c>
      <c r="J31" s="80">
        <v>0.1</v>
      </c>
      <c r="K31" s="149">
        <v>0.6</v>
      </c>
      <c r="L31" s="149">
        <v>0.6</v>
      </c>
      <c r="M31" s="87">
        <f t="shared" ref="M31:M40" si="9">(G31*1)+(H31*K31)+(I31*L31)+(J31*K31*L31)</f>
        <v>0.81600000000000006</v>
      </c>
      <c r="N31" s="13">
        <f t="shared" ref="N31:N40" si="10">C31*M31</f>
        <v>0.17952000000000001</v>
      </c>
      <c r="O31" s="87">
        <f t="shared" si="3"/>
        <v>4.0479999999999988E-2</v>
      </c>
      <c r="P31" s="133">
        <f t="shared" si="4"/>
        <v>0.18399999999999994</v>
      </c>
    </row>
    <row r="32" spans="1:16" ht="14.5" customHeight="1" x14ac:dyDescent="0.35">
      <c r="A32" s="190"/>
      <c r="B32" s="91" t="s">
        <v>22</v>
      </c>
      <c r="C32" s="13">
        <v>0.43</v>
      </c>
      <c r="D32" s="90"/>
      <c r="E32" s="156">
        <v>0.34782608695652167</v>
      </c>
      <c r="F32" s="156">
        <f t="shared" si="8"/>
        <v>0</v>
      </c>
      <c r="G32" s="80">
        <v>0.5</v>
      </c>
      <c r="H32" s="80">
        <v>0.3</v>
      </c>
      <c r="I32" s="80">
        <v>0.1</v>
      </c>
      <c r="J32" s="80">
        <v>0.1</v>
      </c>
      <c r="K32" s="149">
        <v>0.6</v>
      </c>
      <c r="L32" s="149">
        <v>0.6</v>
      </c>
      <c r="M32" s="87">
        <f t="shared" si="9"/>
        <v>0.77600000000000002</v>
      </c>
      <c r="N32" s="13">
        <f t="shared" si="10"/>
        <v>0.33368000000000003</v>
      </c>
      <c r="O32" s="87">
        <f t="shared" si="3"/>
        <v>9.6319999999999961E-2</v>
      </c>
      <c r="P32" s="133">
        <f t="shared" si="4"/>
        <v>0.22399999999999992</v>
      </c>
    </row>
    <row r="33" spans="1:16" ht="14.5" customHeight="1" x14ac:dyDescent="0.35">
      <c r="A33" s="190"/>
      <c r="B33" s="91" t="s">
        <v>23</v>
      </c>
      <c r="C33" s="13">
        <v>0.71</v>
      </c>
      <c r="D33" s="13"/>
      <c r="E33" s="156">
        <v>0.40000000000000013</v>
      </c>
      <c r="F33" s="156">
        <f t="shared" si="8"/>
        <v>0</v>
      </c>
      <c r="G33" s="80">
        <v>0.5</v>
      </c>
      <c r="H33" s="80">
        <v>0.3</v>
      </c>
      <c r="I33" s="80">
        <v>0.1</v>
      </c>
      <c r="J33" s="80">
        <v>0.1</v>
      </c>
      <c r="K33" s="149">
        <v>0.6</v>
      </c>
      <c r="L33" s="149">
        <v>0.6</v>
      </c>
      <c r="M33" s="87">
        <f t="shared" si="9"/>
        <v>0.77600000000000002</v>
      </c>
      <c r="N33" s="13">
        <f t="shared" si="10"/>
        <v>0.55096000000000001</v>
      </c>
      <c r="O33" s="87">
        <f t="shared" si="3"/>
        <v>0.15903999999999996</v>
      </c>
      <c r="P33" s="133">
        <f t="shared" si="4"/>
        <v>0.22399999999999995</v>
      </c>
    </row>
    <row r="34" spans="1:16" ht="14.5" customHeight="1" x14ac:dyDescent="0.35">
      <c r="A34" s="190"/>
      <c r="B34" s="91" t="s">
        <v>24</v>
      </c>
      <c r="C34" s="13">
        <v>0.63</v>
      </c>
      <c r="D34" s="13"/>
      <c r="E34" s="156">
        <v>0.45238095238095216</v>
      </c>
      <c r="F34" s="156">
        <f t="shared" si="8"/>
        <v>0</v>
      </c>
      <c r="G34" s="80">
        <v>0.4</v>
      </c>
      <c r="H34" s="80">
        <v>0.3</v>
      </c>
      <c r="I34" s="80">
        <v>0.15</v>
      </c>
      <c r="J34" s="80">
        <v>0.15</v>
      </c>
      <c r="K34" s="149">
        <v>0.6</v>
      </c>
      <c r="L34" s="149">
        <v>0.6</v>
      </c>
      <c r="M34" s="87">
        <f t="shared" si="9"/>
        <v>0.72400000000000009</v>
      </c>
      <c r="N34" s="13">
        <f t="shared" si="10"/>
        <v>0.45612000000000008</v>
      </c>
      <c r="O34" s="87">
        <f t="shared" si="3"/>
        <v>0.17387999999999992</v>
      </c>
      <c r="P34" s="133">
        <f t="shared" si="4"/>
        <v>0.27599999999999986</v>
      </c>
    </row>
    <row r="35" spans="1:16" ht="14.5" customHeight="1" x14ac:dyDescent="0.35">
      <c r="A35" s="190"/>
      <c r="B35" s="91" t="s">
        <v>25</v>
      </c>
      <c r="C35" s="13">
        <v>0.91</v>
      </c>
      <c r="D35" s="13"/>
      <c r="E35" s="156">
        <v>0.25000000000000006</v>
      </c>
      <c r="F35" s="156">
        <f t="shared" si="8"/>
        <v>0</v>
      </c>
      <c r="G35" s="80">
        <v>0.4</v>
      </c>
      <c r="H35" s="80">
        <v>0.3</v>
      </c>
      <c r="I35" s="80">
        <v>0.15</v>
      </c>
      <c r="J35" s="80">
        <v>0.15</v>
      </c>
      <c r="K35" s="149">
        <v>0.6</v>
      </c>
      <c r="L35" s="149">
        <v>0.6</v>
      </c>
      <c r="M35" s="87">
        <f t="shared" si="9"/>
        <v>0.72400000000000009</v>
      </c>
      <c r="N35" s="13">
        <f t="shared" si="10"/>
        <v>0.65884000000000009</v>
      </c>
      <c r="O35" s="87">
        <f t="shared" si="3"/>
        <v>0.25115999999999994</v>
      </c>
      <c r="P35" s="133">
        <f t="shared" si="4"/>
        <v>0.27599999999999991</v>
      </c>
    </row>
    <row r="36" spans="1:16" ht="14.5" customHeight="1" x14ac:dyDescent="0.35">
      <c r="A36" s="190"/>
      <c r="B36" s="91" t="s">
        <v>26</v>
      </c>
      <c r="C36" s="13">
        <v>1.01</v>
      </c>
      <c r="D36" s="13"/>
      <c r="E36" s="156">
        <v>0.48888888888888904</v>
      </c>
      <c r="F36" s="156">
        <f t="shared" si="8"/>
        <v>0</v>
      </c>
      <c r="G36" s="80">
        <v>0.3</v>
      </c>
      <c r="H36" s="80">
        <v>0.3</v>
      </c>
      <c r="I36" s="80">
        <v>0.2</v>
      </c>
      <c r="J36" s="80">
        <v>0.2</v>
      </c>
      <c r="K36" s="149">
        <v>0.6</v>
      </c>
      <c r="L36" s="149">
        <v>0.6</v>
      </c>
      <c r="M36" s="87">
        <f t="shared" si="9"/>
        <v>0.67199999999999993</v>
      </c>
      <c r="N36" s="13">
        <f t="shared" si="10"/>
        <v>0.67871999999999999</v>
      </c>
      <c r="O36" s="87">
        <f t="shared" si="3"/>
        <v>0.33128000000000002</v>
      </c>
      <c r="P36" s="133">
        <f t="shared" si="4"/>
        <v>0.32800000000000001</v>
      </c>
    </row>
    <row r="37" spans="1:16" ht="14.5" customHeight="1" x14ac:dyDescent="0.35">
      <c r="A37" s="190"/>
      <c r="B37" s="91" t="s">
        <v>27</v>
      </c>
      <c r="C37" s="13">
        <v>0.67</v>
      </c>
      <c r="D37" s="13"/>
      <c r="E37" s="156">
        <v>0.43243243243243257</v>
      </c>
      <c r="F37" s="156">
        <f t="shared" si="8"/>
        <v>0</v>
      </c>
      <c r="G37" s="80">
        <v>0.15</v>
      </c>
      <c r="H37" s="80">
        <v>0.25</v>
      </c>
      <c r="I37" s="80">
        <v>0.3</v>
      </c>
      <c r="J37" s="80">
        <v>0.3</v>
      </c>
      <c r="K37" s="149">
        <v>0.6</v>
      </c>
      <c r="L37" s="149">
        <v>0.6</v>
      </c>
      <c r="M37" s="87">
        <f t="shared" si="9"/>
        <v>0.58799999999999997</v>
      </c>
      <c r="N37" s="13">
        <f t="shared" si="10"/>
        <v>0.39395999999999998</v>
      </c>
      <c r="O37" s="87">
        <f t="shared" si="3"/>
        <v>0.27604000000000006</v>
      </c>
      <c r="P37" s="133">
        <f t="shared" si="4"/>
        <v>0.41200000000000009</v>
      </c>
    </row>
    <row r="38" spans="1:16" ht="14.5" customHeight="1" x14ac:dyDescent="0.35">
      <c r="A38" s="190"/>
      <c r="B38" s="91" t="s">
        <v>28</v>
      </c>
      <c r="C38" s="13">
        <v>0.52</v>
      </c>
      <c r="D38" s="13"/>
      <c r="E38" s="156">
        <v>0.39285714285714268</v>
      </c>
      <c r="F38" s="156">
        <f t="shared" si="8"/>
        <v>0</v>
      </c>
      <c r="G38" s="80">
        <v>0.15</v>
      </c>
      <c r="H38" s="80">
        <v>0.25</v>
      </c>
      <c r="I38" s="80">
        <v>0.3</v>
      </c>
      <c r="J38" s="80">
        <v>0.3</v>
      </c>
      <c r="K38" s="149">
        <v>0.6</v>
      </c>
      <c r="L38" s="149">
        <v>0.6</v>
      </c>
      <c r="M38" s="87">
        <f t="shared" si="9"/>
        <v>0.58799999999999997</v>
      </c>
      <c r="N38" s="13">
        <f t="shared" si="10"/>
        <v>0.30575999999999998</v>
      </c>
      <c r="O38" s="87">
        <f t="shared" si="3"/>
        <v>0.21424000000000004</v>
      </c>
      <c r="P38" s="133">
        <f t="shared" si="4"/>
        <v>0.41200000000000009</v>
      </c>
    </row>
    <row r="39" spans="1:16" ht="14.5" customHeight="1" x14ac:dyDescent="0.35">
      <c r="A39" s="190"/>
      <c r="B39" s="91" t="s">
        <v>29</v>
      </c>
      <c r="C39" s="13">
        <v>0.45</v>
      </c>
      <c r="D39" s="13"/>
      <c r="E39" s="156">
        <v>0.54999999999999993</v>
      </c>
      <c r="F39" s="156">
        <f t="shared" si="8"/>
        <v>0</v>
      </c>
      <c r="G39" s="80">
        <v>0.05</v>
      </c>
      <c r="H39" s="80">
        <v>0.15</v>
      </c>
      <c r="I39" s="80">
        <v>0.4</v>
      </c>
      <c r="J39" s="80">
        <v>0.4</v>
      </c>
      <c r="K39" s="149">
        <v>0.6</v>
      </c>
      <c r="L39" s="149">
        <v>0.6</v>
      </c>
      <c r="M39" s="87">
        <f t="shared" si="9"/>
        <v>0.52400000000000002</v>
      </c>
      <c r="N39" s="13">
        <f t="shared" si="10"/>
        <v>0.23580000000000001</v>
      </c>
      <c r="O39" s="87">
        <f t="shared" si="3"/>
        <v>0.2142</v>
      </c>
      <c r="P39" s="133">
        <f t="shared" si="4"/>
        <v>0.47599999999999998</v>
      </c>
    </row>
    <row r="40" spans="1:16" x14ac:dyDescent="0.35">
      <c r="A40" s="190"/>
      <c r="B40" s="91" t="s">
        <v>30</v>
      </c>
      <c r="C40" s="13">
        <v>0.41</v>
      </c>
      <c r="D40" s="90"/>
      <c r="E40" s="156">
        <v>0.47368421052631576</v>
      </c>
      <c r="F40" s="156">
        <f t="shared" si="8"/>
        <v>0</v>
      </c>
      <c r="G40" s="80">
        <v>0.05</v>
      </c>
      <c r="H40" s="80">
        <v>0.15</v>
      </c>
      <c r="I40" s="80">
        <v>0.4</v>
      </c>
      <c r="J40" s="80">
        <v>0.4</v>
      </c>
      <c r="K40" s="149">
        <v>0.6</v>
      </c>
      <c r="L40" s="149">
        <v>0.6</v>
      </c>
      <c r="M40" s="87">
        <f t="shared" si="9"/>
        <v>0.52400000000000002</v>
      </c>
      <c r="N40" s="13">
        <f t="shared" si="10"/>
        <v>0.21484</v>
      </c>
      <c r="O40" s="87">
        <f t="shared" si="3"/>
        <v>0.19515999999999997</v>
      </c>
      <c r="P40" s="133">
        <f t="shared" si="4"/>
        <v>0.47599999999999998</v>
      </c>
    </row>
    <row r="41" spans="1:16" ht="15" customHeight="1" thickBot="1" x14ac:dyDescent="0.4">
      <c r="A41" s="68"/>
      <c r="B41" s="155" t="s">
        <v>67</v>
      </c>
      <c r="C41" s="70">
        <v>3.72</v>
      </c>
      <c r="D41" s="70"/>
      <c r="E41" s="157">
        <v>0.36763153643147228</v>
      </c>
      <c r="F41" s="158"/>
      <c r="G41" s="81"/>
      <c r="H41" s="81"/>
      <c r="I41" s="81"/>
      <c r="J41" s="81"/>
      <c r="K41" s="152"/>
      <c r="L41" s="152"/>
      <c r="M41" s="151"/>
      <c r="N41" s="70"/>
      <c r="O41" s="151"/>
      <c r="P41" s="153"/>
    </row>
    <row r="42" spans="1:16" ht="14.5" customHeight="1" x14ac:dyDescent="0.35">
      <c r="A42" s="189" t="s">
        <v>35</v>
      </c>
      <c r="B42" s="154" t="s">
        <v>20</v>
      </c>
      <c r="C42" s="13">
        <v>0.25</v>
      </c>
      <c r="D42" s="13"/>
      <c r="E42" s="156">
        <v>0.43137254901960786</v>
      </c>
      <c r="F42" s="156">
        <f>D42/C42</f>
        <v>0</v>
      </c>
      <c r="G42" s="80">
        <v>0.5</v>
      </c>
      <c r="H42" s="80">
        <v>0.3</v>
      </c>
      <c r="I42" s="80">
        <v>0.1</v>
      </c>
      <c r="J42" s="80">
        <v>0.1</v>
      </c>
      <c r="K42" s="149">
        <v>0.6</v>
      </c>
      <c r="L42" s="149">
        <v>0.6</v>
      </c>
      <c r="M42" s="87">
        <f>(G42*1)+(H42*K42)+(I42*L42)+(J42*K42*L42)</f>
        <v>0.77600000000000002</v>
      </c>
      <c r="N42" s="13">
        <f>C42*M42</f>
        <v>0.19400000000000001</v>
      </c>
      <c r="O42" s="87">
        <f t="shared" si="3"/>
        <v>5.5999999999999994E-2</v>
      </c>
      <c r="P42" s="133">
        <f t="shared" si="4"/>
        <v>0.22399999999999998</v>
      </c>
    </row>
    <row r="43" spans="1:16" ht="14.5" customHeight="1" x14ac:dyDescent="0.35">
      <c r="A43" s="190"/>
      <c r="B43" s="91" t="s">
        <v>21</v>
      </c>
      <c r="C43" s="13">
        <v>0.21</v>
      </c>
      <c r="D43" s="13"/>
      <c r="E43" s="156">
        <v>0.50261780104712062</v>
      </c>
      <c r="F43" s="156">
        <f t="shared" ref="F43:F52" si="11">D43/C43</f>
        <v>0</v>
      </c>
      <c r="G43" s="80">
        <v>0.5</v>
      </c>
      <c r="H43" s="80">
        <v>0.3</v>
      </c>
      <c r="I43" s="80">
        <v>0.1</v>
      </c>
      <c r="J43" s="80">
        <v>0.1</v>
      </c>
      <c r="K43" s="149">
        <v>0.6</v>
      </c>
      <c r="L43" s="149">
        <v>0.6</v>
      </c>
      <c r="M43" s="87">
        <f t="shared" ref="M43:M52" si="12">(G43*1)+(H43*K43)+(I43*L43)+(J43*K43*L43)</f>
        <v>0.77600000000000002</v>
      </c>
      <c r="N43" s="13">
        <f t="shared" ref="N43:N52" si="13">C43*M43</f>
        <v>0.16295999999999999</v>
      </c>
      <c r="O43" s="87">
        <f t="shared" si="3"/>
        <v>4.7039999999999998E-2</v>
      </c>
      <c r="P43" s="133">
        <f t="shared" si="4"/>
        <v>0.224</v>
      </c>
    </row>
    <row r="44" spans="1:16" ht="14.5" customHeight="1" x14ac:dyDescent="0.35">
      <c r="A44" s="190"/>
      <c r="B44" s="91" t="s">
        <v>22</v>
      </c>
      <c r="C44" s="13">
        <v>0.25</v>
      </c>
      <c r="D44" s="13"/>
      <c r="E44" s="156">
        <v>0.49206349206349215</v>
      </c>
      <c r="F44" s="156">
        <f t="shared" si="11"/>
        <v>0</v>
      </c>
      <c r="G44" s="80">
        <v>0.4</v>
      </c>
      <c r="H44" s="80">
        <v>0.4</v>
      </c>
      <c r="I44" s="80">
        <v>0.1</v>
      </c>
      <c r="J44" s="80">
        <v>0.1</v>
      </c>
      <c r="K44" s="149">
        <v>0.6</v>
      </c>
      <c r="L44" s="149">
        <v>0.6</v>
      </c>
      <c r="M44" s="87">
        <f t="shared" si="12"/>
        <v>0.73599999999999999</v>
      </c>
      <c r="N44" s="13">
        <f t="shared" si="13"/>
        <v>0.184</v>
      </c>
      <c r="O44" s="87">
        <f t="shared" si="3"/>
        <v>6.6000000000000003E-2</v>
      </c>
      <c r="P44" s="133">
        <f t="shared" si="4"/>
        <v>0.26400000000000001</v>
      </c>
    </row>
    <row r="45" spans="1:16" ht="14.5" customHeight="1" x14ac:dyDescent="0.35">
      <c r="A45" s="190"/>
      <c r="B45" s="91" t="s">
        <v>23</v>
      </c>
      <c r="C45" s="13">
        <v>0.42</v>
      </c>
      <c r="D45" s="13"/>
      <c r="E45" s="156">
        <v>0.46099290780141838</v>
      </c>
      <c r="F45" s="156">
        <f t="shared" si="11"/>
        <v>0</v>
      </c>
      <c r="G45" s="80">
        <v>0.4</v>
      </c>
      <c r="H45" s="80">
        <v>0.4</v>
      </c>
      <c r="I45" s="80">
        <v>0.1</v>
      </c>
      <c r="J45" s="80">
        <v>0.1</v>
      </c>
      <c r="K45" s="149">
        <v>0.6</v>
      </c>
      <c r="L45" s="149">
        <v>0.6</v>
      </c>
      <c r="M45" s="87">
        <f t="shared" si="12"/>
        <v>0.73599999999999999</v>
      </c>
      <c r="N45" s="13">
        <f t="shared" si="13"/>
        <v>0.30912000000000001</v>
      </c>
      <c r="O45" s="87">
        <f t="shared" si="3"/>
        <v>0.11087999999999998</v>
      </c>
      <c r="P45" s="133">
        <f t="shared" si="4"/>
        <v>0.26399999999999996</v>
      </c>
    </row>
    <row r="46" spans="1:16" ht="14.5" customHeight="1" x14ac:dyDescent="0.35">
      <c r="A46" s="190"/>
      <c r="B46" s="91" t="s">
        <v>24</v>
      </c>
      <c r="C46" s="13">
        <v>0.59</v>
      </c>
      <c r="D46" s="13"/>
      <c r="E46" s="156">
        <v>0.51020408163265318</v>
      </c>
      <c r="F46" s="156">
        <f t="shared" si="11"/>
        <v>0</v>
      </c>
      <c r="G46" s="80">
        <v>0.3</v>
      </c>
      <c r="H46" s="80">
        <v>0.3</v>
      </c>
      <c r="I46" s="80">
        <v>0.2</v>
      </c>
      <c r="J46" s="80">
        <v>0.2</v>
      </c>
      <c r="K46" s="149">
        <v>0.6</v>
      </c>
      <c r="L46" s="149">
        <v>0.6</v>
      </c>
      <c r="M46" s="87">
        <f t="shared" si="12"/>
        <v>0.67199999999999993</v>
      </c>
      <c r="N46" s="13">
        <f t="shared" si="13"/>
        <v>0.39647999999999994</v>
      </c>
      <c r="O46" s="87">
        <f t="shared" si="3"/>
        <v>0.19352000000000003</v>
      </c>
      <c r="P46" s="133">
        <f t="shared" si="4"/>
        <v>0.32800000000000007</v>
      </c>
    </row>
    <row r="47" spans="1:16" ht="14.5" customHeight="1" x14ac:dyDescent="0.35">
      <c r="A47" s="190"/>
      <c r="B47" s="91" t="s">
        <v>25</v>
      </c>
      <c r="C47" s="13">
        <v>0.67</v>
      </c>
      <c r="D47" s="13"/>
      <c r="E47" s="156">
        <v>0.51092233009708776</v>
      </c>
      <c r="F47" s="156">
        <f t="shared" si="11"/>
        <v>0</v>
      </c>
      <c r="G47" s="80">
        <v>0.3</v>
      </c>
      <c r="H47" s="80">
        <v>0.3</v>
      </c>
      <c r="I47" s="80">
        <v>0.2</v>
      </c>
      <c r="J47" s="80">
        <v>0.2</v>
      </c>
      <c r="K47" s="149">
        <v>0.6</v>
      </c>
      <c r="L47" s="149">
        <v>0.6</v>
      </c>
      <c r="M47" s="87">
        <f t="shared" si="12"/>
        <v>0.67199999999999993</v>
      </c>
      <c r="N47" s="13">
        <f t="shared" si="13"/>
        <v>0.45023999999999997</v>
      </c>
      <c r="O47" s="87">
        <f t="shared" si="3"/>
        <v>0.21976000000000007</v>
      </c>
      <c r="P47" s="133">
        <f t="shared" si="4"/>
        <v>0.32800000000000007</v>
      </c>
    </row>
    <row r="48" spans="1:16" ht="14.5" customHeight="1" x14ac:dyDescent="0.35">
      <c r="A48" s="190"/>
      <c r="B48" s="91" t="s">
        <v>26</v>
      </c>
      <c r="C48" s="13">
        <v>0.86</v>
      </c>
      <c r="D48" s="13"/>
      <c r="E48" s="156">
        <v>0.51003167898627244</v>
      </c>
      <c r="F48" s="156">
        <f t="shared" si="11"/>
        <v>0</v>
      </c>
      <c r="G48" s="80">
        <v>0.2</v>
      </c>
      <c r="H48" s="80">
        <v>0.2</v>
      </c>
      <c r="I48" s="80">
        <v>0.3</v>
      </c>
      <c r="J48" s="80">
        <v>0.3</v>
      </c>
      <c r="K48" s="149">
        <v>0.6</v>
      </c>
      <c r="L48" s="149">
        <v>0.6</v>
      </c>
      <c r="M48" s="87">
        <f t="shared" si="12"/>
        <v>0.60799999999999998</v>
      </c>
      <c r="N48" s="13">
        <f t="shared" si="13"/>
        <v>0.52288000000000001</v>
      </c>
      <c r="O48" s="87">
        <f t="shared" si="3"/>
        <v>0.33711999999999998</v>
      </c>
      <c r="P48" s="133">
        <f t="shared" si="4"/>
        <v>0.39199999999999996</v>
      </c>
    </row>
    <row r="49" spans="1:16" ht="14.5" customHeight="1" x14ac:dyDescent="0.35">
      <c r="A49" s="190"/>
      <c r="B49" s="91" t="s">
        <v>27</v>
      </c>
      <c r="C49" s="13">
        <v>0.93</v>
      </c>
      <c r="D49" s="13"/>
      <c r="E49" s="156">
        <v>0.5406320541760723</v>
      </c>
      <c r="F49" s="156">
        <f t="shared" si="11"/>
        <v>0</v>
      </c>
      <c r="G49" s="80">
        <v>0.15</v>
      </c>
      <c r="H49" s="80">
        <v>0.25</v>
      </c>
      <c r="I49" s="80">
        <v>0.3</v>
      </c>
      <c r="J49" s="80">
        <v>0.3</v>
      </c>
      <c r="K49" s="149">
        <v>0.6</v>
      </c>
      <c r="L49" s="149">
        <v>0.6</v>
      </c>
      <c r="M49" s="87">
        <f t="shared" si="12"/>
        <v>0.58799999999999997</v>
      </c>
      <c r="N49" s="13">
        <f t="shared" si="13"/>
        <v>0.54683999999999999</v>
      </c>
      <c r="O49" s="87">
        <f t="shared" si="3"/>
        <v>0.38316000000000006</v>
      </c>
      <c r="P49" s="133">
        <f t="shared" si="4"/>
        <v>0.41200000000000003</v>
      </c>
    </row>
    <row r="50" spans="1:16" ht="14.5" customHeight="1" x14ac:dyDescent="0.35">
      <c r="A50" s="190"/>
      <c r="B50" s="91" t="s">
        <v>28</v>
      </c>
      <c r="C50" s="13">
        <v>0.98</v>
      </c>
      <c r="D50" s="13"/>
      <c r="E50" s="156">
        <v>0.57623049219687872</v>
      </c>
      <c r="F50" s="156">
        <f t="shared" si="11"/>
        <v>0</v>
      </c>
      <c r="G50" s="80">
        <v>0.15</v>
      </c>
      <c r="H50" s="80">
        <v>0.15</v>
      </c>
      <c r="I50" s="80">
        <v>0.35</v>
      </c>
      <c r="J50" s="80">
        <v>0.35</v>
      </c>
      <c r="K50" s="149">
        <v>0.6</v>
      </c>
      <c r="L50" s="149">
        <v>0.6</v>
      </c>
      <c r="M50" s="87">
        <f t="shared" si="12"/>
        <v>0.57599999999999996</v>
      </c>
      <c r="N50" s="13">
        <f t="shared" si="13"/>
        <v>0.56447999999999998</v>
      </c>
      <c r="O50" s="87">
        <f t="shared" si="3"/>
        <v>0.41552</v>
      </c>
      <c r="P50" s="133">
        <f t="shared" si="4"/>
        <v>0.42399999999999999</v>
      </c>
    </row>
    <row r="51" spans="1:16" ht="14.5" customHeight="1" x14ac:dyDescent="0.35">
      <c r="A51" s="190"/>
      <c r="B51" s="91" t="s">
        <v>29</v>
      </c>
      <c r="C51" s="13">
        <v>0.94</v>
      </c>
      <c r="D51" s="13"/>
      <c r="E51" s="156">
        <v>0.60856720827178745</v>
      </c>
      <c r="F51" s="156">
        <f t="shared" si="11"/>
        <v>0</v>
      </c>
      <c r="G51" s="80">
        <v>0.05</v>
      </c>
      <c r="H51" s="80">
        <v>0.15</v>
      </c>
      <c r="I51" s="80">
        <v>0.4</v>
      </c>
      <c r="J51" s="80">
        <v>0.4</v>
      </c>
      <c r="K51" s="149">
        <v>0.6</v>
      </c>
      <c r="L51" s="149">
        <v>0.6</v>
      </c>
      <c r="M51" s="87">
        <f t="shared" si="12"/>
        <v>0.52400000000000002</v>
      </c>
      <c r="N51" s="13">
        <f t="shared" si="13"/>
        <v>0.49256</v>
      </c>
      <c r="O51" s="87">
        <f t="shared" si="3"/>
        <v>0.44743999999999995</v>
      </c>
      <c r="P51" s="133">
        <f t="shared" si="4"/>
        <v>0.47599999999999998</v>
      </c>
    </row>
    <row r="52" spans="1:16" x14ac:dyDescent="0.35">
      <c r="A52" s="190"/>
      <c r="B52" s="91" t="s">
        <v>30</v>
      </c>
      <c r="C52" s="13">
        <v>1.1100000000000001</v>
      </c>
      <c r="D52" s="13"/>
      <c r="E52" s="156">
        <v>0.64558823529411768</v>
      </c>
      <c r="F52" s="156">
        <f t="shared" si="11"/>
        <v>0</v>
      </c>
      <c r="G52" s="80">
        <v>0.05</v>
      </c>
      <c r="H52" s="80">
        <v>0.15</v>
      </c>
      <c r="I52" s="80">
        <v>0.4</v>
      </c>
      <c r="J52" s="80">
        <v>0.4</v>
      </c>
      <c r="K52" s="149">
        <v>0.6</v>
      </c>
      <c r="L52" s="149">
        <v>0.6</v>
      </c>
      <c r="M52" s="87">
        <f t="shared" si="12"/>
        <v>0.52400000000000002</v>
      </c>
      <c r="N52" s="13">
        <f t="shared" si="13"/>
        <v>0.58164000000000005</v>
      </c>
      <c r="O52" s="87">
        <f t="shared" si="3"/>
        <v>0.52836000000000005</v>
      </c>
      <c r="P52" s="133">
        <f t="shared" si="4"/>
        <v>0.47599999999999998</v>
      </c>
    </row>
    <row r="53" spans="1:16" ht="15" customHeight="1" thickBot="1" x14ac:dyDescent="0.4">
      <c r="A53" s="68"/>
      <c r="B53" s="155" t="s">
        <v>67</v>
      </c>
      <c r="C53" s="70">
        <v>4.3099999999999996</v>
      </c>
      <c r="D53" s="70"/>
      <c r="E53" s="157">
        <v>0.51784984928207023</v>
      </c>
      <c r="F53" s="158"/>
      <c r="G53" s="81"/>
      <c r="H53" s="81"/>
      <c r="I53" s="81"/>
      <c r="J53" s="81"/>
      <c r="K53" s="152"/>
      <c r="L53" s="152"/>
      <c r="M53" s="151"/>
      <c r="N53" s="70"/>
      <c r="O53" s="151"/>
      <c r="P53" s="153"/>
    </row>
    <row r="54" spans="1:16" ht="14.5" customHeight="1" x14ac:dyDescent="0.35">
      <c r="A54" s="187" t="s">
        <v>36</v>
      </c>
      <c r="B54" s="154" t="s">
        <v>20</v>
      </c>
      <c r="C54" s="13">
        <v>0.33</v>
      </c>
      <c r="D54" s="13"/>
      <c r="E54" s="156">
        <v>0.4</v>
      </c>
      <c r="F54" s="156">
        <f>D54/C54</f>
        <v>0</v>
      </c>
      <c r="G54" s="80">
        <v>0.6</v>
      </c>
      <c r="H54" s="80">
        <v>0.2</v>
      </c>
      <c r="I54" s="80">
        <v>0.1</v>
      </c>
      <c r="J54" s="80">
        <v>0.1</v>
      </c>
      <c r="K54" s="149">
        <v>0.6</v>
      </c>
      <c r="L54" s="149">
        <v>0.6</v>
      </c>
      <c r="M54" s="87">
        <f>(G54*1)+(H54*K54)+(I54*L54)+(J54*K54*L54)</f>
        <v>0.81600000000000006</v>
      </c>
      <c r="N54" s="13">
        <f>C54*M54</f>
        <v>0.26928000000000002</v>
      </c>
      <c r="O54" s="87">
        <f t="shared" si="3"/>
        <v>6.0719999999999996E-2</v>
      </c>
      <c r="P54" s="133">
        <f t="shared" si="4"/>
        <v>0.18399999999999997</v>
      </c>
    </row>
    <row r="55" spans="1:16" ht="14.5" customHeight="1" x14ac:dyDescent="0.35">
      <c r="A55" s="188"/>
      <c r="B55" s="91" t="s">
        <v>21</v>
      </c>
      <c r="C55" s="13">
        <v>0.24</v>
      </c>
      <c r="D55" s="13"/>
      <c r="E55" s="156">
        <v>0.39020979020979013</v>
      </c>
      <c r="F55" s="156">
        <f t="shared" ref="F55:F64" si="14">D55/C55</f>
        <v>0</v>
      </c>
      <c r="G55" s="80">
        <v>0.6</v>
      </c>
      <c r="H55" s="80">
        <v>0.2</v>
      </c>
      <c r="I55" s="80">
        <v>0.1</v>
      </c>
      <c r="J55" s="80">
        <v>0.1</v>
      </c>
      <c r="K55" s="149">
        <v>0.6</v>
      </c>
      <c r="L55" s="149">
        <v>0.6</v>
      </c>
      <c r="M55" s="87">
        <f t="shared" ref="M55:M64" si="15">(G55*1)+(H55*K55)+(I55*L55)+(J55*K55*L55)</f>
        <v>0.81600000000000006</v>
      </c>
      <c r="N55" s="13">
        <f t="shared" ref="N55:N64" si="16">C55*M55</f>
        <v>0.19584000000000001</v>
      </c>
      <c r="O55" s="87">
        <f t="shared" si="3"/>
        <v>4.4159999999999977E-2</v>
      </c>
      <c r="P55" s="133">
        <f t="shared" si="4"/>
        <v>0.18399999999999991</v>
      </c>
    </row>
    <row r="56" spans="1:16" ht="14.5" customHeight="1" x14ac:dyDescent="0.35">
      <c r="A56" s="188"/>
      <c r="B56" s="91" t="s">
        <v>22</v>
      </c>
      <c r="C56" s="13">
        <v>0.32</v>
      </c>
      <c r="D56" s="13"/>
      <c r="E56" s="156">
        <v>0.39634801288936622</v>
      </c>
      <c r="F56" s="156">
        <f t="shared" si="14"/>
        <v>0</v>
      </c>
      <c r="G56" s="80">
        <v>0.5</v>
      </c>
      <c r="H56" s="80">
        <v>0.3</v>
      </c>
      <c r="I56" s="80">
        <v>0.1</v>
      </c>
      <c r="J56" s="80">
        <v>0.1</v>
      </c>
      <c r="K56" s="149">
        <v>0.6</v>
      </c>
      <c r="L56" s="149">
        <v>0.6</v>
      </c>
      <c r="M56" s="87">
        <f t="shared" si="15"/>
        <v>0.77600000000000002</v>
      </c>
      <c r="N56" s="13">
        <f t="shared" si="16"/>
        <v>0.24832000000000001</v>
      </c>
      <c r="O56" s="87">
        <f t="shared" si="3"/>
        <v>7.1679999999999994E-2</v>
      </c>
      <c r="P56" s="133">
        <f t="shared" si="4"/>
        <v>0.22399999999999998</v>
      </c>
    </row>
    <row r="57" spans="1:16" ht="14.5" customHeight="1" x14ac:dyDescent="0.35">
      <c r="A57" s="188"/>
      <c r="B57" s="91" t="s">
        <v>23</v>
      </c>
      <c r="C57" s="13">
        <v>0.42</v>
      </c>
      <c r="D57" s="13"/>
      <c r="E57" s="156">
        <v>0.40947546531302853</v>
      </c>
      <c r="F57" s="156">
        <f t="shared" si="14"/>
        <v>0</v>
      </c>
      <c r="G57" s="80">
        <v>0.5</v>
      </c>
      <c r="H57" s="80">
        <v>0.3</v>
      </c>
      <c r="I57" s="80">
        <v>0.1</v>
      </c>
      <c r="J57" s="80">
        <v>0.1</v>
      </c>
      <c r="K57" s="149">
        <v>0.6</v>
      </c>
      <c r="L57" s="149">
        <v>0.6</v>
      </c>
      <c r="M57" s="87">
        <f t="shared" si="15"/>
        <v>0.77600000000000002</v>
      </c>
      <c r="N57" s="13">
        <f t="shared" si="16"/>
        <v>0.32591999999999999</v>
      </c>
      <c r="O57" s="87">
        <f t="shared" si="3"/>
        <v>9.4079999999999997E-2</v>
      </c>
      <c r="P57" s="133">
        <f t="shared" si="4"/>
        <v>0.224</v>
      </c>
    </row>
    <row r="58" spans="1:16" ht="14.5" customHeight="1" x14ac:dyDescent="0.35">
      <c r="A58" s="188"/>
      <c r="B58" s="91" t="s">
        <v>24</v>
      </c>
      <c r="C58" s="13">
        <v>0.52</v>
      </c>
      <c r="D58" s="13"/>
      <c r="E58" s="156">
        <v>0.39718309859154927</v>
      </c>
      <c r="F58" s="156">
        <f t="shared" si="14"/>
        <v>0</v>
      </c>
      <c r="G58" s="80">
        <v>0.4</v>
      </c>
      <c r="H58" s="80">
        <v>0.3</v>
      </c>
      <c r="I58" s="80">
        <v>0.15</v>
      </c>
      <c r="J58" s="80">
        <v>0.15</v>
      </c>
      <c r="K58" s="149">
        <v>0.6</v>
      </c>
      <c r="L58" s="149">
        <v>0.6</v>
      </c>
      <c r="M58" s="87">
        <f t="shared" si="15"/>
        <v>0.72400000000000009</v>
      </c>
      <c r="N58" s="13">
        <f t="shared" si="16"/>
        <v>0.37648000000000004</v>
      </c>
      <c r="O58" s="87">
        <f t="shared" si="3"/>
        <v>0.14351999999999998</v>
      </c>
      <c r="P58" s="133">
        <f t="shared" si="4"/>
        <v>0.27599999999999997</v>
      </c>
    </row>
    <row r="59" spans="1:16" ht="14.5" customHeight="1" x14ac:dyDescent="0.35">
      <c r="A59" s="188"/>
      <c r="B59" s="91" t="s">
        <v>25</v>
      </c>
      <c r="C59" s="13">
        <v>0.56000000000000005</v>
      </c>
      <c r="D59" s="13"/>
      <c r="E59" s="156">
        <v>0.41733870967741926</v>
      </c>
      <c r="F59" s="156">
        <f t="shared" si="14"/>
        <v>0</v>
      </c>
      <c r="G59" s="80">
        <v>0.4</v>
      </c>
      <c r="H59" s="80">
        <v>0.3</v>
      </c>
      <c r="I59" s="80">
        <v>0.15</v>
      </c>
      <c r="J59" s="80">
        <v>0.15</v>
      </c>
      <c r="K59" s="149">
        <v>0.6</v>
      </c>
      <c r="L59" s="149">
        <v>0.6</v>
      </c>
      <c r="M59" s="87">
        <f t="shared" si="15"/>
        <v>0.72400000000000009</v>
      </c>
      <c r="N59" s="13">
        <f t="shared" si="16"/>
        <v>0.40544000000000008</v>
      </c>
      <c r="O59" s="87">
        <f t="shared" si="3"/>
        <v>0.15455999999999998</v>
      </c>
      <c r="P59" s="133">
        <f t="shared" si="4"/>
        <v>0.27599999999999991</v>
      </c>
    </row>
    <row r="60" spans="1:16" ht="14.5" customHeight="1" x14ac:dyDescent="0.35">
      <c r="A60" s="188"/>
      <c r="B60" s="91" t="s">
        <v>26</v>
      </c>
      <c r="C60" s="13">
        <v>0.6</v>
      </c>
      <c r="D60" s="13"/>
      <c r="E60" s="156">
        <v>0.44140127388535028</v>
      </c>
      <c r="F60" s="156">
        <f t="shared" si="14"/>
        <v>0</v>
      </c>
      <c r="G60" s="80">
        <v>0.3</v>
      </c>
      <c r="H60" s="80">
        <v>0.3</v>
      </c>
      <c r="I60" s="80">
        <v>0.2</v>
      </c>
      <c r="J60" s="80">
        <v>0.2</v>
      </c>
      <c r="K60" s="149">
        <v>0.6</v>
      </c>
      <c r="L60" s="149">
        <v>0.6</v>
      </c>
      <c r="M60" s="87">
        <f t="shared" si="15"/>
        <v>0.67199999999999993</v>
      </c>
      <c r="N60" s="13">
        <f t="shared" si="16"/>
        <v>0.40319999999999995</v>
      </c>
      <c r="O60" s="87">
        <f t="shared" si="3"/>
        <v>0.19680000000000003</v>
      </c>
      <c r="P60" s="133">
        <f t="shared" si="4"/>
        <v>0.32800000000000007</v>
      </c>
    </row>
    <row r="61" spans="1:16" ht="14.5" customHeight="1" x14ac:dyDescent="0.35">
      <c r="A61" s="188"/>
      <c r="B61" s="91" t="s">
        <v>27</v>
      </c>
      <c r="C61" s="13">
        <v>0.6</v>
      </c>
      <c r="D61" s="13"/>
      <c r="E61" s="156">
        <v>0.47938504542278126</v>
      </c>
      <c r="F61" s="156">
        <f t="shared" si="14"/>
        <v>0</v>
      </c>
      <c r="G61" s="80">
        <v>0.15</v>
      </c>
      <c r="H61" s="80">
        <v>0.25</v>
      </c>
      <c r="I61" s="80">
        <v>0.3</v>
      </c>
      <c r="J61" s="80">
        <v>0.3</v>
      </c>
      <c r="K61" s="149">
        <v>0.6</v>
      </c>
      <c r="L61" s="149">
        <v>0.6</v>
      </c>
      <c r="M61" s="87">
        <f t="shared" si="15"/>
        <v>0.58799999999999997</v>
      </c>
      <c r="N61" s="13">
        <f t="shared" si="16"/>
        <v>0.35279999999999995</v>
      </c>
      <c r="O61" s="87">
        <f t="shared" si="3"/>
        <v>0.24720000000000003</v>
      </c>
      <c r="P61" s="133">
        <f t="shared" si="4"/>
        <v>0.41200000000000009</v>
      </c>
    </row>
    <row r="62" spans="1:16" ht="14.5" customHeight="1" x14ac:dyDescent="0.35">
      <c r="A62" s="188"/>
      <c r="B62" s="91" t="s">
        <v>28</v>
      </c>
      <c r="C62" s="13">
        <v>0.55000000000000004</v>
      </c>
      <c r="D62" s="13"/>
      <c r="E62" s="156">
        <v>0.50636132315521631</v>
      </c>
      <c r="F62" s="156">
        <f t="shared" si="14"/>
        <v>0</v>
      </c>
      <c r="G62" s="80">
        <v>0.15</v>
      </c>
      <c r="H62" s="80">
        <v>0.25</v>
      </c>
      <c r="I62" s="80">
        <v>0.3</v>
      </c>
      <c r="J62" s="80">
        <v>0.3</v>
      </c>
      <c r="K62" s="149">
        <v>0.6</v>
      </c>
      <c r="L62" s="149">
        <v>0.6</v>
      </c>
      <c r="M62" s="87">
        <f t="shared" si="15"/>
        <v>0.58799999999999997</v>
      </c>
      <c r="N62" s="13">
        <f t="shared" si="16"/>
        <v>0.32340000000000002</v>
      </c>
      <c r="O62" s="87">
        <f t="shared" si="3"/>
        <v>0.22660000000000002</v>
      </c>
      <c r="P62" s="133">
        <f t="shared" si="4"/>
        <v>0.41200000000000003</v>
      </c>
    </row>
    <row r="63" spans="1:16" ht="14.5" customHeight="1" x14ac:dyDescent="0.35">
      <c r="A63" s="188"/>
      <c r="B63" s="91" t="s">
        <v>29</v>
      </c>
      <c r="C63" s="13">
        <v>0.45</v>
      </c>
      <c r="D63" s="13"/>
      <c r="E63" s="156">
        <v>0.5357142857142857</v>
      </c>
      <c r="F63" s="156">
        <f t="shared" si="14"/>
        <v>0</v>
      </c>
      <c r="G63" s="80">
        <v>0.05</v>
      </c>
      <c r="H63" s="80">
        <v>0.15</v>
      </c>
      <c r="I63" s="80">
        <v>0.4</v>
      </c>
      <c r="J63" s="80">
        <v>0.4</v>
      </c>
      <c r="K63" s="149">
        <v>0.6</v>
      </c>
      <c r="L63" s="149">
        <v>0.6</v>
      </c>
      <c r="M63" s="87">
        <f t="shared" si="15"/>
        <v>0.52400000000000002</v>
      </c>
      <c r="N63" s="13">
        <f t="shared" si="16"/>
        <v>0.23580000000000001</v>
      </c>
      <c r="O63" s="87">
        <f t="shared" si="3"/>
        <v>0.2142</v>
      </c>
      <c r="P63" s="133">
        <f t="shared" si="4"/>
        <v>0.47599999999999998</v>
      </c>
    </row>
    <row r="64" spans="1:16" x14ac:dyDescent="0.35">
      <c r="A64" s="188"/>
      <c r="B64" s="91" t="s">
        <v>30</v>
      </c>
      <c r="C64" s="13">
        <v>0.48</v>
      </c>
      <c r="D64" s="13"/>
      <c r="E64" s="156">
        <v>0.56154747948417361</v>
      </c>
      <c r="F64" s="156">
        <f t="shared" si="14"/>
        <v>0</v>
      </c>
      <c r="G64" s="80">
        <v>0.05</v>
      </c>
      <c r="H64" s="80">
        <v>0.15</v>
      </c>
      <c r="I64" s="80">
        <v>0.4</v>
      </c>
      <c r="J64" s="80">
        <v>0.4</v>
      </c>
      <c r="K64" s="149">
        <v>0.6</v>
      </c>
      <c r="L64" s="149">
        <v>0.6</v>
      </c>
      <c r="M64" s="87">
        <f t="shared" si="15"/>
        <v>0.52400000000000002</v>
      </c>
      <c r="N64" s="13">
        <f t="shared" si="16"/>
        <v>0.25152000000000002</v>
      </c>
      <c r="O64" s="87">
        <f t="shared" si="3"/>
        <v>0.22847999999999996</v>
      </c>
      <c r="P64" s="133">
        <f t="shared" si="4"/>
        <v>0.47599999999999992</v>
      </c>
    </row>
    <row r="65" spans="1:16" ht="15" customHeight="1" thickBot="1" x14ac:dyDescent="0.4">
      <c r="A65" s="68"/>
      <c r="B65" s="155" t="s">
        <v>67</v>
      </c>
      <c r="C65" s="70">
        <v>4.5599999999999996</v>
      </c>
      <c r="D65" s="70"/>
      <c r="E65" s="157">
        <v>0.28275284922214328</v>
      </c>
      <c r="F65" s="158"/>
      <c r="G65" s="81"/>
      <c r="H65" s="81"/>
      <c r="I65" s="81"/>
      <c r="J65" s="81"/>
      <c r="K65" s="152"/>
      <c r="L65" s="152"/>
      <c r="M65" s="151"/>
      <c r="N65" s="70"/>
      <c r="O65" s="151"/>
      <c r="P65" s="153"/>
    </row>
    <row r="66" spans="1:16" ht="14.5" customHeight="1" x14ac:dyDescent="0.35">
      <c r="A66" s="184" t="s">
        <v>47</v>
      </c>
      <c r="B66" s="154" t="s">
        <v>20</v>
      </c>
      <c r="C66" s="13">
        <v>0.18</v>
      </c>
      <c r="D66" s="13"/>
      <c r="E66" s="156">
        <v>0.32614322691975844</v>
      </c>
      <c r="F66" s="156">
        <f>D66/C66</f>
        <v>0</v>
      </c>
      <c r="G66" s="80">
        <v>0.7</v>
      </c>
      <c r="H66" s="80">
        <v>0.2</v>
      </c>
      <c r="I66" s="80">
        <v>0.05</v>
      </c>
      <c r="J66" s="80">
        <v>0.05</v>
      </c>
      <c r="K66" s="149">
        <v>0.6</v>
      </c>
      <c r="L66" s="149">
        <v>0.6</v>
      </c>
      <c r="M66" s="87">
        <f>(G66*1)+(H66*K66)+(I66*L66)+(J66*K66*L66)</f>
        <v>0.86799999999999999</v>
      </c>
      <c r="N66" s="13">
        <f>C66*M66</f>
        <v>0.15623999999999999</v>
      </c>
      <c r="O66" s="87">
        <f t="shared" si="3"/>
        <v>2.3760000000000003E-2</v>
      </c>
      <c r="P66" s="133">
        <f t="shared" si="4"/>
        <v>0.13200000000000003</v>
      </c>
    </row>
    <row r="67" spans="1:16" ht="14.5" customHeight="1" x14ac:dyDescent="0.35">
      <c r="A67" s="185"/>
      <c r="B67" s="91" t="s">
        <v>21</v>
      </c>
      <c r="C67" s="13">
        <v>0.15</v>
      </c>
      <c r="D67" s="13"/>
      <c r="E67" s="156">
        <v>0.32463110102156645</v>
      </c>
      <c r="F67" s="156">
        <f t="shared" ref="F67:F76" si="17">D67/C67</f>
        <v>0</v>
      </c>
      <c r="G67" s="80">
        <v>0.7</v>
      </c>
      <c r="H67" s="80">
        <v>0.2</v>
      </c>
      <c r="I67" s="80">
        <v>0.05</v>
      </c>
      <c r="J67" s="80">
        <v>0.05</v>
      </c>
      <c r="K67" s="149">
        <v>0.6</v>
      </c>
      <c r="L67" s="149">
        <v>0.6</v>
      </c>
      <c r="M67" s="87">
        <f t="shared" ref="M67:M76" si="18">(G67*1)+(H67*K67)+(I67*L67)+(J67*K67*L67)</f>
        <v>0.86799999999999999</v>
      </c>
      <c r="N67" s="13">
        <f t="shared" ref="N67:N76" si="19">C67*M67</f>
        <v>0.13019999999999998</v>
      </c>
      <c r="O67" s="87">
        <f t="shared" si="3"/>
        <v>1.9800000000000012E-2</v>
      </c>
      <c r="P67" s="133">
        <f t="shared" si="4"/>
        <v>0.13200000000000009</v>
      </c>
    </row>
    <row r="68" spans="1:16" ht="14.5" customHeight="1" x14ac:dyDescent="0.35">
      <c r="A68" s="185"/>
      <c r="B68" s="91" t="s">
        <v>22</v>
      </c>
      <c r="C68" s="13">
        <v>0.23</v>
      </c>
      <c r="D68" s="13"/>
      <c r="E68" s="156">
        <v>0.31426475980931434</v>
      </c>
      <c r="F68" s="156">
        <f t="shared" si="17"/>
        <v>0</v>
      </c>
      <c r="G68" s="80">
        <v>0.6</v>
      </c>
      <c r="H68" s="80">
        <v>0.3</v>
      </c>
      <c r="I68" s="80">
        <v>0.1</v>
      </c>
      <c r="J68" s="80">
        <v>0.1</v>
      </c>
      <c r="K68" s="149">
        <v>0.6</v>
      </c>
      <c r="L68" s="149">
        <v>0.6</v>
      </c>
      <c r="M68" s="87">
        <f t="shared" si="18"/>
        <v>0.87600000000000011</v>
      </c>
      <c r="N68" s="13">
        <f t="shared" si="19"/>
        <v>0.20148000000000005</v>
      </c>
      <c r="O68" s="87">
        <f t="shared" si="3"/>
        <v>2.8519999999999962E-2</v>
      </c>
      <c r="P68" s="133">
        <f t="shared" si="4"/>
        <v>0.12399999999999983</v>
      </c>
    </row>
    <row r="69" spans="1:16" ht="14.5" customHeight="1" x14ac:dyDescent="0.35">
      <c r="A69" s="185"/>
      <c r="B69" s="91" t="s">
        <v>23</v>
      </c>
      <c r="C69" s="13">
        <v>0.38</v>
      </c>
      <c r="D69" s="13"/>
      <c r="E69" s="156">
        <v>0.29630501294422223</v>
      </c>
      <c r="F69" s="156">
        <f t="shared" si="17"/>
        <v>0</v>
      </c>
      <c r="G69" s="80">
        <v>0.6</v>
      </c>
      <c r="H69" s="80">
        <v>0.3</v>
      </c>
      <c r="I69" s="80">
        <v>0.1</v>
      </c>
      <c r="J69" s="80">
        <v>0.1</v>
      </c>
      <c r="K69" s="149">
        <v>0.6</v>
      </c>
      <c r="L69" s="149">
        <v>0.6</v>
      </c>
      <c r="M69" s="87">
        <f t="shared" si="18"/>
        <v>0.87600000000000011</v>
      </c>
      <c r="N69" s="13">
        <f t="shared" si="19"/>
        <v>0.33288000000000006</v>
      </c>
      <c r="O69" s="87">
        <f t="shared" si="3"/>
        <v>4.711999999999994E-2</v>
      </c>
      <c r="P69" s="133">
        <f t="shared" si="4"/>
        <v>0.12399999999999985</v>
      </c>
    </row>
    <row r="70" spans="1:16" ht="14.5" customHeight="1" x14ac:dyDescent="0.35">
      <c r="A70" s="185"/>
      <c r="B70" s="91" t="s">
        <v>24</v>
      </c>
      <c r="C70" s="13">
        <v>0.54</v>
      </c>
      <c r="D70" s="13"/>
      <c r="E70" s="156">
        <v>0.2832056194125161</v>
      </c>
      <c r="F70" s="156">
        <f t="shared" si="17"/>
        <v>0</v>
      </c>
      <c r="G70" s="80">
        <v>0.5</v>
      </c>
      <c r="H70" s="80">
        <v>0.2</v>
      </c>
      <c r="I70" s="80">
        <v>0.15</v>
      </c>
      <c r="J70" s="80">
        <v>0.15</v>
      </c>
      <c r="K70" s="149">
        <v>0.6</v>
      </c>
      <c r="L70" s="149">
        <v>0.6</v>
      </c>
      <c r="M70" s="87">
        <f t="shared" si="18"/>
        <v>0.76400000000000001</v>
      </c>
      <c r="N70" s="13">
        <f t="shared" si="19"/>
        <v>0.41256000000000004</v>
      </c>
      <c r="O70" s="87">
        <f t="shared" si="3"/>
        <v>0.12744</v>
      </c>
      <c r="P70" s="133">
        <f t="shared" si="4"/>
        <v>0.23599999999999999</v>
      </c>
    </row>
    <row r="71" spans="1:16" ht="14.5" customHeight="1" x14ac:dyDescent="0.35">
      <c r="A71" s="185"/>
      <c r="B71" s="91" t="s">
        <v>25</v>
      </c>
      <c r="C71" s="13">
        <v>0.68</v>
      </c>
      <c r="D71" s="13"/>
      <c r="E71" s="156">
        <v>0.28959749085206488</v>
      </c>
      <c r="F71" s="156">
        <f t="shared" si="17"/>
        <v>0</v>
      </c>
      <c r="G71" s="80">
        <v>0.4</v>
      </c>
      <c r="H71" s="80">
        <v>0.2</v>
      </c>
      <c r="I71" s="80">
        <v>0.2</v>
      </c>
      <c r="J71" s="80">
        <v>0.2</v>
      </c>
      <c r="K71" s="149">
        <v>0.6</v>
      </c>
      <c r="L71" s="149">
        <v>0.6</v>
      </c>
      <c r="M71" s="87">
        <f t="shared" si="18"/>
        <v>0.71199999999999997</v>
      </c>
      <c r="N71" s="13">
        <f t="shared" si="19"/>
        <v>0.48416000000000003</v>
      </c>
      <c r="O71" s="87">
        <f t="shared" ref="O71:O76" si="20">C71-N71</f>
        <v>0.19584000000000001</v>
      </c>
      <c r="P71" s="133">
        <f t="shared" ref="P71:P76" si="21">O71/C71</f>
        <v>0.28799999999999998</v>
      </c>
    </row>
    <row r="72" spans="1:16" ht="14.5" customHeight="1" x14ac:dyDescent="0.35">
      <c r="A72" s="185"/>
      <c r="B72" s="91" t="s">
        <v>26</v>
      </c>
      <c r="C72" s="13">
        <v>0.81</v>
      </c>
      <c r="D72" s="13"/>
      <c r="E72" s="156">
        <v>0.28976034858387795</v>
      </c>
      <c r="F72" s="156">
        <f t="shared" si="17"/>
        <v>0</v>
      </c>
      <c r="G72" s="80">
        <v>0.3</v>
      </c>
      <c r="H72" s="80">
        <v>0.3</v>
      </c>
      <c r="I72" s="80">
        <v>0.2</v>
      </c>
      <c r="J72" s="80">
        <v>0.2</v>
      </c>
      <c r="K72" s="149">
        <v>0.6</v>
      </c>
      <c r="L72" s="149">
        <v>0.6</v>
      </c>
      <c r="M72" s="87">
        <f t="shared" si="18"/>
        <v>0.67199999999999993</v>
      </c>
      <c r="N72" s="13">
        <f t="shared" si="19"/>
        <v>0.54432000000000003</v>
      </c>
      <c r="O72" s="87">
        <f t="shared" si="20"/>
        <v>0.26568000000000003</v>
      </c>
      <c r="P72" s="133">
        <f t="shared" si="21"/>
        <v>0.32800000000000001</v>
      </c>
    </row>
    <row r="73" spans="1:16" ht="14.5" customHeight="1" x14ac:dyDescent="0.35">
      <c r="A73" s="185"/>
      <c r="B73" s="91" t="s">
        <v>27</v>
      </c>
      <c r="C73" s="13">
        <v>0.84</v>
      </c>
      <c r="D73" s="13"/>
      <c r="E73" s="156">
        <v>0.30939355139099056</v>
      </c>
      <c r="F73" s="156">
        <f t="shared" si="17"/>
        <v>0</v>
      </c>
      <c r="G73" s="80">
        <v>0.15</v>
      </c>
      <c r="H73" s="80">
        <v>0.25</v>
      </c>
      <c r="I73" s="80">
        <v>0.4</v>
      </c>
      <c r="J73" s="80">
        <v>0.2</v>
      </c>
      <c r="K73" s="149">
        <v>0.6</v>
      </c>
      <c r="L73" s="149">
        <v>0.6</v>
      </c>
      <c r="M73" s="87">
        <f t="shared" si="18"/>
        <v>0.61199999999999999</v>
      </c>
      <c r="N73" s="13">
        <f t="shared" si="19"/>
        <v>0.51407999999999998</v>
      </c>
      <c r="O73" s="87">
        <f t="shared" si="20"/>
        <v>0.32591999999999999</v>
      </c>
      <c r="P73" s="133">
        <f t="shared" si="21"/>
        <v>0.38800000000000001</v>
      </c>
    </row>
    <row r="74" spans="1:16" ht="14.5" customHeight="1" x14ac:dyDescent="0.35">
      <c r="A74" s="185"/>
      <c r="B74" s="91" t="s">
        <v>28</v>
      </c>
      <c r="C74" s="13">
        <v>0.81</v>
      </c>
      <c r="D74" s="13"/>
      <c r="E74" s="156">
        <v>0.3520805369127516</v>
      </c>
      <c r="F74" s="156">
        <f t="shared" si="17"/>
        <v>0</v>
      </c>
      <c r="G74" s="80">
        <v>0.15</v>
      </c>
      <c r="H74" s="80">
        <v>0.25</v>
      </c>
      <c r="I74" s="80">
        <v>0.4</v>
      </c>
      <c r="J74" s="80">
        <v>0.2</v>
      </c>
      <c r="K74" s="149">
        <v>0.6</v>
      </c>
      <c r="L74" s="149">
        <v>0.6</v>
      </c>
      <c r="M74" s="87">
        <f t="shared" si="18"/>
        <v>0.61199999999999999</v>
      </c>
      <c r="N74" s="13">
        <f t="shared" si="19"/>
        <v>0.49572000000000005</v>
      </c>
      <c r="O74" s="87">
        <f t="shared" si="20"/>
        <v>0.31428</v>
      </c>
      <c r="P74" s="133">
        <f t="shared" si="21"/>
        <v>0.38799999999999996</v>
      </c>
    </row>
    <row r="75" spans="1:16" ht="14.5" customHeight="1" x14ac:dyDescent="0.35">
      <c r="A75" s="185"/>
      <c r="B75" s="91" t="s">
        <v>29</v>
      </c>
      <c r="C75" s="13">
        <v>0.71</v>
      </c>
      <c r="D75" s="13"/>
      <c r="E75" s="156">
        <v>0.38276450511945387</v>
      </c>
      <c r="F75" s="156">
        <f t="shared" si="17"/>
        <v>0</v>
      </c>
      <c r="G75" s="80">
        <v>0.05</v>
      </c>
      <c r="H75" s="80">
        <v>0.15</v>
      </c>
      <c r="I75" s="80">
        <v>0.5</v>
      </c>
      <c r="J75" s="80">
        <v>0.3</v>
      </c>
      <c r="K75" s="149">
        <v>0.6</v>
      </c>
      <c r="L75" s="149">
        <v>0.6</v>
      </c>
      <c r="M75" s="87">
        <f t="shared" si="18"/>
        <v>0.54800000000000004</v>
      </c>
      <c r="N75" s="13">
        <f t="shared" si="19"/>
        <v>0.38908000000000004</v>
      </c>
      <c r="O75" s="87">
        <f t="shared" si="20"/>
        <v>0.32091999999999993</v>
      </c>
      <c r="P75" s="133">
        <f t="shared" si="21"/>
        <v>0.4519999999999999</v>
      </c>
    </row>
    <row r="76" spans="1:16" x14ac:dyDescent="0.35">
      <c r="A76" s="185"/>
      <c r="B76" s="91" t="s">
        <v>30</v>
      </c>
      <c r="C76" s="13">
        <v>0.79</v>
      </c>
      <c r="D76" s="13"/>
      <c r="E76" s="156">
        <v>0.39993760723756044</v>
      </c>
      <c r="F76" s="156">
        <f t="shared" si="17"/>
        <v>0</v>
      </c>
      <c r="G76" s="80">
        <v>0.05</v>
      </c>
      <c r="H76" s="80">
        <v>0.15</v>
      </c>
      <c r="I76" s="80">
        <v>0.5</v>
      </c>
      <c r="J76" s="80">
        <v>0.3</v>
      </c>
      <c r="K76" s="149">
        <v>0.6</v>
      </c>
      <c r="L76" s="149">
        <v>0.6</v>
      </c>
      <c r="M76" s="87">
        <f t="shared" si="18"/>
        <v>0.54800000000000004</v>
      </c>
      <c r="N76" s="13">
        <f t="shared" si="19"/>
        <v>0.43292000000000003</v>
      </c>
      <c r="O76" s="87">
        <f t="shared" si="20"/>
        <v>0.35708000000000001</v>
      </c>
      <c r="P76" s="133">
        <f t="shared" si="21"/>
        <v>0.45200000000000001</v>
      </c>
    </row>
    <row r="77" spans="1:16" ht="15.5" customHeight="1" thickBot="1" x14ac:dyDescent="0.4">
      <c r="A77" s="83"/>
      <c r="B77" s="155" t="s">
        <v>67</v>
      </c>
      <c r="C77" s="70">
        <v>2.66</v>
      </c>
      <c r="D77" s="70"/>
      <c r="E77" s="157">
        <v>0.32722143864598024</v>
      </c>
      <c r="F77" s="155"/>
      <c r="G77" s="82"/>
      <c r="H77" s="82"/>
      <c r="I77" s="82"/>
      <c r="J77" s="82"/>
      <c r="K77" s="152"/>
      <c r="L77" s="152"/>
      <c r="M77" s="151"/>
      <c r="N77" s="70"/>
      <c r="O77" s="151"/>
      <c r="P77" s="153"/>
    </row>
  </sheetData>
  <mergeCells count="7">
    <mergeCell ref="A66:A76"/>
    <mergeCell ref="G4:J4"/>
    <mergeCell ref="A6:A16"/>
    <mergeCell ref="A18:A28"/>
    <mergeCell ref="A30:A40"/>
    <mergeCell ref="A42:A52"/>
    <mergeCell ref="A54:A64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95FA-A999-431D-ABFA-769FFFA9E300}">
  <dimension ref="A2:V29"/>
  <sheetViews>
    <sheetView zoomScale="91" zoomScaleNormal="115" workbookViewId="0">
      <selection activeCell="B18" sqref="B18"/>
    </sheetView>
  </sheetViews>
  <sheetFormatPr defaultRowHeight="14.5" x14ac:dyDescent="0.35"/>
  <cols>
    <col min="2" max="2" width="33" customWidth="1"/>
    <col min="3" max="3" width="17.26953125" bestFit="1" customWidth="1"/>
    <col min="4" max="4" width="24.7265625" customWidth="1"/>
    <col min="13" max="13" width="10.453125" bestFit="1" customWidth="1"/>
    <col min="14" max="14" width="9.26953125" bestFit="1" customWidth="1"/>
    <col min="15" max="15" width="13.1796875" customWidth="1"/>
    <col min="17" max="17" width="11.08984375" customWidth="1"/>
    <col min="19" max="19" width="9.81640625" customWidth="1"/>
    <col min="20" max="20" width="10.90625" customWidth="1"/>
    <col min="22" max="22" width="13.1796875" customWidth="1"/>
  </cols>
  <sheetData>
    <row r="2" spans="1:20" ht="45.5" x14ac:dyDescent="0.35">
      <c r="B2" s="95" t="s">
        <v>102</v>
      </c>
      <c r="C2" s="132" t="s">
        <v>381</v>
      </c>
      <c r="D2" s="132" t="s">
        <v>388</v>
      </c>
      <c r="E2" s="79" t="s">
        <v>15</v>
      </c>
      <c r="F2" s="79" t="s">
        <v>16</v>
      </c>
      <c r="G2" s="79" t="s">
        <v>17</v>
      </c>
      <c r="H2" s="79" t="s">
        <v>18</v>
      </c>
      <c r="I2" s="127" t="s">
        <v>15</v>
      </c>
      <c r="J2" s="127" t="s">
        <v>16</v>
      </c>
      <c r="K2" s="127" t="s">
        <v>17</v>
      </c>
      <c r="L2" s="127" t="s">
        <v>18</v>
      </c>
      <c r="M2" s="12" t="s">
        <v>94</v>
      </c>
      <c r="N2" s="12" t="s">
        <v>53</v>
      </c>
      <c r="O2" s="73" t="s">
        <v>54</v>
      </c>
      <c r="P2" s="73" t="s">
        <v>383</v>
      </c>
      <c r="Q2" s="73" t="s">
        <v>384</v>
      </c>
      <c r="R2" s="73" t="s">
        <v>389</v>
      </c>
      <c r="S2" s="73" t="s">
        <v>390</v>
      </c>
      <c r="T2" s="73" t="s">
        <v>391</v>
      </c>
    </row>
    <row r="3" spans="1:20" x14ac:dyDescent="0.35">
      <c r="B3" s="13">
        <v>2.1936605628532949E-2</v>
      </c>
      <c r="C3" s="134">
        <v>1E-3</v>
      </c>
      <c r="D3" s="140">
        <f>B3/C3</f>
        <v>21.936605628532948</v>
      </c>
      <c r="E3" s="80">
        <v>0.7</v>
      </c>
      <c r="F3" s="80">
        <v>0.2</v>
      </c>
      <c r="G3" s="80">
        <v>0.05</v>
      </c>
      <c r="H3" s="80">
        <v>0.05</v>
      </c>
      <c r="I3" s="142">
        <f>$D3*E3</f>
        <v>15.355623939973063</v>
      </c>
      <c r="J3" s="142">
        <f t="shared" ref="J3:L3" si="0">$D3*F3</f>
        <v>4.3873211257065901</v>
      </c>
      <c r="K3" s="142">
        <f t="shared" si="0"/>
        <v>1.0968302814266475</v>
      </c>
      <c r="L3" s="142">
        <f t="shared" si="0"/>
        <v>1.0968302814266475</v>
      </c>
      <c r="M3" s="90">
        <v>0.6</v>
      </c>
      <c r="N3" s="91">
        <v>0.6</v>
      </c>
      <c r="O3" s="13">
        <f t="shared" ref="O3:O13" si="1">(E3*1)+(F3*M3)+(G3*N3)+(H3*M3*N3)</f>
        <v>0.86799999999999999</v>
      </c>
      <c r="P3" s="141">
        <f>D3*O3</f>
        <v>19.040973685566598</v>
      </c>
      <c r="Q3" s="140">
        <f>D3-P3</f>
        <v>2.8956319429663502</v>
      </c>
      <c r="R3">
        <f>P3*0.001</f>
        <v>1.9040973685566599E-2</v>
      </c>
      <c r="S3" s="139">
        <f>B3-R3</f>
        <v>2.89563194296635E-3</v>
      </c>
      <c r="T3" s="133">
        <f>(S3/B3)</f>
        <v>0.13200000000000003</v>
      </c>
    </row>
    <row r="4" spans="1:20" x14ac:dyDescent="0.35">
      <c r="B4" s="13">
        <v>2.3957082462739931E-2</v>
      </c>
      <c r="C4" s="134">
        <v>1E-3</v>
      </c>
      <c r="D4" s="140">
        <f t="shared" ref="D4:D14" si="2">B4/C4</f>
        <v>23.95708246273993</v>
      </c>
      <c r="E4" s="80">
        <v>0.7</v>
      </c>
      <c r="F4" s="80">
        <v>0.2</v>
      </c>
      <c r="G4" s="80">
        <v>0.05</v>
      </c>
      <c r="H4" s="80">
        <v>0.05</v>
      </c>
      <c r="I4" s="142">
        <f t="shared" ref="I4:I13" si="3">$D4*E4</f>
        <v>16.769957723917951</v>
      </c>
      <c r="J4" s="142">
        <f t="shared" ref="J4:J13" si="4">$D4*F4</f>
        <v>4.7914164925479863</v>
      </c>
      <c r="K4" s="142">
        <f t="shared" ref="K4:K13" si="5">$D4*G4</f>
        <v>1.1978541231369966</v>
      </c>
      <c r="L4" s="142">
        <f t="shared" ref="L4:L13" si="6">$D4*H4</f>
        <v>1.1978541231369966</v>
      </c>
      <c r="M4" s="91">
        <v>0.6</v>
      </c>
      <c r="N4" s="91">
        <v>0.6</v>
      </c>
      <c r="O4" s="13">
        <f t="shared" si="1"/>
        <v>0.86799999999999999</v>
      </c>
      <c r="P4" s="141">
        <f t="shared" ref="P4:P13" si="7">D4*O4</f>
        <v>20.79474757765826</v>
      </c>
      <c r="Q4" s="140">
        <f t="shared" ref="Q4:Q13" si="8">D4-P4</f>
        <v>3.1623348850816697</v>
      </c>
      <c r="R4">
        <f t="shared" ref="R4:R13" si="9">P4*0.001</f>
        <v>2.079474757765826E-2</v>
      </c>
      <c r="S4" s="139">
        <f t="shared" ref="S4:S13" si="10">B4-R4</f>
        <v>3.1623348850816704E-3</v>
      </c>
      <c r="T4" s="133">
        <f t="shared" ref="T4:T13" si="11">(S4/B4)</f>
        <v>0.13199999999999998</v>
      </c>
    </row>
    <row r="5" spans="1:20" x14ac:dyDescent="0.35">
      <c r="B5" s="13">
        <v>3.7523141206701097E-2</v>
      </c>
      <c r="C5" s="134">
        <v>1E-3</v>
      </c>
      <c r="D5" s="140">
        <f t="shared" si="2"/>
        <v>37.523141206701098</v>
      </c>
      <c r="E5" s="80">
        <v>0.6</v>
      </c>
      <c r="F5" s="80">
        <v>0.3</v>
      </c>
      <c r="G5" s="80">
        <v>0.1</v>
      </c>
      <c r="H5" s="80">
        <v>0.1</v>
      </c>
      <c r="I5" s="142">
        <f t="shared" si="3"/>
        <v>22.513884724020659</v>
      </c>
      <c r="J5" s="142">
        <f t="shared" si="4"/>
        <v>11.25694236201033</v>
      </c>
      <c r="K5" s="142">
        <f t="shared" si="5"/>
        <v>3.7523141206701101</v>
      </c>
      <c r="L5" s="142">
        <f t="shared" si="6"/>
        <v>3.7523141206701101</v>
      </c>
      <c r="M5" s="91">
        <v>0.6</v>
      </c>
      <c r="N5" s="91">
        <v>0.6</v>
      </c>
      <c r="O5" s="13">
        <f t="shared" si="1"/>
        <v>0.87600000000000011</v>
      </c>
      <c r="P5" s="141">
        <f t="shared" si="7"/>
        <v>32.870271697070166</v>
      </c>
      <c r="Q5" s="140">
        <f t="shared" si="8"/>
        <v>4.652869509630932</v>
      </c>
      <c r="R5">
        <f t="shared" si="9"/>
        <v>3.2870271697070165E-2</v>
      </c>
      <c r="S5" s="139">
        <f t="shared" si="10"/>
        <v>4.6528695096309317E-3</v>
      </c>
      <c r="T5" s="133">
        <f t="shared" si="11"/>
        <v>0.12399999999999989</v>
      </c>
    </row>
    <row r="6" spans="1:20" x14ac:dyDescent="0.35">
      <c r="B6" s="13">
        <v>6.8984851910781256E-2</v>
      </c>
      <c r="C6" s="134">
        <v>1E-3</v>
      </c>
      <c r="D6" s="140">
        <f t="shared" si="2"/>
        <v>68.984851910781259</v>
      </c>
      <c r="E6" s="80">
        <v>0.6</v>
      </c>
      <c r="F6" s="80">
        <v>0.3</v>
      </c>
      <c r="G6" s="80">
        <v>0.1</v>
      </c>
      <c r="H6" s="80">
        <v>0.1</v>
      </c>
      <c r="I6" s="142">
        <f t="shared" si="3"/>
        <v>41.390911146468753</v>
      </c>
      <c r="J6" s="142">
        <f t="shared" si="4"/>
        <v>20.695455573234376</v>
      </c>
      <c r="K6" s="142">
        <f t="shared" si="5"/>
        <v>6.8984851910781266</v>
      </c>
      <c r="L6" s="142">
        <f t="shared" si="6"/>
        <v>6.8984851910781266</v>
      </c>
      <c r="M6" s="91">
        <v>0.6</v>
      </c>
      <c r="N6" s="91">
        <v>0.6</v>
      </c>
      <c r="O6" s="13">
        <f t="shared" si="1"/>
        <v>0.87600000000000011</v>
      </c>
      <c r="P6" s="141">
        <f t="shared" si="7"/>
        <v>60.430730273844389</v>
      </c>
      <c r="Q6" s="140">
        <f t="shared" si="8"/>
        <v>8.5541216369368698</v>
      </c>
      <c r="R6">
        <f t="shared" si="9"/>
        <v>6.0430730273844394E-2</v>
      </c>
      <c r="S6" s="139">
        <f t="shared" si="10"/>
        <v>8.5541216369368622E-3</v>
      </c>
      <c r="T6" s="133">
        <f t="shared" si="11"/>
        <v>0.1239999999999998</v>
      </c>
    </row>
    <row r="7" spans="1:20" x14ac:dyDescent="0.35">
      <c r="B7" s="13">
        <v>9.871472532839827E-2</v>
      </c>
      <c r="C7" s="134">
        <v>1E-3</v>
      </c>
      <c r="D7" s="140">
        <f t="shared" si="2"/>
        <v>98.714725328398274</v>
      </c>
      <c r="E7" s="80">
        <v>0.5</v>
      </c>
      <c r="F7" s="80">
        <v>0.2</v>
      </c>
      <c r="G7" s="80">
        <v>0.15</v>
      </c>
      <c r="H7" s="80">
        <v>0.15</v>
      </c>
      <c r="I7" s="142">
        <f t="shared" si="3"/>
        <v>49.357362664199137</v>
      </c>
      <c r="J7" s="142">
        <f t="shared" si="4"/>
        <v>19.742945065679656</v>
      </c>
      <c r="K7" s="142">
        <f t="shared" si="5"/>
        <v>14.80720879925974</v>
      </c>
      <c r="L7" s="142">
        <f t="shared" si="6"/>
        <v>14.80720879925974</v>
      </c>
      <c r="M7" s="91">
        <v>0.6</v>
      </c>
      <c r="N7" s="91">
        <v>0.6</v>
      </c>
      <c r="O7" s="13">
        <f t="shared" si="1"/>
        <v>0.76400000000000001</v>
      </c>
      <c r="P7" s="141">
        <f t="shared" si="7"/>
        <v>75.418050150896278</v>
      </c>
      <c r="Q7" s="140">
        <f t="shared" si="8"/>
        <v>23.296675177501996</v>
      </c>
      <c r="R7">
        <f t="shared" si="9"/>
        <v>7.5418050150896282E-2</v>
      </c>
      <c r="S7" s="139">
        <f t="shared" si="10"/>
        <v>2.3296675177501988E-2</v>
      </c>
      <c r="T7" s="133">
        <f t="shared" si="11"/>
        <v>0.23599999999999996</v>
      </c>
    </row>
    <row r="8" spans="1:20" x14ac:dyDescent="0.35">
      <c r="B8" s="13">
        <v>0.13537194789186779</v>
      </c>
      <c r="C8" s="134">
        <v>1E-3</v>
      </c>
      <c r="D8" s="140">
        <f t="shared" si="2"/>
        <v>135.37194789186779</v>
      </c>
      <c r="E8" s="80">
        <v>0.4</v>
      </c>
      <c r="F8" s="80">
        <v>0.2</v>
      </c>
      <c r="G8" s="80">
        <v>0.2</v>
      </c>
      <c r="H8" s="80">
        <v>0.2</v>
      </c>
      <c r="I8" s="142">
        <f t="shared" si="3"/>
        <v>54.148779156747118</v>
      </c>
      <c r="J8" s="142">
        <f t="shared" si="4"/>
        <v>27.074389578373559</v>
      </c>
      <c r="K8" s="142">
        <f t="shared" si="5"/>
        <v>27.074389578373559</v>
      </c>
      <c r="L8" s="142">
        <f t="shared" si="6"/>
        <v>27.074389578373559</v>
      </c>
      <c r="M8" s="91">
        <v>0.6</v>
      </c>
      <c r="N8" s="91">
        <v>0.6</v>
      </c>
      <c r="O8" s="13">
        <f t="shared" si="1"/>
        <v>0.71199999999999997</v>
      </c>
      <c r="P8" s="141">
        <f t="shared" si="7"/>
        <v>96.384826899009866</v>
      </c>
      <c r="Q8" s="140">
        <f t="shared" si="8"/>
        <v>38.987120992857925</v>
      </c>
      <c r="R8">
        <f t="shared" si="9"/>
        <v>9.6384826899009873E-2</v>
      </c>
      <c r="S8" s="139">
        <f t="shared" si="10"/>
        <v>3.8987120992857921E-2</v>
      </c>
      <c r="T8" s="133">
        <f t="shared" si="11"/>
        <v>0.28799999999999998</v>
      </c>
    </row>
    <row r="9" spans="1:20" x14ac:dyDescent="0.35">
      <c r="B9" s="13">
        <v>0.18270883372186</v>
      </c>
      <c r="C9" s="134">
        <v>1E-3</v>
      </c>
      <c r="D9" s="140">
        <f t="shared" si="2"/>
        <v>182.70883372186</v>
      </c>
      <c r="E9" s="80">
        <v>0.3</v>
      </c>
      <c r="F9" s="80">
        <v>0.3</v>
      </c>
      <c r="G9" s="80">
        <v>0.2</v>
      </c>
      <c r="H9" s="80">
        <v>0.2</v>
      </c>
      <c r="I9" s="142">
        <f t="shared" si="3"/>
        <v>54.812650116557997</v>
      </c>
      <c r="J9" s="142">
        <f t="shared" si="4"/>
        <v>54.812650116557997</v>
      </c>
      <c r="K9" s="142">
        <f t="shared" si="5"/>
        <v>36.541766744372005</v>
      </c>
      <c r="L9" s="142">
        <f t="shared" si="6"/>
        <v>36.541766744372005</v>
      </c>
      <c r="M9" s="91">
        <v>0.6</v>
      </c>
      <c r="N9" s="91">
        <v>0.6</v>
      </c>
      <c r="O9" s="13">
        <f t="shared" si="1"/>
        <v>0.67199999999999993</v>
      </c>
      <c r="P9" s="141">
        <f t="shared" si="7"/>
        <v>122.78033626108991</v>
      </c>
      <c r="Q9" s="140">
        <f t="shared" si="8"/>
        <v>59.928497460770089</v>
      </c>
      <c r="R9">
        <f t="shared" si="9"/>
        <v>0.12278033626108992</v>
      </c>
      <c r="S9" s="139">
        <f t="shared" si="10"/>
        <v>5.9928497460770086E-2</v>
      </c>
      <c r="T9" s="133">
        <f t="shared" si="11"/>
        <v>0.32800000000000001</v>
      </c>
    </row>
    <row r="10" spans="1:20" x14ac:dyDescent="0.35">
      <c r="B10" s="13">
        <v>0.22975708000410819</v>
      </c>
      <c r="C10" s="134">
        <v>1E-3</v>
      </c>
      <c r="D10" s="140">
        <f t="shared" si="2"/>
        <v>229.75708000410819</v>
      </c>
      <c r="E10" s="80">
        <v>0.15</v>
      </c>
      <c r="F10" s="80">
        <v>0.25</v>
      </c>
      <c r="G10" s="80">
        <v>0.4</v>
      </c>
      <c r="H10" s="80">
        <v>0.2</v>
      </c>
      <c r="I10" s="142">
        <f t="shared" si="3"/>
        <v>34.463562000616228</v>
      </c>
      <c r="J10" s="142">
        <f t="shared" si="4"/>
        <v>57.439270001027047</v>
      </c>
      <c r="K10" s="142">
        <f t="shared" si="5"/>
        <v>91.902832001643276</v>
      </c>
      <c r="L10" s="142">
        <f t="shared" si="6"/>
        <v>45.951416000821638</v>
      </c>
      <c r="M10" s="91">
        <v>0.6</v>
      </c>
      <c r="N10" s="91">
        <v>0.6</v>
      </c>
      <c r="O10" s="13">
        <f t="shared" si="1"/>
        <v>0.61199999999999999</v>
      </c>
      <c r="P10" s="141">
        <f t="shared" si="7"/>
        <v>140.61133296251421</v>
      </c>
      <c r="Q10" s="140">
        <f t="shared" si="8"/>
        <v>89.145747041593978</v>
      </c>
      <c r="R10">
        <f t="shared" si="9"/>
        <v>0.14061133296251421</v>
      </c>
      <c r="S10" s="139">
        <f t="shared" si="10"/>
        <v>8.9145747041593976E-2</v>
      </c>
      <c r="T10" s="133">
        <f t="shared" si="11"/>
        <v>0.38800000000000001</v>
      </c>
    </row>
    <row r="11" spans="1:20" x14ac:dyDescent="0.35">
      <c r="B11" s="13">
        <v>0.25053912744166579</v>
      </c>
      <c r="C11" s="134">
        <v>1E-3</v>
      </c>
      <c r="D11" s="140">
        <f t="shared" si="2"/>
        <v>250.53912744166578</v>
      </c>
      <c r="E11" s="80">
        <v>0.15</v>
      </c>
      <c r="F11" s="80">
        <v>0.25</v>
      </c>
      <c r="G11" s="80">
        <v>0.4</v>
      </c>
      <c r="H11" s="80">
        <v>0.2</v>
      </c>
      <c r="I11" s="142">
        <f t="shared" si="3"/>
        <v>37.580869116249865</v>
      </c>
      <c r="J11" s="142">
        <f t="shared" si="4"/>
        <v>62.634781860416446</v>
      </c>
      <c r="K11" s="142">
        <f t="shared" si="5"/>
        <v>100.21565097666632</v>
      </c>
      <c r="L11" s="142">
        <f t="shared" si="6"/>
        <v>50.107825488333162</v>
      </c>
      <c r="M11" s="91">
        <v>0.6</v>
      </c>
      <c r="N11" s="91">
        <v>0.6</v>
      </c>
      <c r="O11" s="13">
        <f t="shared" si="1"/>
        <v>0.61199999999999999</v>
      </c>
      <c r="P11" s="141">
        <f t="shared" si="7"/>
        <v>153.32994599429946</v>
      </c>
      <c r="Q11" s="140">
        <f t="shared" si="8"/>
        <v>97.209181447366319</v>
      </c>
      <c r="R11">
        <f t="shared" si="9"/>
        <v>0.15332994599429947</v>
      </c>
      <c r="S11" s="139">
        <f t="shared" si="10"/>
        <v>9.7209181447366316E-2</v>
      </c>
      <c r="T11" s="133">
        <f t="shared" si="11"/>
        <v>0.38799999999999996</v>
      </c>
    </row>
    <row r="12" spans="1:20" x14ac:dyDescent="0.35">
      <c r="B12" s="13">
        <v>0.25458008111007979</v>
      </c>
      <c r="C12" s="134">
        <v>1E-3</v>
      </c>
      <c r="D12" s="140">
        <f>B12/C12</f>
        <v>254.58008111007979</v>
      </c>
      <c r="E12" s="80">
        <v>0.05</v>
      </c>
      <c r="F12" s="80">
        <v>0.15</v>
      </c>
      <c r="G12" s="80">
        <v>0.5</v>
      </c>
      <c r="H12" s="80">
        <v>0.3</v>
      </c>
      <c r="I12" s="142">
        <f t="shared" si="3"/>
        <v>12.729004055503991</v>
      </c>
      <c r="J12" s="142">
        <f t="shared" si="4"/>
        <v>38.18701216651197</v>
      </c>
      <c r="K12" s="142">
        <f t="shared" si="5"/>
        <v>127.29004055503989</v>
      </c>
      <c r="L12" s="142">
        <f t="shared" si="6"/>
        <v>76.374024333023939</v>
      </c>
      <c r="M12" s="91">
        <v>0.6</v>
      </c>
      <c r="N12" s="91">
        <v>0.6</v>
      </c>
      <c r="O12" s="13">
        <f t="shared" si="1"/>
        <v>0.54800000000000004</v>
      </c>
      <c r="P12" s="141">
        <f t="shared" si="7"/>
        <v>139.50988444832373</v>
      </c>
      <c r="Q12" s="140">
        <f t="shared" si="8"/>
        <v>115.07019666175606</v>
      </c>
      <c r="R12">
        <f t="shared" si="9"/>
        <v>0.13950988444832374</v>
      </c>
      <c r="S12" s="139">
        <f t="shared" si="10"/>
        <v>0.11507019666175605</v>
      </c>
      <c r="T12" s="133">
        <f t="shared" si="11"/>
        <v>0.45199999999999996</v>
      </c>
    </row>
    <row r="13" spans="1:20" x14ac:dyDescent="0.35">
      <c r="B13" s="13">
        <v>0.32356493302086098</v>
      </c>
      <c r="C13" s="134">
        <v>1E-3</v>
      </c>
      <c r="D13" s="140">
        <f t="shared" si="2"/>
        <v>323.56493302086096</v>
      </c>
      <c r="E13" s="80">
        <v>0.05</v>
      </c>
      <c r="F13" s="80">
        <v>0.15</v>
      </c>
      <c r="G13" s="80">
        <v>0.5</v>
      </c>
      <c r="H13" s="80">
        <v>0.3</v>
      </c>
      <c r="I13" s="142">
        <f t="shared" si="3"/>
        <v>16.17824665104305</v>
      </c>
      <c r="J13" s="142">
        <f t="shared" si="4"/>
        <v>48.53473995312914</v>
      </c>
      <c r="K13" s="142">
        <f t="shared" si="5"/>
        <v>161.78246651043048</v>
      </c>
      <c r="L13" s="142">
        <f t="shared" si="6"/>
        <v>97.06947990625828</v>
      </c>
      <c r="M13" s="91">
        <v>0.6</v>
      </c>
      <c r="N13" s="91">
        <v>0.6</v>
      </c>
      <c r="O13" s="13">
        <f t="shared" si="1"/>
        <v>0.54800000000000004</v>
      </c>
      <c r="P13" s="141">
        <f t="shared" si="7"/>
        <v>177.31358329543181</v>
      </c>
      <c r="Q13" s="140">
        <f t="shared" si="8"/>
        <v>146.25134972542915</v>
      </c>
      <c r="R13">
        <f t="shared" si="9"/>
        <v>0.17731358329543181</v>
      </c>
      <c r="S13" s="139">
        <f t="shared" si="10"/>
        <v>0.14625134972542916</v>
      </c>
      <c r="T13" s="133">
        <f t="shared" si="11"/>
        <v>0.45200000000000001</v>
      </c>
    </row>
    <row r="14" spans="1:20" ht="15" thickBot="1" x14ac:dyDescent="0.4">
      <c r="B14" s="70">
        <v>1.1299999999999999</v>
      </c>
      <c r="C14" s="134">
        <v>1E-3</v>
      </c>
      <c r="D14" s="140">
        <f t="shared" si="2"/>
        <v>1129.9999999999998</v>
      </c>
      <c r="E14" s="81"/>
      <c r="F14" s="81"/>
      <c r="G14" s="81"/>
      <c r="H14" s="81"/>
      <c r="T14" s="143"/>
    </row>
    <row r="15" spans="1:20" x14ac:dyDescent="0.35">
      <c r="T15" s="143"/>
    </row>
    <row r="16" spans="1:20" x14ac:dyDescent="0.35">
      <c r="A16" s="7" t="s">
        <v>392</v>
      </c>
      <c r="T16" s="143"/>
    </row>
    <row r="17" spans="2:22" ht="45.5" x14ac:dyDescent="0.35">
      <c r="B17" s="95" t="s">
        <v>102</v>
      </c>
      <c r="C17" s="132" t="s">
        <v>381</v>
      </c>
      <c r="D17" s="132" t="s">
        <v>388</v>
      </c>
      <c r="E17" s="79" t="s">
        <v>15</v>
      </c>
      <c r="F17" s="79" t="s">
        <v>16</v>
      </c>
      <c r="G17" s="79" t="s">
        <v>17</v>
      </c>
      <c r="H17" s="79" t="s">
        <v>18</v>
      </c>
      <c r="I17" s="127" t="s">
        <v>15</v>
      </c>
      <c r="J17" s="127" t="s">
        <v>16</v>
      </c>
      <c r="K17" s="127" t="s">
        <v>17</v>
      </c>
      <c r="L17" s="127" t="s">
        <v>18</v>
      </c>
      <c r="M17" s="12" t="s">
        <v>94</v>
      </c>
      <c r="N17" s="12" t="s">
        <v>53</v>
      </c>
      <c r="O17" s="73" t="s">
        <v>54</v>
      </c>
      <c r="P17" s="73" t="s">
        <v>383</v>
      </c>
      <c r="Q17" s="73" t="s">
        <v>384</v>
      </c>
      <c r="R17" s="73" t="s">
        <v>389</v>
      </c>
      <c r="S17" s="73" t="s">
        <v>390</v>
      </c>
      <c r="T17" s="144" t="s">
        <v>391</v>
      </c>
      <c r="V17" s="73" t="s">
        <v>393</v>
      </c>
    </row>
    <row r="18" spans="2:22" x14ac:dyDescent="0.35">
      <c r="B18" s="148">
        <v>2.6674259965153249E-3</v>
      </c>
      <c r="C18" s="133">
        <v>2E-3</v>
      </c>
      <c r="D18" s="87">
        <f>B18/C18</f>
        <v>1.3337129982576623</v>
      </c>
      <c r="E18" s="80">
        <v>0.7</v>
      </c>
      <c r="F18" s="80">
        <v>0.2</v>
      </c>
      <c r="G18" s="80">
        <v>0.05</v>
      </c>
      <c r="H18" s="80">
        <v>0.05</v>
      </c>
      <c r="I18" s="142">
        <f>$D18*E18</f>
        <v>0.93359909878036351</v>
      </c>
      <c r="J18" s="142">
        <f t="shared" ref="J18:J28" si="12">$D18*F18</f>
        <v>0.26674259965153246</v>
      </c>
      <c r="K18" s="142">
        <f t="shared" ref="K18:K28" si="13">$D18*G18</f>
        <v>6.6685649912883116E-2</v>
      </c>
      <c r="L18" s="142">
        <f t="shared" ref="L18:L28" si="14">$D18*H18</f>
        <v>6.6685649912883116E-2</v>
      </c>
      <c r="M18" s="90">
        <v>0.6</v>
      </c>
      <c r="N18" s="91">
        <v>0.6</v>
      </c>
      <c r="O18" s="13">
        <f t="shared" ref="O18:O28" si="15">(E18*1)+(F18*M18)+(G18*N18)+(H18*M18*N18)</f>
        <v>0.86799999999999999</v>
      </c>
      <c r="P18" s="54">
        <f>D18*O18</f>
        <v>1.1576628824876509</v>
      </c>
      <c r="Q18" s="87">
        <f>D18-P18</f>
        <v>0.17605011577001139</v>
      </c>
      <c r="R18">
        <f>P18*0.001</f>
        <v>1.1576628824876509E-3</v>
      </c>
      <c r="S18" s="139">
        <f>B18-R18</f>
        <v>1.5097631140276739E-3</v>
      </c>
      <c r="T18" s="145">
        <f>(S18/B18)</f>
        <v>0.56600000000000006</v>
      </c>
      <c r="V18" s="146"/>
    </row>
    <row r="19" spans="2:22" x14ac:dyDescent="0.35">
      <c r="B19" s="126">
        <v>2.588862876872404E-2</v>
      </c>
      <c r="C19" s="133">
        <v>2E-3</v>
      </c>
      <c r="D19" s="87">
        <f t="shared" ref="D19:D26" si="16">B19/C19</f>
        <v>12.94431438436202</v>
      </c>
      <c r="E19" s="80">
        <v>0.7</v>
      </c>
      <c r="F19" s="80">
        <v>0.2</v>
      </c>
      <c r="G19" s="80">
        <v>0.05</v>
      </c>
      <c r="H19" s="80">
        <v>0.05</v>
      </c>
      <c r="I19" s="142">
        <f t="shared" ref="I19:I28" si="17">$D19*E19</f>
        <v>9.0610200690534128</v>
      </c>
      <c r="J19" s="142">
        <f t="shared" si="12"/>
        <v>2.5888628768724042</v>
      </c>
      <c r="K19" s="142">
        <f t="shared" si="13"/>
        <v>0.64721571921810106</v>
      </c>
      <c r="L19" s="142">
        <f t="shared" si="14"/>
        <v>0.64721571921810106</v>
      </c>
      <c r="M19" s="91">
        <v>0.6</v>
      </c>
      <c r="N19" s="91">
        <v>0.6</v>
      </c>
      <c r="O19" s="13">
        <f t="shared" si="15"/>
        <v>0.86799999999999999</v>
      </c>
      <c r="P19" s="54">
        <f t="shared" ref="P19:P28" si="18">D19*O19</f>
        <v>11.235664885626234</v>
      </c>
      <c r="Q19" s="87">
        <f t="shared" ref="Q19:Q28" si="19">D19-P19</f>
        <v>1.7086494987357863</v>
      </c>
      <c r="R19">
        <f t="shared" ref="R19:R28" si="20">P19*0.001</f>
        <v>1.1235664885626233E-2</v>
      </c>
      <c r="S19" s="139">
        <f t="shared" ref="S19:S28" si="21">B19-R19</f>
        <v>1.4652963883097806E-2</v>
      </c>
      <c r="T19" s="145">
        <f t="shared" ref="T19:T28" si="22">(S19/B19)</f>
        <v>0.56599999999999995</v>
      </c>
      <c r="V19" s="147"/>
    </row>
    <row r="20" spans="2:22" x14ac:dyDescent="0.35">
      <c r="B20" s="126">
        <v>4.1285632191294427E-2</v>
      </c>
      <c r="C20" s="133">
        <v>2E-3</v>
      </c>
      <c r="D20" s="87">
        <f t="shared" si="16"/>
        <v>20.642816095647213</v>
      </c>
      <c r="E20" s="80">
        <v>0.6</v>
      </c>
      <c r="F20" s="80">
        <v>0.3</v>
      </c>
      <c r="G20" s="80">
        <v>0.1</v>
      </c>
      <c r="H20" s="80">
        <v>0.1</v>
      </c>
      <c r="I20" s="142">
        <f t="shared" si="17"/>
        <v>12.385689657388328</v>
      </c>
      <c r="J20" s="142">
        <f t="shared" si="12"/>
        <v>6.192844828694164</v>
      </c>
      <c r="K20" s="142">
        <f t="shared" si="13"/>
        <v>2.0642816095647212</v>
      </c>
      <c r="L20" s="142">
        <f t="shared" si="14"/>
        <v>2.0642816095647212</v>
      </c>
      <c r="M20" s="91">
        <v>0.6</v>
      </c>
      <c r="N20" s="91">
        <v>0.6</v>
      </c>
      <c r="O20" s="13">
        <f t="shared" si="15"/>
        <v>0.87600000000000011</v>
      </c>
      <c r="P20" s="54">
        <f t="shared" si="18"/>
        <v>18.083106899786962</v>
      </c>
      <c r="Q20" s="87">
        <f t="shared" si="19"/>
        <v>2.5597091958602505</v>
      </c>
      <c r="R20">
        <f t="shared" si="20"/>
        <v>1.8083106899786962E-2</v>
      </c>
      <c r="S20" s="139">
        <f t="shared" si="21"/>
        <v>2.3202525291507466E-2</v>
      </c>
      <c r="T20" s="145">
        <f t="shared" si="22"/>
        <v>0.56199999999999994</v>
      </c>
      <c r="V20" s="147"/>
    </row>
    <row r="21" spans="2:22" x14ac:dyDescent="0.35">
      <c r="B21" s="126">
        <v>7.7329359444824636E-2</v>
      </c>
      <c r="C21" s="133">
        <v>2E-3</v>
      </c>
      <c r="D21" s="87">
        <f t="shared" si="16"/>
        <v>38.664679722412316</v>
      </c>
      <c r="E21" s="80">
        <v>0.6</v>
      </c>
      <c r="F21" s="80">
        <v>0.3</v>
      </c>
      <c r="G21" s="80">
        <v>0.1</v>
      </c>
      <c r="H21" s="80">
        <v>0.1</v>
      </c>
      <c r="I21" s="142">
        <f t="shared" si="17"/>
        <v>23.19880783344739</v>
      </c>
      <c r="J21" s="142">
        <f t="shared" si="12"/>
        <v>11.599403916723695</v>
      </c>
      <c r="K21" s="142">
        <f t="shared" si="13"/>
        <v>3.8664679722412316</v>
      </c>
      <c r="L21" s="142">
        <f t="shared" si="14"/>
        <v>3.8664679722412316</v>
      </c>
      <c r="M21" s="91">
        <v>0.6</v>
      </c>
      <c r="N21" s="91">
        <v>0.6</v>
      </c>
      <c r="O21" s="13">
        <f t="shared" si="15"/>
        <v>0.87600000000000011</v>
      </c>
      <c r="P21" s="54">
        <f t="shared" si="18"/>
        <v>33.870259436833194</v>
      </c>
      <c r="Q21" s="87">
        <f t="shared" si="19"/>
        <v>4.7944202855791218</v>
      </c>
      <c r="R21">
        <f t="shared" si="20"/>
        <v>3.3870259436833194E-2</v>
      </c>
      <c r="S21" s="139">
        <f t="shared" si="21"/>
        <v>4.3459100007991441E-2</v>
      </c>
      <c r="T21" s="145">
        <f t="shared" si="22"/>
        <v>0.56199999999999994</v>
      </c>
      <c r="V21" s="147"/>
    </row>
    <row r="22" spans="2:22" x14ac:dyDescent="0.35">
      <c r="B22" s="126">
        <v>0.1078802991663743</v>
      </c>
      <c r="C22" s="133">
        <v>2E-3</v>
      </c>
      <c r="D22" s="87">
        <f t="shared" si="16"/>
        <v>53.94014958318715</v>
      </c>
      <c r="E22" s="80">
        <v>0.5</v>
      </c>
      <c r="F22" s="80">
        <v>0.2</v>
      </c>
      <c r="G22" s="80">
        <v>0.15</v>
      </c>
      <c r="H22" s="80">
        <v>0.15</v>
      </c>
      <c r="I22" s="142">
        <f t="shared" si="17"/>
        <v>26.970074791593575</v>
      </c>
      <c r="J22" s="142">
        <f t="shared" si="12"/>
        <v>10.788029916637431</v>
      </c>
      <c r="K22" s="142">
        <f t="shared" si="13"/>
        <v>8.0910224374780721</v>
      </c>
      <c r="L22" s="142">
        <f t="shared" si="14"/>
        <v>8.0910224374780721</v>
      </c>
      <c r="M22" s="91">
        <v>0.6</v>
      </c>
      <c r="N22" s="91">
        <v>0.6</v>
      </c>
      <c r="O22" s="13">
        <f t="shared" si="15"/>
        <v>0.76400000000000001</v>
      </c>
      <c r="P22" s="54">
        <f t="shared" si="18"/>
        <v>41.21027428155498</v>
      </c>
      <c r="Q22" s="87">
        <f t="shared" si="19"/>
        <v>12.72987530163217</v>
      </c>
      <c r="R22">
        <f t="shared" si="20"/>
        <v>4.1210274281554979E-2</v>
      </c>
      <c r="S22" s="139">
        <f t="shared" si="21"/>
        <v>6.6670024884819323E-2</v>
      </c>
      <c r="T22" s="145">
        <f t="shared" si="22"/>
        <v>0.61799999999999999</v>
      </c>
      <c r="V22" s="147"/>
    </row>
    <row r="23" spans="2:22" x14ac:dyDescent="0.35">
      <c r="B23" s="126">
        <v>0.15514155325130641</v>
      </c>
      <c r="C23" s="133">
        <v>2E-3</v>
      </c>
      <c r="D23" s="87">
        <f t="shared" si="16"/>
        <v>77.570776625653195</v>
      </c>
      <c r="E23" s="80">
        <v>0.4</v>
      </c>
      <c r="F23" s="80">
        <v>0.2</v>
      </c>
      <c r="G23" s="80">
        <v>0.2</v>
      </c>
      <c r="H23" s="80">
        <v>0.2</v>
      </c>
      <c r="I23" s="142">
        <f t="shared" si="17"/>
        <v>31.028310650261279</v>
      </c>
      <c r="J23" s="142">
        <f t="shared" si="12"/>
        <v>15.514155325130639</v>
      </c>
      <c r="K23" s="142">
        <f t="shared" si="13"/>
        <v>15.514155325130639</v>
      </c>
      <c r="L23" s="142">
        <f t="shared" si="14"/>
        <v>15.514155325130639</v>
      </c>
      <c r="M23" s="91">
        <v>0.6</v>
      </c>
      <c r="N23" s="91">
        <v>0.6</v>
      </c>
      <c r="O23" s="13">
        <f t="shared" si="15"/>
        <v>0.71199999999999997</v>
      </c>
      <c r="P23" s="54">
        <f t="shared" si="18"/>
        <v>55.230392957465071</v>
      </c>
      <c r="Q23" s="87">
        <f t="shared" si="19"/>
        <v>22.340383668188124</v>
      </c>
      <c r="R23">
        <f t="shared" si="20"/>
        <v>5.5230392957465069E-2</v>
      </c>
      <c r="S23" s="139">
        <f t="shared" si="21"/>
        <v>9.9911160293841339E-2</v>
      </c>
      <c r="T23" s="145">
        <f t="shared" si="22"/>
        <v>0.64400000000000013</v>
      </c>
      <c r="V23" s="147"/>
    </row>
    <row r="24" spans="2:22" x14ac:dyDescent="0.35">
      <c r="B24" s="126">
        <v>0.2034720677963282</v>
      </c>
      <c r="C24" s="133">
        <v>2E-3</v>
      </c>
      <c r="D24" s="87">
        <f t="shared" si="16"/>
        <v>101.7360338981641</v>
      </c>
      <c r="E24" s="80">
        <v>0.3</v>
      </c>
      <c r="F24" s="80">
        <v>0.3</v>
      </c>
      <c r="G24" s="80">
        <v>0.2</v>
      </c>
      <c r="H24" s="80">
        <v>0.2</v>
      </c>
      <c r="I24" s="142">
        <f t="shared" si="17"/>
        <v>30.520810169449227</v>
      </c>
      <c r="J24" s="142">
        <f t="shared" si="12"/>
        <v>30.520810169449227</v>
      </c>
      <c r="K24" s="142">
        <f t="shared" si="13"/>
        <v>20.34720677963282</v>
      </c>
      <c r="L24" s="142">
        <f t="shared" si="14"/>
        <v>20.34720677963282</v>
      </c>
      <c r="M24" s="91">
        <v>0.6</v>
      </c>
      <c r="N24" s="91">
        <v>0.6</v>
      </c>
      <c r="O24" s="13">
        <f t="shared" si="15"/>
        <v>0.67199999999999993</v>
      </c>
      <c r="P24" s="54">
        <f t="shared" si="18"/>
        <v>68.366614779566262</v>
      </c>
      <c r="Q24" s="87">
        <f t="shared" si="19"/>
        <v>33.369419118597833</v>
      </c>
      <c r="R24">
        <f t="shared" si="20"/>
        <v>6.8366614779566265E-2</v>
      </c>
      <c r="S24" s="139">
        <f t="shared" si="21"/>
        <v>0.13510545301676194</v>
      </c>
      <c r="T24" s="145">
        <f t="shared" si="22"/>
        <v>0.66400000000000003</v>
      </c>
      <c r="V24" s="147"/>
    </row>
    <row r="25" spans="2:22" x14ac:dyDescent="0.35">
      <c r="B25" s="126">
        <v>0.26445051642641071</v>
      </c>
      <c r="C25" s="133">
        <v>2E-3</v>
      </c>
      <c r="D25" s="87">
        <f t="shared" si="16"/>
        <v>132.22525821320536</v>
      </c>
      <c r="E25" s="80">
        <v>0.15</v>
      </c>
      <c r="F25" s="80">
        <v>0.25</v>
      </c>
      <c r="G25" s="80">
        <v>0.4</v>
      </c>
      <c r="H25" s="80">
        <v>0.2</v>
      </c>
      <c r="I25" s="142">
        <f t="shared" si="17"/>
        <v>19.833788731980803</v>
      </c>
      <c r="J25" s="142">
        <f t="shared" si="12"/>
        <v>33.056314553301341</v>
      </c>
      <c r="K25" s="142">
        <f t="shared" si="13"/>
        <v>52.890103285282152</v>
      </c>
      <c r="L25" s="142">
        <f t="shared" si="14"/>
        <v>26.445051642641076</v>
      </c>
      <c r="M25" s="91">
        <v>0.6</v>
      </c>
      <c r="N25" s="91">
        <v>0.6</v>
      </c>
      <c r="O25" s="13">
        <f t="shared" si="15"/>
        <v>0.61199999999999999</v>
      </c>
      <c r="P25" s="54">
        <f t="shared" si="18"/>
        <v>80.921858026481686</v>
      </c>
      <c r="Q25" s="87">
        <f t="shared" si="19"/>
        <v>51.303400186723678</v>
      </c>
      <c r="R25">
        <f t="shared" si="20"/>
        <v>8.0921858026481691E-2</v>
      </c>
      <c r="S25" s="139">
        <f t="shared" si="21"/>
        <v>0.18352865839992902</v>
      </c>
      <c r="T25" s="145">
        <f t="shared" si="22"/>
        <v>0.69399999999999995</v>
      </c>
      <c r="V25" s="147"/>
    </row>
    <row r="26" spans="2:22" x14ac:dyDescent="0.35">
      <c r="B26" s="126">
        <v>0.30346927470357971</v>
      </c>
      <c r="C26" s="133">
        <v>2E-3</v>
      </c>
      <c r="D26" s="87">
        <f t="shared" si="16"/>
        <v>151.73463735178984</v>
      </c>
      <c r="E26" s="80">
        <v>0.15</v>
      </c>
      <c r="F26" s="80">
        <v>0.25</v>
      </c>
      <c r="G26" s="80">
        <v>0.4</v>
      </c>
      <c r="H26" s="80">
        <v>0.2</v>
      </c>
      <c r="I26" s="142">
        <f t="shared" si="17"/>
        <v>22.760195602768476</v>
      </c>
      <c r="J26" s="142">
        <f t="shared" si="12"/>
        <v>37.933659337947461</v>
      </c>
      <c r="K26" s="142">
        <f t="shared" si="13"/>
        <v>60.693854940715937</v>
      </c>
      <c r="L26" s="142">
        <f t="shared" si="14"/>
        <v>30.346927470357969</v>
      </c>
      <c r="M26" s="91">
        <v>0.6</v>
      </c>
      <c r="N26" s="91">
        <v>0.6</v>
      </c>
      <c r="O26" s="13">
        <f t="shared" si="15"/>
        <v>0.61199999999999999</v>
      </c>
      <c r="P26" s="54">
        <f t="shared" si="18"/>
        <v>92.861598059295389</v>
      </c>
      <c r="Q26" s="87">
        <f t="shared" si="19"/>
        <v>58.873039292494454</v>
      </c>
      <c r="R26">
        <f t="shared" si="20"/>
        <v>9.2861598059295392E-2</v>
      </c>
      <c r="S26" s="139">
        <f t="shared" si="21"/>
        <v>0.21060767664428431</v>
      </c>
      <c r="T26" s="145">
        <f t="shared" si="22"/>
        <v>0.69399999999999995</v>
      </c>
      <c r="V26" s="147"/>
    </row>
    <row r="27" spans="2:22" x14ac:dyDescent="0.35">
      <c r="B27" s="126">
        <v>0.3150633856086702</v>
      </c>
      <c r="C27" s="133">
        <v>2E-3</v>
      </c>
      <c r="D27" s="87">
        <f>B27/C27</f>
        <v>157.53169280433511</v>
      </c>
      <c r="E27" s="80">
        <v>0.05</v>
      </c>
      <c r="F27" s="80">
        <v>0.15</v>
      </c>
      <c r="G27" s="80">
        <v>0.5</v>
      </c>
      <c r="H27" s="80">
        <v>0.3</v>
      </c>
      <c r="I27" s="142">
        <f t="shared" si="17"/>
        <v>7.8765846402167554</v>
      </c>
      <c r="J27" s="142">
        <f t="shared" si="12"/>
        <v>23.629753920650266</v>
      </c>
      <c r="K27" s="142">
        <f t="shared" si="13"/>
        <v>78.765846402167554</v>
      </c>
      <c r="L27" s="142">
        <f t="shared" si="14"/>
        <v>47.259507841300533</v>
      </c>
      <c r="M27" s="91">
        <v>0.6</v>
      </c>
      <c r="N27" s="91">
        <v>0.6</v>
      </c>
      <c r="O27" s="13">
        <f t="shared" si="15"/>
        <v>0.54800000000000004</v>
      </c>
      <c r="P27" s="54">
        <f t="shared" si="18"/>
        <v>86.32736765677565</v>
      </c>
      <c r="Q27" s="87">
        <f t="shared" si="19"/>
        <v>71.204325147559459</v>
      </c>
      <c r="R27">
        <f t="shared" si="20"/>
        <v>8.632736765677565E-2</v>
      </c>
      <c r="S27" s="139">
        <f t="shared" si="21"/>
        <v>0.22873601795189455</v>
      </c>
      <c r="T27" s="145">
        <f t="shared" si="22"/>
        <v>0.72599999999999998</v>
      </c>
      <c r="V27" s="147"/>
    </row>
    <row r="28" spans="2:22" x14ac:dyDescent="0.35">
      <c r="B28" s="126">
        <v>0.33734103943068439</v>
      </c>
      <c r="C28" s="133">
        <v>2E-3</v>
      </c>
      <c r="D28" s="87">
        <f t="shared" ref="D28" si="23">B28/C28</f>
        <v>168.67051971534218</v>
      </c>
      <c r="E28" s="80">
        <v>0.05</v>
      </c>
      <c r="F28" s="80">
        <v>0.15</v>
      </c>
      <c r="G28" s="80">
        <v>0.5</v>
      </c>
      <c r="H28" s="80">
        <v>0.3</v>
      </c>
      <c r="I28" s="142">
        <f t="shared" si="17"/>
        <v>8.4335259857671101</v>
      </c>
      <c r="J28" s="142">
        <f t="shared" si="12"/>
        <v>25.300577957301325</v>
      </c>
      <c r="K28" s="142">
        <f t="shared" si="13"/>
        <v>84.33525985767109</v>
      </c>
      <c r="L28" s="142">
        <f t="shared" si="14"/>
        <v>50.60115591460265</v>
      </c>
      <c r="M28" s="91">
        <v>0.6</v>
      </c>
      <c r="N28" s="91">
        <v>0.6</v>
      </c>
      <c r="O28" s="13">
        <f t="shared" si="15"/>
        <v>0.54800000000000004</v>
      </c>
      <c r="P28" s="54">
        <f t="shared" si="18"/>
        <v>92.431444804007526</v>
      </c>
      <c r="Q28" s="87">
        <f t="shared" si="19"/>
        <v>76.239074911334654</v>
      </c>
      <c r="R28">
        <f t="shared" si="20"/>
        <v>9.2431444804007529E-2</v>
      </c>
      <c r="S28" s="139">
        <f t="shared" si="21"/>
        <v>0.24490959462667686</v>
      </c>
      <c r="T28" s="145">
        <f t="shared" si="22"/>
        <v>0.72599999999999998</v>
      </c>
      <c r="V28" s="147"/>
    </row>
    <row r="29" spans="2:22" ht="15" thickBot="1" x14ac:dyDescent="0.4">
      <c r="B29" s="70"/>
      <c r="C29" s="134"/>
      <c r="D29" s="140"/>
      <c r="E29" s="81"/>
      <c r="F29" s="81"/>
      <c r="G29" s="81"/>
      <c r="H29" s="8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Cover Sheet</vt:lpstr>
      <vt:lpstr>Sup Table 1</vt:lpstr>
      <vt:lpstr>Sup Table 2</vt:lpstr>
      <vt:lpstr>Sup Table 3</vt:lpstr>
      <vt:lpstr>Sup Table 4</vt:lpstr>
      <vt:lpstr>Equation components</vt:lpstr>
      <vt:lpstr>Rough Calculations</vt:lpstr>
      <vt:lpstr>'Sup Table 4'!_Hlk134454573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Camargo, M. Constanza (NIH/NCI) [E]</dc:creator>
  <cp:keywords/>
  <dc:description/>
  <cp:lastModifiedBy>Murphy, Jack (NIH/NCI) [F]</cp:lastModifiedBy>
  <cp:revision/>
  <dcterms:created xsi:type="dcterms:W3CDTF">2023-07-27T04:02:17Z</dcterms:created>
  <dcterms:modified xsi:type="dcterms:W3CDTF">2023-11-30T15:26:48Z</dcterms:modified>
  <cp:category/>
  <cp:contentStatus/>
</cp:coreProperties>
</file>