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murphy/im_modelling_proj/data/xlsx_files/"/>
    </mc:Choice>
  </mc:AlternateContent>
  <xr:revisionPtr revIDLastSave="0" documentId="8_{9B5AA3A3-D805-9240-8B36-1EB6E5767A07}" xr6:coauthVersionLast="47" xr6:coauthVersionMax="47" xr10:uidLastSave="{00000000-0000-0000-0000-000000000000}"/>
  <bookViews>
    <workbookView xWindow="1480" yWindow="1760" windowWidth="27240" windowHeight="16240" xr2:uid="{7546E990-48E1-F44D-9336-640FEE4D8C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5" i="1" l="1"/>
  <c r="Z74" i="1"/>
  <c r="Y74" i="1"/>
  <c r="W74" i="1"/>
  <c r="V74" i="1"/>
  <c r="X74" i="1" s="1"/>
  <c r="I74" i="1"/>
  <c r="Z73" i="1"/>
  <c r="Y73" i="1"/>
  <c r="W73" i="1"/>
  <c r="V73" i="1"/>
  <c r="X73" i="1" s="1"/>
  <c r="I73" i="1"/>
  <c r="Z72" i="1"/>
  <c r="Y72" i="1"/>
  <c r="W72" i="1"/>
  <c r="V72" i="1"/>
  <c r="X72" i="1" s="1"/>
  <c r="I72" i="1"/>
  <c r="Z71" i="1"/>
  <c r="Y71" i="1"/>
  <c r="W71" i="1"/>
  <c r="X71" i="1" s="1"/>
  <c r="V71" i="1"/>
  <c r="I71" i="1"/>
  <c r="Z70" i="1"/>
  <c r="Y70" i="1"/>
  <c r="W70" i="1"/>
  <c r="V70" i="1"/>
  <c r="X70" i="1" s="1"/>
  <c r="I70" i="1"/>
  <c r="Z69" i="1"/>
  <c r="Y69" i="1"/>
  <c r="W69" i="1"/>
  <c r="V69" i="1"/>
  <c r="I69" i="1"/>
  <c r="Z68" i="1"/>
  <c r="Y68" i="1"/>
  <c r="W68" i="1"/>
  <c r="V68" i="1"/>
  <c r="I68" i="1"/>
  <c r="Z67" i="1"/>
  <c r="Y67" i="1"/>
  <c r="W67" i="1"/>
  <c r="V67" i="1"/>
  <c r="I67" i="1"/>
  <c r="Z66" i="1"/>
  <c r="Y66" i="1"/>
  <c r="W66" i="1"/>
  <c r="V66" i="1"/>
  <c r="X66" i="1" s="1"/>
  <c r="I66" i="1"/>
  <c r="Z65" i="1"/>
  <c r="Y65" i="1"/>
  <c r="W65" i="1"/>
  <c r="V65" i="1"/>
  <c r="I65" i="1"/>
  <c r="Z64" i="1"/>
  <c r="Y64" i="1"/>
  <c r="W64" i="1"/>
  <c r="V64" i="1"/>
  <c r="X64" i="1" s="1"/>
  <c r="I64" i="1"/>
  <c r="I63" i="1"/>
  <c r="Z62" i="1"/>
  <c r="AA62" i="1" s="1"/>
  <c r="AB62" i="1" s="1"/>
  <c r="AC62" i="1" s="1"/>
  <c r="Y62" i="1"/>
  <c r="W62" i="1"/>
  <c r="V62" i="1"/>
  <c r="X62" i="1" s="1"/>
  <c r="I62" i="1"/>
  <c r="Z61" i="1"/>
  <c r="Y61" i="1"/>
  <c r="W61" i="1"/>
  <c r="V61" i="1"/>
  <c r="X61" i="1" s="1"/>
  <c r="I61" i="1"/>
  <c r="Z60" i="1"/>
  <c r="AA60" i="1" s="1"/>
  <c r="Y60" i="1"/>
  <c r="W60" i="1"/>
  <c r="V60" i="1"/>
  <c r="X60" i="1" s="1"/>
  <c r="I60" i="1"/>
  <c r="Z59" i="1"/>
  <c r="Y59" i="1"/>
  <c r="W59" i="1"/>
  <c r="V59" i="1"/>
  <c r="X59" i="1" s="1"/>
  <c r="I59" i="1"/>
  <c r="Z58" i="1"/>
  <c r="Y58" i="1"/>
  <c r="W58" i="1"/>
  <c r="V58" i="1"/>
  <c r="X58" i="1" s="1"/>
  <c r="AA58" i="1" s="1"/>
  <c r="AB58" i="1" s="1"/>
  <c r="AC58" i="1" s="1"/>
  <c r="I58" i="1"/>
  <c r="Z57" i="1"/>
  <c r="Y57" i="1"/>
  <c r="W57" i="1"/>
  <c r="X57" i="1" s="1"/>
  <c r="V57" i="1"/>
  <c r="I57" i="1"/>
  <c r="Z56" i="1"/>
  <c r="Y56" i="1"/>
  <c r="W56" i="1"/>
  <c r="V56" i="1"/>
  <c r="X56" i="1" s="1"/>
  <c r="I56" i="1"/>
  <c r="Z55" i="1"/>
  <c r="Y55" i="1"/>
  <c r="X55" i="1"/>
  <c r="W55" i="1"/>
  <c r="V55" i="1"/>
  <c r="I55" i="1"/>
  <c r="Z54" i="1"/>
  <c r="Y54" i="1"/>
  <c r="W54" i="1"/>
  <c r="V54" i="1"/>
  <c r="X54" i="1" s="1"/>
  <c r="I54" i="1"/>
  <c r="Z53" i="1"/>
  <c r="Y53" i="1"/>
  <c r="W53" i="1"/>
  <c r="V53" i="1"/>
  <c r="X53" i="1" s="1"/>
  <c r="I53" i="1"/>
  <c r="Z52" i="1"/>
  <c r="Y52" i="1"/>
  <c r="W52" i="1"/>
  <c r="V52" i="1"/>
  <c r="X52" i="1" s="1"/>
  <c r="I52" i="1"/>
  <c r="I51" i="1"/>
  <c r="Z50" i="1"/>
  <c r="Y50" i="1"/>
  <c r="W50" i="1"/>
  <c r="V50" i="1"/>
  <c r="I50" i="1"/>
  <c r="Z49" i="1"/>
  <c r="Y49" i="1"/>
  <c r="W49" i="1"/>
  <c r="V49" i="1"/>
  <c r="X49" i="1" s="1"/>
  <c r="I49" i="1"/>
  <c r="Z48" i="1"/>
  <c r="Y48" i="1"/>
  <c r="W48" i="1"/>
  <c r="V48" i="1"/>
  <c r="X48" i="1" s="1"/>
  <c r="I48" i="1"/>
  <c r="Z47" i="1"/>
  <c r="Y47" i="1"/>
  <c r="W47" i="1"/>
  <c r="V47" i="1"/>
  <c r="X47" i="1" s="1"/>
  <c r="I47" i="1"/>
  <c r="Z46" i="1"/>
  <c r="Y46" i="1"/>
  <c r="W46" i="1"/>
  <c r="V46" i="1"/>
  <c r="X46" i="1" s="1"/>
  <c r="I46" i="1"/>
  <c r="Z45" i="1"/>
  <c r="Y45" i="1"/>
  <c r="W45" i="1"/>
  <c r="V45" i="1"/>
  <c r="X45" i="1" s="1"/>
  <c r="I45" i="1"/>
  <c r="Z44" i="1"/>
  <c r="Y44" i="1"/>
  <c r="W44" i="1"/>
  <c r="V44" i="1"/>
  <c r="X44" i="1" s="1"/>
  <c r="I44" i="1"/>
  <c r="Z43" i="1"/>
  <c r="Y43" i="1"/>
  <c r="W43" i="1"/>
  <c r="V43" i="1"/>
  <c r="X43" i="1" s="1"/>
  <c r="I43" i="1"/>
  <c r="Z42" i="1"/>
  <c r="Y42" i="1"/>
  <c r="W42" i="1"/>
  <c r="V42" i="1"/>
  <c r="X42" i="1" s="1"/>
  <c r="I42" i="1"/>
  <c r="Z41" i="1"/>
  <c r="Y41" i="1"/>
  <c r="W41" i="1"/>
  <c r="V41" i="1"/>
  <c r="X41" i="1" s="1"/>
  <c r="I41" i="1"/>
  <c r="Z40" i="1"/>
  <c r="Y40" i="1"/>
  <c r="W40" i="1"/>
  <c r="V40" i="1"/>
  <c r="I40" i="1"/>
  <c r="I39" i="1"/>
  <c r="Z38" i="1"/>
  <c r="Y38" i="1"/>
  <c r="W38" i="1"/>
  <c r="V38" i="1"/>
  <c r="Z37" i="1"/>
  <c r="Y37" i="1"/>
  <c r="W37" i="1"/>
  <c r="V37" i="1"/>
  <c r="X37" i="1" s="1"/>
  <c r="Z36" i="1"/>
  <c r="Y36" i="1"/>
  <c r="W36" i="1"/>
  <c r="V36" i="1"/>
  <c r="X36" i="1" s="1"/>
  <c r="Z35" i="1"/>
  <c r="Y35" i="1"/>
  <c r="W35" i="1"/>
  <c r="V35" i="1"/>
  <c r="X35" i="1" s="1"/>
  <c r="Z34" i="1"/>
  <c r="Y34" i="1"/>
  <c r="W34" i="1"/>
  <c r="V34" i="1"/>
  <c r="X34" i="1" s="1"/>
  <c r="Z33" i="1"/>
  <c r="Y33" i="1"/>
  <c r="W33" i="1"/>
  <c r="V33" i="1"/>
  <c r="I33" i="1"/>
  <c r="Z32" i="1"/>
  <c r="Y32" i="1"/>
  <c r="W32" i="1"/>
  <c r="V32" i="1"/>
  <c r="X32" i="1" s="1"/>
  <c r="Z31" i="1"/>
  <c r="Y31" i="1"/>
  <c r="W31" i="1"/>
  <c r="V31" i="1"/>
  <c r="Z30" i="1"/>
  <c r="Y30" i="1"/>
  <c r="W30" i="1"/>
  <c r="V30" i="1"/>
  <c r="X30" i="1" s="1"/>
  <c r="Z29" i="1"/>
  <c r="Y29" i="1"/>
  <c r="W29" i="1"/>
  <c r="V29" i="1"/>
  <c r="X29" i="1" s="1"/>
  <c r="Z28" i="1"/>
  <c r="AA28" i="1" s="1"/>
  <c r="AB28" i="1" s="1"/>
  <c r="Y28" i="1"/>
  <c r="W28" i="1"/>
  <c r="V28" i="1"/>
  <c r="X28" i="1" s="1"/>
  <c r="I27" i="1"/>
  <c r="Z26" i="1"/>
  <c r="Y26" i="1"/>
  <c r="W26" i="1"/>
  <c r="V26" i="1"/>
  <c r="X26" i="1" s="1"/>
  <c r="I26" i="1"/>
  <c r="Z25" i="1"/>
  <c r="Y25" i="1"/>
  <c r="W25" i="1"/>
  <c r="V25" i="1"/>
  <c r="X25" i="1" s="1"/>
  <c r="I25" i="1"/>
  <c r="Z24" i="1"/>
  <c r="AA24" i="1" s="1"/>
  <c r="Y24" i="1"/>
  <c r="W24" i="1"/>
  <c r="V24" i="1"/>
  <c r="X24" i="1" s="1"/>
  <c r="I24" i="1"/>
  <c r="Z23" i="1"/>
  <c r="Y23" i="1"/>
  <c r="W23" i="1"/>
  <c r="V23" i="1"/>
  <c r="X23" i="1" s="1"/>
  <c r="I23" i="1"/>
  <c r="Z22" i="1"/>
  <c r="Y22" i="1"/>
  <c r="W22" i="1"/>
  <c r="V22" i="1"/>
  <c r="I22" i="1"/>
  <c r="Z21" i="1"/>
  <c r="Y21" i="1"/>
  <c r="W21" i="1"/>
  <c r="V21" i="1"/>
  <c r="X21" i="1" s="1"/>
  <c r="I21" i="1"/>
  <c r="Z20" i="1"/>
  <c r="Y20" i="1"/>
  <c r="W20" i="1"/>
  <c r="V20" i="1"/>
  <c r="I20" i="1"/>
  <c r="Z19" i="1"/>
  <c r="Y19" i="1"/>
  <c r="W19" i="1"/>
  <c r="V19" i="1"/>
  <c r="X19" i="1" s="1"/>
  <c r="I19" i="1"/>
  <c r="Z18" i="1"/>
  <c r="Y18" i="1"/>
  <c r="W18" i="1"/>
  <c r="V18" i="1"/>
  <c r="I18" i="1"/>
  <c r="Z17" i="1"/>
  <c r="Y17" i="1"/>
  <c r="W17" i="1"/>
  <c r="V17" i="1"/>
  <c r="X17" i="1" s="1"/>
  <c r="I17" i="1"/>
  <c r="Z16" i="1"/>
  <c r="AA16" i="1" s="1"/>
  <c r="AB16" i="1" s="1"/>
  <c r="AC16" i="1" s="1"/>
  <c r="Y16" i="1"/>
  <c r="W16" i="1"/>
  <c r="V16" i="1"/>
  <c r="X16" i="1" s="1"/>
  <c r="I16" i="1"/>
  <c r="I15" i="1"/>
  <c r="Z14" i="1"/>
  <c r="Y14" i="1"/>
  <c r="W14" i="1"/>
  <c r="V14" i="1"/>
  <c r="X14" i="1" s="1"/>
  <c r="I14" i="1"/>
  <c r="Z13" i="1"/>
  <c r="Y13" i="1"/>
  <c r="W13" i="1"/>
  <c r="V13" i="1"/>
  <c r="X13" i="1" s="1"/>
  <c r="I13" i="1"/>
  <c r="Z12" i="1"/>
  <c r="Y12" i="1"/>
  <c r="W12" i="1"/>
  <c r="X12" i="1" s="1"/>
  <c r="V12" i="1"/>
  <c r="I12" i="1"/>
  <c r="Z11" i="1"/>
  <c r="Y11" i="1"/>
  <c r="W11" i="1"/>
  <c r="V11" i="1"/>
  <c r="X11" i="1" s="1"/>
  <c r="I11" i="1"/>
  <c r="Z10" i="1"/>
  <c r="Y10" i="1"/>
  <c r="W10" i="1"/>
  <c r="V10" i="1"/>
  <c r="I10" i="1"/>
  <c r="Z9" i="1"/>
  <c r="Y9" i="1"/>
  <c r="W9" i="1"/>
  <c r="V9" i="1"/>
  <c r="X9" i="1" s="1"/>
  <c r="I9" i="1"/>
  <c r="Z8" i="1"/>
  <c r="Y8" i="1"/>
  <c r="W8" i="1"/>
  <c r="V8" i="1"/>
  <c r="X8" i="1" s="1"/>
  <c r="I8" i="1"/>
  <c r="Z7" i="1"/>
  <c r="Y7" i="1"/>
  <c r="W7" i="1"/>
  <c r="V7" i="1"/>
  <c r="X7" i="1" s="1"/>
  <c r="I7" i="1"/>
  <c r="Z6" i="1"/>
  <c r="Y6" i="1"/>
  <c r="W6" i="1"/>
  <c r="V6" i="1"/>
  <c r="X6" i="1" s="1"/>
  <c r="I6" i="1"/>
  <c r="Z5" i="1"/>
  <c r="Y5" i="1"/>
  <c r="W5" i="1"/>
  <c r="V5" i="1"/>
  <c r="X5" i="1" s="1"/>
  <c r="I5" i="1"/>
  <c r="Z4" i="1"/>
  <c r="Y4" i="1"/>
  <c r="W4" i="1"/>
  <c r="V4" i="1"/>
  <c r="X4" i="1" s="1"/>
  <c r="I4" i="1"/>
  <c r="AA12" i="1" l="1"/>
  <c r="AB12" i="1" s="1"/>
  <c r="AC12" i="1" s="1"/>
  <c r="X22" i="1"/>
  <c r="AA14" i="1"/>
  <c r="AB14" i="1" s="1"/>
  <c r="AC14" i="1" s="1"/>
  <c r="AA52" i="1"/>
  <c r="AB52" i="1" s="1"/>
  <c r="AC52" i="1" s="1"/>
  <c r="AA9" i="1"/>
  <c r="AA17" i="1"/>
  <c r="AB17" i="1" s="1"/>
  <c r="AC17" i="1" s="1"/>
  <c r="X50" i="1"/>
  <c r="X10" i="1"/>
  <c r="AA10" i="1" s="1"/>
  <c r="AB10" i="1" s="1"/>
  <c r="AC10" i="1" s="1"/>
  <c r="AA7" i="1"/>
  <c r="X68" i="1"/>
  <c r="X40" i="1"/>
  <c r="AA64" i="1"/>
  <c r="AB64" i="1" s="1"/>
  <c r="AC64" i="1" s="1"/>
  <c r="X18" i="1"/>
  <c r="AA18" i="1" s="1"/>
  <c r="AB18" i="1" s="1"/>
  <c r="AC18" i="1" s="1"/>
  <c r="X20" i="1"/>
  <c r="AA20" i="1" s="1"/>
  <c r="AB20" i="1" s="1"/>
  <c r="AC20" i="1" s="1"/>
  <c r="X31" i="1"/>
  <c r="AA31" i="1" s="1"/>
  <c r="AB31" i="1" s="1"/>
  <c r="X33" i="1"/>
  <c r="X38" i="1"/>
  <c r="X65" i="1"/>
  <c r="X67" i="1"/>
  <c r="X69" i="1"/>
  <c r="AA44" i="1"/>
  <c r="AB44" i="1" s="1"/>
  <c r="AC44" i="1" s="1"/>
  <c r="AA23" i="1"/>
  <c r="AB23" i="1" s="1"/>
  <c r="AC23" i="1" s="1"/>
  <c r="AA41" i="1"/>
  <c r="AB41" i="1" s="1"/>
  <c r="AC41" i="1" s="1"/>
  <c r="AB6" i="1"/>
  <c r="AC6" i="1" s="1"/>
  <c r="AA26" i="1"/>
  <c r="AB26" i="1" s="1"/>
  <c r="AC26" i="1" s="1"/>
  <c r="AA34" i="1"/>
  <c r="AB34" i="1" s="1"/>
  <c r="AA69" i="1"/>
  <c r="AB69" i="1" s="1"/>
  <c r="AC69" i="1" s="1"/>
  <c r="AA72" i="1"/>
  <c r="AB72" i="1" s="1"/>
  <c r="AC72" i="1" s="1"/>
  <c r="AA6" i="1"/>
  <c r="AB24" i="1"/>
  <c r="AC24" i="1" s="1"/>
  <c r="AA45" i="1"/>
  <c r="AB45" i="1" s="1"/>
  <c r="AC45" i="1" s="1"/>
  <c r="AA46" i="1"/>
  <c r="AA66" i="1"/>
  <c r="AB66" i="1" s="1"/>
  <c r="AC66" i="1" s="1"/>
  <c r="AA70" i="1"/>
  <c r="AB70" i="1" s="1"/>
  <c r="AC70" i="1" s="1"/>
  <c r="AA5" i="1"/>
  <c r="AB5" i="1" s="1"/>
  <c r="AC5" i="1" s="1"/>
  <c r="AA4" i="1"/>
  <c r="AB4" i="1"/>
  <c r="AC4" i="1" s="1"/>
  <c r="AA36" i="1"/>
  <c r="AB36" i="1" s="1"/>
  <c r="AA55" i="1"/>
  <c r="AB55" i="1" s="1"/>
  <c r="AC55" i="1" s="1"/>
  <c r="AB9" i="1"/>
  <c r="AC9" i="1" s="1"/>
  <c r="AA30" i="1"/>
  <c r="AB30" i="1" s="1"/>
  <c r="AB57" i="1"/>
  <c r="AC57" i="1" s="1"/>
  <c r="AA35" i="1"/>
  <c r="AB35" i="1" s="1"/>
  <c r="AA48" i="1"/>
  <c r="AB48" i="1" s="1"/>
  <c r="AC48" i="1" s="1"/>
  <c r="AA53" i="1"/>
  <c r="AB53" i="1" s="1"/>
  <c r="AC53" i="1" s="1"/>
  <c r="AA38" i="1"/>
  <c r="AB38" i="1"/>
  <c r="AA42" i="1"/>
  <c r="AB42" i="1" s="1"/>
  <c r="AC42" i="1" s="1"/>
  <c r="AA61" i="1"/>
  <c r="AB61" i="1" s="1"/>
  <c r="AC61" i="1" s="1"/>
  <c r="AA13" i="1"/>
  <c r="AB13" i="1" s="1"/>
  <c r="AC13" i="1" s="1"/>
  <c r="AA37" i="1"/>
  <c r="AB37" i="1" s="1"/>
  <c r="AA29" i="1"/>
  <c r="AB29" i="1" s="1"/>
  <c r="AA47" i="1"/>
  <c r="AB47" i="1" s="1"/>
  <c r="AC47" i="1" s="1"/>
  <c r="AA49" i="1"/>
  <c r="AB49" i="1"/>
  <c r="AC49" i="1" s="1"/>
  <c r="AA73" i="1"/>
  <c r="AB73" i="1" s="1"/>
  <c r="AC73" i="1" s="1"/>
  <c r="AA74" i="1"/>
  <c r="AB74" i="1" s="1"/>
  <c r="AC74" i="1" s="1"/>
  <c r="AA33" i="1"/>
  <c r="AB33" i="1" s="1"/>
  <c r="AC33" i="1" s="1"/>
  <c r="AA65" i="1"/>
  <c r="AB65" i="1" s="1"/>
  <c r="AC65" i="1" s="1"/>
  <c r="AA67" i="1"/>
  <c r="AB67" i="1" s="1"/>
  <c r="AC67" i="1" s="1"/>
  <c r="AA19" i="1"/>
  <c r="AB19" i="1" s="1"/>
  <c r="AC19" i="1" s="1"/>
  <c r="AA21" i="1"/>
  <c r="AB21" i="1" s="1"/>
  <c r="AC21" i="1" s="1"/>
  <c r="AA59" i="1"/>
  <c r="AB59" i="1" s="1"/>
  <c r="AC59" i="1" s="1"/>
  <c r="AB7" i="1"/>
  <c r="AC7" i="1" s="1"/>
  <c r="AB8" i="1"/>
  <c r="AC8" i="1" s="1"/>
  <c r="AA56" i="1"/>
  <c r="AB56" i="1" s="1"/>
  <c r="AC56" i="1" s="1"/>
  <c r="AA11" i="1"/>
  <c r="AB11" i="1" s="1"/>
  <c r="AC11" i="1" s="1"/>
  <c r="AA25" i="1"/>
  <c r="AB25" i="1" s="1"/>
  <c r="AC25" i="1" s="1"/>
  <c r="AA32" i="1"/>
  <c r="AB32" i="1" s="1"/>
  <c r="AA43" i="1"/>
  <c r="AB43" i="1" s="1"/>
  <c r="AC43" i="1" s="1"/>
  <c r="AB46" i="1"/>
  <c r="AC46" i="1" s="1"/>
  <c r="AA57" i="1"/>
  <c r="AB60" i="1"/>
  <c r="AC60" i="1" s="1"/>
  <c r="AA71" i="1"/>
  <c r="AB71" i="1" s="1"/>
  <c r="AC71" i="1" s="1"/>
  <c r="AA8" i="1"/>
  <c r="AA22" i="1"/>
  <c r="AB22" i="1" s="1"/>
  <c r="AC22" i="1" s="1"/>
  <c r="AA40" i="1"/>
  <c r="AB40" i="1" s="1"/>
  <c r="AC40" i="1" s="1"/>
  <c r="AA50" i="1"/>
  <c r="AB50" i="1" s="1"/>
  <c r="AC50" i="1" s="1"/>
  <c r="AA54" i="1"/>
  <c r="AB54" i="1" s="1"/>
  <c r="AC54" i="1" s="1"/>
  <c r="AA68" i="1"/>
  <c r="AB68" i="1" s="1"/>
  <c r="AC6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Murphy, Jack (NIH/NCI) [F]</author>
    <author>tc={444B925D-60D0-5344-A483-3D95C756ED6F}</author>
  </authors>
  <commentList>
    <comment ref="B3" authorId="0" shapeId="0" xr:uid="{40C5E044-48FC-7649-806E-2737350C308D}">
      <text>
        <r>
          <rPr>
            <sz val="22"/>
            <color theme="1"/>
            <rFont val="Aptos Narrow"/>
            <family val="2"/>
            <scheme val="minor"/>
          </rPr>
          <t>Murphy, Jack (NIH/NCI) [F]:</t>
        </r>
        <r>
          <rPr>
            <b/>
            <sz val="11"/>
            <color theme="4"/>
            <rFont val="Aptos Narrow"/>
            <family val="2"/>
            <scheme val="minor"/>
          </rPr>
          <t xml:space="preserve">
</t>
        </r>
        <r>
          <rPr>
            <b/>
            <sz val="11"/>
            <color theme="4"/>
            <rFont val="Aptos Narrow"/>
            <family val="2"/>
            <scheme val="minor"/>
          </rPr>
          <t xml:space="preserve">"Overall" values are age-standardized to the 2000 US population. Values within 5-year age groups are </t>
        </r>
        <r>
          <rPr>
            <b/>
            <i/>
            <sz val="11"/>
            <color theme="1"/>
            <rFont val="Aptos Narrow"/>
            <family val="2"/>
            <scheme val="minor"/>
          </rPr>
          <t>not</t>
        </r>
        <r>
          <rPr>
            <b/>
            <sz val="11"/>
            <color theme="4"/>
            <rFont val="Aptos Narrow"/>
            <family val="2"/>
            <scheme val="minor"/>
          </rPr>
          <t xml:space="preserve"> age-standardized.
</t>
        </r>
        <r>
          <rPr>
            <b/>
            <sz val="11"/>
            <color theme="4"/>
            <rFont val="Aptos Narrow"/>
            <family val="2"/>
            <scheme val="minor"/>
          </rPr>
          <t xml:space="preserve">
</t>
        </r>
        <r>
          <rPr>
            <b/>
            <sz val="11"/>
            <color theme="4"/>
            <rFont val="Aptos Narrow"/>
            <family val="2"/>
            <scheme val="minor"/>
          </rPr>
          <t>Note also that overall projection estimates are not provided for racial/ethnic groups. The SEER*Stat estimates are simply provided for reference.</t>
        </r>
      </text>
    </comment>
    <comment ref="C3" authorId="0" shapeId="0" xr:uid="{69AFE5CE-1A2A-C142-92A6-F7EB8F31E53B}">
      <text>
        <r>
          <rPr>
            <b/>
            <i/>
            <sz val="11"/>
            <color theme="1"/>
            <rFont val="Aptos Narrow"/>
            <family val="2"/>
            <scheme val="minor"/>
          </rPr>
          <t>Murphy, Jack (NIH/NCI) [F]:</t>
        </r>
        <r>
          <rPr>
            <b/>
            <i/>
            <vertAlign val="subscript"/>
            <sz val="11"/>
            <color theme="1"/>
            <rFont val="Aptos Narrow"/>
            <family val="2"/>
            <scheme val="minor"/>
          </rPr>
          <t xml:space="preserve">
</t>
        </r>
        <r>
          <rPr>
            <b/>
            <i/>
            <vertAlign val="subscript"/>
            <sz val="11"/>
            <color theme="1"/>
            <rFont val="Aptos Narrow"/>
            <family val="2"/>
            <scheme val="minor"/>
          </rPr>
          <t xml:space="preserve">SEER citation:
</t>
        </r>
        <r>
          <rPr>
            <b/>
            <i/>
            <vertAlign val="subscript"/>
            <sz val="11"/>
            <color theme="1"/>
            <rFont val="Aptos Narrow"/>
            <family val="2"/>
            <scheme val="minor"/>
          </rPr>
          <t>Surveillance, Epidemiology, and End Results (SEER) Program (www.seer.cancer.gov) SEER*Stat Database: Incidence - SEER Research Limited-Field Data, 22 Registries, Nov 2022 Sub (2000-2020) - Linked To County Attributes - Time Dependent (1990-2021) Income/Rurality, 1969-2021 Counties, National Cancer Institute, DCCPS, Surveillance Research Program, released April 2023, based on the November 2022 submission.</t>
        </r>
      </text>
    </comment>
    <comment ref="D3" authorId="0" shapeId="0" xr:uid="{CD1AD283-4C8D-FD48-9428-E2DBE203BF9C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We can affect only the non-cardia adenocarcinomas within these incidences.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E.g., in the first row, we </t>
        </r>
      </text>
    </comment>
    <comment ref="E3" authorId="0" shapeId="0" xr:uid="{A587A256-E860-9940-9D0E-23BF9EE81EC9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We are assuming that we cannot affect these cases.</t>
        </r>
      </text>
    </comment>
    <comment ref="F3" authorId="0" shapeId="0" xr:uid="{B4333B00-F07A-A94A-A4E5-FA61F401CCD4}">
      <text>
        <r>
          <rPr>
            <b/>
            <sz val="11"/>
            <color rgb="FF0070C0"/>
            <rFont val="Aptos Narrow"/>
            <family val="2"/>
            <scheme val="minor"/>
          </rPr>
          <t>Murphy, Jack (NIH/NCI) [F]:</t>
        </r>
        <r>
          <rPr>
            <b/>
            <sz val="11"/>
            <color theme="4"/>
            <rFont val="Aptos Narrow"/>
            <family val="2"/>
            <scheme val="minor"/>
          </rPr>
          <t xml:space="preserve">
</t>
        </r>
        <r>
          <rPr>
            <b/>
            <sz val="11"/>
            <color theme="4"/>
            <rFont val="Aptos Narrow"/>
            <family val="2"/>
            <scheme val="minor"/>
          </rPr>
          <t>Columns I-K should add up to 0.24, the total  adenocarcinoma incidence (column G). Someone has been lost.</t>
        </r>
      </text>
    </comment>
    <comment ref="G3" authorId="0" shapeId="0" xr:uid="{FC80C3F8-F154-A54D-BA7E-4582125DE406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 to determine the prevalences in the F 2x2 tables</t>
        </r>
      </text>
    </comment>
    <comment ref="I3" authorId="0" shapeId="0" xr:uid="{B9558600-234D-434B-B37C-6BD9423377CD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is </t>
        </r>
        <r>
          <rPr>
            <b/>
            <sz val="9"/>
            <color rgb="FF000000"/>
            <rFont val="Tahoma"/>
            <family val="2"/>
          </rPr>
          <t>gamma</t>
        </r>
        <r>
          <rPr>
            <sz val="9"/>
            <color rgb="FF000000"/>
            <rFont val="Tahoma"/>
            <family val="2"/>
          </rPr>
          <t>: The maximum proportion of the overall incident gastric cancers that we would be able to address with our interventions. It is the proportion of non-cardia adenocarcinomas among all gastric cancers.</t>
        </r>
      </text>
    </comment>
    <comment ref="K3" authorId="0" shapeId="0" xr:uid="{8DD3EC0C-E6DB-824A-8420-216BD5E88A73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Compare to Column J.</t>
        </r>
      </text>
    </comment>
    <comment ref="M3" authorId="0" shapeId="0" xr:uid="{6D0F21B0-EF76-B240-99F1-F66B51A24F37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is (1 - S_(a,d)): The mortality rate for a given racial/ethnic group and age group.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SEER Citation:
</t>
        </r>
        <r>
          <rPr>
            <sz val="9"/>
            <color rgb="FF000000"/>
            <rFont val="Tahoma"/>
            <family val="2"/>
          </rPr>
          <t>Surveillance, Epidemiology, and End Results (SEER) Program (www.seer.cancer.gov) SEER*Stat Database: Incidence-Based Mortality - SEER Research Limited-Field Data, 22 Registries (excl IL and MA), Nov 2022 Sub (2000-2020) - Linked To County Attributes - Time Dependent (1990-2021) Income/Rurality, 1969-2021 Counties, National Cancer Institute, DCCPS, Surveillance Research Program, released April 2023, based on the November 2022 submission.</t>
        </r>
      </text>
    </comment>
    <comment ref="Q3" authorId="0" shapeId="0" xr:uid="{6732CFB6-FF51-FA41-B0A3-82053963F9DA}">
      <text>
        <r>
          <rPr>
            <b/>
            <sz val="11"/>
            <color rgb="FF0070C0"/>
            <rFont val="Aptos Narrow"/>
            <family val="2"/>
            <scheme val="minor"/>
          </rPr>
          <t>Murphy, Jack (NIH/NCI) [F]:</t>
        </r>
        <r>
          <rPr>
            <b/>
            <sz val="11"/>
            <color theme="4"/>
            <rFont val="Aptos Narrow"/>
            <family val="2"/>
            <scheme val="minor"/>
          </rPr>
          <t xml:space="preserve">
</t>
        </r>
        <r>
          <rPr>
            <b/>
            <sz val="11"/>
            <color theme="4"/>
            <rFont val="Aptos Narrow"/>
            <family val="2"/>
            <scheme val="minor"/>
          </rPr>
          <t xml:space="preserve">Added 2023/10/05
</t>
        </r>
        <r>
          <rPr>
            <b/>
            <sz val="11"/>
            <color theme="4"/>
            <rFont val="Aptos Narrow"/>
            <family val="2"/>
            <scheme val="minor"/>
          </rPr>
          <t xml:space="preserve">
</t>
        </r>
        <r>
          <rPr>
            <b/>
            <sz val="11"/>
            <color theme="4"/>
            <rFont val="Aptos Narrow"/>
            <family val="2"/>
            <scheme val="minor"/>
          </rPr>
          <t>SEER Citation: Surveillance, Epidemiology, and End Results (SEER) Program (www.seer.cancer.gov) SEER*Stat Database: Mortality - All COD, Aggregated With State, Total U.S. (1990-2020) &lt;Katrina/Rita Population Adjustment&gt;, National Cancer Institute, DCCPS, Surveillance Research Program, released June 2022.  Underlying mortality data provided by NCHS (www.cdc.gov/nchs).</t>
        </r>
      </text>
    </comment>
    <comment ref="V3" authorId="0" shapeId="0" xr:uid="{26DA695E-A6FD-074F-9E4F-8EC3FC23DB80}">
      <text>
        <r>
          <rPr>
            <b/>
            <sz val="11"/>
            <color rgb="FF0070C0"/>
            <rFont val="Aptos Narrow"/>
            <family val="2"/>
            <scheme val="minor"/>
          </rPr>
          <t>Murphy, Jack (NIH/NCI) [F]:</t>
        </r>
        <r>
          <rPr>
            <b/>
            <sz val="11"/>
            <color theme="4"/>
            <rFont val="Aptos Narrow"/>
            <family val="2"/>
            <scheme val="minor"/>
          </rPr>
          <t xml:space="preserve">
</t>
        </r>
        <r>
          <rPr>
            <b/>
            <sz val="11"/>
            <color theme="4"/>
            <rFont val="Aptos Narrow"/>
            <family val="2"/>
            <scheme val="minor"/>
          </rPr>
          <t xml:space="preserve">Relative risk of gastric cancer mortality comparing those who received </t>
        </r>
        <r>
          <rPr>
            <b/>
            <u/>
            <sz val="11"/>
            <color theme="1"/>
            <rFont val="Aptos Narrow"/>
            <family val="2"/>
            <scheme val="minor"/>
          </rPr>
          <t xml:space="preserve">H. pylori </t>
        </r>
        <r>
          <rPr>
            <b/>
            <sz val="11"/>
            <color theme="4"/>
            <rFont val="Aptos Narrow"/>
            <family val="2"/>
            <scheme val="minor"/>
          </rPr>
          <t>eradication therapy vs. those who did not.</t>
        </r>
      </text>
    </comment>
    <comment ref="W3" authorId="0" shapeId="0" xr:uid="{C1252F18-186B-9A4F-9997-F08665595A03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Relative risk of gastric cancer mortality comparing those who received endoscopic screening vs. those who did not.</t>
        </r>
      </text>
    </comment>
    <comment ref="X3" authorId="0" shapeId="0" xr:uid="{815A4D43-92A2-A54F-82B2-7B6B7F99DE1B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Incorporates all of the attributable fractions (columns S-V), the relative risk for </t>
        </r>
        <r>
          <rPr>
            <i/>
            <sz val="9"/>
            <color rgb="FF000000"/>
            <rFont val="Tahoma"/>
            <family val="2"/>
          </rPr>
          <t xml:space="preserve">H. pylori </t>
        </r>
        <r>
          <rPr>
            <sz val="9"/>
            <color rgb="FF000000"/>
            <rFont val="Tahoma"/>
            <family val="2"/>
          </rPr>
          <t>eradication (column W), the relative risk for endoscopic screening (column X), compliance with screening (cells AM4 and AN4), and effectiveness of eradication (cell AP4).</t>
        </r>
      </text>
    </comment>
    <comment ref="Y3" authorId="0" shapeId="0" xr:uid="{9C0E5633-9F13-E34E-864C-6460CD6C5318}">
      <text>
        <r>
          <rPr>
            <b/>
            <sz val="11"/>
            <color rgb="FF0070C0"/>
            <rFont val="Aptos Narrow"/>
            <family val="2"/>
            <scheme val="minor"/>
          </rPr>
          <t>Murphy, Jack (NIH/NCI) [F]:</t>
        </r>
        <r>
          <rPr>
            <b/>
            <sz val="11"/>
            <color theme="4"/>
            <rFont val="Aptos Narrow"/>
            <family val="2"/>
            <scheme val="minor"/>
          </rPr>
          <t xml:space="preserve">
</t>
        </r>
        <r>
          <rPr>
            <b/>
            <sz val="11"/>
            <color theme="4"/>
            <rFont val="Aptos Narrow"/>
            <family val="2"/>
            <scheme val="minor"/>
          </rPr>
          <t>Copied from column Q</t>
        </r>
      </text>
    </comment>
    <comment ref="Z3" authorId="0" shapeId="0" xr:uid="{2B476251-183C-244B-AC8F-D024036FFF58}">
      <text>
        <r>
          <rPr>
            <b/>
            <sz val="11"/>
            <color rgb="FF0070C0"/>
            <rFont val="Aptos Narrow"/>
            <family val="2"/>
            <scheme val="minor"/>
          </rPr>
          <t>Murphy, Jack (NIH/NCI) [F]:</t>
        </r>
        <r>
          <rPr>
            <b/>
            <sz val="11"/>
            <color theme="4"/>
            <rFont val="Aptos Narrow"/>
            <family val="2"/>
            <scheme val="minor"/>
          </rPr>
          <t xml:space="preserve">
</t>
        </r>
        <r>
          <rPr>
            <b/>
            <sz val="11"/>
            <color theme="4"/>
            <rFont val="Aptos Narrow"/>
            <family val="2"/>
            <scheme val="minor"/>
          </rPr>
          <t>Copied from Column J</t>
        </r>
      </text>
    </comment>
    <comment ref="AA3" authorId="0" shapeId="0" xr:uid="{989A9C45-1E7E-C649-9F39-D142BB869A48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= [Column AM] * [Column Y]</t>
        </r>
      </text>
    </comment>
    <comment ref="AB3" authorId="0" shapeId="0" xr:uid="{A8C4BE46-2351-5147-886F-04CEAE357700}">
      <text>
        <r>
          <rPr>
            <b/>
            <sz val="11"/>
            <color rgb="FF0070C0"/>
            <rFont val="Aptos Narrow"/>
            <family val="2"/>
            <scheme val="minor"/>
          </rPr>
          <t>Murphy, Jack (NIH/NCI) [F]:</t>
        </r>
        <r>
          <rPr>
            <b/>
            <sz val="11"/>
            <color theme="4"/>
            <rFont val="Aptos Narrow"/>
            <family val="2"/>
            <scheme val="minor"/>
          </rPr>
          <t xml:space="preserve">
</t>
        </r>
        <r>
          <rPr>
            <b/>
            <sz val="11"/>
            <color theme="4"/>
            <rFont val="Aptos Narrow"/>
            <family val="2"/>
            <scheme val="minor"/>
          </rPr>
          <t>=AF - AG</t>
        </r>
      </text>
    </comment>
    <comment ref="AH3" authorId="0" shapeId="0" xr:uid="{3703C620-B4CB-3147-8A60-D6CA5D2964D5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 minimum of this value, according to the Maastricht Guidelines, should be 90%.</t>
        </r>
      </text>
    </comment>
    <comment ref="AE4" authorId="0" shapeId="0" xr:uid="{016038B1-FB54-4D45-A9BF-95C60A8D6966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Change this value to anything between 0 and 100 to simulate imperfect compliance with the intervention.</t>
        </r>
      </text>
    </comment>
    <comment ref="AF4" authorId="0" shapeId="0" xr:uid="{ACF70C58-31BC-2D40-8548-8EFF213D1558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Change this value to anything between 0 and 100 to simulate imperfect compliance with the intervention.</t>
        </r>
      </text>
    </comment>
    <comment ref="AH4" authorId="0" shapeId="0" xr:uid="{C36C78BC-CB06-FD44-B51E-A5B977CEBDE7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 this value to anything between 0 and 100 to simulate imperfect effectiveness of </t>
        </r>
        <r>
          <rPr>
            <i/>
            <sz val="9"/>
            <color rgb="FF000000"/>
            <rFont val="Tahoma"/>
            <family val="2"/>
          </rPr>
          <t>H. pylori</t>
        </r>
        <r>
          <rPr>
            <sz val="9"/>
            <color rgb="FF000000"/>
            <rFont val="Tahoma"/>
            <family val="2"/>
          </rPr>
          <t xml:space="preserve"> eradication therapy.</t>
        </r>
      </text>
    </comment>
    <comment ref="R64" authorId="1" shapeId="0" xr:uid="{444B925D-60D0-5344-A483-3D95C756ED6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the attributable fractions for this overall group have been copied from the Non-Hispanic White group.</t>
      </text>
    </comment>
  </commentList>
</comments>
</file>

<file path=xl/sharedStrings.xml><?xml version="1.0" encoding="utf-8"?>
<sst xmlns="http://schemas.openxmlformats.org/spreadsheetml/2006/main" count="147" uniqueCount="55">
  <si>
    <t>Supplemental Table 4. Estimates of Gastric Cancer Incidence and Mortality from SEER*Stat for 2015-2019 and Predicted Values for 2020-2034 from Nordpred</t>
  </si>
  <si>
    <t>SEER*Stat-derived Data</t>
  </si>
  <si>
    <t>Attributable Fractions</t>
  </si>
  <si>
    <t>All Gastric Cancers</t>
  </si>
  <si>
    <t>Race/ethnicity</t>
  </si>
  <si>
    <t>Age</t>
  </si>
  <si>
    <t>Incidence rate of any gastric cancer per 100,000 for 2015-2019</t>
  </si>
  <si>
    <t>Incidence rate of adenocarcinoma for 2015-2019</t>
  </si>
  <si>
    <t>Incidence rate of non-adenocarcinoma for 2015-2019</t>
  </si>
  <si>
    <t>Incidence rate of cardia adenocarcinoma for 2015-2019</t>
  </si>
  <si>
    <t>Incidence rate of non-cardia adenocarcinoma for 2015-2019</t>
  </si>
  <si>
    <t>Incidence rate of overlapping/unspecified adenocarcinoma for 2015-2019</t>
  </si>
  <si>
    <t>γ: Percentage of gastric cancers associated with intestinal metaplasia (IM) in 2015-2019</t>
  </si>
  <si>
    <t>Incidence rate of any gastric cancer per 100,000 for 2030-34 (from NordPred)</t>
  </si>
  <si>
    <t>Incidence rate of non-cardia adenocarcinoma for 2030-2034 (from NordPred)</t>
  </si>
  <si>
    <t>Incidence rate of overlapping/unspecified adenocarcinoma for 2030-2034 (from NorPred)</t>
  </si>
  <si>
    <r>
      <t xml:space="preserve">(1 - </t>
    </r>
    <r>
      <rPr>
        <b/>
        <i/>
        <sz val="11"/>
        <color theme="1"/>
        <rFont val="Aptos Narrow"/>
        <family val="2"/>
        <scheme val="minor"/>
      </rPr>
      <t>S</t>
    </r>
    <r>
      <rPr>
        <b/>
        <i/>
        <vertAlign val="subscript"/>
        <sz val="11"/>
        <color theme="1"/>
        <rFont val="Aptos Narrow"/>
        <family val="2"/>
        <scheme val="minor"/>
      </rPr>
      <t>a,d</t>
    </r>
    <r>
      <rPr>
        <b/>
        <sz val="11"/>
        <color theme="1"/>
        <rFont val="Aptos Narrow"/>
        <family val="2"/>
        <scheme val="minor"/>
      </rPr>
      <t xml:space="preserve">): Total gastric cancer </t>
    </r>
    <r>
      <rPr>
        <b/>
        <sz val="11"/>
        <color rgb="FF0070C0"/>
        <rFont val="Aptos Narrow"/>
        <family val="2"/>
        <scheme val="minor"/>
      </rPr>
      <t>incidence-based</t>
    </r>
    <r>
      <rPr>
        <b/>
        <sz val="11"/>
        <color theme="1"/>
        <rFont val="Aptos Narrow"/>
        <family val="2"/>
        <scheme val="minor"/>
      </rPr>
      <t xml:space="preserve"> mortality rate per 100,000 in 2015-2019</t>
    </r>
  </si>
  <si>
    <r>
      <t xml:space="preserve">Total gastric cancer </t>
    </r>
    <r>
      <rPr>
        <b/>
        <sz val="11"/>
        <color theme="4"/>
        <rFont val="Aptos Narrow"/>
        <family val="2"/>
        <scheme val="minor"/>
      </rPr>
      <t xml:space="preserve">Incidence-based </t>
    </r>
    <r>
      <rPr>
        <b/>
        <sz val="11"/>
        <color theme="1"/>
        <rFont val="Aptos Narrow"/>
        <family val="2"/>
        <scheme val="minor"/>
      </rPr>
      <t>mortality rate per 100,000 in 2030-34 (from NordPred)</t>
    </r>
  </si>
  <si>
    <r>
      <t xml:space="preserve">(1 - </t>
    </r>
    <r>
      <rPr>
        <b/>
        <i/>
        <sz val="11"/>
        <color theme="1"/>
        <rFont val="Aptos Narrow"/>
        <family val="2"/>
        <scheme val="minor"/>
      </rPr>
      <t>S</t>
    </r>
    <r>
      <rPr>
        <b/>
        <i/>
        <vertAlign val="subscript"/>
        <sz val="11"/>
        <color theme="1"/>
        <rFont val="Aptos Narrow"/>
        <family val="2"/>
        <scheme val="minor"/>
      </rPr>
      <t>a,d</t>
    </r>
    <r>
      <rPr>
        <b/>
        <sz val="11"/>
        <color theme="1"/>
        <rFont val="Aptos Narrow"/>
        <family val="2"/>
        <scheme val="minor"/>
      </rPr>
      <t xml:space="preserve">): Non-cardia adenocarcinoma </t>
    </r>
    <r>
      <rPr>
        <b/>
        <sz val="11"/>
        <color theme="4"/>
        <rFont val="Aptos Narrow"/>
        <family val="2"/>
        <scheme val="minor"/>
      </rPr>
      <t>Incidence-based</t>
    </r>
    <r>
      <rPr>
        <b/>
        <sz val="11"/>
        <color theme="1"/>
        <rFont val="Aptos Narrow"/>
        <family val="2"/>
        <scheme val="minor"/>
      </rPr>
      <t xml:space="preserve"> mortality rate per 100,000 in 2015-19</t>
    </r>
  </si>
  <si>
    <r>
      <t xml:space="preserve">Non-cardia adenocarcinoma </t>
    </r>
    <r>
      <rPr>
        <b/>
        <sz val="11"/>
        <color theme="4"/>
        <rFont val="Aptos Narrow"/>
        <family val="2"/>
        <scheme val="minor"/>
      </rPr>
      <t>incidence-based</t>
    </r>
    <r>
      <rPr>
        <b/>
        <sz val="11"/>
        <color theme="1"/>
        <rFont val="Aptos Narrow"/>
        <family val="2"/>
        <scheme val="minor"/>
      </rPr>
      <t xml:space="preserve"> mortality rate per 100,000 in 2030-34 (from NordPred)</t>
    </r>
  </si>
  <si>
    <r>
      <t xml:space="preserve">(1 - </t>
    </r>
    <r>
      <rPr>
        <b/>
        <i/>
        <sz val="11"/>
        <color theme="1"/>
        <rFont val="Aptos Narrow"/>
        <family val="2"/>
        <scheme val="minor"/>
      </rPr>
      <t>S</t>
    </r>
    <r>
      <rPr>
        <b/>
        <i/>
        <vertAlign val="subscript"/>
        <sz val="11"/>
        <color theme="1"/>
        <rFont val="Aptos Narrow"/>
        <family val="2"/>
        <scheme val="minor"/>
      </rPr>
      <t>a,d</t>
    </r>
    <r>
      <rPr>
        <b/>
        <sz val="11"/>
        <color theme="1"/>
        <rFont val="Aptos Narrow"/>
        <family val="2"/>
        <scheme val="minor"/>
      </rPr>
      <t>): Total gastric cancer mortality rate per 100,000 in 2015-2019</t>
    </r>
  </si>
  <si>
    <t>F11
LIM, Hp-</t>
  </si>
  <si>
    <t>F12
LIM, Hp+</t>
  </si>
  <si>
    <t>F21
HIM, Hp-</t>
  </si>
  <si>
    <t>F22
HIM, Hp+</t>
  </si>
  <si>
    <t>RR-Hp-Erad</t>
  </si>
  <si>
    <t>RR-Screen</t>
  </si>
  <si>
    <t>Interventional relative risk</t>
  </si>
  <si>
    <t>Reduction in mortality per 100,000 in 2030-2034</t>
  </si>
  <si>
    <t>Percentage reduction in mortality in 2030-2034</t>
  </si>
  <si>
    <r>
      <t xml:space="preserve">Mortality rate among those with IM in 2015-2019 </t>
    </r>
    <r>
      <rPr>
        <b/>
        <u/>
        <sz val="11"/>
        <color theme="1"/>
        <rFont val="Aptos Narrow"/>
        <family val="2"/>
        <scheme val="minor"/>
      </rPr>
      <t>without intervention</t>
    </r>
  </si>
  <si>
    <r>
      <t xml:space="preserve">Total gastric cancer mortality rate among those with IM in 2030-2034 </t>
    </r>
    <r>
      <rPr>
        <b/>
        <u/>
        <sz val="11"/>
        <color theme="1"/>
        <rFont val="Aptos Narrow"/>
        <family val="2"/>
        <scheme val="minor"/>
      </rPr>
      <t>without intervention</t>
    </r>
  </si>
  <si>
    <r>
      <t xml:space="preserve">Mortality among those with IM in 2030-2034 </t>
    </r>
    <r>
      <rPr>
        <b/>
        <u/>
        <sz val="11"/>
        <color theme="1"/>
        <rFont val="Aptos Narrow"/>
        <family val="2"/>
        <scheme val="minor"/>
      </rPr>
      <t>after intervention</t>
    </r>
  </si>
  <si>
    <t>Compliance with eradication</t>
  </si>
  <si>
    <t>Compliance 
with screening</t>
  </si>
  <si>
    <r>
      <t xml:space="preserve">Effectiveness of </t>
    </r>
    <r>
      <rPr>
        <b/>
        <i/>
        <sz val="11"/>
        <color theme="1"/>
        <rFont val="Aptos Narrow"/>
        <family val="2"/>
        <scheme val="minor"/>
      </rPr>
      <t>H. pylori</t>
    </r>
    <r>
      <rPr>
        <b/>
        <sz val="11"/>
        <color theme="1"/>
        <rFont val="Aptos Narrow"/>
        <family val="2"/>
        <scheme val="minor"/>
      </rPr>
      <t xml:space="preserve"> eradication therapy</t>
    </r>
  </si>
  <si>
    <t>Non-Hispanic White</t>
  </si>
  <si>
    <t>&lt;40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</si>
  <si>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</si>
  <si>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</si>
  <si>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</si>
  <si>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</si>
  <si>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</si>
  <si>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</si>
  <si>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</si>
  <si>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</si>
  <si>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</si>
  <si>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</si>
  <si>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Age-adjusted overall</t>
  </si>
  <si>
    <t>Non-Hispanic Black</t>
  </si>
  <si>
    <t>Non-Hispanic American Indian/Alaskan Native</t>
  </si>
  <si>
    <t>NA</t>
  </si>
  <si>
    <t>Non-Hispanic Asian/Pacific Islander</t>
  </si>
  <si>
    <t>Hispanic</t>
  </si>
  <si>
    <t>All Races/Ethnicities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</si>
</sst>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9"/>
      <color rgb="FF000000"/>
      <name val="Tahoma"/>
      <family val="2"/>
    </font>
    <font>
      <b/>
      <i/>
      <sz val="11"/>
      <color theme="1"/>
      <name val="Aptos Narrow"/>
      <family val="2"/>
      <scheme val="minor"/>
    </font>
    <font>
      <b/>
      <i/>
      <vertAlign val="subscript"/>
      <sz val="11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theme="4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8181FF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 style="mediumDashDotDot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 style="mediumDashDotDot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4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17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2" fontId="12" fillId="0" borderId="0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9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9" fontId="2" fillId="4" borderId="12" xfId="1" applyFont="1" applyFill="1" applyBorder="1" applyAlignment="1">
      <alignment horizontal="center" vertical="center"/>
    </xf>
    <xf numFmtId="9" fontId="2" fillId="5" borderId="12" xfId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1" applyNumberFormat="1" applyFont="1" applyFill="1" applyBorder="1" applyAlignment="1">
      <alignment horizontal="center" vertical="center"/>
    </xf>
    <xf numFmtId="0" fontId="0" fillId="6" borderId="13" xfId="0" applyFill="1" applyBorder="1"/>
    <xf numFmtId="0" fontId="0" fillId="6" borderId="14" xfId="0" applyFill="1" applyBorder="1"/>
    <xf numFmtId="2" fontId="0" fillId="6" borderId="14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9" fontId="0" fillId="6" borderId="14" xfId="1" applyFont="1" applyFill="1" applyBorder="1" applyAlignment="1">
      <alignment horizontal="center" vertical="center"/>
    </xf>
    <xf numFmtId="2" fontId="13" fillId="6" borderId="14" xfId="0" applyNumberFormat="1" applyFont="1" applyFill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/>
    </xf>
    <xf numFmtId="2" fontId="0" fillId="6" borderId="16" xfId="0" applyNumberFormat="1" applyFill="1" applyBorder="1" applyAlignment="1">
      <alignment horizontal="center" vertical="center"/>
    </xf>
    <xf numFmtId="10" fontId="0" fillId="6" borderId="17" xfId="0" applyNumberForma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6" borderId="14" xfId="0" applyFont="1" applyFill="1" applyBorder="1" applyAlignment="1">
      <alignment vertical="center" wrapText="1"/>
    </xf>
    <xf numFmtId="0" fontId="0" fillId="6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urphy, Jack (NIH/NCI) [F]" id="{C315473C-0DB4-114C-BB8D-DEE0656BA2B0}" userId="S::murphyjd@nih.gov::36eacde2-45d2-41a9-be56-b44d0ebd663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64" dT="2023-10-27T04:31:23.05" personId="{C315473C-0DB4-114C-BB8D-DEE0656BA2B0}" id="{444B925D-60D0-5344-A483-3D95C756ED6F}">
    <text>Note the attributable fractions for this overall group have been copied from the Non-Hispanic White group.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A63D8-AD42-EE4F-B7FA-3C4F1C83545E}">
  <dimension ref="A1:AH75"/>
  <sheetViews>
    <sheetView tabSelected="1" topLeftCell="X1" workbookViewId="0">
      <selection activeCell="AC9" sqref="AC9"/>
    </sheetView>
  </sheetViews>
  <sheetFormatPr baseColWidth="10" defaultColWidth="8.83203125" defaultRowHeight="16" x14ac:dyDescent="0.2"/>
  <cols>
    <col min="1" max="1" width="27.83203125" customWidth="1"/>
    <col min="2" max="2" width="18" bestFit="1" customWidth="1"/>
    <col min="3" max="3" width="19.83203125" bestFit="1" customWidth="1"/>
    <col min="4" max="4" width="18" customWidth="1"/>
    <col min="5" max="5" width="20.6640625" customWidth="1"/>
    <col min="6" max="6" width="18.1640625" bestFit="1" customWidth="1"/>
    <col min="7" max="7" width="17" customWidth="1"/>
    <col min="8" max="8" width="21.83203125" customWidth="1"/>
    <col min="9" max="9" width="21.5" customWidth="1"/>
    <col min="10" max="11" width="17.6640625" customWidth="1"/>
    <col min="12" max="12" width="23.5" customWidth="1"/>
    <col min="13" max="13" width="20.5" customWidth="1"/>
    <col min="14" max="14" width="19.5" customWidth="1"/>
    <col min="15" max="15" width="19.6640625" customWidth="1"/>
    <col min="16" max="16" width="26.1640625" customWidth="1"/>
    <col min="17" max="17" width="18.1640625" customWidth="1"/>
    <col min="18" max="18" width="8" bestFit="1" customWidth="1"/>
    <col min="19" max="20" width="8.5" bestFit="1" customWidth="1"/>
    <col min="22" max="22" width="10.83203125" customWidth="1"/>
    <col min="23" max="23" width="9.1640625" bestFit="1" customWidth="1"/>
    <col min="24" max="24" width="14.83203125" customWidth="1"/>
    <col min="25" max="25" width="19.83203125" bestFit="1" customWidth="1"/>
    <col min="26" max="26" width="23.1640625" customWidth="1"/>
    <col min="27" max="27" width="22.6640625" customWidth="1"/>
    <col min="28" max="28" width="19.83203125" bestFit="1" customWidth="1"/>
    <col min="29" max="29" width="21" customWidth="1"/>
    <col min="31" max="31" width="10.83203125" customWidth="1"/>
    <col min="32" max="32" width="11.83203125" customWidth="1"/>
    <col min="34" max="34" width="12.1640625" customWidth="1"/>
  </cols>
  <sheetData>
    <row r="1" spans="1:34" ht="17" thickBot="1" x14ac:dyDescent="0.25">
      <c r="A1" s="1" t="s">
        <v>0</v>
      </c>
      <c r="H1" s="2"/>
    </row>
    <row r="2" spans="1:34" x14ac:dyDescent="0.2">
      <c r="A2" s="3"/>
      <c r="B2" s="4"/>
      <c r="C2" s="5" t="s">
        <v>1</v>
      </c>
      <c r="D2" s="5"/>
      <c r="E2" s="5"/>
      <c r="F2" s="5"/>
      <c r="G2" s="5"/>
      <c r="H2" s="6"/>
      <c r="I2" s="7"/>
      <c r="J2" s="7"/>
      <c r="K2" s="7"/>
      <c r="L2" s="7"/>
      <c r="M2" s="4"/>
      <c r="N2" s="4"/>
      <c r="O2" s="4"/>
      <c r="P2" s="4"/>
      <c r="Q2" s="4"/>
      <c r="R2" s="8" t="s">
        <v>2</v>
      </c>
      <c r="S2" s="8"/>
      <c r="T2" s="8"/>
      <c r="U2" s="8"/>
      <c r="V2" s="4"/>
      <c r="W2" s="4"/>
      <c r="X2" s="9"/>
      <c r="Y2" s="10" t="s">
        <v>3</v>
      </c>
      <c r="Z2" s="5"/>
      <c r="AA2" s="5"/>
      <c r="AB2" s="5"/>
      <c r="AC2" s="11"/>
    </row>
    <row r="3" spans="1:34" s="19" customFormat="1" ht="82" x14ac:dyDescent="0.2">
      <c r="A3" s="12" t="s">
        <v>4</v>
      </c>
      <c r="B3" s="13" t="s">
        <v>5</v>
      </c>
      <c r="C3" s="13" t="s">
        <v>6</v>
      </c>
      <c r="D3" s="13" t="s">
        <v>7</v>
      </c>
      <c r="E3" s="13" t="s">
        <v>8</v>
      </c>
      <c r="F3" s="13" t="s">
        <v>9</v>
      </c>
      <c r="G3" s="13" t="s">
        <v>10</v>
      </c>
      <c r="H3" s="14" t="s">
        <v>11</v>
      </c>
      <c r="I3" s="15" t="s">
        <v>12</v>
      </c>
      <c r="J3" s="13" t="s">
        <v>13</v>
      </c>
      <c r="K3" s="13" t="s">
        <v>14</v>
      </c>
      <c r="L3" s="14" t="s">
        <v>15</v>
      </c>
      <c r="M3" s="15" t="s">
        <v>16</v>
      </c>
      <c r="N3" s="13" t="s">
        <v>17</v>
      </c>
      <c r="O3" s="15" t="s">
        <v>18</v>
      </c>
      <c r="P3" s="13" t="s">
        <v>19</v>
      </c>
      <c r="Q3" s="15" t="s">
        <v>20</v>
      </c>
      <c r="R3" s="16" t="s">
        <v>21</v>
      </c>
      <c r="S3" s="16" t="s">
        <v>22</v>
      </c>
      <c r="T3" s="16" t="s">
        <v>23</v>
      </c>
      <c r="U3" s="16" t="s">
        <v>24</v>
      </c>
      <c r="V3" s="13" t="s">
        <v>25</v>
      </c>
      <c r="W3" s="13" t="s">
        <v>26</v>
      </c>
      <c r="X3" s="17" t="s">
        <v>27</v>
      </c>
      <c r="Y3" s="13" t="s">
        <v>30</v>
      </c>
      <c r="Z3" s="13" t="s">
        <v>31</v>
      </c>
      <c r="AA3" s="13" t="s">
        <v>32</v>
      </c>
      <c r="AB3" s="13" t="s">
        <v>28</v>
      </c>
      <c r="AC3" s="18" t="s">
        <v>29</v>
      </c>
      <c r="AE3" s="20" t="s">
        <v>33</v>
      </c>
      <c r="AF3" s="20" t="s">
        <v>34</v>
      </c>
      <c r="AH3" s="21" t="s">
        <v>35</v>
      </c>
    </row>
    <row r="4" spans="1:34" ht="14.5" customHeight="1" x14ac:dyDescent="0.2">
      <c r="A4" s="22" t="s">
        <v>36</v>
      </c>
      <c r="B4" s="23" t="s">
        <v>37</v>
      </c>
      <c r="C4" s="24">
        <v>0.33927059471875182</v>
      </c>
      <c r="D4" s="24">
        <v>0.2379570174290786</v>
      </c>
      <c r="E4" s="24">
        <v>0.1013135772896732</v>
      </c>
      <c r="F4" s="24">
        <v>9.7676679643377257E-2</v>
      </c>
      <c r="G4" s="24">
        <v>7.3777066539146646E-2</v>
      </c>
      <c r="H4" s="25">
        <v>6.6503271246554724E-2</v>
      </c>
      <c r="I4" s="26">
        <f>(D4-F4)/C4</f>
        <v>0.41347626339969368</v>
      </c>
      <c r="J4" s="24">
        <v>0.11168711650657655</v>
      </c>
      <c r="K4" s="27">
        <v>0.1494807875742741</v>
      </c>
      <c r="L4" s="27">
        <v>0.13063234683259325</v>
      </c>
      <c r="M4" s="24">
        <v>3.3656157425733989E-2</v>
      </c>
      <c r="N4" s="24">
        <v>3.513007282821954E-2</v>
      </c>
      <c r="O4" s="24">
        <v>2.1936605628532949E-2</v>
      </c>
      <c r="P4" s="24">
        <v>2.6674259965153249E-3</v>
      </c>
      <c r="Q4" s="24">
        <v>0.1045759081230716</v>
      </c>
      <c r="R4" s="28">
        <v>0.7</v>
      </c>
      <c r="S4" s="28">
        <v>0.2</v>
      </c>
      <c r="T4" s="28">
        <v>0.05</v>
      </c>
      <c r="U4" s="28">
        <v>0.05</v>
      </c>
      <c r="V4" s="29">
        <f>(0.6*$AE$4*$AH$4)+(1-$AE$4) + (1 - $AH$4)</f>
        <v>0.64</v>
      </c>
      <c r="W4" s="29">
        <f>(0.6*$AF$4)+(1-$AF$4)</f>
        <v>0.6</v>
      </c>
      <c r="X4" s="30">
        <f>(R4*1)+(S4*V4)+(T4*W4)+(U4*V4*W4)</f>
        <v>0.87719999999999998</v>
      </c>
      <c r="Y4" s="24">
        <f>Q4</f>
        <v>0.1045759081230716</v>
      </c>
      <c r="Z4" s="24">
        <f>J4</f>
        <v>0.11168711650657655</v>
      </c>
      <c r="AA4" s="24">
        <f>Z4*X4</f>
        <v>9.7971938599568945E-2</v>
      </c>
      <c r="AB4" s="24">
        <f>Z4-AA4</f>
        <v>1.3715177907007603E-2</v>
      </c>
      <c r="AC4" s="31">
        <f>(AB4/Z4)*I4</f>
        <v>5.0774885145482389E-2</v>
      </c>
      <c r="AE4" s="32">
        <v>1</v>
      </c>
      <c r="AF4" s="32">
        <v>1</v>
      </c>
      <c r="AH4" s="33">
        <v>0.9</v>
      </c>
    </row>
    <row r="5" spans="1:34" ht="14.5" customHeight="1" x14ac:dyDescent="0.2">
      <c r="A5" s="22"/>
      <c r="B5" t="s">
        <v>38</v>
      </c>
      <c r="C5" s="24">
        <v>2.112537391806629</v>
      </c>
      <c r="D5" s="24">
        <v>1.4770928775381009</v>
      </c>
      <c r="E5" s="24">
        <v>0.63544451426852788</v>
      </c>
      <c r="F5" s="24">
        <v>0.67331869061565863</v>
      </c>
      <c r="G5" s="24">
        <v>0.46711484161461309</v>
      </c>
      <c r="H5" s="25">
        <v>0.33665934530782932</v>
      </c>
      <c r="I5" s="26">
        <f>(D5-F5)/C5</f>
        <v>0.38047808764940227</v>
      </c>
      <c r="J5" s="24">
        <v>0.37598716092741769</v>
      </c>
      <c r="K5" s="34">
        <v>0.21594199895562491</v>
      </c>
      <c r="L5" s="35">
        <v>0.15180752970457201</v>
      </c>
      <c r="M5" s="24">
        <v>0.239900052994695</v>
      </c>
      <c r="N5" s="24">
        <v>7.7632056402894703E-3</v>
      </c>
      <c r="O5" s="24">
        <v>2.3957082462739931E-2</v>
      </c>
      <c r="P5" s="24">
        <v>2.588862876872404E-2</v>
      </c>
      <c r="Q5" s="24">
        <v>0.7667345718259253</v>
      </c>
      <c r="R5" s="28">
        <v>0.7</v>
      </c>
      <c r="S5" s="28">
        <v>0.2</v>
      </c>
      <c r="T5" s="28">
        <v>0.05</v>
      </c>
      <c r="U5" s="28">
        <v>0.05</v>
      </c>
      <c r="V5" s="29">
        <f t="shared" ref="V5:V68" si="0">(0.6*$AE$4*$AH$4)+(1-$AE$4) + (1 - $AH$4)</f>
        <v>0.64</v>
      </c>
      <c r="W5" s="29">
        <f t="shared" ref="W5:W68" si="1">(0.6*$AF$4)+(1-$AF$4)</f>
        <v>0.6</v>
      </c>
      <c r="X5" s="30">
        <f t="shared" ref="X5:X68" si="2">(R5*1)+(S5*V5)+(T5*W5)+(U5*V5*W5)</f>
        <v>0.87719999999999998</v>
      </c>
      <c r="Y5" s="24">
        <f>Q5</f>
        <v>0.7667345718259253</v>
      </c>
      <c r="Z5" s="24">
        <f>J5</f>
        <v>0.37598716092741769</v>
      </c>
      <c r="AA5" s="24">
        <f>Z5*X5</f>
        <v>0.32981593756553079</v>
      </c>
      <c r="AB5" s="24">
        <f t="shared" ref="AB5:AB68" si="3">Z5-AA5</f>
        <v>4.6171223361886893E-2</v>
      </c>
      <c r="AC5" s="31">
        <f>(AB5/Z5)*I5</f>
        <v>4.6722709163346601E-2</v>
      </c>
    </row>
    <row r="6" spans="1:34" ht="14.5" customHeight="1" x14ac:dyDescent="0.2">
      <c r="A6" s="22"/>
      <c r="B6" t="s">
        <v>39</v>
      </c>
      <c r="C6" s="24">
        <v>3.5352289137901858</v>
      </c>
      <c r="D6" s="24">
        <v>2.616596480387837</v>
      </c>
      <c r="E6" s="24">
        <v>0.91863243340234868</v>
      </c>
      <c r="F6" s="24">
        <v>1.3478295539263969</v>
      </c>
      <c r="G6" s="24">
        <v>0.76427206549457705</v>
      </c>
      <c r="H6" s="25">
        <v>0.50449486096686358</v>
      </c>
      <c r="I6" s="26">
        <f>(D6-F6)/C6</f>
        <v>0.35889243876464311</v>
      </c>
      <c r="J6" s="24">
        <v>0.82570231808005179</v>
      </c>
      <c r="K6" s="34">
        <v>0.50781847208122832</v>
      </c>
      <c r="L6" s="35">
        <v>0.35292702291883588</v>
      </c>
      <c r="M6" s="24">
        <v>0.28421310575950898</v>
      </c>
      <c r="N6" s="24">
        <v>2.7016145406427602E-2</v>
      </c>
      <c r="O6" s="24">
        <v>3.7523141206701097E-2</v>
      </c>
      <c r="P6" s="24">
        <v>4.1285632191294427E-2</v>
      </c>
      <c r="Q6" s="24">
        <v>1.2616660016764929</v>
      </c>
      <c r="R6" s="28">
        <v>0.6</v>
      </c>
      <c r="S6" s="28">
        <v>0.3</v>
      </c>
      <c r="T6" s="28">
        <v>0.1</v>
      </c>
      <c r="U6" s="28">
        <v>0.1</v>
      </c>
      <c r="V6" s="29">
        <f t="shared" si="0"/>
        <v>0.64</v>
      </c>
      <c r="W6" s="29">
        <f t="shared" si="1"/>
        <v>0.6</v>
      </c>
      <c r="X6" s="30">
        <f t="shared" si="2"/>
        <v>0.89040000000000008</v>
      </c>
      <c r="Y6" s="24">
        <f>Q6</f>
        <v>1.2616660016764929</v>
      </c>
      <c r="Z6" s="24">
        <f>J6</f>
        <v>0.82570231808005179</v>
      </c>
      <c r="AA6" s="24">
        <f>Z6*X6</f>
        <v>0.73520534401847815</v>
      </c>
      <c r="AB6" s="24">
        <f t="shared" si="3"/>
        <v>9.0496974061573643E-2</v>
      </c>
      <c r="AC6" s="31">
        <f>(AB6/Z6)*I6</f>
        <v>3.9334611288604868E-2</v>
      </c>
    </row>
    <row r="7" spans="1:34" ht="14.5" customHeight="1" x14ac:dyDescent="0.2">
      <c r="A7" s="22"/>
      <c r="B7" t="s">
        <v>40</v>
      </c>
      <c r="C7" s="24">
        <v>5.8426274388332553</v>
      </c>
      <c r="D7" s="24">
        <v>4.3347418152895756</v>
      </c>
      <c r="E7" s="24">
        <v>1.5078856235436799</v>
      </c>
      <c r="F7" s="24">
        <v>2.3150681327299321</v>
      </c>
      <c r="G7" s="24">
        <v>1.1884474390572051</v>
      </c>
      <c r="H7" s="25">
        <v>0.83122624350243846</v>
      </c>
      <c r="I7" s="26">
        <f>(D7-F7)/C7</f>
        <v>0.34567901234567894</v>
      </c>
      <c r="J7" s="24">
        <v>1.6565562264355289</v>
      </c>
      <c r="K7" s="34">
        <v>1.0302387301018201</v>
      </c>
      <c r="L7" s="35">
        <v>0.68913464318145556</v>
      </c>
      <c r="M7" s="24">
        <v>0.59525430340365104</v>
      </c>
      <c r="N7" s="24">
        <v>9.5942477060990503E-2</v>
      </c>
      <c r="O7" s="24">
        <v>6.8984851910781256E-2</v>
      </c>
      <c r="P7" s="24">
        <v>7.7329359444824636E-2</v>
      </c>
      <c r="Q7" s="24">
        <v>2.0755241500579542</v>
      </c>
      <c r="R7" s="28">
        <v>0.6</v>
      </c>
      <c r="S7" s="28">
        <v>0.3</v>
      </c>
      <c r="T7" s="28">
        <v>0.1</v>
      </c>
      <c r="U7" s="28">
        <v>0.1</v>
      </c>
      <c r="V7" s="29">
        <f t="shared" si="0"/>
        <v>0.64</v>
      </c>
      <c r="W7" s="29">
        <f t="shared" si="1"/>
        <v>0.6</v>
      </c>
      <c r="X7" s="30">
        <f t="shared" si="2"/>
        <v>0.89040000000000008</v>
      </c>
      <c r="Y7" s="24">
        <f>Q7</f>
        <v>2.0755241500579542</v>
      </c>
      <c r="Z7" s="24">
        <f>J7</f>
        <v>1.6565562264355289</v>
      </c>
      <c r="AA7" s="24">
        <f>Z7*X7</f>
        <v>1.474997664018195</v>
      </c>
      <c r="AB7" s="24">
        <f t="shared" si="3"/>
        <v>0.18155856241733392</v>
      </c>
      <c r="AC7" s="31">
        <f>(AB7/Z7)*I7</f>
        <v>3.7886419753086403E-2</v>
      </c>
    </row>
    <row r="8" spans="1:34" ht="14.5" customHeight="1" x14ac:dyDescent="0.2">
      <c r="A8" s="22"/>
      <c r="B8" t="s">
        <v>41</v>
      </c>
      <c r="C8" s="24">
        <v>8.7806153725718907</v>
      </c>
      <c r="D8" s="24">
        <v>6.5362570687366324</v>
      </c>
      <c r="E8" s="24">
        <v>2.2443583038352588</v>
      </c>
      <c r="F8" s="24">
        <v>3.9617527060628062</v>
      </c>
      <c r="G8" s="24">
        <v>1.552321372808263</v>
      </c>
      <c r="H8" s="25">
        <v>1.0221829898655641</v>
      </c>
      <c r="I8" s="26">
        <f>(D8-F8)/C8</f>
        <v>0.29320318148951552</v>
      </c>
      <c r="J8" s="24">
        <v>2.8250447231112101</v>
      </c>
      <c r="K8" s="34">
        <v>1.675475643205707</v>
      </c>
      <c r="L8" s="35">
        <v>0.99499145962026303</v>
      </c>
      <c r="M8" s="24">
        <v>0.88228789521458095</v>
      </c>
      <c r="N8" s="24">
        <v>0.19577000283902199</v>
      </c>
      <c r="O8" s="24">
        <v>9.871472532839827E-2</v>
      </c>
      <c r="P8" s="24">
        <v>0.1078802991663743</v>
      </c>
      <c r="Q8" s="24">
        <v>3.279727872710509</v>
      </c>
      <c r="R8" s="28">
        <v>0.5</v>
      </c>
      <c r="S8" s="28">
        <v>0.2</v>
      </c>
      <c r="T8" s="28">
        <v>0.15</v>
      </c>
      <c r="U8" s="28">
        <v>0.15</v>
      </c>
      <c r="V8" s="29">
        <f t="shared" si="0"/>
        <v>0.64</v>
      </c>
      <c r="W8" s="29">
        <f t="shared" si="1"/>
        <v>0.6</v>
      </c>
      <c r="X8" s="30">
        <f t="shared" si="2"/>
        <v>0.77559999999999996</v>
      </c>
      <c r="Y8" s="24">
        <f>Q8</f>
        <v>3.279727872710509</v>
      </c>
      <c r="Z8" s="24">
        <f>J8</f>
        <v>2.8250447231112101</v>
      </c>
      <c r="AA8" s="24">
        <f>Z8*X8</f>
        <v>2.1911046872450544</v>
      </c>
      <c r="AB8" s="24">
        <f t="shared" si="3"/>
        <v>0.63394003586615577</v>
      </c>
      <c r="AC8" s="31">
        <f>(AB8/Z8)*I8</f>
        <v>6.5794793926247305E-2</v>
      </c>
    </row>
    <row r="9" spans="1:34" ht="14.5" customHeight="1" x14ac:dyDescent="0.2">
      <c r="A9" s="22"/>
      <c r="B9" t="s">
        <v>42</v>
      </c>
      <c r="C9" s="24">
        <v>12.36595332148995</v>
      </c>
      <c r="D9" s="24">
        <v>9.7428723139011737</v>
      </c>
      <c r="E9" s="24">
        <v>2.623081007588778</v>
      </c>
      <c r="F9" s="24">
        <v>5.7775914141176203</v>
      </c>
      <c r="G9" s="24">
        <v>2.4391246771864479</v>
      </c>
      <c r="H9" s="25">
        <v>1.526156222597107</v>
      </c>
      <c r="I9" s="26">
        <f>(D9-F9)/C9</f>
        <v>0.32066115702479331</v>
      </c>
      <c r="J9" s="24">
        <v>3.973850474712104</v>
      </c>
      <c r="K9" s="34">
        <v>2.3405989580032069</v>
      </c>
      <c r="L9" s="35">
        <v>1.2591281042723119</v>
      </c>
      <c r="M9" s="24">
        <v>1.2156169751746699</v>
      </c>
      <c r="N9" s="24">
        <v>0.36010378348490102</v>
      </c>
      <c r="O9" s="24">
        <v>0.13537194789186779</v>
      </c>
      <c r="P9" s="24">
        <v>0.15514155325130641</v>
      </c>
      <c r="Q9" s="24">
        <v>4.621899092367296</v>
      </c>
      <c r="R9" s="28">
        <v>0.4</v>
      </c>
      <c r="S9" s="28">
        <v>0.2</v>
      </c>
      <c r="T9" s="28">
        <v>0.2</v>
      </c>
      <c r="U9" s="28">
        <v>0.2</v>
      </c>
      <c r="V9" s="29">
        <f t="shared" si="0"/>
        <v>0.64</v>
      </c>
      <c r="W9" s="29">
        <f t="shared" si="1"/>
        <v>0.6</v>
      </c>
      <c r="X9" s="30">
        <f t="shared" si="2"/>
        <v>0.7248</v>
      </c>
      <c r="Y9" s="24">
        <f>Q9</f>
        <v>4.621899092367296</v>
      </c>
      <c r="Z9" s="24">
        <f>J9</f>
        <v>3.973850474712104</v>
      </c>
      <c r="AA9" s="24">
        <f>Z9*X9</f>
        <v>2.880246824071333</v>
      </c>
      <c r="AB9" s="24">
        <f t="shared" si="3"/>
        <v>1.0936036506407709</v>
      </c>
      <c r="AC9" s="31">
        <f>(AB9/Z9)*I9</f>
        <v>8.8245950413223112E-2</v>
      </c>
    </row>
    <row r="10" spans="1:34" ht="14.5" customHeight="1" x14ac:dyDescent="0.2">
      <c r="A10" s="22"/>
      <c r="B10" t="s">
        <v>43</v>
      </c>
      <c r="C10" s="24">
        <v>17.566582540017279</v>
      </c>
      <c r="D10" s="24">
        <v>13.570767406167541</v>
      </c>
      <c r="E10" s="24">
        <v>3.9958151338497379</v>
      </c>
      <c r="F10" s="24">
        <v>8.078495814087514</v>
      </c>
      <c r="G10" s="24">
        <v>3.4193437805473059</v>
      </c>
      <c r="H10" s="25">
        <v>2.0729278115327201</v>
      </c>
      <c r="I10" s="26">
        <f>(D10-F10)/C10</f>
        <v>0.31265452910766467</v>
      </c>
      <c r="J10" s="24">
        <v>5.2544239838412654</v>
      </c>
      <c r="K10" s="34">
        <v>3.0773093030874379</v>
      </c>
      <c r="L10" s="35">
        <v>1.6641111073588499</v>
      </c>
      <c r="M10" s="24">
        <v>1.8612974105328499</v>
      </c>
      <c r="N10" s="24">
        <v>0.49347444502724203</v>
      </c>
      <c r="O10" s="24">
        <v>0.18270883372186</v>
      </c>
      <c r="P10" s="24">
        <v>0.2034720677963282</v>
      </c>
      <c r="Q10" s="24">
        <v>6.3730580925225748</v>
      </c>
      <c r="R10" s="28">
        <v>0.3</v>
      </c>
      <c r="S10" s="28">
        <v>0.3</v>
      </c>
      <c r="T10" s="28">
        <v>0.2</v>
      </c>
      <c r="U10" s="28">
        <v>0.2</v>
      </c>
      <c r="V10" s="29">
        <f t="shared" si="0"/>
        <v>0.64</v>
      </c>
      <c r="W10" s="29">
        <f t="shared" si="1"/>
        <v>0.6</v>
      </c>
      <c r="X10" s="30">
        <f t="shared" si="2"/>
        <v>0.68879999999999997</v>
      </c>
      <c r="Y10" s="24">
        <f>Q10</f>
        <v>6.3730580925225748</v>
      </c>
      <c r="Z10" s="24">
        <f>J10</f>
        <v>5.2544239838412654</v>
      </c>
      <c r="AA10" s="24">
        <f>Z10*X10</f>
        <v>3.6192472400698636</v>
      </c>
      <c r="AB10" s="24">
        <f t="shared" si="3"/>
        <v>1.6351767437714018</v>
      </c>
      <c r="AC10" s="31">
        <f>(AB10/Z10)*I10</f>
        <v>9.7298089458305231E-2</v>
      </c>
    </row>
    <row r="11" spans="1:34" ht="14.5" customHeight="1" x14ac:dyDescent="0.2">
      <c r="A11" s="22"/>
      <c r="B11" t="s">
        <v>44</v>
      </c>
      <c r="C11" s="24">
        <v>23.581151918477911</v>
      </c>
      <c r="D11" s="24">
        <v>18.903941076384861</v>
      </c>
      <c r="E11" s="24">
        <v>4.6772108420930492</v>
      </c>
      <c r="F11" s="24">
        <v>10.694434889220441</v>
      </c>
      <c r="G11" s="24">
        <v>5.2060283138115828</v>
      </c>
      <c r="H11" s="25">
        <v>3.003477873352836</v>
      </c>
      <c r="I11" s="26">
        <f>(D11-F11)/C11</f>
        <v>0.34813847158719791</v>
      </c>
      <c r="J11" s="24">
        <v>7.0963291311308723</v>
      </c>
      <c r="K11" s="34">
        <v>4.0000276096975194</v>
      </c>
      <c r="L11" s="35">
        <v>2.2872943121263529</v>
      </c>
      <c r="M11" s="24">
        <v>2.7617658898479398</v>
      </c>
      <c r="N11" s="24">
        <v>0.688356526116228</v>
      </c>
      <c r="O11" s="24">
        <v>0.22975708000410819</v>
      </c>
      <c r="P11" s="24">
        <v>0.26445051642641071</v>
      </c>
      <c r="Q11" s="24">
        <v>8.7308039280318113</v>
      </c>
      <c r="R11" s="28">
        <v>0.15</v>
      </c>
      <c r="S11" s="28">
        <v>0.25</v>
      </c>
      <c r="T11" s="28">
        <v>0.4</v>
      </c>
      <c r="U11" s="28">
        <v>0.2</v>
      </c>
      <c r="V11" s="29">
        <f t="shared" si="0"/>
        <v>0.64</v>
      </c>
      <c r="W11" s="29">
        <f t="shared" si="1"/>
        <v>0.6</v>
      </c>
      <c r="X11" s="30">
        <f t="shared" si="2"/>
        <v>0.62680000000000002</v>
      </c>
      <c r="Y11" s="24">
        <f>Q11</f>
        <v>8.7308039280318113</v>
      </c>
      <c r="Z11" s="24">
        <f>J11</f>
        <v>7.0963291311308723</v>
      </c>
      <c r="AA11" s="24">
        <f>Z11*X11</f>
        <v>4.447979099392831</v>
      </c>
      <c r="AB11" s="24">
        <f t="shared" si="3"/>
        <v>2.6483500317380413</v>
      </c>
      <c r="AC11" s="31">
        <f>(AB11/Z11)*I11</f>
        <v>0.12992527759634226</v>
      </c>
    </row>
    <row r="12" spans="1:34" ht="14.5" customHeight="1" x14ac:dyDescent="0.2">
      <c r="A12" s="22"/>
      <c r="B12" t="s">
        <v>45</v>
      </c>
      <c r="C12" s="24">
        <v>29.02628110373562</v>
      </c>
      <c r="D12" s="24">
        <v>23.82478336834787</v>
      </c>
      <c r="E12" s="24">
        <v>5.2014977353877496</v>
      </c>
      <c r="F12" s="24">
        <v>12.04557370300321</v>
      </c>
      <c r="G12" s="24">
        <v>7.8651381119732262</v>
      </c>
      <c r="H12" s="25">
        <v>3.9140715533714361</v>
      </c>
      <c r="I12" s="26">
        <f>(D12-F12)/C12</f>
        <v>0.40581187866428747</v>
      </c>
      <c r="J12" s="24">
        <v>8.7462519726363421</v>
      </c>
      <c r="K12" s="34">
        <v>4.7822315561566144</v>
      </c>
      <c r="L12" s="35">
        <v>2.4706272088234829</v>
      </c>
      <c r="M12" s="24">
        <v>4.61686936568129</v>
      </c>
      <c r="N12" s="24">
        <v>0.87273704395160301</v>
      </c>
      <c r="O12" s="24">
        <v>0.25053912744166579</v>
      </c>
      <c r="P12" s="24">
        <v>0.30346927470357971</v>
      </c>
      <c r="Q12" s="24">
        <v>12.440450894712811</v>
      </c>
      <c r="R12" s="28">
        <v>0.15</v>
      </c>
      <c r="S12" s="28">
        <v>0.25</v>
      </c>
      <c r="T12" s="28">
        <v>0.4</v>
      </c>
      <c r="U12" s="28">
        <v>0.2</v>
      </c>
      <c r="V12" s="29">
        <f t="shared" si="0"/>
        <v>0.64</v>
      </c>
      <c r="W12" s="29">
        <f t="shared" si="1"/>
        <v>0.6</v>
      </c>
      <c r="X12" s="30">
        <f t="shared" si="2"/>
        <v>0.62680000000000002</v>
      </c>
      <c r="Y12" s="24">
        <f>Q12</f>
        <v>12.440450894712811</v>
      </c>
      <c r="Z12" s="24">
        <f>J12</f>
        <v>8.7462519726363421</v>
      </c>
      <c r="AA12" s="24">
        <f>Z12*X12</f>
        <v>5.4821507364484594</v>
      </c>
      <c r="AB12" s="24">
        <f t="shared" si="3"/>
        <v>3.2641012361878827</v>
      </c>
      <c r="AC12" s="31">
        <f>(AB12/Z12)*I12</f>
        <v>0.15144899311751209</v>
      </c>
    </row>
    <row r="13" spans="1:34" ht="14.5" customHeight="1" x14ac:dyDescent="0.2">
      <c r="A13" s="22"/>
      <c r="B13" t="s">
        <v>46</v>
      </c>
      <c r="C13" s="24">
        <v>32.940898493605793</v>
      </c>
      <c r="D13" s="24">
        <v>28.311079157670889</v>
      </c>
      <c r="E13" s="24">
        <v>4.6298193359349016</v>
      </c>
      <c r="F13" s="24">
        <v>12.058816799113201</v>
      </c>
      <c r="G13" s="24">
        <v>10.60068978986474</v>
      </c>
      <c r="H13" s="25">
        <v>5.6515725686929494</v>
      </c>
      <c r="I13" s="26">
        <f>(D13-F13)/C13</f>
        <v>0.49337641357027456</v>
      </c>
      <c r="J13" s="24">
        <v>10.88392481361362</v>
      </c>
      <c r="K13" s="34">
        <v>5.8842641197927721</v>
      </c>
      <c r="L13" s="35">
        <v>2.8648681614958891</v>
      </c>
      <c r="M13" s="24">
        <v>6.7124776913159101</v>
      </c>
      <c r="N13" s="24">
        <v>1.2034092313547899</v>
      </c>
      <c r="O13" s="24">
        <v>0.25458008111007979</v>
      </c>
      <c r="P13" s="24">
        <v>0.3150633856086702</v>
      </c>
      <c r="Q13" s="24">
        <v>17.4267963413381</v>
      </c>
      <c r="R13" s="28">
        <v>0.05</v>
      </c>
      <c r="S13" s="28">
        <v>0.15</v>
      </c>
      <c r="T13" s="28">
        <v>0.5</v>
      </c>
      <c r="U13" s="28">
        <v>0.3</v>
      </c>
      <c r="V13" s="29">
        <f t="shared" si="0"/>
        <v>0.64</v>
      </c>
      <c r="W13" s="29">
        <f t="shared" si="1"/>
        <v>0.6</v>
      </c>
      <c r="X13" s="30">
        <f t="shared" si="2"/>
        <v>0.56120000000000003</v>
      </c>
      <c r="Y13" s="24">
        <f>Q13</f>
        <v>17.4267963413381</v>
      </c>
      <c r="Z13" s="24">
        <f>J13</f>
        <v>10.88392481361362</v>
      </c>
      <c r="AA13" s="24">
        <f>Z13*X13</f>
        <v>6.1080586053999637</v>
      </c>
      <c r="AB13" s="24">
        <f t="shared" si="3"/>
        <v>4.7758662082136558</v>
      </c>
      <c r="AC13" s="31">
        <f>(AB13/Z13)*I13</f>
        <v>0.21649357027463645</v>
      </c>
    </row>
    <row r="14" spans="1:34" ht="14.5" customHeight="1" x14ac:dyDescent="0.2">
      <c r="A14" s="22"/>
      <c r="B14" t="s">
        <v>47</v>
      </c>
      <c r="C14" s="24">
        <v>30.056648575179459</v>
      </c>
      <c r="D14" s="24">
        <v>26.903529008514539</v>
      </c>
      <c r="E14" s="24">
        <v>3.1531195666649232</v>
      </c>
      <c r="F14" s="24">
        <v>9.3295243648968018</v>
      </c>
      <c r="G14" s="24">
        <v>11.67581627773864</v>
      </c>
      <c r="H14" s="25">
        <v>5.8981883658790917</v>
      </c>
      <c r="I14" s="26">
        <f>(D14-F14)/C14</f>
        <v>0.58469608145634078</v>
      </c>
      <c r="J14" s="24">
        <v>14.269387152923549</v>
      </c>
      <c r="K14" s="34">
        <v>6.4457142339144307</v>
      </c>
      <c r="L14" s="35">
        <v>3.113413071934124</v>
      </c>
      <c r="M14" s="24">
        <v>9.2300483447504096</v>
      </c>
      <c r="N14" s="24">
        <v>1.4648382232245201</v>
      </c>
      <c r="O14" s="24">
        <v>0.32356493302086098</v>
      </c>
      <c r="P14" s="24">
        <v>0.33734103943068439</v>
      </c>
      <c r="Q14" s="24">
        <v>22.984632824326521</v>
      </c>
      <c r="R14" s="28">
        <v>0.05</v>
      </c>
      <c r="S14" s="28">
        <v>0.15</v>
      </c>
      <c r="T14" s="28">
        <v>0.5</v>
      </c>
      <c r="U14" s="28">
        <v>0.3</v>
      </c>
      <c r="V14" s="29">
        <f t="shared" si="0"/>
        <v>0.64</v>
      </c>
      <c r="W14" s="29">
        <f t="shared" si="1"/>
        <v>0.6</v>
      </c>
      <c r="X14" s="30">
        <f t="shared" si="2"/>
        <v>0.56120000000000003</v>
      </c>
      <c r="Y14" s="24">
        <f>Q14</f>
        <v>22.984632824326521</v>
      </c>
      <c r="Z14" s="24">
        <f>J14</f>
        <v>14.269387152923549</v>
      </c>
      <c r="AA14" s="24">
        <f>Z14*X14</f>
        <v>8.0079800702206967</v>
      </c>
      <c r="AB14" s="24">
        <f t="shared" si="3"/>
        <v>6.2614070827028527</v>
      </c>
      <c r="AC14" s="31">
        <f>(AB14/Z14)*I14</f>
        <v>0.25656464054304229</v>
      </c>
    </row>
    <row r="15" spans="1:34" ht="14.5" customHeight="1" thickBot="1" x14ac:dyDescent="0.25">
      <c r="A15" s="36"/>
      <c r="B15" s="37" t="s">
        <v>48</v>
      </c>
      <c r="C15" s="38">
        <v>5.47</v>
      </c>
      <c r="D15" s="38">
        <v>5.7347688308727021</v>
      </c>
      <c r="E15" s="38">
        <v>1.04</v>
      </c>
      <c r="F15" s="38">
        <v>2.9713324194727342</v>
      </c>
      <c r="G15" s="38">
        <v>1.751918992004996</v>
      </c>
      <c r="H15" s="39">
        <v>1.011517419394973</v>
      </c>
      <c r="I15" s="40">
        <f>(D15-F15)/C15</f>
        <v>0.50519861268737987</v>
      </c>
      <c r="J15" s="38"/>
      <c r="K15" s="40"/>
      <c r="L15" s="40"/>
      <c r="M15" s="41">
        <v>4.32</v>
      </c>
      <c r="N15" s="38"/>
      <c r="O15" s="38">
        <v>1.1299999999999999</v>
      </c>
      <c r="P15" s="38"/>
      <c r="Q15" s="38">
        <v>2.1800000000000002</v>
      </c>
      <c r="R15" s="42"/>
      <c r="S15" s="42"/>
      <c r="T15" s="42"/>
      <c r="U15" s="42"/>
      <c r="V15" s="43"/>
      <c r="W15" s="43"/>
      <c r="X15" s="44"/>
      <c r="Y15" s="38"/>
      <c r="Z15" s="38"/>
      <c r="AA15" s="38"/>
      <c r="AB15" s="38"/>
      <c r="AC15" s="45"/>
    </row>
    <row r="16" spans="1:34" ht="14.5" customHeight="1" x14ac:dyDescent="0.2">
      <c r="A16" s="46" t="s">
        <v>49</v>
      </c>
      <c r="B16" s="23" t="s">
        <v>37</v>
      </c>
      <c r="C16" s="24">
        <v>0.52463644294005596</v>
      </c>
      <c r="D16" s="24">
        <v>0.3400082870621966</v>
      </c>
      <c r="E16" s="24">
        <v>0.18462815587785941</v>
      </c>
      <c r="F16" s="24">
        <v>3.6560030866902862E-2</v>
      </c>
      <c r="G16" s="24">
        <v>0.20290817131131089</v>
      </c>
      <c r="H16" s="25">
        <v>0.1005400848839829</v>
      </c>
      <c r="I16" s="26">
        <f>(D16-F16)/C16</f>
        <v>0.57839721254355414</v>
      </c>
      <c r="J16" s="24">
        <v>0.25555847455995351</v>
      </c>
      <c r="K16" s="35">
        <v>0.45081950295292716</v>
      </c>
      <c r="L16" s="35">
        <v>0.2357233935921936</v>
      </c>
      <c r="M16" s="24">
        <v>0.16017844590778332</v>
      </c>
      <c r="N16" s="24">
        <v>9.5299961814977352E-2</v>
      </c>
      <c r="O16" s="24">
        <v>8.7155261353218744E-2</v>
      </c>
      <c r="P16" s="24">
        <v>1.0277809624138542E-2</v>
      </c>
      <c r="Q16" s="24">
        <v>0.21489091190200058</v>
      </c>
      <c r="R16" s="28">
        <v>0.6</v>
      </c>
      <c r="S16" s="28">
        <v>0.2</v>
      </c>
      <c r="T16" s="28">
        <v>0.1</v>
      </c>
      <c r="U16" s="28">
        <v>0.1</v>
      </c>
      <c r="V16" s="29">
        <f t="shared" si="0"/>
        <v>0.64</v>
      </c>
      <c r="W16" s="29">
        <f t="shared" si="1"/>
        <v>0.6</v>
      </c>
      <c r="X16" s="30">
        <f t="shared" si="2"/>
        <v>0.82640000000000002</v>
      </c>
      <c r="Y16" s="24">
        <f>Q16</f>
        <v>0.21489091190200058</v>
      </c>
      <c r="Z16" s="24">
        <f>J16</f>
        <v>0.25555847455995351</v>
      </c>
      <c r="AA16" s="24">
        <f>Z16*X16</f>
        <v>0.21119352337634559</v>
      </c>
      <c r="AB16" s="24">
        <f t="shared" si="3"/>
        <v>4.436495118360792E-2</v>
      </c>
      <c r="AC16" s="31">
        <f>(AB16/Z16)*I16</f>
        <v>0.10040975609756099</v>
      </c>
    </row>
    <row r="17" spans="1:29" ht="14.5" customHeight="1" x14ac:dyDescent="0.2">
      <c r="A17" s="46"/>
      <c r="B17" t="s">
        <v>38</v>
      </c>
      <c r="C17" s="24">
        <v>3.8295293629163898</v>
      </c>
      <c r="D17" s="24">
        <v>2.43226864941987</v>
      </c>
      <c r="E17" s="24">
        <v>1.3972607134965209</v>
      </c>
      <c r="F17" s="24">
        <v>0.36225277757317198</v>
      </c>
      <c r="G17" s="24">
        <v>1.328260184434964</v>
      </c>
      <c r="H17" s="25">
        <v>0.74175568741173326</v>
      </c>
      <c r="I17" s="26">
        <f>(D17-F17)/C17</f>
        <v>0.54054054054054079</v>
      </c>
      <c r="J17" s="24">
        <v>0.65406803520302703</v>
      </c>
      <c r="K17" s="35">
        <v>0.6650095535518562</v>
      </c>
      <c r="L17" s="35">
        <v>0.28476569776546251</v>
      </c>
      <c r="M17" s="24">
        <v>0.79160502867094396</v>
      </c>
      <c r="N17" s="24">
        <v>3.5922398943674702E-2</v>
      </c>
      <c r="O17" s="24">
        <v>8.2245105784023331E-2</v>
      </c>
      <c r="P17" s="24">
        <v>9.7521779672844977E-2</v>
      </c>
      <c r="Q17" s="24">
        <v>1.5452312881226611</v>
      </c>
      <c r="R17" s="28">
        <v>0.6</v>
      </c>
      <c r="S17" s="28">
        <v>0.2</v>
      </c>
      <c r="T17" s="28">
        <v>0.1</v>
      </c>
      <c r="U17" s="28">
        <v>0.1</v>
      </c>
      <c r="V17" s="29">
        <f t="shared" si="0"/>
        <v>0.64</v>
      </c>
      <c r="W17" s="29">
        <f t="shared" si="1"/>
        <v>0.6</v>
      </c>
      <c r="X17" s="30">
        <f t="shared" si="2"/>
        <v>0.82640000000000002</v>
      </c>
      <c r="Y17" s="24">
        <f>Q17</f>
        <v>1.5452312881226611</v>
      </c>
      <c r="Z17" s="24">
        <f>J17</f>
        <v>0.65406803520302703</v>
      </c>
      <c r="AA17" s="24">
        <f>Z17*X17</f>
        <v>0.54052182429178153</v>
      </c>
      <c r="AB17" s="24">
        <f t="shared" si="3"/>
        <v>0.1135462109112455</v>
      </c>
      <c r="AC17" s="31">
        <f>(AB17/Z17)*I17</f>
        <v>9.383783783783789E-2</v>
      </c>
    </row>
    <row r="18" spans="1:29" ht="14.5" customHeight="1" x14ac:dyDescent="0.2">
      <c r="A18" s="46"/>
      <c r="B18" t="s">
        <v>39</v>
      </c>
      <c r="C18" s="24">
        <v>6.1723911960903273</v>
      </c>
      <c r="D18" s="24">
        <v>3.9248357062096102</v>
      </c>
      <c r="E18" s="24">
        <v>2.2475554898807171</v>
      </c>
      <c r="F18" s="24">
        <v>0.67091208653155732</v>
      </c>
      <c r="G18" s="24">
        <v>2.0127362595946718</v>
      </c>
      <c r="H18" s="25">
        <v>1.2411873600833809</v>
      </c>
      <c r="I18" s="26">
        <f>(D18-F18)/C18</f>
        <v>0.52717391304347827</v>
      </c>
      <c r="J18" s="24">
        <v>1.4116925019362649</v>
      </c>
      <c r="K18" s="35">
        <v>1.3494955568113569</v>
      </c>
      <c r="L18" s="35">
        <v>0.53936380713204457</v>
      </c>
      <c r="M18" s="24">
        <v>1.28010773386688</v>
      </c>
      <c r="N18" s="24">
        <v>0.136187076898869</v>
      </c>
      <c r="O18" s="24">
        <v>0.12398142812218441</v>
      </c>
      <c r="P18" s="24">
        <v>0.15053072116232891</v>
      </c>
      <c r="Q18" s="24">
        <v>2.8903144578901232</v>
      </c>
      <c r="R18" s="28">
        <v>0.5</v>
      </c>
      <c r="S18" s="28">
        <v>0.3</v>
      </c>
      <c r="T18" s="28">
        <v>0.1</v>
      </c>
      <c r="U18" s="28">
        <v>0.1</v>
      </c>
      <c r="V18" s="29">
        <f t="shared" si="0"/>
        <v>0.64</v>
      </c>
      <c r="W18" s="29">
        <f t="shared" si="1"/>
        <v>0.6</v>
      </c>
      <c r="X18" s="30">
        <f t="shared" si="2"/>
        <v>0.79039999999999999</v>
      </c>
      <c r="Y18" s="24">
        <f>Q18</f>
        <v>2.8903144578901232</v>
      </c>
      <c r="Z18" s="24">
        <f>J18</f>
        <v>1.4116925019362649</v>
      </c>
      <c r="AA18" s="24">
        <f>Z18*X18</f>
        <v>1.1158017535304239</v>
      </c>
      <c r="AB18" s="24">
        <f t="shared" si="3"/>
        <v>0.29589074840584106</v>
      </c>
      <c r="AC18" s="31">
        <f>(AB18/Z18)*I18</f>
        <v>0.11049565217391302</v>
      </c>
    </row>
    <row r="19" spans="1:29" ht="14.5" customHeight="1" x14ac:dyDescent="0.2">
      <c r="A19" s="46"/>
      <c r="B19" t="s">
        <v>40</v>
      </c>
      <c r="C19" s="24">
        <v>10.735862438256399</v>
      </c>
      <c r="D19" s="24">
        <v>6.6892681346059133</v>
      </c>
      <c r="E19" s="24">
        <v>4.0465943036504903</v>
      </c>
      <c r="F19" s="24">
        <v>1.139653089599526</v>
      </c>
      <c r="G19" s="24">
        <v>3.5180595374594059</v>
      </c>
      <c r="H19" s="25">
        <v>2.0315555075469809</v>
      </c>
      <c r="I19" s="26">
        <f>(D19-F19)/C19</f>
        <v>0.51692307692307715</v>
      </c>
      <c r="J19" s="24">
        <v>2.8850509850187809</v>
      </c>
      <c r="K19" s="35">
        <v>2.6120393039732028</v>
      </c>
      <c r="L19" s="35">
        <v>1.30405419867561</v>
      </c>
      <c r="M19" s="24">
        <v>1.7870170390507101</v>
      </c>
      <c r="N19" s="24">
        <v>0.33589346935756398</v>
      </c>
      <c r="O19" s="24">
        <v>0.2135917672600009</v>
      </c>
      <c r="P19" s="24">
        <v>0.21746901297114851</v>
      </c>
      <c r="Q19" s="24">
        <v>4.7709332348584841</v>
      </c>
      <c r="R19" s="28">
        <v>0.5</v>
      </c>
      <c r="S19" s="28">
        <v>0.3</v>
      </c>
      <c r="T19" s="28">
        <v>0.1</v>
      </c>
      <c r="U19" s="28">
        <v>0.1</v>
      </c>
      <c r="V19" s="29">
        <f t="shared" si="0"/>
        <v>0.64</v>
      </c>
      <c r="W19" s="29">
        <f t="shared" si="1"/>
        <v>0.6</v>
      </c>
      <c r="X19" s="30">
        <f t="shared" si="2"/>
        <v>0.79039999999999999</v>
      </c>
      <c r="Y19" s="24">
        <f>Q19</f>
        <v>4.7709332348584841</v>
      </c>
      <c r="Z19" s="24">
        <f>J19</f>
        <v>2.8850509850187809</v>
      </c>
      <c r="AA19" s="24">
        <f>Z19*X19</f>
        <v>2.2803442985588442</v>
      </c>
      <c r="AB19" s="24">
        <f t="shared" si="3"/>
        <v>0.60470668645993664</v>
      </c>
      <c r="AC19" s="31">
        <f>(AB19/Z19)*I19</f>
        <v>0.108347076923077</v>
      </c>
    </row>
    <row r="20" spans="1:29" ht="14.5" customHeight="1" x14ac:dyDescent="0.2">
      <c r="A20" s="46"/>
      <c r="B20" t="s">
        <v>41</v>
      </c>
      <c r="C20" s="24">
        <v>16.394585705077731</v>
      </c>
      <c r="D20" s="24">
        <v>11.445597696594721</v>
      </c>
      <c r="E20" s="24">
        <v>4.948988008483008</v>
      </c>
      <c r="F20" s="24">
        <v>1.9557856390912229</v>
      </c>
      <c r="G20" s="24">
        <v>6.2925277083804563</v>
      </c>
      <c r="H20" s="25">
        <v>3.1972843491230432</v>
      </c>
      <c r="I20" s="26">
        <f>(D20-F20)/C20</f>
        <v>0.57883817427385875</v>
      </c>
      <c r="J20" s="24">
        <v>4.9875641104568373</v>
      </c>
      <c r="K20" s="35">
        <v>4.7392686606460952</v>
      </c>
      <c r="L20" s="35">
        <v>2.1668637048619348</v>
      </c>
      <c r="M20" s="24">
        <v>3.6902638538655501</v>
      </c>
      <c r="N20" s="24">
        <v>0.77286183213187098</v>
      </c>
      <c r="O20" s="24">
        <v>0.28969917858252991</v>
      </c>
      <c r="P20" s="24">
        <v>0.29730964625945761</v>
      </c>
      <c r="Q20" s="24">
        <v>7.4236006740447253</v>
      </c>
      <c r="R20" s="28">
        <v>0.4</v>
      </c>
      <c r="S20" s="28">
        <v>0.3</v>
      </c>
      <c r="T20" s="28">
        <v>0.15</v>
      </c>
      <c r="U20" s="28">
        <v>0.15</v>
      </c>
      <c r="V20" s="29">
        <f t="shared" si="0"/>
        <v>0.64</v>
      </c>
      <c r="W20" s="29">
        <f t="shared" si="1"/>
        <v>0.6</v>
      </c>
      <c r="X20" s="30">
        <f t="shared" si="2"/>
        <v>0.73960000000000004</v>
      </c>
      <c r="Y20" s="24">
        <f>Q20</f>
        <v>7.4236006740447253</v>
      </c>
      <c r="Z20" s="24">
        <f>J20</f>
        <v>4.9875641104568373</v>
      </c>
      <c r="AA20" s="24">
        <f>Z20*X20</f>
        <v>3.688802416093877</v>
      </c>
      <c r="AB20" s="24">
        <f t="shared" si="3"/>
        <v>1.2987616943629603</v>
      </c>
      <c r="AC20" s="31">
        <f>(AB20/Z20)*I20</f>
        <v>0.1507294605809128</v>
      </c>
    </row>
    <row r="21" spans="1:29" ht="14.5" customHeight="1" x14ac:dyDescent="0.2">
      <c r="A21" s="46"/>
      <c r="B21" t="s">
        <v>42</v>
      </c>
      <c r="C21" s="24">
        <v>22.946019387136769</v>
      </c>
      <c r="D21" s="24">
        <v>16.381249134667161</v>
      </c>
      <c r="E21" s="24">
        <v>6.5647702524696108</v>
      </c>
      <c r="F21" s="24">
        <v>2.5359237112343669</v>
      </c>
      <c r="G21" s="24">
        <v>8.9370859823340201</v>
      </c>
      <c r="H21" s="25">
        <v>4.9082394410987753</v>
      </c>
      <c r="I21" s="26">
        <f>(D21-F21)/C21</f>
        <v>0.60338680926916233</v>
      </c>
      <c r="J21" s="24">
        <v>7.8369997603986654</v>
      </c>
      <c r="K21" s="35">
        <v>6.7329785383217446</v>
      </c>
      <c r="L21" s="35">
        <v>3.554596082622095</v>
      </c>
      <c r="M21" s="24">
        <v>4.8243283095475702</v>
      </c>
      <c r="N21" s="24">
        <v>1.07707113821362</v>
      </c>
      <c r="O21" s="24">
        <v>0.3694892065819555</v>
      </c>
      <c r="P21" s="24">
        <v>0.36902549296603498</v>
      </c>
      <c r="Q21" s="24">
        <v>11.02911856981178</v>
      </c>
      <c r="R21" s="28">
        <v>0.4</v>
      </c>
      <c r="S21" s="28">
        <v>0.3</v>
      </c>
      <c r="T21" s="28">
        <v>0.15</v>
      </c>
      <c r="U21" s="28">
        <v>0.15</v>
      </c>
      <c r="V21" s="29">
        <f t="shared" si="0"/>
        <v>0.64</v>
      </c>
      <c r="W21" s="29">
        <f t="shared" si="1"/>
        <v>0.6</v>
      </c>
      <c r="X21" s="30">
        <f t="shared" si="2"/>
        <v>0.73960000000000004</v>
      </c>
      <c r="Y21" s="24">
        <f>Q21</f>
        <v>11.02911856981178</v>
      </c>
      <c r="Z21" s="24">
        <f>J21</f>
        <v>7.8369997603986654</v>
      </c>
      <c r="AA21" s="24">
        <f>Z21*X21</f>
        <v>5.7962450227908535</v>
      </c>
      <c r="AB21" s="24">
        <f t="shared" si="3"/>
        <v>2.0407547376078119</v>
      </c>
      <c r="AC21" s="31">
        <f>(AB21/Z21)*I21</f>
        <v>0.1571219251336898</v>
      </c>
    </row>
    <row r="22" spans="1:29" ht="14.5" customHeight="1" x14ac:dyDescent="0.2">
      <c r="A22" s="46"/>
      <c r="B22" t="s">
        <v>43</v>
      </c>
      <c r="C22" s="24">
        <v>30.387242203007769</v>
      </c>
      <c r="D22" s="24">
        <v>21.478316455270331</v>
      </c>
      <c r="E22" s="24">
        <v>8.9089257477374417</v>
      </c>
      <c r="F22" s="24">
        <v>3.7681256939070762</v>
      </c>
      <c r="G22" s="24">
        <v>12.16566295461427</v>
      </c>
      <c r="H22" s="25">
        <v>5.5445278067489827</v>
      </c>
      <c r="I22" s="26">
        <f>(D22-F22)/C22</f>
        <v>0.58281665190434018</v>
      </c>
      <c r="J22" s="24">
        <v>11.29000730496103</v>
      </c>
      <c r="K22" s="35">
        <v>9.6874754495785478</v>
      </c>
      <c r="L22" s="35">
        <v>4.1666853627401421</v>
      </c>
      <c r="M22" s="24">
        <v>7.3354714874298503</v>
      </c>
      <c r="N22" s="24">
        <v>1.48047957115514</v>
      </c>
      <c r="O22" s="24">
        <v>0.43332122898149611</v>
      </c>
      <c r="P22" s="24">
        <v>0.50563288270620943</v>
      </c>
      <c r="Q22" s="24">
        <v>15.10792571785327</v>
      </c>
      <c r="R22" s="28">
        <v>0.3</v>
      </c>
      <c r="S22" s="28">
        <v>0.3</v>
      </c>
      <c r="T22" s="28">
        <v>0.2</v>
      </c>
      <c r="U22" s="28">
        <v>0.2</v>
      </c>
      <c r="V22" s="29">
        <f t="shared" si="0"/>
        <v>0.64</v>
      </c>
      <c r="W22" s="29">
        <f t="shared" si="1"/>
        <v>0.6</v>
      </c>
      <c r="X22" s="30">
        <f t="shared" si="2"/>
        <v>0.68879999999999997</v>
      </c>
      <c r="Y22" s="24">
        <f>Q22</f>
        <v>15.10792571785327</v>
      </c>
      <c r="Z22" s="24">
        <f>J22</f>
        <v>11.29000730496103</v>
      </c>
      <c r="AA22" s="24">
        <f>Z22*X22</f>
        <v>7.7765570316571573</v>
      </c>
      <c r="AB22" s="24">
        <f t="shared" si="3"/>
        <v>3.5134502733038726</v>
      </c>
      <c r="AC22" s="31">
        <f>(AB22/Z22)*I22</f>
        <v>0.18137254207263068</v>
      </c>
    </row>
    <row r="23" spans="1:29" ht="14.5" customHeight="1" x14ac:dyDescent="0.2">
      <c r="A23" s="46"/>
      <c r="B23" t="s">
        <v>44</v>
      </c>
      <c r="C23" s="24">
        <v>40.630805106517528</v>
      </c>
      <c r="D23" s="24">
        <v>30.23595905300186</v>
      </c>
      <c r="E23" s="24">
        <v>10.394846053515669</v>
      </c>
      <c r="F23" s="24">
        <v>4.4662266313584444</v>
      </c>
      <c r="G23" s="24">
        <v>17.785858266471681</v>
      </c>
      <c r="H23" s="25">
        <v>7.9838741551717316</v>
      </c>
      <c r="I23" s="26">
        <f>(D23-F23)/C23</f>
        <v>0.63424124513618685</v>
      </c>
      <c r="J23" s="24">
        <v>15.75524668706106</v>
      </c>
      <c r="K23" s="35">
        <v>14.7088230577932</v>
      </c>
      <c r="L23" s="35">
        <v>5.8862563263999466</v>
      </c>
      <c r="M23" s="24">
        <v>8.7384358199882204</v>
      </c>
      <c r="N23" s="24">
        <v>2.46660044319187</v>
      </c>
      <c r="O23" s="24">
        <v>0.41736322338161091</v>
      </c>
      <c r="P23" s="24">
        <v>0.62947091698351509</v>
      </c>
      <c r="Q23" s="24">
        <v>20.829886154136322</v>
      </c>
      <c r="R23" s="28">
        <v>0.15</v>
      </c>
      <c r="S23" s="28">
        <v>0.25</v>
      </c>
      <c r="T23" s="28">
        <v>0.3</v>
      </c>
      <c r="U23" s="28">
        <v>0.3</v>
      </c>
      <c r="V23" s="29">
        <f t="shared" si="0"/>
        <v>0.64</v>
      </c>
      <c r="W23" s="29">
        <f t="shared" si="1"/>
        <v>0.6</v>
      </c>
      <c r="X23" s="30">
        <f t="shared" si="2"/>
        <v>0.60519999999999996</v>
      </c>
      <c r="Y23" s="24">
        <f>Q23</f>
        <v>20.829886154136322</v>
      </c>
      <c r="Z23" s="24">
        <f>J23</f>
        <v>15.75524668706106</v>
      </c>
      <c r="AA23" s="24">
        <f>Z23*X23</f>
        <v>9.5350752950093529</v>
      </c>
      <c r="AB23" s="24">
        <f t="shared" si="3"/>
        <v>6.2201713920517072</v>
      </c>
      <c r="AC23" s="31">
        <f>(AB23/Z23)*I23</f>
        <v>0.25039844357976659</v>
      </c>
    </row>
    <row r="24" spans="1:29" ht="14.5" customHeight="1" x14ac:dyDescent="0.2">
      <c r="A24" s="46"/>
      <c r="B24" t="s">
        <v>45</v>
      </c>
      <c r="C24" s="24">
        <v>55.902611949197848</v>
      </c>
      <c r="D24" s="24">
        <v>43.337612801407282</v>
      </c>
      <c r="E24" s="24">
        <v>12.564999147790569</v>
      </c>
      <c r="F24" s="24">
        <v>5.758957942737343</v>
      </c>
      <c r="G24" s="24">
        <v>26.875137066107602</v>
      </c>
      <c r="H24" s="25">
        <v>10.703517792562341</v>
      </c>
      <c r="I24" s="26">
        <f>(D24-F24)/C24</f>
        <v>0.67221644120707591</v>
      </c>
      <c r="J24" s="24">
        <v>20.567063599437351</v>
      </c>
      <c r="K24" s="35">
        <v>18.985152698505551</v>
      </c>
      <c r="L24" s="35">
        <v>6.7683884217554926</v>
      </c>
      <c r="M24" s="24">
        <v>13.4748151176102</v>
      </c>
      <c r="N24" s="24">
        <v>2.69428230150656</v>
      </c>
      <c r="O24" s="24">
        <v>0.42841107341230061</v>
      </c>
      <c r="P24" s="24">
        <v>0.61351020024593339</v>
      </c>
      <c r="Q24" s="24">
        <v>29.910579722119898</v>
      </c>
      <c r="R24" s="28">
        <v>0.15</v>
      </c>
      <c r="S24" s="28">
        <v>0.25</v>
      </c>
      <c r="T24" s="28">
        <v>0.3</v>
      </c>
      <c r="U24" s="28">
        <v>0.3</v>
      </c>
      <c r="V24" s="29">
        <f t="shared" si="0"/>
        <v>0.64</v>
      </c>
      <c r="W24" s="29">
        <f t="shared" si="1"/>
        <v>0.6</v>
      </c>
      <c r="X24" s="30">
        <f t="shared" si="2"/>
        <v>0.60519999999999996</v>
      </c>
      <c r="Y24" s="24">
        <f>Q24</f>
        <v>29.910579722119898</v>
      </c>
      <c r="Z24" s="24">
        <f>J24</f>
        <v>20.567063599437351</v>
      </c>
      <c r="AA24" s="24">
        <f>Z24*X24</f>
        <v>12.447186890379484</v>
      </c>
      <c r="AB24" s="24">
        <f t="shared" si="3"/>
        <v>8.1198767090578663</v>
      </c>
      <c r="AC24" s="31">
        <f>(AB24/Z24)*I24</f>
        <v>0.26539105098855359</v>
      </c>
    </row>
    <row r="25" spans="1:29" ht="14.5" customHeight="1" x14ac:dyDescent="0.2">
      <c r="A25" s="46"/>
      <c r="B25" t="s">
        <v>46</v>
      </c>
      <c r="C25" s="24">
        <v>58.849427127899432</v>
      </c>
      <c r="D25" s="24">
        <v>47.84289777064523</v>
      </c>
      <c r="E25" s="24">
        <v>11.006529357254189</v>
      </c>
      <c r="F25" s="24">
        <v>5.2369776780483646</v>
      </c>
      <c r="G25" s="24">
        <v>29.824144064817808</v>
      </c>
      <c r="H25" s="25">
        <v>12.78177602777906</v>
      </c>
      <c r="I25" s="26">
        <f>(D25-F25)/C25</f>
        <v>0.72398190045248856</v>
      </c>
      <c r="J25" s="24">
        <v>25.942747448471948</v>
      </c>
      <c r="K25" s="35">
        <v>20.002072196346148</v>
      </c>
      <c r="L25" s="35">
        <v>7.767802622211879</v>
      </c>
      <c r="M25" s="24">
        <v>18.984718172729501</v>
      </c>
      <c r="N25" s="24">
        <v>3.2961599554598502</v>
      </c>
      <c r="O25" s="24">
        <v>0.35230366208977149</v>
      </c>
      <c r="P25" s="24">
        <v>0.45531033585874231</v>
      </c>
      <c r="Q25" s="24">
        <v>40.361659239652042</v>
      </c>
      <c r="R25" s="28">
        <v>0.05</v>
      </c>
      <c r="S25" s="28">
        <v>0.15</v>
      </c>
      <c r="T25" s="28">
        <v>0.4</v>
      </c>
      <c r="U25" s="28">
        <v>0.4</v>
      </c>
      <c r="V25" s="29">
        <f t="shared" si="0"/>
        <v>0.64</v>
      </c>
      <c r="W25" s="29">
        <f t="shared" si="1"/>
        <v>0.6</v>
      </c>
      <c r="X25" s="30">
        <f t="shared" si="2"/>
        <v>0.53959999999999997</v>
      </c>
      <c r="Y25" s="24">
        <f>Q25</f>
        <v>40.361659239652042</v>
      </c>
      <c r="Z25" s="24">
        <f>J25</f>
        <v>25.942747448471948</v>
      </c>
      <c r="AA25" s="24">
        <f>Z25*X25</f>
        <v>13.998706523195462</v>
      </c>
      <c r="AB25" s="24">
        <f t="shared" si="3"/>
        <v>11.944040925276486</v>
      </c>
      <c r="AC25" s="31">
        <f>(AB25/Z25)*I25</f>
        <v>0.33332126696832576</v>
      </c>
    </row>
    <row r="26" spans="1:29" ht="14.5" customHeight="1" x14ac:dyDescent="0.2">
      <c r="A26" s="46"/>
      <c r="B26" t="s">
        <v>47</v>
      </c>
      <c r="C26" s="24">
        <v>62.976181341458172</v>
      </c>
      <c r="D26" s="24">
        <v>54.554403747503883</v>
      </c>
      <c r="E26" s="24">
        <v>8.4217775939542872</v>
      </c>
      <c r="F26" s="24">
        <v>6.2695455421659689</v>
      </c>
      <c r="G26" s="24">
        <v>34.903589361610543</v>
      </c>
      <c r="H26" s="25">
        <v>13.381268843727369</v>
      </c>
      <c r="I26" s="26">
        <f>(D26-F26)/C26</f>
        <v>0.76671619613670128</v>
      </c>
      <c r="J26" s="24">
        <v>33.091233793801642</v>
      </c>
      <c r="K26" s="35">
        <v>22.340803556136891</v>
      </c>
      <c r="L26" s="35">
        <v>7.5132961315412716</v>
      </c>
      <c r="M26" s="24">
        <v>30.296144815572202</v>
      </c>
      <c r="N26" s="24">
        <v>4.4458015222769198</v>
      </c>
      <c r="O26" s="24">
        <v>0.40754291224322009</v>
      </c>
      <c r="P26" s="24">
        <v>0.44468410269203262</v>
      </c>
      <c r="Q26" s="24">
        <v>55.673352388542597</v>
      </c>
      <c r="R26" s="28">
        <v>0.05</v>
      </c>
      <c r="S26" s="28">
        <v>0.15</v>
      </c>
      <c r="T26" s="28">
        <v>0.4</v>
      </c>
      <c r="U26" s="28">
        <v>0.4</v>
      </c>
      <c r="V26" s="29">
        <f t="shared" si="0"/>
        <v>0.64</v>
      </c>
      <c r="W26" s="29">
        <f t="shared" si="1"/>
        <v>0.6</v>
      </c>
      <c r="X26" s="30">
        <f t="shared" si="2"/>
        <v>0.53959999999999997</v>
      </c>
      <c r="Y26" s="24">
        <f>Q26</f>
        <v>55.673352388542597</v>
      </c>
      <c r="Z26" s="24">
        <f>J26</f>
        <v>33.091233793801642</v>
      </c>
      <c r="AA26" s="24">
        <f>Z26*X26</f>
        <v>17.856029755135364</v>
      </c>
      <c r="AB26" s="24">
        <f t="shared" si="3"/>
        <v>15.235204038666279</v>
      </c>
      <c r="AC26" s="31">
        <f>(AB26/Z26)*I26</f>
        <v>0.35299613670133734</v>
      </c>
    </row>
    <row r="27" spans="1:29" ht="14.5" customHeight="1" thickBot="1" x14ac:dyDescent="0.25">
      <c r="A27" s="36"/>
      <c r="B27" s="37" t="s">
        <v>48</v>
      </c>
      <c r="C27" s="38">
        <v>10.130000000000001</v>
      </c>
      <c r="D27" s="38">
        <v>6.2815926925836258</v>
      </c>
      <c r="E27" s="38">
        <v>2.44</v>
      </c>
      <c r="F27" s="38">
        <v>0.92779231081260705</v>
      </c>
      <c r="G27" s="38">
        <v>3.639471336878521</v>
      </c>
      <c r="H27" s="39">
        <v>1.714329044892499</v>
      </c>
      <c r="I27" s="40">
        <f>(D27-F27)/C27</f>
        <v>0.52850941577206501</v>
      </c>
      <c r="J27" s="38"/>
      <c r="K27" s="40"/>
      <c r="L27" s="40"/>
      <c r="M27" s="38">
        <v>8.1999999999999993</v>
      </c>
      <c r="N27" s="38"/>
      <c r="O27" s="38">
        <v>3.75</v>
      </c>
      <c r="P27" s="38"/>
      <c r="Q27" s="38">
        <v>5.13</v>
      </c>
      <c r="R27" s="42"/>
      <c r="S27" s="42"/>
      <c r="T27" s="42"/>
      <c r="U27" s="42"/>
      <c r="V27" s="43"/>
      <c r="W27" s="43"/>
      <c r="X27" s="44"/>
      <c r="Y27" s="38"/>
      <c r="Z27" s="38"/>
      <c r="AA27" s="38"/>
      <c r="AB27" s="38"/>
      <c r="AC27" s="45"/>
    </row>
    <row r="28" spans="1:29" ht="14.5" customHeight="1" x14ac:dyDescent="0.2">
      <c r="A28" s="46" t="s">
        <v>50</v>
      </c>
      <c r="B28" s="23" t="s">
        <v>37</v>
      </c>
      <c r="C28" s="24">
        <v>1.0061016471680579</v>
      </c>
      <c r="D28" s="24">
        <v>0.82644063874519014</v>
      </c>
      <c r="E28" s="24" t="s">
        <v>51</v>
      </c>
      <c r="F28" s="24">
        <v>0.14372880673829391</v>
      </c>
      <c r="G28" s="24">
        <v>0.35932201684573478</v>
      </c>
      <c r="H28" s="25">
        <v>0.32338981516116128</v>
      </c>
      <c r="I28" s="26" t="s">
        <v>51</v>
      </c>
      <c r="J28" s="24">
        <v>0.22731025342311006</v>
      </c>
      <c r="K28" s="35">
        <v>0.70921068428381917</v>
      </c>
      <c r="L28" s="35">
        <v>0.97684004748742148</v>
      </c>
      <c r="M28" s="24" t="s">
        <v>51</v>
      </c>
      <c r="N28" s="24" t="s">
        <v>51</v>
      </c>
      <c r="O28" s="47"/>
      <c r="P28" s="24">
        <v>1.0955118941472377E-2</v>
      </c>
      <c r="Q28" s="24">
        <v>0.19875465303275996</v>
      </c>
      <c r="R28" s="28">
        <v>0.6</v>
      </c>
      <c r="S28" s="28">
        <v>0.2</v>
      </c>
      <c r="T28" s="28">
        <v>0.1</v>
      </c>
      <c r="U28" s="28">
        <v>0.1</v>
      </c>
      <c r="V28" s="29">
        <f t="shared" si="0"/>
        <v>0.64</v>
      </c>
      <c r="W28" s="29">
        <f t="shared" si="1"/>
        <v>0.6</v>
      </c>
      <c r="X28" s="30">
        <f t="shared" si="2"/>
        <v>0.82640000000000002</v>
      </c>
      <c r="Y28" s="24">
        <f>Q28</f>
        <v>0.19875465303275996</v>
      </c>
      <c r="Z28" s="24">
        <f>J28</f>
        <v>0.22731025342311006</v>
      </c>
      <c r="AA28" s="24">
        <f>Z28*X28</f>
        <v>0.18784919342885817</v>
      </c>
      <c r="AB28" s="24">
        <f t="shared" si="3"/>
        <v>3.9461059994251896E-2</v>
      </c>
      <c r="AC28" s="31" t="s">
        <v>51</v>
      </c>
    </row>
    <row r="29" spans="1:29" ht="14.5" customHeight="1" x14ac:dyDescent="0.2">
      <c r="A29" s="46"/>
      <c r="B29" t="s">
        <v>38</v>
      </c>
      <c r="C29" s="24">
        <v>5.346297510763879</v>
      </c>
      <c r="D29" s="24">
        <v>3.564198340509253</v>
      </c>
      <c r="E29" s="24" t="s">
        <v>51</v>
      </c>
      <c r="F29" s="24">
        <v>0.35641983405092531</v>
      </c>
      <c r="G29" s="24">
        <v>1.7820991702546261</v>
      </c>
      <c r="H29" s="25">
        <v>1.425679336203701</v>
      </c>
      <c r="I29" s="26" t="s">
        <v>51</v>
      </c>
      <c r="J29" s="24">
        <v>1.1847978458966379</v>
      </c>
      <c r="K29" s="35">
        <v>1.1354731634883599</v>
      </c>
      <c r="L29" s="35">
        <v>1.4096952475770099</v>
      </c>
      <c r="M29" s="24">
        <v>0.23833243561449199</v>
      </c>
      <c r="N29" s="24">
        <v>0</v>
      </c>
      <c r="O29" s="47"/>
      <c r="P29" s="24">
        <v>2.957433972406719E-2</v>
      </c>
      <c r="Q29" s="24">
        <v>2.0261602616785979</v>
      </c>
      <c r="R29" s="28">
        <v>0.6</v>
      </c>
      <c r="S29" s="28">
        <v>0.2</v>
      </c>
      <c r="T29" s="28">
        <v>0.1</v>
      </c>
      <c r="U29" s="28">
        <v>0.1</v>
      </c>
      <c r="V29" s="29">
        <f t="shared" si="0"/>
        <v>0.64</v>
      </c>
      <c r="W29" s="29">
        <f t="shared" si="1"/>
        <v>0.6</v>
      </c>
      <c r="X29" s="30">
        <f t="shared" si="2"/>
        <v>0.82640000000000002</v>
      </c>
      <c r="Y29" s="24">
        <f>Q29</f>
        <v>2.0261602616785979</v>
      </c>
      <c r="Z29" s="24">
        <f>J29</f>
        <v>1.1847978458966379</v>
      </c>
      <c r="AA29" s="24">
        <f>Z29*X29</f>
        <v>0.97911693984898163</v>
      </c>
      <c r="AB29" s="24">
        <f t="shared" si="3"/>
        <v>0.20568090604765632</v>
      </c>
      <c r="AC29" s="31" t="s">
        <v>51</v>
      </c>
    </row>
    <row r="30" spans="1:29" ht="14.5" customHeight="1" x14ac:dyDescent="0.2">
      <c r="A30" s="46"/>
      <c r="B30" t="s">
        <v>39</v>
      </c>
      <c r="C30" s="24">
        <v>7.8497757694486729</v>
      </c>
      <c r="D30" s="24">
        <v>7.1671865721053098</v>
      </c>
      <c r="E30" s="24" t="s">
        <v>51</v>
      </c>
      <c r="F30" s="24">
        <v>2.047767592030088</v>
      </c>
      <c r="G30" s="24">
        <v>2.7303567893734511</v>
      </c>
      <c r="H30" s="25">
        <v>2.3890621907017699</v>
      </c>
      <c r="I30" s="26" t="s">
        <v>51</v>
      </c>
      <c r="J30" s="24">
        <v>2.6105170855042079</v>
      </c>
      <c r="K30" s="35">
        <v>4.4911613890075284</v>
      </c>
      <c r="L30" s="35">
        <v>3.2282731912687028</v>
      </c>
      <c r="M30" s="24">
        <v>0.23204440401715201</v>
      </c>
      <c r="N30" s="24">
        <v>-1.88412708169523E-3</v>
      </c>
      <c r="O30" s="47"/>
      <c r="P30" s="24">
        <v>0.18932212033430679</v>
      </c>
      <c r="Q30" s="24">
        <v>2.7196588064406471</v>
      </c>
      <c r="R30" s="28">
        <v>0.5</v>
      </c>
      <c r="S30" s="28">
        <v>0.3</v>
      </c>
      <c r="T30" s="28">
        <v>0.1</v>
      </c>
      <c r="U30" s="28">
        <v>0.1</v>
      </c>
      <c r="V30" s="29">
        <f t="shared" si="0"/>
        <v>0.64</v>
      </c>
      <c r="W30" s="29">
        <f t="shared" si="1"/>
        <v>0.6</v>
      </c>
      <c r="X30" s="30">
        <f t="shared" si="2"/>
        <v>0.79039999999999999</v>
      </c>
      <c r="Y30" s="24">
        <f>Q30</f>
        <v>2.7196588064406471</v>
      </c>
      <c r="Z30" s="24">
        <f>J30</f>
        <v>2.6105170855042079</v>
      </c>
      <c r="AA30" s="24">
        <f>Z30*X30</f>
        <v>2.0633527043825257</v>
      </c>
      <c r="AB30" s="24">
        <f t="shared" si="3"/>
        <v>0.5471643811216822</v>
      </c>
      <c r="AC30" s="31" t="s">
        <v>51</v>
      </c>
    </row>
    <row r="31" spans="1:29" ht="14.5" customHeight="1" x14ac:dyDescent="0.2">
      <c r="A31" s="46"/>
      <c r="B31" t="s">
        <v>40</v>
      </c>
      <c r="C31" s="24">
        <v>12.678489357992991</v>
      </c>
      <c r="D31" s="24">
        <v>10.776715954294049</v>
      </c>
      <c r="E31" s="24" t="s">
        <v>51</v>
      </c>
      <c r="F31" s="24">
        <v>1.5848111697491241</v>
      </c>
      <c r="G31" s="24">
        <v>5.0713957431971979</v>
      </c>
      <c r="H31" s="25">
        <v>4.1205090413477228</v>
      </c>
      <c r="I31" s="26" t="s">
        <v>51</v>
      </c>
      <c r="J31" s="24">
        <v>3.9156935454356159</v>
      </c>
      <c r="K31" s="35">
        <v>5.8953379250120594</v>
      </c>
      <c r="L31" s="35">
        <v>4.056754402840685</v>
      </c>
      <c r="M31" s="24">
        <v>0.21554511359227399</v>
      </c>
      <c r="N31" s="24">
        <v>-2.58377695628287E-3</v>
      </c>
      <c r="O31" s="24">
        <v>0.21592078989007041</v>
      </c>
      <c r="P31" s="24">
        <v>0.18351357818928329</v>
      </c>
      <c r="Q31" s="24">
        <v>5.162677129692316</v>
      </c>
      <c r="R31" s="28">
        <v>0.5</v>
      </c>
      <c r="S31" s="28">
        <v>0.3</v>
      </c>
      <c r="T31" s="28">
        <v>0.1</v>
      </c>
      <c r="U31" s="28">
        <v>0.1</v>
      </c>
      <c r="V31" s="29">
        <f t="shared" si="0"/>
        <v>0.64</v>
      </c>
      <c r="W31" s="29">
        <f t="shared" si="1"/>
        <v>0.6</v>
      </c>
      <c r="X31" s="30">
        <f t="shared" si="2"/>
        <v>0.79039999999999999</v>
      </c>
      <c r="Y31" s="24">
        <f>Q31</f>
        <v>5.162677129692316</v>
      </c>
      <c r="Z31" s="24">
        <f>J31</f>
        <v>3.9156935454356159</v>
      </c>
      <c r="AA31" s="24">
        <f>Z31*X31</f>
        <v>3.0949641783123107</v>
      </c>
      <c r="AB31" s="24">
        <f t="shared" si="3"/>
        <v>0.82072936712330513</v>
      </c>
      <c r="AC31" s="31" t="s">
        <v>51</v>
      </c>
    </row>
    <row r="32" spans="1:29" ht="14.5" customHeight="1" x14ac:dyDescent="0.2">
      <c r="A32" s="46"/>
      <c r="B32" t="s">
        <v>41</v>
      </c>
      <c r="C32" s="24">
        <v>13.030811664437991</v>
      </c>
      <c r="D32" s="24">
        <v>11.16926714094685</v>
      </c>
      <c r="E32" s="24" t="s">
        <v>51</v>
      </c>
      <c r="F32" s="24">
        <v>2.4820593646548539</v>
      </c>
      <c r="G32" s="24">
        <v>5.8948909910552789</v>
      </c>
      <c r="H32" s="25">
        <v>2.7923167852367108</v>
      </c>
      <c r="I32" s="26" t="s">
        <v>51</v>
      </c>
      <c r="J32" s="24">
        <v>6.4381109829155161</v>
      </c>
      <c r="K32" s="35">
        <v>9.4188121564975109</v>
      </c>
      <c r="L32" s="35">
        <v>7.0588050875769577</v>
      </c>
      <c r="M32" s="24">
        <v>0.21207468422079501</v>
      </c>
      <c r="N32" s="24">
        <v>0</v>
      </c>
      <c r="O32" s="24">
        <v>0.21592078989007041</v>
      </c>
      <c r="P32" s="24">
        <v>0.279127479652577</v>
      </c>
      <c r="Q32" s="24">
        <v>6.010872744044323</v>
      </c>
      <c r="R32" s="28">
        <v>0.4</v>
      </c>
      <c r="S32" s="28">
        <v>0.3</v>
      </c>
      <c r="T32" s="28">
        <v>0.15</v>
      </c>
      <c r="U32" s="28">
        <v>0.15</v>
      </c>
      <c r="V32" s="29">
        <f t="shared" si="0"/>
        <v>0.64</v>
      </c>
      <c r="W32" s="29">
        <f t="shared" si="1"/>
        <v>0.6</v>
      </c>
      <c r="X32" s="30">
        <f t="shared" si="2"/>
        <v>0.73960000000000004</v>
      </c>
      <c r="Y32" s="24">
        <f>Q32</f>
        <v>6.010872744044323</v>
      </c>
      <c r="Z32" s="24">
        <f>J32</f>
        <v>6.4381109829155161</v>
      </c>
      <c r="AA32" s="24">
        <f>Z32*X32</f>
        <v>4.7616268829643156</v>
      </c>
      <c r="AB32" s="24">
        <f t="shared" si="3"/>
        <v>1.6764840999512005</v>
      </c>
      <c r="AC32" s="31" t="s">
        <v>51</v>
      </c>
    </row>
    <row r="33" spans="1:29" ht="14.5" customHeight="1" x14ac:dyDescent="0.2">
      <c r="A33" s="46"/>
      <c r="B33" t="s">
        <v>42</v>
      </c>
      <c r="C33" s="24">
        <v>18.991548760801439</v>
      </c>
      <c r="D33" s="24">
        <v>16.43499411992433</v>
      </c>
      <c r="E33" s="24" t="s">
        <v>51</v>
      </c>
      <c r="F33" s="24">
        <v>6.5739976479697297</v>
      </c>
      <c r="G33" s="24">
        <v>4.7478871902003608</v>
      </c>
      <c r="H33" s="25">
        <v>5.1131092817542347</v>
      </c>
      <c r="I33" s="26">
        <f>(D33-F33)/C33</f>
        <v>0.51923076923076961</v>
      </c>
      <c r="J33" s="24">
        <v>7.5602491078504279</v>
      </c>
      <c r="K33" s="35">
        <v>7.5564111632294901</v>
      </c>
      <c r="L33" s="35">
        <v>5.9505307998464234</v>
      </c>
      <c r="M33" s="24">
        <v>0.25032416979988997</v>
      </c>
      <c r="N33" s="24">
        <v>4.5702572733777102E-6</v>
      </c>
      <c r="O33" s="24"/>
      <c r="P33" s="24">
        <v>0.1233269025891046</v>
      </c>
      <c r="Q33" s="24">
        <v>5.9568695567412133</v>
      </c>
      <c r="R33" s="28">
        <v>0.4</v>
      </c>
      <c r="S33" s="28">
        <v>0.3</v>
      </c>
      <c r="T33" s="28">
        <v>0.15</v>
      </c>
      <c r="U33" s="28">
        <v>0.15</v>
      </c>
      <c r="V33" s="29">
        <f t="shared" si="0"/>
        <v>0.64</v>
      </c>
      <c r="W33" s="29">
        <f t="shared" si="1"/>
        <v>0.6</v>
      </c>
      <c r="X33" s="30">
        <f t="shared" si="2"/>
        <v>0.73960000000000004</v>
      </c>
      <c r="Y33" s="24">
        <f>Q33</f>
        <v>5.9568695567412133</v>
      </c>
      <c r="Z33" s="24">
        <f>J33</f>
        <v>7.5602491078504279</v>
      </c>
      <c r="AA33" s="24">
        <f>Z33*X33</f>
        <v>5.591560240166177</v>
      </c>
      <c r="AB33" s="24">
        <f t="shared" si="3"/>
        <v>1.9686888676842509</v>
      </c>
      <c r="AC33" s="31">
        <f>(AB33/Z33)*I33</f>
        <v>0.13520769230769236</v>
      </c>
    </row>
    <row r="34" spans="1:29" ht="14.5" customHeight="1" x14ac:dyDescent="0.2">
      <c r="A34" s="46"/>
      <c r="B34" t="s">
        <v>43</v>
      </c>
      <c r="C34" s="24">
        <v>21.103972236552082</v>
      </c>
      <c r="D34" s="24">
        <v>18.75908643249074</v>
      </c>
      <c r="E34" s="24" t="s">
        <v>51</v>
      </c>
      <c r="F34" s="24">
        <v>3.2828401256858788</v>
      </c>
      <c r="G34" s="24">
        <v>10.31749753786991</v>
      </c>
      <c r="H34" s="25">
        <v>5.1587487689349532</v>
      </c>
      <c r="I34" s="25" t="s">
        <v>51</v>
      </c>
      <c r="J34" s="24">
        <v>12.29325147146263</v>
      </c>
      <c r="K34" s="24">
        <v>11.46267416748826</v>
      </c>
      <c r="L34" s="24">
        <v>9.9401344046732465</v>
      </c>
      <c r="M34" s="24">
        <v>9.6525096525096501</v>
      </c>
      <c r="N34" s="24">
        <v>2.0971235304173799E-3</v>
      </c>
      <c r="O34" s="24">
        <v>0.49661781674716188</v>
      </c>
      <c r="P34" s="24">
        <v>1.57056431987269</v>
      </c>
      <c r="Q34" s="24">
        <v>14.116613685795549</v>
      </c>
      <c r="R34" s="28">
        <v>0.3</v>
      </c>
      <c r="S34" s="28">
        <v>0.3</v>
      </c>
      <c r="T34" s="28">
        <v>0.2</v>
      </c>
      <c r="U34" s="28">
        <v>0.2</v>
      </c>
      <c r="V34" s="29">
        <f t="shared" si="0"/>
        <v>0.64</v>
      </c>
      <c r="W34" s="29">
        <f t="shared" si="1"/>
        <v>0.6</v>
      </c>
      <c r="X34" s="30">
        <f t="shared" si="2"/>
        <v>0.68879999999999997</v>
      </c>
      <c r="Y34" s="24">
        <f>Q34</f>
        <v>14.116613685795549</v>
      </c>
      <c r="Z34" s="24">
        <f>J34</f>
        <v>12.29325147146263</v>
      </c>
      <c r="AA34" s="24">
        <f>Z34*X34</f>
        <v>8.4675916135434601</v>
      </c>
      <c r="AB34" s="24">
        <f t="shared" si="3"/>
        <v>3.8256598579191703</v>
      </c>
      <c r="AC34" s="31" t="s">
        <v>51</v>
      </c>
    </row>
    <row r="35" spans="1:29" ht="14.5" customHeight="1" x14ac:dyDescent="0.2">
      <c r="A35" s="46"/>
      <c r="B35" t="s">
        <v>44</v>
      </c>
      <c r="C35" s="24">
        <v>25.112156319779562</v>
      </c>
      <c r="D35" s="24">
        <v>22.397328609533119</v>
      </c>
      <c r="E35" s="24" t="s">
        <v>51</v>
      </c>
      <c r="F35" s="24">
        <v>3.393534637808048</v>
      </c>
      <c r="G35" s="24">
        <v>10.85931084098576</v>
      </c>
      <c r="H35" s="25">
        <v>8.1444831307393155</v>
      </c>
      <c r="I35" s="25" t="s">
        <v>51</v>
      </c>
      <c r="J35" s="24">
        <v>16.399214899388159</v>
      </c>
      <c r="K35" s="24">
        <v>13.62375301440103</v>
      </c>
      <c r="L35" s="24">
        <v>7.6092211898090403</v>
      </c>
      <c r="M35" s="24">
        <v>0.46663555762949099</v>
      </c>
      <c r="N35" s="24">
        <v>3.1205613684018901E-2</v>
      </c>
      <c r="O35" s="24">
        <v>0.21592078989007041</v>
      </c>
      <c r="P35" s="24">
        <v>2.0253254379404799</v>
      </c>
      <c r="Q35" s="24">
        <v>15.27133341647726</v>
      </c>
      <c r="R35" s="28">
        <v>0.15</v>
      </c>
      <c r="S35" s="28">
        <v>0.25</v>
      </c>
      <c r="T35" s="28">
        <v>0.3</v>
      </c>
      <c r="U35" s="28">
        <v>0.3</v>
      </c>
      <c r="V35" s="29">
        <f t="shared" si="0"/>
        <v>0.64</v>
      </c>
      <c r="W35" s="29">
        <f t="shared" si="1"/>
        <v>0.6</v>
      </c>
      <c r="X35" s="30">
        <f t="shared" si="2"/>
        <v>0.60519999999999996</v>
      </c>
      <c r="Y35" s="24">
        <f>Q35</f>
        <v>15.27133341647726</v>
      </c>
      <c r="Z35" s="24">
        <f>J35</f>
        <v>16.399214899388159</v>
      </c>
      <c r="AA35" s="24">
        <f>Z35*X35</f>
        <v>9.9248048571097129</v>
      </c>
      <c r="AB35" s="24">
        <f t="shared" si="3"/>
        <v>6.4744100422784463</v>
      </c>
      <c r="AC35" s="31" t="s">
        <v>51</v>
      </c>
    </row>
    <row r="36" spans="1:29" ht="14.5" customHeight="1" x14ac:dyDescent="0.2">
      <c r="A36" s="46"/>
      <c r="B36" t="s">
        <v>45</v>
      </c>
      <c r="C36" s="24">
        <v>29.380594117585339</v>
      </c>
      <c r="D36" s="24">
        <v>24.13405945373081</v>
      </c>
      <c r="E36" s="24" t="s">
        <v>51</v>
      </c>
      <c r="F36" s="24">
        <v>6.2958415966254284</v>
      </c>
      <c r="G36" s="24">
        <v>11.54237626047995</v>
      </c>
      <c r="H36" s="25">
        <v>6.2958415966254284</v>
      </c>
      <c r="I36" s="25" t="s">
        <v>51</v>
      </c>
      <c r="J36" s="24">
        <v>13.602529885111331</v>
      </c>
      <c r="K36" s="24">
        <v>8.3741793395126631</v>
      </c>
      <c r="L36" s="24">
        <v>12.574700647620309</v>
      </c>
      <c r="M36" s="24">
        <v>0.72259556326324104</v>
      </c>
      <c r="N36" s="24">
        <v>-1.55766348604981E-6</v>
      </c>
      <c r="O36" s="24">
        <v>0.25910494786808452</v>
      </c>
      <c r="P36" s="24">
        <v>0.62544972074453464</v>
      </c>
      <c r="Q36" s="24">
        <v>21.122690951118908</v>
      </c>
      <c r="R36" s="28">
        <v>0.15</v>
      </c>
      <c r="S36" s="28">
        <v>0.25</v>
      </c>
      <c r="T36" s="28">
        <v>0.3</v>
      </c>
      <c r="U36" s="28">
        <v>0.3</v>
      </c>
      <c r="V36" s="29">
        <f t="shared" si="0"/>
        <v>0.64</v>
      </c>
      <c r="W36" s="29">
        <f t="shared" si="1"/>
        <v>0.6</v>
      </c>
      <c r="X36" s="30">
        <f t="shared" si="2"/>
        <v>0.60519999999999996</v>
      </c>
      <c r="Y36" s="24">
        <f>Q36</f>
        <v>21.122690951118908</v>
      </c>
      <c r="Z36" s="24">
        <f>J36</f>
        <v>13.602529885111331</v>
      </c>
      <c r="AA36" s="24">
        <f>Z36*X36</f>
        <v>8.2322510864693772</v>
      </c>
      <c r="AB36" s="24">
        <f t="shared" si="3"/>
        <v>5.3702787986419533</v>
      </c>
      <c r="AC36" s="31" t="s">
        <v>51</v>
      </c>
    </row>
    <row r="37" spans="1:29" ht="14.5" customHeight="1" x14ac:dyDescent="0.2">
      <c r="A37" s="46"/>
      <c r="B37" t="s">
        <v>46</v>
      </c>
      <c r="C37" s="24">
        <v>34.250680732279562</v>
      </c>
      <c r="D37" s="24">
        <v>29.113078622437619</v>
      </c>
      <c r="E37" s="24" t="s">
        <v>51</v>
      </c>
      <c r="F37" s="24">
        <v>1.7125340366139781</v>
      </c>
      <c r="G37" s="24">
        <v>18.837874402753759</v>
      </c>
      <c r="H37" s="25">
        <v>8.5626701830698888</v>
      </c>
      <c r="I37" s="25" t="s">
        <v>51</v>
      </c>
      <c r="J37" s="24">
        <v>21.035390997197268</v>
      </c>
      <c r="K37" s="24">
        <v>11.97127932966796</v>
      </c>
      <c r="L37" s="24">
        <v>13.82117828616432</v>
      </c>
      <c r="M37" s="24">
        <v>1.1825642723681999</v>
      </c>
      <c r="N37" s="24">
        <v>-7.6263202181964799E-6</v>
      </c>
      <c r="O37" s="24">
        <v>0.21592078989007041</v>
      </c>
      <c r="P37" s="24">
        <v>0.55493374116541561</v>
      </c>
      <c r="Q37" s="24">
        <v>27.161491629623249</v>
      </c>
      <c r="R37" s="28">
        <v>0.05</v>
      </c>
      <c r="S37" s="28">
        <v>0.15</v>
      </c>
      <c r="T37" s="28">
        <v>0.4</v>
      </c>
      <c r="U37" s="28">
        <v>0.4</v>
      </c>
      <c r="V37" s="29">
        <f t="shared" si="0"/>
        <v>0.64</v>
      </c>
      <c r="W37" s="29">
        <f t="shared" si="1"/>
        <v>0.6</v>
      </c>
      <c r="X37" s="30">
        <f t="shared" si="2"/>
        <v>0.53959999999999997</v>
      </c>
      <c r="Y37" s="24">
        <f>Q37</f>
        <v>27.161491629623249</v>
      </c>
      <c r="Z37" s="24">
        <f>J37</f>
        <v>21.035390997197268</v>
      </c>
      <c r="AA37" s="24">
        <f>Z37*X37</f>
        <v>11.350696982087646</v>
      </c>
      <c r="AB37" s="24">
        <f t="shared" si="3"/>
        <v>9.6846940151096224</v>
      </c>
      <c r="AC37" s="31" t="s">
        <v>51</v>
      </c>
    </row>
    <row r="38" spans="1:29" ht="14.5" customHeight="1" x14ac:dyDescent="0.2">
      <c r="A38" s="46"/>
      <c r="B38" t="s">
        <v>47</v>
      </c>
      <c r="C38" s="24">
        <v>33.708263846999962</v>
      </c>
      <c r="D38" s="24">
        <v>31.934144697157858</v>
      </c>
      <c r="E38" s="24" t="s">
        <v>51</v>
      </c>
      <c r="F38" s="24">
        <v>8.8705957492105174</v>
      </c>
      <c r="G38" s="24">
        <v>15.967072348578929</v>
      </c>
      <c r="H38" s="25">
        <v>7.0964765993684136</v>
      </c>
      <c r="I38" s="25" t="s">
        <v>51</v>
      </c>
      <c r="J38" s="24">
        <v>17.349918634268761</v>
      </c>
      <c r="K38" s="24">
        <v>4.2942823357203288</v>
      </c>
      <c r="L38" s="24">
        <v>10.92688890074937</v>
      </c>
      <c r="M38" s="24">
        <v>1.2903558801517401</v>
      </c>
      <c r="N38" s="24">
        <v>0</v>
      </c>
      <c r="O38" s="47"/>
      <c r="P38" s="24">
        <v>5.2906343602724592E-3</v>
      </c>
      <c r="Q38" s="24">
        <v>26.837632324437159</v>
      </c>
      <c r="R38" s="28">
        <v>0.05</v>
      </c>
      <c r="S38" s="28">
        <v>0.15</v>
      </c>
      <c r="T38" s="28">
        <v>0.4</v>
      </c>
      <c r="U38" s="28">
        <v>0.4</v>
      </c>
      <c r="V38" s="29">
        <f t="shared" si="0"/>
        <v>0.64</v>
      </c>
      <c r="W38" s="29">
        <f t="shared" si="1"/>
        <v>0.6</v>
      </c>
      <c r="X38" s="30">
        <f t="shared" si="2"/>
        <v>0.53959999999999997</v>
      </c>
      <c r="Y38" s="24">
        <f>Q38</f>
        <v>26.837632324437159</v>
      </c>
      <c r="Z38" s="24">
        <f>J38</f>
        <v>17.349918634268761</v>
      </c>
      <c r="AA38" s="24">
        <f>Z38*X38</f>
        <v>9.3620160950514233</v>
      </c>
      <c r="AB38" s="24">
        <f t="shared" si="3"/>
        <v>7.9879025392173375</v>
      </c>
      <c r="AC38" s="31" t="s">
        <v>51</v>
      </c>
    </row>
    <row r="39" spans="1:29" ht="14.5" customHeight="1" thickBot="1" x14ac:dyDescent="0.25">
      <c r="A39" s="36"/>
      <c r="B39" s="37" t="s">
        <v>48</v>
      </c>
      <c r="C39" s="38">
        <v>7.87</v>
      </c>
      <c r="D39" s="38">
        <v>6.1998432679621862</v>
      </c>
      <c r="E39" s="38">
        <v>1.05</v>
      </c>
      <c r="F39" s="38">
        <v>1.3639655189516811</v>
      </c>
      <c r="G39" s="38">
        <v>2.893260191715687</v>
      </c>
      <c r="H39" s="39">
        <v>1.9426175572948181</v>
      </c>
      <c r="I39" s="40">
        <f>(D39-F39)/C39</f>
        <v>0.6144698537497465</v>
      </c>
      <c r="J39" s="38"/>
      <c r="K39" s="40"/>
      <c r="L39" s="40"/>
      <c r="M39" s="38">
        <v>6.57</v>
      </c>
      <c r="N39" s="38"/>
      <c r="O39" s="38">
        <v>2.5499999999999998</v>
      </c>
      <c r="P39" s="38"/>
      <c r="Q39" s="38">
        <v>3.86</v>
      </c>
      <c r="R39" s="42"/>
      <c r="S39" s="42"/>
      <c r="T39" s="42"/>
      <c r="U39" s="42"/>
      <c r="V39" s="43"/>
      <c r="W39" s="43"/>
      <c r="X39" s="44"/>
      <c r="Y39" s="38"/>
      <c r="Z39" s="38"/>
      <c r="AA39" s="38"/>
      <c r="AB39" s="38"/>
      <c r="AC39" s="45"/>
    </row>
    <row r="40" spans="1:29" ht="14.5" customHeight="1" x14ac:dyDescent="0.2">
      <c r="A40" s="48" t="s">
        <v>52</v>
      </c>
      <c r="B40" s="23" t="s">
        <v>37</v>
      </c>
      <c r="C40" s="24">
        <v>0.65102054107670271</v>
      </c>
      <c r="D40" s="24">
        <v>0.56932384572590078</v>
      </c>
      <c r="E40" s="24">
        <v>8.1696695350801901E-2</v>
      </c>
      <c r="F40" s="24">
        <v>0.1021208691885024</v>
      </c>
      <c r="G40" s="24">
        <v>0.28083239026838158</v>
      </c>
      <c r="H40" s="25">
        <v>0.18637058626901681</v>
      </c>
      <c r="I40" s="26">
        <f>(D40-F40)/C40</f>
        <v>0.71764705882352942</v>
      </c>
      <c r="J40" s="24">
        <v>0.28730786557174859</v>
      </c>
      <c r="K40" s="35">
        <v>0.54394215947635605</v>
      </c>
      <c r="L40" s="35">
        <v>0.30999950276266219</v>
      </c>
      <c r="M40" s="24">
        <v>9.5662519772964527E-2</v>
      </c>
      <c r="N40" s="24">
        <v>0.14054896734501474</v>
      </c>
      <c r="O40" s="24">
        <v>9.8803122135433116E-2</v>
      </c>
      <c r="P40" s="24">
        <v>1.4526278493632878E-2</v>
      </c>
      <c r="Q40" s="24">
        <v>0.2837930269425567</v>
      </c>
      <c r="R40" s="28">
        <v>0.5</v>
      </c>
      <c r="S40" s="28">
        <v>0.3</v>
      </c>
      <c r="T40" s="28">
        <v>0.1</v>
      </c>
      <c r="U40" s="28">
        <v>0.1</v>
      </c>
      <c r="V40" s="29">
        <f t="shared" si="0"/>
        <v>0.64</v>
      </c>
      <c r="W40" s="29">
        <f t="shared" si="1"/>
        <v>0.6</v>
      </c>
      <c r="X40" s="30">
        <f t="shared" si="2"/>
        <v>0.79039999999999999</v>
      </c>
      <c r="Y40" s="24">
        <f>Q40</f>
        <v>0.2837930269425567</v>
      </c>
      <c r="Z40" s="24">
        <f>J40</f>
        <v>0.28730786557174859</v>
      </c>
      <c r="AA40" s="24">
        <f>Z40*X40</f>
        <v>0.22708813694791008</v>
      </c>
      <c r="AB40" s="24">
        <f t="shared" si="3"/>
        <v>6.0219728623838509E-2</v>
      </c>
      <c r="AC40" s="31">
        <f>(AB40/Z40)*I40</f>
        <v>0.15041882352941177</v>
      </c>
    </row>
    <row r="41" spans="1:29" ht="14.5" customHeight="1" x14ac:dyDescent="0.2">
      <c r="A41" s="46"/>
      <c r="B41" t="s">
        <v>38</v>
      </c>
      <c r="C41" s="24">
        <v>3.5736584327206411</v>
      </c>
      <c r="D41" s="24">
        <v>2.9562200647636718</v>
      </c>
      <c r="E41" s="24">
        <v>0.61743836795696938</v>
      </c>
      <c r="F41" s="24">
        <v>0.46775633936134048</v>
      </c>
      <c r="G41" s="24">
        <v>1.7961843431475479</v>
      </c>
      <c r="H41" s="25">
        <v>0.69227938225478391</v>
      </c>
      <c r="I41" s="26">
        <f>(D41-F41)/C41</f>
        <v>0.69633507853403143</v>
      </c>
      <c r="J41" s="24">
        <v>0.78402016980951061</v>
      </c>
      <c r="K41" s="35">
        <v>0.73311162032888832</v>
      </c>
      <c r="L41" s="35">
        <v>0.2079592609822731</v>
      </c>
      <c r="M41" s="24">
        <v>0.86031842327499897</v>
      </c>
      <c r="N41" s="24">
        <v>1.3529917678827099E-2</v>
      </c>
      <c r="O41" s="24">
        <v>0.1157849087524607</v>
      </c>
      <c r="P41" s="24">
        <v>0.1477069087577946</v>
      </c>
      <c r="Q41" s="24">
        <v>1.768714506157878</v>
      </c>
      <c r="R41" s="28">
        <v>0.5</v>
      </c>
      <c r="S41" s="28">
        <v>0.3</v>
      </c>
      <c r="T41" s="28">
        <v>0.1</v>
      </c>
      <c r="U41" s="28">
        <v>0.1</v>
      </c>
      <c r="V41" s="29">
        <f t="shared" si="0"/>
        <v>0.64</v>
      </c>
      <c r="W41" s="29">
        <f t="shared" si="1"/>
        <v>0.6</v>
      </c>
      <c r="X41" s="30">
        <f t="shared" si="2"/>
        <v>0.79039999999999999</v>
      </c>
      <c r="Y41" s="24">
        <f>Q41</f>
        <v>1.768714506157878</v>
      </c>
      <c r="Z41" s="24">
        <f>J41</f>
        <v>0.78402016980951061</v>
      </c>
      <c r="AA41" s="24">
        <f>Z41*X41</f>
        <v>0.61968954221743722</v>
      </c>
      <c r="AB41" s="24">
        <f t="shared" si="3"/>
        <v>0.1643306275920734</v>
      </c>
      <c r="AC41" s="31">
        <f>(AB41/Z41)*I41</f>
        <v>0.14595183246073296</v>
      </c>
    </row>
    <row r="42" spans="1:29" ht="14.5" customHeight="1" x14ac:dyDescent="0.2">
      <c r="A42" s="46"/>
      <c r="B42" t="s">
        <v>39</v>
      </c>
      <c r="C42" s="24">
        <v>6.2351321788639709</v>
      </c>
      <c r="D42" s="24">
        <v>5.166252376773004</v>
      </c>
      <c r="E42" s="24">
        <v>1.068879802090966</v>
      </c>
      <c r="F42" s="24">
        <v>0.96990945004550655</v>
      </c>
      <c r="G42" s="24">
        <v>3.0680809134092559</v>
      </c>
      <c r="H42" s="25">
        <v>1.1282620133182419</v>
      </c>
      <c r="I42" s="26">
        <f>(D42-F42)/C42</f>
        <v>0.67301587301587307</v>
      </c>
      <c r="J42" s="24">
        <v>1.661610052268109</v>
      </c>
      <c r="K42" s="35">
        <v>1.587330857091491</v>
      </c>
      <c r="L42" s="35">
        <v>0.46726635552642531</v>
      </c>
      <c r="M42" s="24">
        <v>1.0437402548001899</v>
      </c>
      <c r="N42" s="24">
        <v>6.7292770436851806E-2</v>
      </c>
      <c r="O42" s="24">
        <v>0.1204163051025591</v>
      </c>
      <c r="P42" s="24">
        <v>0.20432770834553271</v>
      </c>
      <c r="Q42" s="24">
        <v>2.8768049670774229</v>
      </c>
      <c r="R42" s="28">
        <v>0.4</v>
      </c>
      <c r="S42" s="28">
        <v>0.4</v>
      </c>
      <c r="T42" s="28">
        <v>0.1</v>
      </c>
      <c r="U42" s="28">
        <v>0.1</v>
      </c>
      <c r="V42" s="29">
        <f t="shared" si="0"/>
        <v>0.64</v>
      </c>
      <c r="W42" s="29">
        <f t="shared" si="1"/>
        <v>0.6</v>
      </c>
      <c r="X42" s="30">
        <f t="shared" si="2"/>
        <v>0.75439999999999996</v>
      </c>
      <c r="Y42" s="24">
        <f>Q42</f>
        <v>2.8768049670774229</v>
      </c>
      <c r="Z42" s="24">
        <f>J42</f>
        <v>1.661610052268109</v>
      </c>
      <c r="AA42" s="24">
        <f>Z42*X42</f>
        <v>1.2535186234310614</v>
      </c>
      <c r="AB42" s="24">
        <f t="shared" si="3"/>
        <v>0.40809142883704763</v>
      </c>
      <c r="AC42" s="31">
        <f>(AB42/Z42)*I42</f>
        <v>0.16529269841269845</v>
      </c>
    </row>
    <row r="43" spans="1:29" ht="14.5" customHeight="1" x14ac:dyDescent="0.2">
      <c r="A43" s="46"/>
      <c r="B43" t="s">
        <v>40</v>
      </c>
      <c r="C43" s="24">
        <v>9.3745283648185254</v>
      </c>
      <c r="D43" s="24">
        <v>7.6902159399338732</v>
      </c>
      <c r="E43" s="24">
        <v>1.6843124248846519</v>
      </c>
      <c r="F43" s="24">
        <v>1.2632343186634889</v>
      </c>
      <c r="G43" s="24">
        <v>4.321591090164568</v>
      </c>
      <c r="H43" s="25">
        <v>2.1053905311058161</v>
      </c>
      <c r="I43" s="26">
        <f>(D43-F43)/C43</f>
        <v>0.68557919621749408</v>
      </c>
      <c r="J43" s="24">
        <v>2.8989982027374022</v>
      </c>
      <c r="K43" s="35">
        <v>3.0187862150272138</v>
      </c>
      <c r="L43" s="35">
        <v>0.94211869473402077</v>
      </c>
      <c r="M43" s="24">
        <v>1.6923169767172299</v>
      </c>
      <c r="N43" s="24">
        <v>0.212122896115854</v>
      </c>
      <c r="O43" s="24">
        <v>0.1883434515706694</v>
      </c>
      <c r="P43" s="24">
        <v>0.26382892926822737</v>
      </c>
      <c r="Q43" s="24">
        <v>4.0389243318745658</v>
      </c>
      <c r="R43" s="28">
        <v>0.4</v>
      </c>
      <c r="S43" s="28">
        <v>0.4</v>
      </c>
      <c r="T43" s="28">
        <v>0.1</v>
      </c>
      <c r="U43" s="28">
        <v>0.1</v>
      </c>
      <c r="V43" s="29">
        <f t="shared" si="0"/>
        <v>0.64</v>
      </c>
      <c r="W43" s="29">
        <f t="shared" si="1"/>
        <v>0.6</v>
      </c>
      <c r="X43" s="30">
        <f t="shared" si="2"/>
        <v>0.75439999999999996</v>
      </c>
      <c r="Y43" s="24">
        <f>Q43</f>
        <v>4.0389243318745658</v>
      </c>
      <c r="Z43" s="24">
        <f>J43</f>
        <v>2.8989982027374022</v>
      </c>
      <c r="AA43" s="24">
        <f>Z43*X43</f>
        <v>2.1870042441450961</v>
      </c>
      <c r="AB43" s="24">
        <f t="shared" si="3"/>
        <v>0.71199395859230608</v>
      </c>
      <c r="AC43" s="31">
        <f>(AB43/Z43)*I43</f>
        <v>0.16837825059101658</v>
      </c>
    </row>
    <row r="44" spans="1:29" ht="14.5" customHeight="1" x14ac:dyDescent="0.2">
      <c r="A44" s="46"/>
      <c r="B44" t="s">
        <v>41</v>
      </c>
      <c r="C44" s="24">
        <v>15.157269159787599</v>
      </c>
      <c r="D44" s="24">
        <v>12.8729711388463</v>
      </c>
      <c r="E44" s="24">
        <v>2.2842980209413022</v>
      </c>
      <c r="F44" s="24">
        <v>2.165324165683943</v>
      </c>
      <c r="G44" s="24">
        <v>7.7333005917283684</v>
      </c>
      <c r="H44" s="25">
        <v>2.9743463814339872</v>
      </c>
      <c r="I44" s="26">
        <f>(D44-F44)/C44</f>
        <v>0.70643642072213519</v>
      </c>
      <c r="J44" s="24">
        <v>5.1299161096885344</v>
      </c>
      <c r="K44" s="35">
        <v>5.6822947832841804</v>
      </c>
      <c r="L44" s="35">
        <v>1.663547130280504</v>
      </c>
      <c r="M44" s="24">
        <v>2.8759141177609</v>
      </c>
      <c r="N44" s="24">
        <v>0.57428181252417498</v>
      </c>
      <c r="O44" s="24">
        <v>0.2794275797892718</v>
      </c>
      <c r="P44" s="24">
        <v>0.33286034507642293</v>
      </c>
      <c r="Q44" s="24">
        <v>6.3710622491394249</v>
      </c>
      <c r="R44" s="28">
        <v>0.3</v>
      </c>
      <c r="S44" s="28">
        <v>0.3</v>
      </c>
      <c r="T44" s="28">
        <v>0.2</v>
      </c>
      <c r="U44" s="28">
        <v>0.2</v>
      </c>
      <c r="V44" s="29">
        <f t="shared" si="0"/>
        <v>0.64</v>
      </c>
      <c r="W44" s="29">
        <f t="shared" si="1"/>
        <v>0.6</v>
      </c>
      <c r="X44" s="30">
        <f t="shared" si="2"/>
        <v>0.68879999999999997</v>
      </c>
      <c r="Y44" s="24">
        <f>Q44</f>
        <v>6.3710622491394249</v>
      </c>
      <c r="Z44" s="24">
        <f>J44</f>
        <v>5.1299161096885344</v>
      </c>
      <c r="AA44" s="24">
        <f>Z44*X44</f>
        <v>3.5334862163534622</v>
      </c>
      <c r="AB44" s="24">
        <f t="shared" si="3"/>
        <v>1.5964298933350722</v>
      </c>
      <c r="AC44" s="31">
        <f>(AB44/Z44)*I44</f>
        <v>0.21984301412872853</v>
      </c>
    </row>
    <row r="45" spans="1:29" ht="14.5" customHeight="1" x14ac:dyDescent="0.2">
      <c r="A45" s="46"/>
      <c r="B45" t="s">
        <v>42</v>
      </c>
      <c r="C45" s="24">
        <v>22.065650129300959</v>
      </c>
      <c r="D45" s="24">
        <v>18.423746709901771</v>
      </c>
      <c r="E45" s="24">
        <v>3.6419034193991879</v>
      </c>
      <c r="F45" s="24">
        <v>3.1063293871346009</v>
      </c>
      <c r="G45" s="24">
        <v>11.273833379169551</v>
      </c>
      <c r="H45" s="25">
        <v>4.0435839435976284</v>
      </c>
      <c r="I45" s="26">
        <f>(D45-F45)/C45</f>
        <v>0.69417475728155342</v>
      </c>
      <c r="J45" s="24">
        <v>6.6481293514558883</v>
      </c>
      <c r="K45" s="35">
        <v>8.6896846433969479</v>
      </c>
      <c r="L45" s="35">
        <v>2.2594471253246629</v>
      </c>
      <c r="M45" s="24">
        <v>4.0624416261308296</v>
      </c>
      <c r="N45" s="24">
        <v>0.68859392369152905</v>
      </c>
      <c r="O45" s="24">
        <v>0.33654813477381912</v>
      </c>
      <c r="P45" s="24">
        <v>0.34933830845803898</v>
      </c>
      <c r="Q45" s="24">
        <v>9.0513290102272048</v>
      </c>
      <c r="R45" s="28">
        <v>0.3</v>
      </c>
      <c r="S45" s="28">
        <v>0.3</v>
      </c>
      <c r="T45" s="28">
        <v>0.2</v>
      </c>
      <c r="U45" s="28">
        <v>0.2</v>
      </c>
      <c r="V45" s="29">
        <f t="shared" si="0"/>
        <v>0.64</v>
      </c>
      <c r="W45" s="29">
        <f t="shared" si="1"/>
        <v>0.6</v>
      </c>
      <c r="X45" s="30">
        <f t="shared" si="2"/>
        <v>0.68879999999999997</v>
      </c>
      <c r="Y45" s="24">
        <f>Q45</f>
        <v>9.0513290102272048</v>
      </c>
      <c r="Z45" s="24">
        <f>J45</f>
        <v>6.6481293514558883</v>
      </c>
      <c r="AA45" s="24">
        <f>Z45*X45</f>
        <v>4.5792314972828159</v>
      </c>
      <c r="AB45" s="24">
        <f t="shared" si="3"/>
        <v>2.0688978541730725</v>
      </c>
      <c r="AC45" s="31">
        <f>(AB45/Z45)*I45</f>
        <v>0.2160271844660194</v>
      </c>
    </row>
    <row r="46" spans="1:29" ht="14.5" customHeight="1" x14ac:dyDescent="0.2">
      <c r="A46" s="46"/>
      <c r="B46" t="s">
        <v>43</v>
      </c>
      <c r="C46" s="24">
        <v>30.544475433307412</v>
      </c>
      <c r="D46" s="24">
        <v>25.835401079281141</v>
      </c>
      <c r="E46" s="24">
        <v>4.7090743540262743</v>
      </c>
      <c r="F46" s="24">
        <v>4.4187889486410938</v>
      </c>
      <c r="G46" s="24">
        <v>15.57865008900473</v>
      </c>
      <c r="H46" s="25">
        <v>5.8379620416353131</v>
      </c>
      <c r="I46" s="26">
        <f>(D46-F46)/C46</f>
        <v>0.70116156282998954</v>
      </c>
      <c r="J46" s="24">
        <v>9.9748665760148523</v>
      </c>
      <c r="K46" s="35">
        <v>11.9578220907241</v>
      </c>
      <c r="L46" s="35">
        <v>3.7594727698069068</v>
      </c>
      <c r="M46" s="24">
        <v>4.9359816761869197</v>
      </c>
      <c r="N46" s="24">
        <v>0.96299658430085899</v>
      </c>
      <c r="O46" s="24">
        <v>0.41065047637539392</v>
      </c>
      <c r="P46" s="24">
        <v>0.4565110648920731</v>
      </c>
      <c r="Q46" s="24">
        <v>13.102898944132759</v>
      </c>
      <c r="R46" s="28">
        <v>0.2</v>
      </c>
      <c r="S46" s="28">
        <v>0.2</v>
      </c>
      <c r="T46" s="28">
        <v>0.3</v>
      </c>
      <c r="U46" s="28">
        <v>0.3</v>
      </c>
      <c r="V46" s="29">
        <f t="shared" si="0"/>
        <v>0.64</v>
      </c>
      <c r="W46" s="29">
        <f t="shared" si="1"/>
        <v>0.6</v>
      </c>
      <c r="X46" s="30">
        <f t="shared" si="2"/>
        <v>0.62319999999999998</v>
      </c>
      <c r="Y46" s="24">
        <f>Q46</f>
        <v>13.102898944132759</v>
      </c>
      <c r="Z46" s="24">
        <f>J46</f>
        <v>9.9748665760148523</v>
      </c>
      <c r="AA46" s="24">
        <f>Z46*X46</f>
        <v>6.2163368501724561</v>
      </c>
      <c r="AB46" s="24">
        <f t="shared" si="3"/>
        <v>3.7585297258423962</v>
      </c>
      <c r="AC46" s="31">
        <f>(AB46/Z46)*I46</f>
        <v>0.26419767687434004</v>
      </c>
    </row>
    <row r="47" spans="1:29" ht="14.5" customHeight="1" x14ac:dyDescent="0.2">
      <c r="A47" s="46"/>
      <c r="B47" t="s">
        <v>44</v>
      </c>
      <c r="C47" s="24">
        <v>40.207645715276321</v>
      </c>
      <c r="D47" s="24">
        <v>34.761914918624903</v>
      </c>
      <c r="E47" s="24">
        <v>5.4457307966514197</v>
      </c>
      <c r="F47" s="24">
        <v>5.9449227863444669</v>
      </c>
      <c r="G47" s="24">
        <v>21.737542096633589</v>
      </c>
      <c r="H47" s="25">
        <v>7.0794500356468459</v>
      </c>
      <c r="I47" s="26">
        <f>(D47-F47)/C47</f>
        <v>0.71670428893905203</v>
      </c>
      <c r="J47" s="24">
        <v>13.33276317189077</v>
      </c>
      <c r="K47" s="35">
        <v>18.338764746051631</v>
      </c>
      <c r="L47" s="35">
        <v>4.5157010254656154</v>
      </c>
      <c r="M47" s="24">
        <v>7.9724292054564003</v>
      </c>
      <c r="N47" s="24">
        <v>1.57767645284837</v>
      </c>
      <c r="O47" s="24">
        <v>0.50945359851082694</v>
      </c>
      <c r="P47" s="24">
        <v>0.6787894248169748</v>
      </c>
      <c r="Q47" s="24">
        <v>16.91344561189484</v>
      </c>
      <c r="R47" s="28">
        <v>0.15</v>
      </c>
      <c r="S47" s="28">
        <v>0.25</v>
      </c>
      <c r="T47" s="28">
        <v>0.3</v>
      </c>
      <c r="U47" s="28">
        <v>0.3</v>
      </c>
      <c r="V47" s="29">
        <f t="shared" si="0"/>
        <v>0.64</v>
      </c>
      <c r="W47" s="29">
        <f t="shared" si="1"/>
        <v>0.6</v>
      </c>
      <c r="X47" s="30">
        <f t="shared" si="2"/>
        <v>0.60519999999999996</v>
      </c>
      <c r="Y47" s="24">
        <f>Q47</f>
        <v>16.91344561189484</v>
      </c>
      <c r="Z47" s="24">
        <f>J47</f>
        <v>13.33276317189077</v>
      </c>
      <c r="AA47" s="24">
        <f>Z47*X47</f>
        <v>8.0689882716282941</v>
      </c>
      <c r="AB47" s="24">
        <f t="shared" si="3"/>
        <v>5.2637749002624759</v>
      </c>
      <c r="AC47" s="31">
        <f>(AB47/Z47)*I47</f>
        <v>0.28295485327313774</v>
      </c>
    </row>
    <row r="48" spans="1:29" ht="14.5" customHeight="1" x14ac:dyDescent="0.2">
      <c r="A48" s="46"/>
      <c r="B48" t="s">
        <v>45</v>
      </c>
      <c r="C48" s="24">
        <v>54.209853958783583</v>
      </c>
      <c r="D48" s="24">
        <v>47.376679090029363</v>
      </c>
      <c r="E48" s="24">
        <v>6.8331748687542344</v>
      </c>
      <c r="F48" s="24">
        <v>6.8331748687542344</v>
      </c>
      <c r="G48" s="24">
        <v>31.23737082859078</v>
      </c>
      <c r="H48" s="25">
        <v>9.3061333926843375</v>
      </c>
      <c r="I48" s="26">
        <f>(D48-F48)/C48</f>
        <v>0.74789915966386578</v>
      </c>
      <c r="J48" s="24">
        <v>19.248287912697851</v>
      </c>
      <c r="K48" s="35">
        <v>21.189145897556301</v>
      </c>
      <c r="L48" s="35">
        <v>5.8585071102324253</v>
      </c>
      <c r="M48" s="24">
        <v>13.451684400322099</v>
      </c>
      <c r="N48" s="24">
        <v>1.91876454003606</v>
      </c>
      <c r="O48" s="24">
        <v>0.56657415349537432</v>
      </c>
      <c r="P48" s="24">
        <v>0.68901955056854591</v>
      </c>
      <c r="Q48" s="24">
        <v>26.84640598674854</v>
      </c>
      <c r="R48" s="28">
        <v>0.15</v>
      </c>
      <c r="S48" s="28">
        <v>0.15</v>
      </c>
      <c r="T48" s="28">
        <v>0.35</v>
      </c>
      <c r="U48" s="28">
        <v>0.35</v>
      </c>
      <c r="V48" s="29">
        <f t="shared" si="0"/>
        <v>0.64</v>
      </c>
      <c r="W48" s="29">
        <f t="shared" si="1"/>
        <v>0.6</v>
      </c>
      <c r="X48" s="30">
        <f t="shared" si="2"/>
        <v>0.59039999999999992</v>
      </c>
      <c r="Y48" s="24">
        <f>Q48</f>
        <v>26.84640598674854</v>
      </c>
      <c r="Z48" s="24">
        <f>J48</f>
        <v>19.248287912697851</v>
      </c>
      <c r="AA48" s="24">
        <f>Z48*X48</f>
        <v>11.36418918365681</v>
      </c>
      <c r="AB48" s="24">
        <f t="shared" si="3"/>
        <v>7.8840987290410407</v>
      </c>
      <c r="AC48" s="31">
        <f>(AB48/Z48)*I48</f>
        <v>0.30633949579831948</v>
      </c>
    </row>
    <row r="49" spans="1:29" ht="14.5" customHeight="1" x14ac:dyDescent="0.2">
      <c r="A49" s="46"/>
      <c r="B49" t="s">
        <v>46</v>
      </c>
      <c r="C49" s="24">
        <v>65.03056052116662</v>
      </c>
      <c r="D49" s="24">
        <v>59.075029129272501</v>
      </c>
      <c r="E49" s="24">
        <v>5.9555313918941373</v>
      </c>
      <c r="F49" s="24">
        <v>7.8766705505696653</v>
      </c>
      <c r="G49" s="24">
        <v>39.575466668715883</v>
      </c>
      <c r="H49" s="25">
        <v>11.622891909986951</v>
      </c>
      <c r="I49" s="26">
        <f>(D49-F49)/C49</f>
        <v>0.787296898079764</v>
      </c>
      <c r="J49" s="24">
        <v>25.302882490640901</v>
      </c>
      <c r="K49" s="35">
        <v>24.00301580468938</v>
      </c>
      <c r="L49" s="35">
        <v>5.5645227202470497</v>
      </c>
      <c r="M49" s="24">
        <v>20.725362086148401</v>
      </c>
      <c r="N49" s="24">
        <v>2.1788119740440202</v>
      </c>
      <c r="O49" s="24">
        <v>0.55885515957854359</v>
      </c>
      <c r="P49" s="24">
        <v>0.68790503057805652</v>
      </c>
      <c r="Q49" s="24">
        <v>44.213658953340747</v>
      </c>
      <c r="R49" s="28">
        <v>0.05</v>
      </c>
      <c r="S49" s="28">
        <v>0.15</v>
      </c>
      <c r="T49" s="28">
        <v>0.4</v>
      </c>
      <c r="U49" s="28">
        <v>0.4</v>
      </c>
      <c r="V49" s="29">
        <f t="shared" si="0"/>
        <v>0.64</v>
      </c>
      <c r="W49" s="29">
        <f t="shared" si="1"/>
        <v>0.6</v>
      </c>
      <c r="X49" s="30">
        <f t="shared" si="2"/>
        <v>0.53959999999999997</v>
      </c>
      <c r="Y49" s="24">
        <f>Q49</f>
        <v>44.213658953340747</v>
      </c>
      <c r="Z49" s="24">
        <f>J49</f>
        <v>25.302882490640901</v>
      </c>
      <c r="AA49" s="24">
        <f>Z49*X49</f>
        <v>13.653435391949829</v>
      </c>
      <c r="AB49" s="24">
        <f t="shared" si="3"/>
        <v>11.649447098691072</v>
      </c>
      <c r="AC49" s="31">
        <f>(AB49/Z49)*I49</f>
        <v>0.36247149187592337</v>
      </c>
    </row>
    <row r="50" spans="1:29" ht="14.5" customHeight="1" x14ac:dyDescent="0.2">
      <c r="A50" s="46"/>
      <c r="B50" t="s">
        <v>47</v>
      </c>
      <c r="C50" s="24">
        <v>62.581793483762787</v>
      </c>
      <c r="D50" s="24">
        <v>59.820832006537962</v>
      </c>
      <c r="E50" s="24">
        <v>2.760961477224829</v>
      </c>
      <c r="F50" s="24">
        <v>6.4422434468579333</v>
      </c>
      <c r="G50" s="24">
        <v>40.402069616723331</v>
      </c>
      <c r="H50" s="25">
        <v>12.9765189429567</v>
      </c>
      <c r="I50" s="26">
        <f>(D50-F50)/C50</f>
        <v>0.8529411764705882</v>
      </c>
      <c r="J50" s="24">
        <v>35.476810996815878</v>
      </c>
      <c r="K50" s="35">
        <v>22.50145083231947</v>
      </c>
      <c r="L50" s="35">
        <v>6.8238591507147142</v>
      </c>
      <c r="M50" s="24">
        <v>30.853340283126101</v>
      </c>
      <c r="N50" s="24">
        <v>2.8431687876077998</v>
      </c>
      <c r="O50" s="24">
        <v>0.6221509096965554</v>
      </c>
      <c r="P50" s="24">
        <v>0.66615507449317335</v>
      </c>
      <c r="Q50" s="24">
        <v>61.28246113964375</v>
      </c>
      <c r="R50" s="28">
        <v>0.05</v>
      </c>
      <c r="S50" s="28">
        <v>0.15</v>
      </c>
      <c r="T50" s="28">
        <v>0.4</v>
      </c>
      <c r="U50" s="28">
        <v>0.4</v>
      </c>
      <c r="V50" s="29">
        <f t="shared" si="0"/>
        <v>0.64</v>
      </c>
      <c r="W50" s="29">
        <f t="shared" si="1"/>
        <v>0.6</v>
      </c>
      <c r="X50" s="30">
        <f t="shared" si="2"/>
        <v>0.53959999999999997</v>
      </c>
      <c r="Y50" s="24">
        <f>Q50</f>
        <v>61.28246113964375</v>
      </c>
      <c r="Z50" s="24">
        <f>J50</f>
        <v>35.476810996815878</v>
      </c>
      <c r="AA50" s="24">
        <f>Z50*X50</f>
        <v>19.143287213881848</v>
      </c>
      <c r="AB50" s="24">
        <f t="shared" si="3"/>
        <v>16.33352378293403</v>
      </c>
      <c r="AC50" s="31">
        <f>(AB50/Z50)*I50</f>
        <v>0.3926941176470588</v>
      </c>
    </row>
    <row r="51" spans="1:29" ht="14.5" customHeight="1" thickBot="1" x14ac:dyDescent="0.25">
      <c r="A51" s="36"/>
      <c r="B51" s="37" t="s">
        <v>48</v>
      </c>
      <c r="C51" s="38">
        <v>9.7799999999999994</v>
      </c>
      <c r="D51" s="38">
        <v>8.1399427752724929</v>
      </c>
      <c r="E51" s="38">
        <v>1.2</v>
      </c>
      <c r="F51" s="38">
        <v>1.272130205273635</v>
      </c>
      <c r="G51" s="38">
        <v>5.0645715259786463</v>
      </c>
      <c r="H51" s="39">
        <v>1.8032410440202129</v>
      </c>
      <c r="I51" s="40">
        <f>(D51-F51)/C51</f>
        <v>0.70223032413076258</v>
      </c>
      <c r="J51" s="38"/>
      <c r="K51" s="40"/>
      <c r="L51" s="40"/>
      <c r="M51" s="38">
        <v>7.15</v>
      </c>
      <c r="N51" s="38"/>
      <c r="O51" s="38">
        <v>3.82</v>
      </c>
      <c r="P51" s="38"/>
      <c r="Q51" s="38">
        <v>4.8600000000000003</v>
      </c>
      <c r="R51" s="42"/>
      <c r="S51" s="42"/>
      <c r="T51" s="42"/>
      <c r="U51" s="42"/>
      <c r="V51" s="43"/>
      <c r="W51" s="43"/>
      <c r="X51" s="44"/>
      <c r="Y51" s="38"/>
      <c r="Z51" s="38"/>
      <c r="AA51" s="38"/>
      <c r="AB51" s="38"/>
      <c r="AC51" s="45"/>
    </row>
    <row r="52" spans="1:29" ht="14.5" customHeight="1" x14ac:dyDescent="0.2">
      <c r="A52" s="49" t="s">
        <v>53</v>
      </c>
      <c r="B52" s="23" t="s">
        <v>37</v>
      </c>
      <c r="C52" s="24">
        <v>0.72657382965025241</v>
      </c>
      <c r="D52" s="24">
        <v>0.58894767567417294</v>
      </c>
      <c r="E52" s="24">
        <v>0.13762615397607961</v>
      </c>
      <c r="F52" s="24">
        <v>9.2263343447651094E-2</v>
      </c>
      <c r="G52" s="24">
        <v>0.29062953186010099</v>
      </c>
      <c r="H52" s="25">
        <v>0.20605480036642079</v>
      </c>
      <c r="I52" s="26">
        <f>(D52-F52)/C52</f>
        <v>0.68359788359788376</v>
      </c>
      <c r="J52" s="24">
        <v>0.36008825800129152</v>
      </c>
      <c r="K52" s="35">
        <v>1.0898925801435091</v>
      </c>
      <c r="L52" s="35">
        <v>0.77731782757281354</v>
      </c>
      <c r="M52" s="24">
        <v>0.13306145951689319</v>
      </c>
      <c r="N52" s="24">
        <v>0.20403463446009454</v>
      </c>
      <c r="O52" s="24">
        <v>0.13432681815050609</v>
      </c>
      <c r="P52" s="24">
        <v>1.7146282554928588E-2</v>
      </c>
      <c r="Q52" s="24">
        <v>0.33509444309012593</v>
      </c>
      <c r="R52" s="28">
        <v>0.6</v>
      </c>
      <c r="S52" s="28">
        <v>0.2</v>
      </c>
      <c r="T52" s="28">
        <v>0.1</v>
      </c>
      <c r="U52" s="28">
        <v>0.1</v>
      </c>
      <c r="V52" s="29">
        <f t="shared" si="0"/>
        <v>0.64</v>
      </c>
      <c r="W52" s="29">
        <f t="shared" si="1"/>
        <v>0.6</v>
      </c>
      <c r="X52" s="30">
        <f t="shared" si="2"/>
        <v>0.82640000000000002</v>
      </c>
      <c r="Y52" s="24">
        <f>Q52</f>
        <v>0.33509444309012593</v>
      </c>
      <c r="Z52" s="24">
        <f>J52</f>
        <v>0.36008825800129152</v>
      </c>
      <c r="AA52" s="24">
        <f>Z52*X52</f>
        <v>0.29757693641226735</v>
      </c>
      <c r="AB52" s="24">
        <f t="shared" si="3"/>
        <v>6.2511321589024171E-2</v>
      </c>
      <c r="AC52" s="31">
        <f>(AB52/Z52)*I52</f>
        <v>0.11867259259259255</v>
      </c>
    </row>
    <row r="53" spans="1:29" ht="14.5" customHeight="1" x14ac:dyDescent="0.2">
      <c r="A53" s="50"/>
      <c r="B53" t="s">
        <v>38</v>
      </c>
      <c r="C53" s="24">
        <v>5.3387316995370764</v>
      </c>
      <c r="D53" s="24">
        <v>4.1813842681688991</v>
      </c>
      <c r="E53" s="24">
        <v>1.1573474313681771</v>
      </c>
      <c r="F53" s="24">
        <v>0.57494033687322355</v>
      </c>
      <c r="G53" s="24">
        <v>2.0832253764627189</v>
      </c>
      <c r="H53" s="25">
        <v>1.523218554832956</v>
      </c>
      <c r="I53" s="26">
        <f>(D53-F53)/C53</f>
        <v>0.67552447552447559</v>
      </c>
      <c r="J53" s="24">
        <v>1.600858578579154</v>
      </c>
      <c r="K53" s="35">
        <v>1.2980735533950041</v>
      </c>
      <c r="L53" s="35">
        <v>0.83300011890204095</v>
      </c>
      <c r="M53" s="24">
        <v>1.15942221022312</v>
      </c>
      <c r="N53" s="24">
        <v>0.14098819481696301</v>
      </c>
      <c r="O53" s="24">
        <v>0.10019459386636111</v>
      </c>
      <c r="P53" s="24">
        <v>0.14033548070871091</v>
      </c>
      <c r="Q53" s="24">
        <v>2.5045608452124521</v>
      </c>
      <c r="R53" s="28">
        <v>0.6</v>
      </c>
      <c r="S53" s="28">
        <v>0.2</v>
      </c>
      <c r="T53" s="28">
        <v>0.1</v>
      </c>
      <c r="U53" s="28">
        <v>0.1</v>
      </c>
      <c r="V53" s="29">
        <f t="shared" si="0"/>
        <v>0.64</v>
      </c>
      <c r="W53" s="29">
        <f t="shared" si="1"/>
        <v>0.6</v>
      </c>
      <c r="X53" s="30">
        <f t="shared" si="2"/>
        <v>0.82640000000000002</v>
      </c>
      <c r="Y53" s="24">
        <f>Q53</f>
        <v>2.5045608452124521</v>
      </c>
      <c r="Z53" s="24">
        <f>J53</f>
        <v>1.600858578579154</v>
      </c>
      <c r="AA53" s="24">
        <f>Z53*X53</f>
        <v>1.3229495293378128</v>
      </c>
      <c r="AB53" s="24">
        <f t="shared" si="3"/>
        <v>0.27790904924134119</v>
      </c>
      <c r="AC53" s="31">
        <f>(AB53/Z53)*I53</f>
        <v>0.11727104895104898</v>
      </c>
    </row>
    <row r="54" spans="1:29" ht="14.5" customHeight="1" x14ac:dyDescent="0.2">
      <c r="A54" s="50"/>
      <c r="B54" t="s">
        <v>39</v>
      </c>
      <c r="C54" s="24">
        <v>7.5754703179077447</v>
      </c>
      <c r="D54" s="24">
        <v>6.0457298025837316</v>
      </c>
      <c r="E54" s="24">
        <v>1.5297405153240129</v>
      </c>
      <c r="F54" s="24">
        <v>0.90319785745194381</v>
      </c>
      <c r="G54" s="24">
        <v>3.0025226072051101</v>
      </c>
      <c r="H54" s="25">
        <v>2.1400093379266778</v>
      </c>
      <c r="I54" s="26">
        <f>(D54-F54)/C54</f>
        <v>0.67883995703544575</v>
      </c>
      <c r="J54" s="24">
        <v>2.8868873722434261</v>
      </c>
      <c r="K54" s="35">
        <v>2.4248233915256079</v>
      </c>
      <c r="L54" s="35">
        <v>1.580370174342445</v>
      </c>
      <c r="M54" s="24">
        <v>1.5640834016937</v>
      </c>
      <c r="N54" s="24">
        <v>0.38050228236289702</v>
      </c>
      <c r="O54" s="24">
        <v>0.13542785764354309</v>
      </c>
      <c r="P54" s="24">
        <v>0.18801370479787599</v>
      </c>
      <c r="Q54" s="24">
        <v>3.5680754379248212</v>
      </c>
      <c r="R54" s="28">
        <v>0.5</v>
      </c>
      <c r="S54" s="28">
        <v>0.3</v>
      </c>
      <c r="T54" s="28">
        <v>0.1</v>
      </c>
      <c r="U54" s="28">
        <v>0.1</v>
      </c>
      <c r="V54" s="29">
        <f t="shared" si="0"/>
        <v>0.64</v>
      </c>
      <c r="W54" s="29">
        <f t="shared" si="1"/>
        <v>0.6</v>
      </c>
      <c r="X54" s="30">
        <f t="shared" si="2"/>
        <v>0.79039999999999999</v>
      </c>
      <c r="Y54" s="24">
        <f>Q54</f>
        <v>3.5680754379248212</v>
      </c>
      <c r="Z54" s="24">
        <f>J54</f>
        <v>2.8868873722434261</v>
      </c>
      <c r="AA54" s="24">
        <f>Z54*X54</f>
        <v>2.2817957790212038</v>
      </c>
      <c r="AB54" s="24">
        <f t="shared" si="3"/>
        <v>0.60509159322222228</v>
      </c>
      <c r="AC54" s="31">
        <f>(AB54/Z54)*I54</f>
        <v>0.14228485499462948</v>
      </c>
    </row>
    <row r="55" spans="1:29" ht="14.5" customHeight="1" x14ac:dyDescent="0.2">
      <c r="A55" s="50"/>
      <c r="B55" t="s">
        <v>40</v>
      </c>
      <c r="C55" s="24">
        <v>11.01322098978296</v>
      </c>
      <c r="D55" s="24">
        <v>8.7677165409354991</v>
      </c>
      <c r="E55" s="24">
        <v>2.2455044488474551</v>
      </c>
      <c r="F55" s="24">
        <v>1.4721564436427299</v>
      </c>
      <c r="G55" s="24">
        <v>4.5096437893865904</v>
      </c>
      <c r="H55" s="25">
        <v>2.7859163079061791</v>
      </c>
      <c r="I55" s="26">
        <f>(D55-F55)/C55</f>
        <v>0.66243654822334996</v>
      </c>
      <c r="J55" s="24">
        <v>4.8882541716869801</v>
      </c>
      <c r="K55" s="35">
        <v>4.3484609228637519</v>
      </c>
      <c r="L55" s="35">
        <v>2.5667494319493032</v>
      </c>
      <c r="M55" s="24">
        <v>2.4515887827555201</v>
      </c>
      <c r="N55" s="24">
        <v>0.72921235179794397</v>
      </c>
      <c r="O55" s="24">
        <v>0.1761663188859097</v>
      </c>
      <c r="P55" s="24">
        <v>0.23116558853190339</v>
      </c>
      <c r="Q55" s="24">
        <v>5.0068492430087588</v>
      </c>
      <c r="R55" s="28">
        <v>0.5</v>
      </c>
      <c r="S55" s="28">
        <v>0.3</v>
      </c>
      <c r="T55" s="28">
        <v>0.1</v>
      </c>
      <c r="U55" s="28">
        <v>0.1</v>
      </c>
      <c r="V55" s="29">
        <f t="shared" si="0"/>
        <v>0.64</v>
      </c>
      <c r="W55" s="29">
        <f t="shared" si="1"/>
        <v>0.6</v>
      </c>
      <c r="X55" s="30">
        <f t="shared" si="2"/>
        <v>0.79039999999999999</v>
      </c>
      <c r="Y55" s="24">
        <f>Q55</f>
        <v>5.0068492430087588</v>
      </c>
      <c r="Z55" s="24">
        <f>J55</f>
        <v>4.8882541716869801</v>
      </c>
      <c r="AA55" s="24">
        <f>Z55*X55</f>
        <v>3.8636760973013891</v>
      </c>
      <c r="AB55" s="24">
        <f t="shared" si="3"/>
        <v>1.024578074385591</v>
      </c>
      <c r="AC55" s="31">
        <f>(AB55/Z55)*I55</f>
        <v>0.13884670050761416</v>
      </c>
    </row>
    <row r="56" spans="1:29" ht="14.5" customHeight="1" x14ac:dyDescent="0.2">
      <c r="A56" s="50"/>
      <c r="B56" t="s">
        <v>41</v>
      </c>
      <c r="C56" s="24">
        <v>15.757587056229729</v>
      </c>
      <c r="D56" s="24">
        <v>12.6171665372769</v>
      </c>
      <c r="E56" s="24">
        <v>3.1404205189528258</v>
      </c>
      <c r="F56" s="24">
        <v>2.5744790120037302</v>
      </c>
      <c r="G56" s="24">
        <v>6.2586472533194133</v>
      </c>
      <c r="H56" s="25">
        <v>3.7840402719537591</v>
      </c>
      <c r="I56" s="26">
        <f>(D56-F56)/C56</f>
        <v>0.63732394366197165</v>
      </c>
      <c r="J56" s="24">
        <v>7.3473905036291196</v>
      </c>
      <c r="K56" s="35">
        <v>6.704646742731077</v>
      </c>
      <c r="L56" s="35">
        <v>4.0339614642344079</v>
      </c>
      <c r="M56" s="24">
        <v>3.4252342717523701</v>
      </c>
      <c r="N56" s="24">
        <v>1.45481095711542</v>
      </c>
      <c r="O56" s="24">
        <v>0.2141521813956839</v>
      </c>
      <c r="P56" s="24">
        <v>0.27048992648065617</v>
      </c>
      <c r="Q56" s="24">
        <v>7.0715051221879044</v>
      </c>
      <c r="R56" s="28">
        <v>0.4</v>
      </c>
      <c r="S56" s="28">
        <v>0.3</v>
      </c>
      <c r="T56" s="28">
        <v>0.15</v>
      </c>
      <c r="U56" s="28">
        <v>0.15</v>
      </c>
      <c r="V56" s="29">
        <f t="shared" si="0"/>
        <v>0.64</v>
      </c>
      <c r="W56" s="29">
        <f t="shared" si="1"/>
        <v>0.6</v>
      </c>
      <c r="X56" s="30">
        <f t="shared" si="2"/>
        <v>0.73960000000000004</v>
      </c>
      <c r="Y56" s="24">
        <f>Q56</f>
        <v>7.0715051221879044</v>
      </c>
      <c r="Z56" s="24">
        <f>J56</f>
        <v>7.3473905036291196</v>
      </c>
      <c r="AA56" s="24">
        <f>Z56*X56</f>
        <v>5.4341300164840973</v>
      </c>
      <c r="AB56" s="24">
        <f t="shared" si="3"/>
        <v>1.9132604871450223</v>
      </c>
      <c r="AC56" s="31">
        <f>(AB56/Z56)*I56</f>
        <v>0.16595915492957736</v>
      </c>
    </row>
    <row r="57" spans="1:29" ht="14.5" customHeight="1" x14ac:dyDescent="0.2">
      <c r="A57" s="50"/>
      <c r="B57" t="s">
        <v>42</v>
      </c>
      <c r="C57" s="24">
        <v>21.345063172349771</v>
      </c>
      <c r="D57" s="24">
        <v>16.984243814557878</v>
      </c>
      <c r="E57" s="24">
        <v>4.3608193577918879</v>
      </c>
      <c r="F57" s="24">
        <v>3.155856114191498</v>
      </c>
      <c r="G57" s="24">
        <v>8.9081211223314547</v>
      </c>
      <c r="H57" s="25">
        <v>4.9202665780349264</v>
      </c>
      <c r="I57" s="26">
        <f>(D57-F57)/C57</f>
        <v>0.64784946236559127</v>
      </c>
      <c r="J57" s="24">
        <v>9.3154417653830048</v>
      </c>
      <c r="K57" s="35">
        <v>9.0793793482291214</v>
      </c>
      <c r="L57" s="35">
        <v>4.5234409543081533</v>
      </c>
      <c r="M57" s="24">
        <v>5.5346351078934504</v>
      </c>
      <c r="N57" s="24">
        <v>1.88333077692729</v>
      </c>
      <c r="O57" s="24">
        <v>0.2493854451728659</v>
      </c>
      <c r="P57" s="24">
        <v>0.33524774394762091</v>
      </c>
      <c r="Q57" s="24">
        <v>9.6511510609471678</v>
      </c>
      <c r="R57" s="28">
        <v>0.4</v>
      </c>
      <c r="S57" s="28">
        <v>0.3</v>
      </c>
      <c r="T57" s="28">
        <v>0.15</v>
      </c>
      <c r="U57" s="28">
        <v>0.15</v>
      </c>
      <c r="V57" s="29">
        <f t="shared" si="0"/>
        <v>0.64</v>
      </c>
      <c r="W57" s="29">
        <f t="shared" si="1"/>
        <v>0.6</v>
      </c>
      <c r="X57" s="30">
        <f t="shared" si="2"/>
        <v>0.73960000000000004</v>
      </c>
      <c r="Y57" s="24">
        <f>Q57</f>
        <v>9.6511510609471678</v>
      </c>
      <c r="Z57" s="24">
        <f>J57</f>
        <v>9.3154417653830048</v>
      </c>
      <c r="AA57" s="24">
        <f>Z57*X57</f>
        <v>6.889700729677271</v>
      </c>
      <c r="AB57" s="24">
        <f t="shared" si="3"/>
        <v>2.4257410357057339</v>
      </c>
      <c r="AC57" s="31">
        <f>(AB57/Z57)*I57</f>
        <v>0.16869999999999991</v>
      </c>
    </row>
    <row r="58" spans="1:29" ht="14.5" customHeight="1" x14ac:dyDescent="0.2">
      <c r="A58" s="50"/>
      <c r="B58" t="s">
        <v>43</v>
      </c>
      <c r="C58" s="24">
        <v>30.82563216106923</v>
      </c>
      <c r="D58" s="24">
        <v>25.229896386607621</v>
      </c>
      <c r="E58" s="24">
        <v>5.5957357744616116</v>
      </c>
      <c r="F58" s="24">
        <v>5.2226867228308373</v>
      </c>
      <c r="G58" s="24">
        <v>13.606473304217181</v>
      </c>
      <c r="H58" s="25">
        <v>6.4007363595595983</v>
      </c>
      <c r="I58" s="26">
        <f>(D58-F58)/C58</f>
        <v>0.64904458598726122</v>
      </c>
      <c r="J58" s="24">
        <v>11.571948943617921</v>
      </c>
      <c r="K58" s="35">
        <v>11.77329536067128</v>
      </c>
      <c r="L58" s="35">
        <v>5.4479657553015102</v>
      </c>
      <c r="M58" s="24">
        <v>6.9001028337906201</v>
      </c>
      <c r="N58" s="24">
        <v>2.6619071540539898</v>
      </c>
      <c r="O58" s="24">
        <v>0.25213804390545819</v>
      </c>
      <c r="P58" s="24">
        <v>0.37257380057901368</v>
      </c>
      <c r="Q58" s="24">
        <v>13.221368156880629</v>
      </c>
      <c r="R58" s="28">
        <v>0.3</v>
      </c>
      <c r="S58" s="28">
        <v>0.3</v>
      </c>
      <c r="T58" s="28">
        <v>0.2</v>
      </c>
      <c r="U58" s="28">
        <v>0.2</v>
      </c>
      <c r="V58" s="29">
        <f t="shared" si="0"/>
        <v>0.64</v>
      </c>
      <c r="W58" s="29">
        <f t="shared" si="1"/>
        <v>0.6</v>
      </c>
      <c r="X58" s="30">
        <f t="shared" si="2"/>
        <v>0.68879999999999997</v>
      </c>
      <c r="Y58" s="24">
        <f>Q58</f>
        <v>13.221368156880629</v>
      </c>
      <c r="Z58" s="24">
        <f>J58</f>
        <v>11.571948943617921</v>
      </c>
      <c r="AA58" s="24">
        <f>Z58*X58</f>
        <v>7.9707584323640237</v>
      </c>
      <c r="AB58" s="24">
        <f t="shared" si="3"/>
        <v>3.6011905112538969</v>
      </c>
      <c r="AC58" s="31">
        <f>(AB58/Z58)*I58</f>
        <v>0.20198267515923568</v>
      </c>
    </row>
    <row r="59" spans="1:29" ht="14.5" customHeight="1" x14ac:dyDescent="0.2">
      <c r="A59" s="50"/>
      <c r="B59" t="s">
        <v>44</v>
      </c>
      <c r="C59" s="24">
        <v>40.699589249847698</v>
      </c>
      <c r="D59" s="24">
        <v>33.958986418111913</v>
      </c>
      <c r="E59" s="24">
        <v>6.7406028317357816</v>
      </c>
      <c r="F59" s="24">
        <v>5.8589206047998781</v>
      </c>
      <c r="G59" s="24">
        <v>19.510774441226779</v>
      </c>
      <c r="H59" s="25">
        <v>8.5892913720852579</v>
      </c>
      <c r="I59" s="26">
        <f>(D59-F59)/C59</f>
        <v>0.69042627533193568</v>
      </c>
      <c r="J59" s="24">
        <v>15.365811205137049</v>
      </c>
      <c r="K59" s="35">
        <v>15.64889376588892</v>
      </c>
      <c r="L59" s="35">
        <v>6.3252517137785089</v>
      </c>
      <c r="M59" s="24">
        <v>10.834958125595501</v>
      </c>
      <c r="N59" s="24">
        <v>3.5199385045984402</v>
      </c>
      <c r="O59" s="24">
        <v>0.2868207879361217</v>
      </c>
      <c r="P59" s="24">
        <v>0.42640320379396768</v>
      </c>
      <c r="Q59" s="24">
        <v>19.335223373930869</v>
      </c>
      <c r="R59" s="28">
        <v>0.15</v>
      </c>
      <c r="S59" s="28">
        <v>0.25</v>
      </c>
      <c r="T59" s="28">
        <v>0.3</v>
      </c>
      <c r="U59" s="28">
        <v>0.3</v>
      </c>
      <c r="V59" s="29">
        <f t="shared" si="0"/>
        <v>0.64</v>
      </c>
      <c r="W59" s="29">
        <f t="shared" si="1"/>
        <v>0.6</v>
      </c>
      <c r="X59" s="30">
        <f t="shared" si="2"/>
        <v>0.60519999999999996</v>
      </c>
      <c r="Y59" s="24">
        <f>Q59</f>
        <v>19.335223373930869</v>
      </c>
      <c r="Z59" s="24">
        <f>J59</f>
        <v>15.365811205137049</v>
      </c>
      <c r="AA59" s="24">
        <f>Z59*X59</f>
        <v>9.2993889413489423</v>
      </c>
      <c r="AB59" s="24">
        <f t="shared" si="3"/>
        <v>6.0664222637881071</v>
      </c>
      <c r="AC59" s="31">
        <f>(AB59/Z59)*I59</f>
        <v>0.27258029350104818</v>
      </c>
    </row>
    <row r="60" spans="1:29" ht="14.5" customHeight="1" x14ac:dyDescent="0.2">
      <c r="A60" s="50"/>
      <c r="B60" t="s">
        <v>45</v>
      </c>
      <c r="C60" s="24">
        <v>49.923928466928892</v>
      </c>
      <c r="D60" s="24">
        <v>43.191184933220917</v>
      </c>
      <c r="E60" s="24">
        <v>6.7327435337079669</v>
      </c>
      <c r="F60" s="24">
        <v>6.8174321316162443</v>
      </c>
      <c r="G60" s="24">
        <v>25.279546475620482</v>
      </c>
      <c r="H60" s="25">
        <v>11.094206325984199</v>
      </c>
      <c r="I60" s="26">
        <f>(D60-F60)/C60</f>
        <v>0.72858354537743841</v>
      </c>
      <c r="J60" s="24">
        <v>20.11358276635946</v>
      </c>
      <c r="K60" s="35">
        <v>19.23517641374184</v>
      </c>
      <c r="L60" s="35">
        <v>7.2183333281336779</v>
      </c>
      <c r="M60" s="24">
        <v>14.515289572007401</v>
      </c>
      <c r="N60" s="24">
        <v>4.8418631864697703</v>
      </c>
      <c r="O60" s="24">
        <v>0.27085571528708607</v>
      </c>
      <c r="P60" s="24">
        <v>0.40630991892875162</v>
      </c>
      <c r="Q60" s="24">
        <v>26.758278537505429</v>
      </c>
      <c r="R60" s="28">
        <v>0.15</v>
      </c>
      <c r="S60" s="28">
        <v>0.25</v>
      </c>
      <c r="T60" s="28">
        <v>0.3</v>
      </c>
      <c r="U60" s="28">
        <v>0.3</v>
      </c>
      <c r="V60" s="29">
        <f t="shared" si="0"/>
        <v>0.64</v>
      </c>
      <c r="W60" s="29">
        <f t="shared" si="1"/>
        <v>0.6</v>
      </c>
      <c r="X60" s="30">
        <f t="shared" si="2"/>
        <v>0.60519999999999996</v>
      </c>
      <c r="Y60" s="24">
        <f>Q60</f>
        <v>26.758278537505429</v>
      </c>
      <c r="Z60" s="24">
        <f>J60</f>
        <v>20.11358276635946</v>
      </c>
      <c r="AA60" s="24">
        <f>Z60*X60</f>
        <v>12.172740290200744</v>
      </c>
      <c r="AB60" s="24">
        <f t="shared" si="3"/>
        <v>7.940842476158716</v>
      </c>
      <c r="AC60" s="31">
        <f>(AB60/Z60)*I60</f>
        <v>0.28764478371501273</v>
      </c>
    </row>
    <row r="61" spans="1:29" ht="14.5" customHeight="1" x14ac:dyDescent="0.2">
      <c r="A61" s="50"/>
      <c r="B61" t="s">
        <v>46</v>
      </c>
      <c r="C61" s="24">
        <v>55.829754143458793</v>
      </c>
      <c r="D61" s="24">
        <v>49.411824816699571</v>
      </c>
      <c r="E61" s="24">
        <v>6.4179293267592143</v>
      </c>
      <c r="F61" s="24">
        <v>7.5395092091054838</v>
      </c>
      <c r="G61" s="24">
        <v>29.908796862567211</v>
      </c>
      <c r="H61" s="25">
        <v>11.96351874502688</v>
      </c>
      <c r="I61" s="26">
        <f>(D61-F61)/C61</f>
        <v>0.74999999999999989</v>
      </c>
      <c r="J61" s="24">
        <v>23.356113118632319</v>
      </c>
      <c r="K61" s="35">
        <v>19.319330189102541</v>
      </c>
      <c r="L61" s="35">
        <v>7.9192804293489987</v>
      </c>
      <c r="M61" s="24">
        <v>18.876817626492201</v>
      </c>
      <c r="N61" s="24">
        <v>4.2162478781690496</v>
      </c>
      <c r="O61" s="24">
        <v>0.2185563393678317</v>
      </c>
      <c r="P61" s="24">
        <v>0.28861404006204328</v>
      </c>
      <c r="Q61" s="24">
        <v>33.899635370178167</v>
      </c>
      <c r="R61" s="28">
        <v>0.05</v>
      </c>
      <c r="S61" s="28">
        <v>0.15</v>
      </c>
      <c r="T61" s="28">
        <v>0.4</v>
      </c>
      <c r="U61" s="28">
        <v>0.4</v>
      </c>
      <c r="V61" s="29">
        <f t="shared" si="0"/>
        <v>0.64</v>
      </c>
      <c r="W61" s="29">
        <f t="shared" si="1"/>
        <v>0.6</v>
      </c>
      <c r="X61" s="30">
        <f t="shared" si="2"/>
        <v>0.53959999999999997</v>
      </c>
      <c r="Y61" s="24">
        <f>Q61</f>
        <v>33.899635370178167</v>
      </c>
      <c r="Z61" s="24">
        <f>J61</f>
        <v>23.356113118632319</v>
      </c>
      <c r="AA61" s="24">
        <f>Z61*X61</f>
        <v>12.602958638813998</v>
      </c>
      <c r="AB61" s="24">
        <f t="shared" si="3"/>
        <v>10.753154479818321</v>
      </c>
      <c r="AC61" s="31">
        <f>(AB61/Z61)*I61</f>
        <v>0.3453</v>
      </c>
    </row>
    <row r="62" spans="1:29" ht="14.5" customHeight="1" x14ac:dyDescent="0.2">
      <c r="A62" s="50"/>
      <c r="B62" t="s">
        <v>47</v>
      </c>
      <c r="C62" s="24">
        <v>56.01468333316916</v>
      </c>
      <c r="D62" s="24">
        <v>52.074611820871212</v>
      </c>
      <c r="E62" s="24">
        <v>3.9400715122979491</v>
      </c>
      <c r="F62" s="24">
        <v>6.4354501367533157</v>
      </c>
      <c r="G62" s="24">
        <v>31.454904239845291</v>
      </c>
      <c r="H62" s="25">
        <v>14.18425744427261</v>
      </c>
      <c r="I62" s="26">
        <f>(D62-F62)/C62</f>
        <v>0.81477139507620155</v>
      </c>
      <c r="J62" s="24">
        <v>31.769907510303419</v>
      </c>
      <c r="K62" s="35">
        <v>21.371042626462351</v>
      </c>
      <c r="L62" s="35">
        <v>7.1361586236728618</v>
      </c>
      <c r="M62" s="24">
        <v>23.965537797506801</v>
      </c>
      <c r="N62" s="24">
        <v>5.7685720481518601</v>
      </c>
      <c r="O62" s="24">
        <v>0.2301172540447195</v>
      </c>
      <c r="P62" s="24">
        <v>0.28285710406247672</v>
      </c>
      <c r="Q62" s="24">
        <v>48.366010774945622</v>
      </c>
      <c r="R62" s="28">
        <v>0.05</v>
      </c>
      <c r="S62" s="28">
        <v>0.15</v>
      </c>
      <c r="T62" s="28">
        <v>0.4</v>
      </c>
      <c r="U62" s="28">
        <v>0.4</v>
      </c>
      <c r="V62" s="29">
        <f t="shared" si="0"/>
        <v>0.64</v>
      </c>
      <c r="W62" s="29">
        <f t="shared" si="1"/>
        <v>0.6</v>
      </c>
      <c r="X62" s="30">
        <f t="shared" si="2"/>
        <v>0.53959999999999997</v>
      </c>
      <c r="Y62" s="24">
        <f>Q62</f>
        <v>48.366010774945622</v>
      </c>
      <c r="Z62" s="24">
        <f>J62</f>
        <v>31.769907510303419</v>
      </c>
      <c r="AA62" s="24">
        <f>Z62*X62</f>
        <v>17.143042092559725</v>
      </c>
      <c r="AB62" s="24">
        <f t="shared" si="3"/>
        <v>14.626865417743694</v>
      </c>
      <c r="AC62" s="31">
        <f>(AB62/Z62)*I62</f>
        <v>0.37512075029308323</v>
      </c>
    </row>
    <row r="63" spans="1:29" ht="14.5" customHeight="1" thickBot="1" x14ac:dyDescent="0.25">
      <c r="A63" s="36"/>
      <c r="B63" s="37" t="s">
        <v>48</v>
      </c>
      <c r="C63" s="38">
        <v>10.130000000000001</v>
      </c>
      <c r="D63" s="38">
        <v>5.2991841479668151</v>
      </c>
      <c r="E63" s="38">
        <v>1.52</v>
      </c>
      <c r="F63" s="38">
        <v>0.90049500210265587</v>
      </c>
      <c r="G63" s="38">
        <v>2.8642863626203119</v>
      </c>
      <c r="H63" s="39">
        <v>1.534402783243848</v>
      </c>
      <c r="I63" s="40">
        <f>(D63-F63)/C63</f>
        <v>0.43422400255322396</v>
      </c>
      <c r="J63" s="38"/>
      <c r="K63" s="40"/>
      <c r="L63" s="40"/>
      <c r="M63" s="38">
        <v>7.81</v>
      </c>
      <c r="N63" s="38"/>
      <c r="O63" s="38">
        <v>3.57</v>
      </c>
      <c r="P63" s="38"/>
      <c r="Q63" s="38">
        <v>4.8600000000000003</v>
      </c>
      <c r="R63" s="42"/>
      <c r="S63" s="42"/>
      <c r="T63" s="42"/>
      <c r="U63" s="42"/>
      <c r="V63" s="43"/>
      <c r="W63" s="43"/>
      <c r="X63" s="44"/>
      <c r="Y63" s="38"/>
      <c r="Z63" s="38"/>
      <c r="AA63" s="38"/>
      <c r="AB63" s="38"/>
      <c r="AC63" s="45"/>
    </row>
    <row r="64" spans="1:29" ht="14.5" customHeight="1" x14ac:dyDescent="0.2">
      <c r="A64" s="51" t="s">
        <v>54</v>
      </c>
      <c r="B64" s="23" t="s">
        <v>37</v>
      </c>
      <c r="C64" s="24">
        <v>0.55296980544876218</v>
      </c>
      <c r="D64" s="24">
        <v>0.39719358329257509</v>
      </c>
      <c r="E64" s="24">
        <v>0.12380989172903691</v>
      </c>
      <c r="F64" s="24">
        <v>8.9219459550404251E-2</v>
      </c>
      <c r="G64" s="24">
        <v>0.18034735673825031</v>
      </c>
      <c r="H64" s="25">
        <v>0.1276267670039205</v>
      </c>
      <c r="I64" s="26">
        <f>(D64-F64)/C64</f>
        <v>0.5569456427955134</v>
      </c>
      <c r="J64" s="24">
        <v>9.7679623921378342E-2</v>
      </c>
      <c r="K64" s="35">
        <v>0.38406946787429869</v>
      </c>
      <c r="L64" s="35">
        <v>0.2677382188637335</v>
      </c>
      <c r="M64" s="24">
        <v>1.0187001620307166E-2</v>
      </c>
      <c r="N64" s="24">
        <v>1.1465100334030686E-2</v>
      </c>
      <c r="O64" s="24">
        <v>6.7896979474143665E-2</v>
      </c>
      <c r="P64" s="24">
        <v>2.3222854788177556E-2</v>
      </c>
      <c r="Q64" s="24">
        <v>9.9316481622646641E-2</v>
      </c>
      <c r="R64" s="28">
        <v>0.7</v>
      </c>
      <c r="S64" s="28">
        <v>0.2</v>
      </c>
      <c r="T64" s="28">
        <v>0.05</v>
      </c>
      <c r="U64" s="28">
        <v>0.05</v>
      </c>
      <c r="V64" s="29">
        <f t="shared" si="0"/>
        <v>0.64</v>
      </c>
      <c r="W64" s="29">
        <f t="shared" si="1"/>
        <v>0.6</v>
      </c>
      <c r="X64" s="30">
        <f t="shared" si="2"/>
        <v>0.87719999999999998</v>
      </c>
      <c r="Y64" s="24">
        <f>Q64</f>
        <v>9.9316481622646641E-2</v>
      </c>
      <c r="Z64" s="24">
        <f>J64</f>
        <v>9.7679623921378342E-2</v>
      </c>
      <c r="AA64" s="24">
        <f>Z64*X64</f>
        <v>8.5684566103833085E-2</v>
      </c>
      <c r="AB64" s="24">
        <f t="shared" si="3"/>
        <v>1.1995057817545257E-2</v>
      </c>
      <c r="AC64" s="31">
        <f>(AB64/Z64)*I64</f>
        <v>6.8392924935289021E-2</v>
      </c>
    </row>
    <row r="65" spans="1:29" ht="14.5" customHeight="1" x14ac:dyDescent="0.2">
      <c r="A65" s="52"/>
      <c r="B65" t="s">
        <v>38</v>
      </c>
      <c r="C65" s="24">
        <v>3.6271656592636048</v>
      </c>
      <c r="D65" s="24">
        <v>2.5278997897705491</v>
      </c>
      <c r="E65" s="24">
        <v>0.88723518680057534</v>
      </c>
      <c r="F65" s="24">
        <v>0.58874539077717991</v>
      </c>
      <c r="G65" s="24">
        <v>1.17749078155436</v>
      </c>
      <c r="H65" s="25">
        <v>0.76166361743900901</v>
      </c>
      <c r="I65" s="26">
        <f>(D65-F65)/C65</f>
        <v>0.53461975028376862</v>
      </c>
      <c r="J65" s="24">
        <v>0.76167772450172133</v>
      </c>
      <c r="K65" s="35">
        <v>0.76299226510129292</v>
      </c>
      <c r="L65" s="35">
        <v>0.43400301390942081</v>
      </c>
      <c r="M65" s="24">
        <v>0.1497857443062996</v>
      </c>
      <c r="N65" s="24">
        <v>0.19517161505788611</v>
      </c>
      <c r="O65" s="24">
        <v>6.1122009721843E-2</v>
      </c>
      <c r="P65" s="24">
        <v>7.7646292825560778E-2</v>
      </c>
      <c r="Q65" s="24">
        <v>1.3112281150421039</v>
      </c>
      <c r="R65" s="28">
        <v>0.7</v>
      </c>
      <c r="S65" s="28">
        <v>0.2</v>
      </c>
      <c r="T65" s="28">
        <v>0.05</v>
      </c>
      <c r="U65" s="28">
        <v>0.05</v>
      </c>
      <c r="V65" s="29">
        <f t="shared" si="0"/>
        <v>0.64</v>
      </c>
      <c r="W65" s="29">
        <f t="shared" si="1"/>
        <v>0.6</v>
      </c>
      <c r="X65" s="30">
        <f t="shared" si="2"/>
        <v>0.87719999999999998</v>
      </c>
      <c r="Y65" s="24">
        <f>Q65</f>
        <v>1.3112281150421039</v>
      </c>
      <c r="Z65" s="24">
        <f>J65</f>
        <v>0.76167772450172133</v>
      </c>
      <c r="AA65" s="24">
        <f>Z65*X65</f>
        <v>0.6681436999329099</v>
      </c>
      <c r="AB65" s="24">
        <f t="shared" si="3"/>
        <v>9.3534024568811436E-2</v>
      </c>
      <c r="AC65" s="31">
        <f>(AB65/Z65)*I65</f>
        <v>6.5651305334846824E-2</v>
      </c>
    </row>
    <row r="66" spans="1:29" ht="14.5" customHeight="1" x14ac:dyDescent="0.2">
      <c r="A66" s="52"/>
      <c r="B66" t="s">
        <v>39</v>
      </c>
      <c r="C66" s="24">
        <v>5.4368260451520527</v>
      </c>
      <c r="D66" s="24">
        <v>3.907656416757618</v>
      </c>
      <c r="E66" s="24">
        <v>1.262013526432435</v>
      </c>
      <c r="F66" s="24">
        <v>1.126441773197987</v>
      </c>
      <c r="G66" s="24">
        <v>1.7086028312047341</v>
      </c>
      <c r="H66" s="25">
        <v>1.0726118123548971</v>
      </c>
      <c r="I66" s="26">
        <f>(D66-F66)/C66</f>
        <v>0.51155115511551152</v>
      </c>
      <c r="J66" s="24">
        <v>1.482945754736904</v>
      </c>
      <c r="K66" s="35">
        <v>1.4376948051677121</v>
      </c>
      <c r="L66" s="35">
        <v>0.80849553097681959</v>
      </c>
      <c r="M66" s="24">
        <v>0.23226363694300339</v>
      </c>
      <c r="N66" s="24">
        <v>0.3028266918957388</v>
      </c>
      <c r="O66" s="24">
        <v>8.3067020441251679E-2</v>
      </c>
      <c r="P66" s="24">
        <v>0.11549207641915921</v>
      </c>
      <c r="Q66" s="24">
        <v>2.001507854027746</v>
      </c>
      <c r="R66" s="28">
        <v>0.6</v>
      </c>
      <c r="S66" s="28">
        <v>0.3</v>
      </c>
      <c r="T66" s="28">
        <v>0.1</v>
      </c>
      <c r="U66" s="28">
        <v>0.1</v>
      </c>
      <c r="V66" s="29">
        <f t="shared" si="0"/>
        <v>0.64</v>
      </c>
      <c r="W66" s="29">
        <f t="shared" si="1"/>
        <v>0.6</v>
      </c>
      <c r="X66" s="30">
        <f t="shared" si="2"/>
        <v>0.89040000000000008</v>
      </c>
      <c r="Y66" s="24">
        <f>Q66</f>
        <v>2.001507854027746</v>
      </c>
      <c r="Z66" s="24">
        <f>J66</f>
        <v>1.482945754736904</v>
      </c>
      <c r="AA66" s="24">
        <f>Z66*X66</f>
        <v>1.3204149000177394</v>
      </c>
      <c r="AB66" s="24">
        <f t="shared" si="3"/>
        <v>0.16253085471916462</v>
      </c>
      <c r="AC66" s="31">
        <f>(AB66/Z66)*I66</f>
        <v>5.6066006600660044E-2</v>
      </c>
    </row>
    <row r="67" spans="1:29" ht="14.5" customHeight="1" x14ac:dyDescent="0.2">
      <c r="A67" s="52"/>
      <c r="B67" t="s">
        <v>40</v>
      </c>
      <c r="C67" s="24">
        <v>8.3759845206917269</v>
      </c>
      <c r="D67" s="24">
        <v>5.9197650072104633</v>
      </c>
      <c r="E67" s="24">
        <v>2.0126806767771841</v>
      </c>
      <c r="F67" s="24">
        <v>1.9022887885308351</v>
      </c>
      <c r="G67" s="24">
        <v>2.4818462018241672</v>
      </c>
      <c r="H67" s="25">
        <v>1.5356300168554611</v>
      </c>
      <c r="I67" s="26">
        <f>(D67-F67)/C67</f>
        <v>0.47964226876912219</v>
      </c>
      <c r="J67" s="24">
        <v>2.6855573496905398</v>
      </c>
      <c r="K67" s="35">
        <v>2.5103897046471442</v>
      </c>
      <c r="L67" s="35">
        <v>1.412137172995598</v>
      </c>
      <c r="M67" s="24">
        <v>0.37763092271519377</v>
      </c>
      <c r="N67" s="24">
        <v>0.45196683436932977</v>
      </c>
      <c r="O67" s="24">
        <v>0.12739888773347999</v>
      </c>
      <c r="P67" s="24">
        <v>0.1671279123085721</v>
      </c>
      <c r="Q67" s="24">
        <v>2.99708765176833</v>
      </c>
      <c r="R67" s="28">
        <v>0.6</v>
      </c>
      <c r="S67" s="28">
        <v>0.3</v>
      </c>
      <c r="T67" s="28">
        <v>0.1</v>
      </c>
      <c r="U67" s="28">
        <v>0.1</v>
      </c>
      <c r="V67" s="29">
        <f t="shared" si="0"/>
        <v>0.64</v>
      </c>
      <c r="W67" s="29">
        <f t="shared" si="1"/>
        <v>0.6</v>
      </c>
      <c r="X67" s="30">
        <f t="shared" si="2"/>
        <v>0.89040000000000008</v>
      </c>
      <c r="Y67" s="24">
        <f>Q67</f>
        <v>2.99708765176833</v>
      </c>
      <c r="Z67" s="24">
        <f>J67</f>
        <v>2.6855573496905398</v>
      </c>
      <c r="AA67" s="24">
        <f>Z67*X67</f>
        <v>2.3912202641644571</v>
      </c>
      <c r="AB67" s="24">
        <f t="shared" si="3"/>
        <v>0.29433708552608273</v>
      </c>
      <c r="AC67" s="31">
        <f>(AB67/Z67)*I67</f>
        <v>5.2568792657095714E-2</v>
      </c>
    </row>
    <row r="68" spans="1:29" ht="14.5" customHeight="1" x14ac:dyDescent="0.2">
      <c r="A68" s="52"/>
      <c r="B68" t="s">
        <v>41</v>
      </c>
      <c r="C68" s="24">
        <v>12.30221788720484</v>
      </c>
      <c r="D68" s="24">
        <v>8.7631698934719058</v>
      </c>
      <c r="E68" s="24">
        <v>2.7515017975692828</v>
      </c>
      <c r="F68" s="24">
        <v>3.332832655585348</v>
      </c>
      <c r="G68" s="24">
        <v>3.484057236893582</v>
      </c>
      <c r="H68" s="25">
        <v>1.9462800009929759</v>
      </c>
      <c r="I68" s="26">
        <f>(D68-F68)/C68</f>
        <v>0.44141123882503214</v>
      </c>
      <c r="J68" s="24">
        <v>4.2914688390845761</v>
      </c>
      <c r="K68" s="35">
        <v>3.9112349992808109</v>
      </c>
      <c r="L68" s="35">
        <v>2.0637740127293882</v>
      </c>
      <c r="M68" s="24">
        <v>0.54199758018405353</v>
      </c>
      <c r="N68" s="24">
        <v>0.60376469945001621</v>
      </c>
      <c r="O68" s="24">
        <v>0.17069978136774949</v>
      </c>
      <c r="P68" s="24">
        <v>0.21710270624666969</v>
      </c>
      <c r="Q68" s="24">
        <v>4.4274999848044621</v>
      </c>
      <c r="R68" s="28">
        <v>0.5</v>
      </c>
      <c r="S68" s="28">
        <v>0.2</v>
      </c>
      <c r="T68" s="28">
        <v>0.15</v>
      </c>
      <c r="U68" s="28">
        <v>0.15</v>
      </c>
      <c r="V68" s="29">
        <f t="shared" si="0"/>
        <v>0.64</v>
      </c>
      <c r="W68" s="29">
        <f t="shared" si="1"/>
        <v>0.6</v>
      </c>
      <c r="X68" s="30">
        <f t="shared" si="2"/>
        <v>0.77559999999999996</v>
      </c>
      <c r="Y68" s="24">
        <f>Q68</f>
        <v>4.4274999848044621</v>
      </c>
      <c r="Z68" s="24">
        <f>J68</f>
        <v>4.2914688390845761</v>
      </c>
      <c r="AA68" s="24">
        <f>Z68*X68</f>
        <v>3.328463231593997</v>
      </c>
      <c r="AB68" s="24">
        <f t="shared" si="3"/>
        <v>0.96300560749057906</v>
      </c>
      <c r="AC68" s="31">
        <f>(AB68/Z68)*I68</f>
        <v>9.905268199233723E-2</v>
      </c>
    </row>
    <row r="69" spans="1:29" ht="14.5" customHeight="1" x14ac:dyDescent="0.2">
      <c r="A69" s="52"/>
      <c r="B69" t="s">
        <v>42</v>
      </c>
      <c r="C69" s="24">
        <v>16.920288943342989</v>
      </c>
      <c r="D69" s="24">
        <v>12.374011621399291</v>
      </c>
      <c r="E69" s="24">
        <v>3.4406651327550568</v>
      </c>
      <c r="F69" s="24">
        <v>4.8160466961057287</v>
      </c>
      <c r="G69" s="24">
        <v>4.9000732224840657</v>
      </c>
      <c r="H69" s="25">
        <v>2.6578917028094979</v>
      </c>
      <c r="I69" s="26">
        <f>(D69-F69)/C69</f>
        <v>0.44668060637741769</v>
      </c>
      <c r="J69" s="24">
        <v>5.6783248373781134</v>
      </c>
      <c r="K69" s="35">
        <v>5.1828356956003088</v>
      </c>
      <c r="L69" s="35">
        <v>2.5328573003761958</v>
      </c>
      <c r="M69" s="24">
        <v>0.68353553522668276</v>
      </c>
      <c r="N69" s="24">
        <v>0.77590044086961607</v>
      </c>
      <c r="O69" s="24">
        <v>0.213853393050882</v>
      </c>
      <c r="P69" s="24">
        <v>0.26690172657060041</v>
      </c>
      <c r="Q69" s="24">
        <v>6.1044656942226281</v>
      </c>
      <c r="R69" s="28">
        <v>0.4</v>
      </c>
      <c r="S69" s="28">
        <v>0.2</v>
      </c>
      <c r="T69" s="28">
        <v>0.2</v>
      </c>
      <c r="U69" s="28">
        <v>0.2</v>
      </c>
      <c r="V69" s="29">
        <f t="shared" ref="V69:V74" si="4">(0.6*$AE$4*$AH$4)+(1-$AE$4) + (1 - $AH$4)</f>
        <v>0.64</v>
      </c>
      <c r="W69" s="29">
        <f t="shared" ref="W69:W74" si="5">(0.6*$AF$4)+(1-$AF$4)</f>
        <v>0.6</v>
      </c>
      <c r="X69" s="30">
        <f t="shared" ref="X69:X74" si="6">(R69*1)+(S69*V69)+(T69*W69)+(U69*V69*W69)</f>
        <v>0.7248</v>
      </c>
      <c r="Y69" s="24">
        <f>Q69</f>
        <v>6.1044656942226281</v>
      </c>
      <c r="Z69" s="24">
        <f>J69</f>
        <v>5.6783248373781134</v>
      </c>
      <c r="AA69" s="24">
        <f>Z69*X69</f>
        <v>4.1156498421316563</v>
      </c>
      <c r="AB69" s="24">
        <f t="shared" ref="AB69:AB74" si="7">Z69-AA69</f>
        <v>1.5626749952464571</v>
      </c>
      <c r="AC69" s="31">
        <f>(AB69/Z69)*I69</f>
        <v>0.12292650287506537</v>
      </c>
    </row>
    <row r="70" spans="1:29" ht="14.5" customHeight="1" x14ac:dyDescent="0.2">
      <c r="A70" s="52"/>
      <c r="B70" t="s">
        <v>43</v>
      </c>
      <c r="C70" s="24">
        <v>23.28788079830781</v>
      </c>
      <c r="D70" s="24">
        <v>17.05801886705542</v>
      </c>
      <c r="E70" s="24">
        <v>4.8065801441295779</v>
      </c>
      <c r="F70" s="24">
        <v>6.9508489528718291</v>
      </c>
      <c r="G70" s="24">
        <v>6.7479044578974694</v>
      </c>
      <c r="H70" s="25">
        <v>3.3592654562861162</v>
      </c>
      <c r="I70" s="26">
        <f>(D70-F70)/C70</f>
        <v>0.43400986125444341</v>
      </c>
      <c r="J70" s="24">
        <v>7.2539117572512808</v>
      </c>
      <c r="K70" s="35">
        <v>6.5639403571958308</v>
      </c>
      <c r="L70" s="35">
        <v>3.0416837932149741</v>
      </c>
      <c r="M70" s="24">
        <v>0.80695781027946456</v>
      </c>
      <c r="N70" s="24">
        <v>1.0055693750717489</v>
      </c>
      <c r="O70" s="24">
        <v>0.25582874912491882</v>
      </c>
      <c r="P70" s="24">
        <v>0.33029581771236333</v>
      </c>
      <c r="Q70" s="24">
        <v>8.2735737691793201</v>
      </c>
      <c r="R70" s="28">
        <v>0.3</v>
      </c>
      <c r="S70" s="28">
        <v>0.3</v>
      </c>
      <c r="T70" s="28">
        <v>0.2</v>
      </c>
      <c r="U70" s="28">
        <v>0.2</v>
      </c>
      <c r="V70" s="29">
        <f t="shared" si="4"/>
        <v>0.64</v>
      </c>
      <c r="W70" s="29">
        <f t="shared" si="5"/>
        <v>0.6</v>
      </c>
      <c r="X70" s="30">
        <f t="shared" si="6"/>
        <v>0.68879999999999997</v>
      </c>
      <c r="Y70" s="24">
        <f>Q70</f>
        <v>8.2735737691793201</v>
      </c>
      <c r="Z70" s="24">
        <f>J70</f>
        <v>7.2539117572512808</v>
      </c>
      <c r="AA70" s="24">
        <f>Z70*X70</f>
        <v>4.9964944183946818</v>
      </c>
      <c r="AB70" s="24">
        <f t="shared" si="7"/>
        <v>2.257417338856599</v>
      </c>
      <c r="AC70" s="31">
        <f>(AB70/Z70)*I70</f>
        <v>0.1350638688223828</v>
      </c>
    </row>
    <row r="71" spans="1:29" ht="14.5" customHeight="1" x14ac:dyDescent="0.2">
      <c r="A71" s="52"/>
      <c r="B71" t="s">
        <v>44</v>
      </c>
      <c r="C71" s="24">
        <v>30.820365592460991</v>
      </c>
      <c r="D71" s="24">
        <v>23.18254015347258</v>
      </c>
      <c r="E71" s="24">
        <v>5.560652621151732</v>
      </c>
      <c r="F71" s="24">
        <v>9.1194702986888405</v>
      </c>
      <c r="G71" s="24">
        <v>9.5356223658201973</v>
      </c>
      <c r="H71" s="25">
        <v>4.5274474889635394</v>
      </c>
      <c r="I71" s="26">
        <f>(D71-F71)/C71</f>
        <v>0.45629146781515545</v>
      </c>
      <c r="J71" s="24">
        <v>9.4900781500547406</v>
      </c>
      <c r="K71" s="35">
        <v>8.6833177822302758</v>
      </c>
      <c r="L71" s="35">
        <v>3.741117917872097</v>
      </c>
      <c r="M71" s="24">
        <v>0.84097994099210482</v>
      </c>
      <c r="N71" s="24">
        <v>1.2355645151987249</v>
      </c>
      <c r="O71" s="24">
        <v>0.29426933837166819</v>
      </c>
      <c r="P71" s="24">
        <v>0.41439558732208959</v>
      </c>
      <c r="Q71" s="24">
        <v>11.145672042901481</v>
      </c>
      <c r="R71" s="28">
        <v>0.15</v>
      </c>
      <c r="S71" s="28">
        <v>0.25</v>
      </c>
      <c r="T71" s="28">
        <v>0.4</v>
      </c>
      <c r="U71" s="28">
        <v>0.2</v>
      </c>
      <c r="V71" s="29">
        <f t="shared" si="4"/>
        <v>0.64</v>
      </c>
      <c r="W71" s="29">
        <f t="shared" si="5"/>
        <v>0.6</v>
      </c>
      <c r="X71" s="30">
        <f t="shared" si="6"/>
        <v>0.62680000000000002</v>
      </c>
      <c r="Y71" s="24">
        <f>Q71</f>
        <v>11.145672042901481</v>
      </c>
      <c r="Z71" s="24">
        <f>J71</f>
        <v>9.4900781500547406</v>
      </c>
      <c r="AA71" s="24">
        <f>Z71*X71</f>
        <v>5.9483809844543121</v>
      </c>
      <c r="AB71" s="24">
        <f t="shared" si="7"/>
        <v>3.5416971656004286</v>
      </c>
      <c r="AC71" s="31">
        <f>(AB71/Z71)*I71</f>
        <v>0.17028797578861599</v>
      </c>
    </row>
    <row r="72" spans="1:29" ht="14.5" customHeight="1" x14ac:dyDescent="0.2">
      <c r="A72" s="52"/>
      <c r="B72" t="s">
        <v>45</v>
      </c>
      <c r="C72" s="24">
        <v>38.745752659388849</v>
      </c>
      <c r="D72" s="24">
        <v>29.9356446050258</v>
      </c>
      <c r="E72" s="24">
        <v>6.2149227420093514</v>
      </c>
      <c r="F72" s="24">
        <v>10.437949743274279</v>
      </c>
      <c r="G72" s="24">
        <v>13.641625399406299</v>
      </c>
      <c r="H72" s="25">
        <v>5.8560694623452134</v>
      </c>
      <c r="I72" s="26">
        <f>(D72-F72)/C72</f>
        <v>0.50322147651006721</v>
      </c>
      <c r="J72" s="24">
        <v>11.73882416051636</v>
      </c>
      <c r="K72" s="35">
        <v>10.101336574302531</v>
      </c>
      <c r="L72" s="35">
        <v>4.0975455773094094</v>
      </c>
      <c r="M72" s="24">
        <v>0.80931432149765603</v>
      </c>
      <c r="N72" s="24">
        <v>1.2310257023522659</v>
      </c>
      <c r="O72" s="24">
        <v>0.30781927787626961</v>
      </c>
      <c r="P72" s="24">
        <v>0.42405936007569428</v>
      </c>
      <c r="Q72" s="24">
        <v>15.871378475821119</v>
      </c>
      <c r="R72" s="28">
        <v>0.15</v>
      </c>
      <c r="S72" s="28">
        <v>0.25</v>
      </c>
      <c r="T72" s="28">
        <v>0.4</v>
      </c>
      <c r="U72" s="28">
        <v>0.2</v>
      </c>
      <c r="V72" s="29">
        <f t="shared" si="4"/>
        <v>0.64</v>
      </c>
      <c r="W72" s="29">
        <f t="shared" si="5"/>
        <v>0.6</v>
      </c>
      <c r="X72" s="30">
        <f t="shared" si="6"/>
        <v>0.62680000000000002</v>
      </c>
      <c r="Y72" s="24">
        <f>Q72</f>
        <v>15.871378475821119</v>
      </c>
      <c r="Z72" s="24">
        <f>J72</f>
        <v>11.73882416051636</v>
      </c>
      <c r="AA72" s="24">
        <f>Z72*X72</f>
        <v>7.3578949838116552</v>
      </c>
      <c r="AB72" s="24">
        <f t="shared" si="7"/>
        <v>4.3809291767047052</v>
      </c>
      <c r="AC72" s="31">
        <f>(AB72/Z72)*I72</f>
        <v>0.18780225503355708</v>
      </c>
    </row>
    <row r="73" spans="1:29" ht="14.5" customHeight="1" x14ac:dyDescent="0.2">
      <c r="A73" s="52"/>
      <c r="B73" t="s">
        <v>46</v>
      </c>
      <c r="C73" s="24">
        <v>44.304859774362761</v>
      </c>
      <c r="D73" s="24">
        <v>35.065860005715777</v>
      </c>
      <c r="E73" s="24">
        <v>5.5192060811066233</v>
      </c>
      <c r="F73" s="24">
        <v>10.584778785683939</v>
      </c>
      <c r="G73" s="24">
        <v>16.958327725920761</v>
      </c>
      <c r="H73" s="25">
        <v>7.5227534941110816</v>
      </c>
      <c r="I73" s="26">
        <f>(D73-F73)/C73</f>
        <v>0.55255972696245714</v>
      </c>
      <c r="J73" s="24">
        <v>14.35183637872011</v>
      </c>
      <c r="K73" s="35">
        <v>11.152171646304931</v>
      </c>
      <c r="L73" s="35">
        <v>4.4570029624514094</v>
      </c>
      <c r="M73" s="24">
        <v>0.7100462864313376</v>
      </c>
      <c r="N73" s="24">
        <v>1.05768547956132</v>
      </c>
      <c r="O73" s="24">
        <v>0.28602154910799782</v>
      </c>
      <c r="P73" s="24">
        <v>0.37638307346949518</v>
      </c>
      <c r="Q73" s="24">
        <v>21.990359040684059</v>
      </c>
      <c r="R73" s="28">
        <v>0.05</v>
      </c>
      <c r="S73" s="28">
        <v>0.15</v>
      </c>
      <c r="T73" s="28">
        <v>0.5</v>
      </c>
      <c r="U73" s="28">
        <v>0.3</v>
      </c>
      <c r="V73" s="29">
        <f t="shared" si="4"/>
        <v>0.64</v>
      </c>
      <c r="W73" s="29">
        <f t="shared" si="5"/>
        <v>0.6</v>
      </c>
      <c r="X73" s="30">
        <f t="shared" si="6"/>
        <v>0.56120000000000003</v>
      </c>
      <c r="Y73" s="24">
        <f>Q73</f>
        <v>21.990359040684059</v>
      </c>
      <c r="Z73" s="24">
        <f>J73</f>
        <v>14.35183637872011</v>
      </c>
      <c r="AA73" s="24">
        <f>Z73*X73</f>
        <v>8.0542505757377256</v>
      </c>
      <c r="AB73" s="24">
        <f t="shared" si="7"/>
        <v>6.2975858029823844</v>
      </c>
      <c r="AC73" s="31">
        <f>(AB73/Z73)*I73</f>
        <v>0.24246320819112621</v>
      </c>
    </row>
    <row r="74" spans="1:29" ht="14.5" customHeight="1" x14ac:dyDescent="0.2">
      <c r="A74" s="52"/>
      <c r="B74" t="s">
        <v>47</v>
      </c>
      <c r="C74" s="24">
        <v>44.160833604444989</v>
      </c>
      <c r="D74" s="24">
        <v>34.152146780664197</v>
      </c>
      <c r="E74" s="24">
        <v>3.609464484281574</v>
      </c>
      <c r="F74" s="24">
        <v>8.5965871686706201</v>
      </c>
      <c r="G74" s="24">
        <v>17.66157812537778</v>
      </c>
      <c r="H74" s="25">
        <v>7.8939814866158091</v>
      </c>
      <c r="I74" s="26">
        <f>(D74-F74)/C74</f>
        <v>0.57869287162689098</v>
      </c>
      <c r="J74" s="24">
        <v>18.545005370773062</v>
      </c>
      <c r="K74" s="35">
        <v>11.57067979303406</v>
      </c>
      <c r="L74" s="35">
        <v>4.5070773000128748</v>
      </c>
      <c r="M74" s="24">
        <v>0.7928187429703154</v>
      </c>
      <c r="N74" s="24">
        <v>0.98222197470169526</v>
      </c>
      <c r="O74" s="24">
        <v>0.33609741249456798</v>
      </c>
      <c r="P74" s="24">
        <v>0.37667135201411622</v>
      </c>
      <c r="Q74" s="24">
        <v>28.900064655406961</v>
      </c>
      <c r="R74" s="28">
        <v>0.05</v>
      </c>
      <c r="S74" s="28">
        <v>0.15</v>
      </c>
      <c r="T74" s="28">
        <v>0.5</v>
      </c>
      <c r="U74" s="28">
        <v>0.3</v>
      </c>
      <c r="V74" s="29">
        <f t="shared" si="4"/>
        <v>0.64</v>
      </c>
      <c r="W74" s="29">
        <f t="shared" si="5"/>
        <v>0.6</v>
      </c>
      <c r="X74" s="30">
        <f t="shared" si="6"/>
        <v>0.56120000000000003</v>
      </c>
      <c r="Y74" s="24">
        <f>Q74</f>
        <v>28.900064655406961</v>
      </c>
      <c r="Z74" s="24">
        <f>J74</f>
        <v>18.545005370773062</v>
      </c>
      <c r="AA74" s="24">
        <f>Z74*X74</f>
        <v>10.407457014077844</v>
      </c>
      <c r="AB74" s="24">
        <f t="shared" si="7"/>
        <v>8.137548356695218</v>
      </c>
      <c r="AC74" s="31">
        <f>(AB74/Z74)*I74</f>
        <v>0.2539304320698797</v>
      </c>
    </row>
    <row r="75" spans="1:29" ht="15" customHeight="1" thickBot="1" x14ac:dyDescent="0.25">
      <c r="A75" s="53"/>
      <c r="B75" s="37" t="s">
        <v>48</v>
      </c>
      <c r="C75" s="38">
        <v>7.09</v>
      </c>
      <c r="D75" s="38">
        <v>5.9344352460197696</v>
      </c>
      <c r="E75" s="38">
        <v>1.29</v>
      </c>
      <c r="F75" s="38">
        <v>2.041586763338183</v>
      </c>
      <c r="G75" s="38">
        <v>2.3199999999999998</v>
      </c>
      <c r="H75" s="39">
        <v>1.18</v>
      </c>
      <c r="I75" s="40">
        <f>(D75-F75)/C75</f>
        <v>0.54906184523012502</v>
      </c>
      <c r="J75" s="54"/>
      <c r="K75" s="40"/>
      <c r="L75" s="40"/>
      <c r="M75" s="38">
        <v>5.53</v>
      </c>
      <c r="N75" s="54"/>
      <c r="O75" s="38">
        <v>1.2</v>
      </c>
      <c r="P75" s="54"/>
      <c r="Q75" s="54">
        <v>2.91</v>
      </c>
      <c r="R75" s="55"/>
      <c r="S75" s="55"/>
      <c r="T75" s="55"/>
      <c r="U75" s="55"/>
      <c r="V75" s="43"/>
      <c r="W75" s="43"/>
      <c r="X75" s="56"/>
      <c r="Y75" s="54"/>
      <c r="Z75" s="38"/>
      <c r="AA75" s="54"/>
      <c r="AB75" s="38"/>
      <c r="AC75" s="57"/>
    </row>
  </sheetData>
  <mergeCells count="9">
    <mergeCell ref="A28:A38"/>
    <mergeCell ref="A40:A50"/>
    <mergeCell ref="A52:A62"/>
    <mergeCell ref="A64:A74"/>
    <mergeCell ref="C2:H2"/>
    <mergeCell ref="R2:U2"/>
    <mergeCell ref="Y2:AC2"/>
    <mergeCell ref="A4:A14"/>
    <mergeCell ref="A16:A2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Murphy</dc:creator>
  <cp:lastModifiedBy>Jack Murphy</cp:lastModifiedBy>
  <dcterms:created xsi:type="dcterms:W3CDTF">2025-08-19T19:02:42Z</dcterms:created>
  <dcterms:modified xsi:type="dcterms:W3CDTF">2025-08-19T19:03:51Z</dcterms:modified>
</cp:coreProperties>
</file>