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jt2020_ic_ac_uk/Documents/Data/Magnetic/Magnetics/OWC Supplementary material/Seismic_calculations/"/>
    </mc:Choice>
  </mc:AlternateContent>
  <xr:revisionPtr revIDLastSave="192" documentId="8_{33BD3229-C3CE-4AD6-93B5-E3CD6B0364AB}" xr6:coauthVersionLast="47" xr6:coauthVersionMax="47" xr10:uidLastSave="{C3D8CBA7-9B3D-40F4-B906-4CAF1AEA6418}"/>
  <bookViews>
    <workbookView xWindow="-110" yWindow="-110" windowWidth="19420" windowHeight="10420" activeTab="1" xr2:uid="{79AE2443-FF00-488E-9CBB-649C6CB12F87}"/>
  </bookViews>
  <sheets>
    <sheet name="Average velocity calculations" sheetId="1" r:id="rId1"/>
    <sheet name="Angle with sensitivity analysis" sheetId="3" r:id="rId2"/>
    <sheet name="Formation depth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3" l="1"/>
  <c r="F20" i="3"/>
  <c r="B20" i="3" s="1"/>
  <c r="F19" i="3"/>
  <c r="B19" i="3" s="1"/>
  <c r="F18" i="3"/>
  <c r="B18" i="3" s="1"/>
  <c r="F17" i="3"/>
  <c r="B17" i="3" s="1"/>
  <c r="F16" i="3"/>
  <c r="B16" i="3" s="1"/>
  <c r="D16" i="3" s="1"/>
  <c r="E16" i="3"/>
  <c r="E17" i="3" s="1"/>
  <c r="E18" i="3" s="1"/>
  <c r="E19" i="3" s="1"/>
  <c r="E20" i="3" s="1"/>
  <c r="C12" i="3"/>
  <c r="F12" i="3" s="1"/>
  <c r="B12" i="3" s="1"/>
  <c r="F10" i="3"/>
  <c r="B10" i="3" s="1"/>
  <c r="D17" i="3" l="1"/>
  <c r="D18" i="3" s="1"/>
  <c r="D19" i="3" s="1"/>
  <c r="D20" i="3" s="1"/>
  <c r="B13" i="3"/>
  <c r="B21" i="3" s="1"/>
</calcChain>
</file>

<file path=xl/sharedStrings.xml><?xml version="1.0" encoding="utf-8"?>
<sst xmlns="http://schemas.openxmlformats.org/spreadsheetml/2006/main" count="90" uniqueCount="57">
  <si>
    <t>Interval</t>
  </si>
  <si>
    <t xml:space="preserve">Well </t>
  </si>
  <si>
    <t>Well</t>
  </si>
  <si>
    <t>Both wells</t>
  </si>
  <si>
    <t>98-07-2</t>
  </si>
  <si>
    <t>98-06-8</t>
  </si>
  <si>
    <t>Depth MD (m)</t>
  </si>
  <si>
    <t>Interval depth (m)</t>
  </si>
  <si>
    <t>Interval TWT (ms)</t>
  </si>
  <si>
    <t>OWT (s)</t>
  </si>
  <si>
    <t>Average velocity (m/s)</t>
  </si>
  <si>
    <t>Tertiary</t>
  </si>
  <si>
    <t>Chalk Group</t>
  </si>
  <si>
    <t>Upper Greensand</t>
  </si>
  <si>
    <t>Gault Clay</t>
  </si>
  <si>
    <t>MCU</t>
  </si>
  <si>
    <t>Cornbrash</t>
  </si>
  <si>
    <t>Inferior Oolite</t>
  </si>
  <si>
    <t>White Lias</t>
  </si>
  <si>
    <t>Sherwood Sandstone</t>
  </si>
  <si>
    <t>Eastern end of regional line</t>
  </si>
  <si>
    <t>Eastern end of Wytch farm line</t>
  </si>
  <si>
    <t>Interval OWT (s)</t>
  </si>
  <si>
    <t>Interval thickness (m)</t>
  </si>
  <si>
    <t>MCU to Cornbrash</t>
  </si>
  <si>
    <t>Cornbrash to Inferior Oolite</t>
  </si>
  <si>
    <t>Inferior Oolite To White Lias</t>
  </si>
  <si>
    <t>TWT (ms)</t>
  </si>
  <si>
    <t>Average velocity = interval thickness (m) / one way time (seconds).</t>
  </si>
  <si>
    <t>Checkshot data is taken from UKOGL and seismic interpretation in Petrel. This table shows calculated average velocities for intervals using vertical wells 98-07-2 and 98-06-8. Each lithology represents the start of the next interval. The Sherwood Sandstone is a poorly constrained boundary due to a gradual boudnary with the Mercia Mudstone Group therefore average velocities may be varied.</t>
  </si>
  <si>
    <t>Av velocity</t>
  </si>
  <si>
    <t>Base Tertiary</t>
  </si>
  <si>
    <t>Base Chalk</t>
  </si>
  <si>
    <t>Interval thickness</t>
  </si>
  <si>
    <t>Total depth</t>
  </si>
  <si>
    <t>New angle (RADIANS)</t>
  </si>
  <si>
    <t>Degrees</t>
  </si>
  <si>
    <t xml:space="preserve">Calculating the angle of tilt along the Upper Greensand-Chalk boundary </t>
  </si>
  <si>
    <t>Total length of section from east end of seismic section BP86-133B to where Upper Greensand outcrops along the seismic section 79-67*  = 72.2 km or 72200 m</t>
  </si>
  <si>
    <t>*UKOGl used with seismic intepretation to identify where the Chalk Group and Upper Greensand outcrops.</t>
  </si>
  <si>
    <t>Two-way time taken off seismic section BP86-133B in Petrel.</t>
  </si>
  <si>
    <t>Base chalk</t>
  </si>
  <si>
    <t>Chalk interval</t>
  </si>
  <si>
    <t>Total depth to base of chalk</t>
  </si>
  <si>
    <t>Total depth to White Lias</t>
  </si>
  <si>
    <t>cumulative depth</t>
  </si>
  <si>
    <t>Depth = velocity x time</t>
  </si>
  <si>
    <t>1. Calculate depths at eastern end of BP86-11B using calculated average velocities.</t>
  </si>
  <si>
    <t>2. Use calculated total depth to the top of the Upper Greensand at eastern end of BP86-133B and calculate angle of tilt across basin</t>
  </si>
  <si>
    <t>Other intervals</t>
  </si>
  <si>
    <t>Top of Upper Greensand</t>
  </si>
  <si>
    <t>Depths formations at eastern end of regional line and of eastern edge of the Wytch Farm oilfield</t>
  </si>
  <si>
    <r>
      <t>Use tan</t>
    </r>
    <r>
      <rPr>
        <sz val="11"/>
        <color theme="1"/>
        <rFont val="Calibri"/>
        <family val="2"/>
      </rPr>
      <t>θ</t>
    </r>
    <r>
      <rPr>
        <sz val="12.3"/>
        <color theme="1"/>
        <rFont val="Calibri"/>
        <family val="2"/>
      </rPr>
      <t xml:space="preserve"> = opposite/adjacent to calculate angle</t>
    </r>
  </si>
  <si>
    <t>Radians</t>
  </si>
  <si>
    <t>0.64 degrees</t>
  </si>
  <si>
    <t>3. Sensitivity analysis - 5% change in average velocities gives an agle between 0.6 and 0.7 degrees</t>
  </si>
  <si>
    <t>minus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</si>
</sst>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name val="Arial"/>
    </font>
    <font>
      <b/>
      <sz val="10.5"/>
      <color rgb="FF000000"/>
      <name val="Calibri"/>
    </font>
    <font>
      <sz val="10.5"/>
      <color rgb="FF000000"/>
      <name val="Calibri"/>
    </font>
    <font>
      <sz val="11"/>
      <color theme="1"/>
      <name val="Calibri"/>
      <family val="2"/>
    </font>
    <font>
      <sz val="12.3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10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center" wrapText="1" readingOrder="1"/>
    </xf>
    <xf numFmtId="0" fontId="4" fillId="0" borderId="5" xfId="0" applyFont="1" applyBorder="1" applyAlignment="1">
      <alignment horizontal="center" wrapText="1" readingOrder="1"/>
    </xf>
    <xf numFmtId="0" fontId="4" fillId="0" borderId="6" xfId="0" applyFont="1" applyBorder="1" applyAlignment="1">
      <alignment horizontal="center" wrapText="1" readingOrder="1"/>
    </xf>
    <xf numFmtId="0" fontId="2" fillId="0" borderId="6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 readingOrder="1"/>
    </xf>
    <xf numFmtId="0" fontId="4" fillId="0" borderId="6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wrapText="1" readingOrder="1"/>
    </xf>
    <xf numFmtId="0" fontId="4" fillId="0" borderId="2" xfId="0" applyFont="1" applyBorder="1" applyAlignment="1">
      <alignment horizontal="left" vertical="center" wrapText="1" readingOrder="1"/>
    </xf>
    <xf numFmtId="0" fontId="4" fillId="0" borderId="7" xfId="0" applyFont="1" applyBorder="1" applyAlignment="1">
      <alignment horizontal="center" wrapText="1" readingOrder="1"/>
    </xf>
    <xf numFmtId="0" fontId="4" fillId="0" borderId="0" xfId="0" applyFont="1" applyAlignment="1">
      <alignment horizontal="center" wrapText="1" readingOrder="1"/>
    </xf>
    <xf numFmtId="0" fontId="4" fillId="0" borderId="2" xfId="0" applyFont="1" applyBorder="1" applyAlignment="1">
      <alignment horizontal="center" wrapText="1" readingOrder="1"/>
    </xf>
    <xf numFmtId="0" fontId="3" fillId="0" borderId="7" xfId="0" applyFont="1" applyBorder="1" applyAlignment="1">
      <alignment horizontal="center" wrapText="1" readingOrder="1"/>
    </xf>
    <xf numFmtId="0" fontId="4" fillId="0" borderId="3" xfId="0" applyFont="1" applyBorder="1" applyAlignment="1">
      <alignment horizontal="left" vertical="center" wrapText="1" readingOrder="1"/>
    </xf>
    <xf numFmtId="0" fontId="4" fillId="0" borderId="9" xfId="0" applyFont="1" applyBorder="1" applyAlignment="1">
      <alignment horizontal="center" wrapText="1" readingOrder="1"/>
    </xf>
    <xf numFmtId="0" fontId="2" fillId="0" borderId="10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 readingOrder="1"/>
    </xf>
    <xf numFmtId="0" fontId="2" fillId="0" borderId="3" xfId="0" applyFont="1" applyBorder="1" applyAlignment="1">
      <alignment horizontal="center" wrapText="1"/>
    </xf>
    <xf numFmtId="0" fontId="2" fillId="0" borderId="10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 wrapText="1" readingOrder="1"/>
    </xf>
    <xf numFmtId="0" fontId="3" fillId="0" borderId="2" xfId="0" applyFont="1" applyBorder="1" applyAlignment="1">
      <alignment horizontal="left" vertical="center" wrapText="1" readingOrder="1"/>
    </xf>
    <xf numFmtId="0" fontId="3" fillId="0" borderId="3" xfId="0" applyFont="1" applyBorder="1" applyAlignment="1">
      <alignment horizontal="left" vertical="center" wrapText="1" readingOrder="1"/>
    </xf>
    <xf numFmtId="0" fontId="4" fillId="0" borderId="5" xfId="0" applyFont="1" applyBorder="1" applyAlignment="1">
      <alignment horizontal="left" vertical="center" wrapText="1" readingOrder="1"/>
    </xf>
    <xf numFmtId="0" fontId="4" fillId="0" borderId="6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center" wrapText="1" readingOrder="1"/>
    </xf>
    <xf numFmtId="0" fontId="3" fillId="0" borderId="5" xfId="0" applyFont="1" applyBorder="1" applyAlignment="1">
      <alignment horizontal="left" vertical="center" wrapText="1" readingOrder="1"/>
    </xf>
    <xf numFmtId="0" fontId="3" fillId="0" borderId="7" xfId="0" applyFont="1" applyBorder="1" applyAlignment="1">
      <alignment horizontal="left" vertical="center" wrapText="1" readingOrder="1"/>
    </xf>
    <xf numFmtId="0" fontId="3" fillId="0" borderId="0" xfId="0" applyFont="1" applyBorder="1" applyAlignment="1">
      <alignment horizontal="left" vertical="center" wrapText="1" readingOrder="1"/>
    </xf>
    <xf numFmtId="0" fontId="3" fillId="0" borderId="9" xfId="0" applyFont="1" applyBorder="1" applyAlignment="1">
      <alignment horizontal="left" vertical="center" wrapText="1" readingOrder="1"/>
    </xf>
    <xf numFmtId="0" fontId="3" fillId="0" borderId="0" xfId="0" applyFont="1" applyAlignment="1">
      <alignment horizontal="left" vertical="center" wrapText="1" readingOrder="1"/>
    </xf>
    <xf numFmtId="0" fontId="3" fillId="0" borderId="10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vertical="top" wrapText="1"/>
    </xf>
    <xf numFmtId="0" fontId="3" fillId="0" borderId="3" xfId="0" applyFont="1" applyBorder="1" applyAlignment="1">
      <alignment horizontal="left" vertical="center" wrapText="1" readingOrder="1"/>
    </xf>
    <xf numFmtId="0" fontId="3" fillId="0" borderId="9" xfId="0" applyFont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 readingOrder="1"/>
    </xf>
    <xf numFmtId="0" fontId="3" fillId="0" borderId="1" xfId="0" applyFont="1" applyBorder="1" applyAlignment="1">
      <alignment horizontal="center" wrapText="1" readingOrder="1"/>
    </xf>
    <xf numFmtId="0" fontId="3" fillId="0" borderId="6" xfId="0" applyFont="1" applyBorder="1" applyAlignment="1">
      <alignment horizontal="center" wrapText="1" readingOrder="1"/>
    </xf>
    <xf numFmtId="0" fontId="4" fillId="0" borderId="8" xfId="0" applyFont="1" applyBorder="1" applyAlignment="1">
      <alignment horizontal="center" wrapText="1" readingOrder="1"/>
    </xf>
    <xf numFmtId="0" fontId="3" fillId="0" borderId="2" xfId="0" applyFont="1" applyBorder="1" applyAlignment="1">
      <alignment horizontal="center" wrapText="1" readingOrder="1"/>
    </xf>
    <xf numFmtId="0" fontId="3" fillId="0" borderId="0" xfId="0" applyFont="1" applyAlignment="1">
      <alignment horizontal="center" wrapText="1" readingOrder="1"/>
    </xf>
    <xf numFmtId="0" fontId="2" fillId="0" borderId="11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 readingOrder="1"/>
    </xf>
    <xf numFmtId="0" fontId="3" fillId="0" borderId="10" xfId="0" applyFont="1" applyBorder="1" applyAlignment="1">
      <alignment horizontal="center" wrapText="1" readingOrder="1"/>
    </xf>
    <xf numFmtId="0" fontId="3" fillId="0" borderId="4" xfId="0" applyFont="1" applyBorder="1" applyAlignment="1">
      <alignment horizontal="left" vertical="center" wrapText="1" readingOrder="1"/>
    </xf>
    <xf numFmtId="0" fontId="3" fillId="0" borderId="11" xfId="0" applyFont="1" applyBorder="1" applyAlignment="1">
      <alignment horizontal="left" vertical="center" wrapText="1" readingOrder="1"/>
    </xf>
    <xf numFmtId="0" fontId="3" fillId="0" borderId="6" xfId="0" applyFont="1" applyBorder="1" applyAlignment="1">
      <alignment horizontal="left" vertical="center" wrapText="1" readingOrder="1"/>
    </xf>
    <xf numFmtId="0" fontId="3" fillId="0" borderId="0" xfId="0" applyFont="1" applyAlignment="1">
      <alignment horizontal="center" vertical="center" wrapText="1" readingOrder="1"/>
    </xf>
    <xf numFmtId="0" fontId="3" fillId="0" borderId="10" xfId="0" applyFont="1" applyBorder="1" applyAlignment="1">
      <alignment horizontal="center" vertical="center" wrapText="1" readingOrder="1"/>
    </xf>
    <xf numFmtId="0" fontId="4" fillId="0" borderId="6" xfId="0" applyFont="1" applyFill="1" applyBorder="1" applyAlignment="1">
      <alignment horizontal="left" vertical="center" wrapText="1" readingOrder="1"/>
    </xf>
    <xf numFmtId="0" fontId="4" fillId="0" borderId="0" xfId="0" applyFont="1" applyFill="1" applyBorder="1" applyAlignment="1">
      <alignment horizontal="left" vertical="center" wrapText="1" readingOrder="1"/>
    </xf>
    <xf numFmtId="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25400</xdr:colOff>
      <xdr:row>24</xdr:row>
      <xdr:rowOff>119063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46191BB-108F-6BE2-4BAD-FCB7D7234D6F}"/>
            </a:ext>
          </a:extLst>
        </xdr:cNvPr>
        <xdr:cNvSpPr txBox="1"/>
      </xdr:nvSpPr>
      <xdr:spPr>
        <a:xfrm>
          <a:off x="1479550" y="435451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0</xdr:col>
      <xdr:colOff>723809</xdr:colOff>
      <xdr:row>23</xdr:row>
      <xdr:rowOff>98612</xdr:rowOff>
    </xdr:from>
    <xdr:to>
      <xdr:col>6</xdr:col>
      <xdr:colOff>562032</xdr:colOff>
      <xdr:row>30</xdr:row>
      <xdr:rowOff>9301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7405BD67-166D-576E-41FD-929AF407839A}"/>
            </a:ext>
          </a:extLst>
        </xdr:cNvPr>
        <xdr:cNvGrpSpPr/>
      </xdr:nvGrpSpPr>
      <xdr:grpSpPr>
        <a:xfrm>
          <a:off x="723809" y="4271469"/>
          <a:ext cx="4810500" cy="1180689"/>
          <a:chOff x="723809" y="4128420"/>
          <a:chExt cx="4808319" cy="1192900"/>
        </a:xfrm>
      </xdr:grpSpPr>
      <xdr:grpSp>
        <xdr:nvGrpSpPr>
          <xdr:cNvPr id="11" name="Group 10">
            <a:extLst>
              <a:ext uri="{FF2B5EF4-FFF2-40B4-BE49-F238E27FC236}">
                <a16:creationId xmlns:a16="http://schemas.microsoft.com/office/drawing/2014/main" id="{0DC396CF-AC7C-A3F0-59C3-F5506388186F}"/>
              </a:ext>
            </a:extLst>
          </xdr:cNvPr>
          <xdr:cNvGrpSpPr/>
        </xdr:nvGrpSpPr>
        <xdr:grpSpPr>
          <a:xfrm>
            <a:off x="723809" y="4128420"/>
            <a:ext cx="4808319" cy="1192900"/>
            <a:chOff x="723809" y="4128420"/>
            <a:chExt cx="4808319" cy="1192900"/>
          </a:xfrm>
        </xdr:grpSpPr>
        <xdr:sp macro="" textlink="">
          <xdr:nvSpPr>
            <xdr:cNvPr id="2" name="Right Triangle 1">
              <a:extLst>
                <a:ext uri="{FF2B5EF4-FFF2-40B4-BE49-F238E27FC236}">
                  <a16:creationId xmlns:a16="http://schemas.microsoft.com/office/drawing/2014/main" id="{34414F83-6886-4709-9422-352BD67958D4}"/>
                </a:ext>
              </a:extLst>
            </xdr:cNvPr>
            <xdr:cNvSpPr/>
          </xdr:nvSpPr>
          <xdr:spPr>
            <a:xfrm rot="10800000">
              <a:off x="723809" y="4386752"/>
              <a:ext cx="4184753" cy="934568"/>
            </a:xfrm>
            <a:prstGeom prst="rtTriangle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06AE6F3-A20B-4F31-88A1-E2D8B7906D56}"/>
                </a:ext>
              </a:extLst>
            </xdr:cNvPr>
            <xdr:cNvSpPr txBox="1"/>
          </xdr:nvSpPr>
          <xdr:spPr>
            <a:xfrm>
              <a:off x="2501177" y="4128420"/>
              <a:ext cx="686663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GB" sz="1100"/>
                <a:t>72200 m</a:t>
              </a:r>
            </a:p>
          </xdr:txBody>
        </xdr:sp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24E0570-81C2-4621-B0A1-4929463C9EF5}"/>
                </a:ext>
              </a:extLst>
            </xdr:cNvPr>
            <xdr:cNvSpPr txBox="1"/>
          </xdr:nvSpPr>
          <xdr:spPr>
            <a:xfrm>
              <a:off x="4881372" y="4697271"/>
              <a:ext cx="65075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GB" sz="1100"/>
                <a:t>805.9 m</a:t>
              </a:r>
            </a:p>
          </xdr:txBody>
        </xdr:sp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C284556-2EE6-482D-ABD1-62E674CC7718}"/>
                </a:ext>
              </a:extLst>
            </xdr:cNvPr>
            <xdr:cNvSpPr txBox="1"/>
          </xdr:nvSpPr>
          <xdr:spPr>
            <a:xfrm>
              <a:off x="1180381" y="4246339"/>
              <a:ext cx="315664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l-GR" sz="1800"/>
                <a:t>α</a:t>
              </a:r>
              <a:endParaRPr lang="en-GB" sz="1800"/>
            </a:p>
          </xdr:txBody>
        </xdr:sp>
      </xdr:grpSp>
      <xdr:sp macro="" textlink="">
        <xdr:nvSpPr>
          <xdr:cNvPr id="10" name="Freeform: Shape 9">
            <a:extLst>
              <a:ext uri="{FF2B5EF4-FFF2-40B4-BE49-F238E27FC236}">
                <a16:creationId xmlns:a16="http://schemas.microsoft.com/office/drawing/2014/main" id="{14C88394-F7D9-ECF7-332E-2569E88B37FE}"/>
              </a:ext>
            </a:extLst>
          </xdr:cNvPr>
          <xdr:cNvSpPr/>
        </xdr:nvSpPr>
        <xdr:spPr>
          <a:xfrm>
            <a:off x="1173162" y="4386020"/>
            <a:ext cx="16694" cy="95860"/>
          </a:xfrm>
          <a:custGeom>
            <a:avLst/>
            <a:gdLst>
              <a:gd name="connsiteX0" fmla="*/ 0 w 16694"/>
              <a:gd name="connsiteY0" fmla="*/ 96837 h 96837"/>
              <a:gd name="connsiteX1" fmla="*/ 7938 w 16694"/>
              <a:gd name="connsiteY1" fmla="*/ 79375 h 96837"/>
              <a:gd name="connsiteX2" fmla="*/ 15875 w 16694"/>
              <a:gd name="connsiteY2" fmla="*/ 55562 h 96837"/>
              <a:gd name="connsiteX3" fmla="*/ 15875 w 16694"/>
              <a:gd name="connsiteY3" fmla="*/ 0 h 9683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6694" h="96837">
                <a:moveTo>
                  <a:pt x="0" y="96837"/>
                </a:moveTo>
                <a:cubicBezTo>
                  <a:pt x="3704" y="89430"/>
                  <a:pt x="5318" y="86862"/>
                  <a:pt x="7938" y="79375"/>
                </a:cubicBezTo>
                <a:cubicBezTo>
                  <a:pt x="10702" y="71478"/>
                  <a:pt x="15043" y="63887"/>
                  <a:pt x="15875" y="55562"/>
                </a:cubicBezTo>
                <a:cubicBezTo>
                  <a:pt x="17718" y="37133"/>
                  <a:pt x="15875" y="18521"/>
                  <a:pt x="15875" y="0"/>
                </a:cubicBezTo>
              </a:path>
            </a:pathLst>
          </a:cu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102D8-176B-4DE6-9F41-07238AC9FECD}">
  <dimension ref="A1:N16"/>
  <sheetViews>
    <sheetView topLeftCell="B1" workbookViewId="0">
      <selection activeCell="A19" sqref="A19"/>
    </sheetView>
  </sheetViews>
  <sheetFormatPr defaultRowHeight="14.5" x14ac:dyDescent="0.35"/>
  <cols>
    <col min="1" max="1" width="20.7265625" customWidth="1"/>
    <col min="2" max="2" width="12.1796875" bestFit="1" customWidth="1"/>
    <col min="3" max="3" width="15.36328125" bestFit="1" customWidth="1"/>
    <col min="4" max="4" width="8.36328125" bestFit="1" customWidth="1"/>
    <col min="5" max="5" width="15" bestFit="1" customWidth="1"/>
    <col min="6" max="6" width="8.26953125" bestFit="1" customWidth="1"/>
    <col min="7" max="7" width="19" bestFit="1" customWidth="1"/>
    <col min="8" max="8" width="12.1796875" bestFit="1" customWidth="1"/>
    <col min="9" max="9" width="15.36328125" bestFit="1" customWidth="1"/>
    <col min="10" max="10" width="8.36328125" bestFit="1" customWidth="1"/>
    <col min="11" max="11" width="15" bestFit="1" customWidth="1"/>
    <col min="12" max="12" width="8.26953125" bestFit="1" customWidth="1"/>
    <col min="13" max="14" width="19" bestFit="1" customWidth="1"/>
  </cols>
  <sheetData>
    <row r="1" spans="1:14" x14ac:dyDescent="0.35">
      <c r="A1" s="22" t="s">
        <v>0</v>
      </c>
      <c r="B1" s="25" t="s">
        <v>1</v>
      </c>
      <c r="C1" s="26"/>
      <c r="D1" s="26"/>
      <c r="E1" s="26"/>
      <c r="F1" s="26"/>
      <c r="G1" s="27"/>
      <c r="H1" s="25" t="s">
        <v>2</v>
      </c>
      <c r="I1" s="26"/>
      <c r="J1" s="26"/>
      <c r="K1" s="26"/>
      <c r="L1" s="26"/>
      <c r="M1" s="27"/>
      <c r="N1" s="28" t="s">
        <v>3</v>
      </c>
    </row>
    <row r="2" spans="1:14" x14ac:dyDescent="0.35">
      <c r="A2" s="23"/>
      <c r="B2" s="29" t="s">
        <v>4</v>
      </c>
      <c r="C2" s="30"/>
      <c r="D2" s="30"/>
      <c r="E2" s="30"/>
      <c r="F2" s="30"/>
      <c r="G2" s="23"/>
      <c r="H2" s="29" t="s">
        <v>5</v>
      </c>
      <c r="I2" s="30"/>
      <c r="J2" s="30"/>
      <c r="K2" s="30"/>
      <c r="L2" s="30"/>
      <c r="M2" s="23"/>
      <c r="N2" s="29"/>
    </row>
    <row r="3" spans="1:14" ht="27" customHeight="1" x14ac:dyDescent="0.35">
      <c r="A3" s="23"/>
      <c r="B3" s="29" t="s">
        <v>6</v>
      </c>
      <c r="C3" s="32" t="s">
        <v>7</v>
      </c>
      <c r="D3" s="50" t="s">
        <v>27</v>
      </c>
      <c r="E3" s="32" t="s">
        <v>8</v>
      </c>
      <c r="F3" s="32" t="s">
        <v>9</v>
      </c>
      <c r="G3" s="23" t="s">
        <v>10</v>
      </c>
      <c r="H3" s="29" t="s">
        <v>6</v>
      </c>
      <c r="I3" s="32" t="s">
        <v>7</v>
      </c>
      <c r="J3" s="50" t="s">
        <v>27</v>
      </c>
      <c r="K3" s="32" t="s">
        <v>8</v>
      </c>
      <c r="L3" s="32" t="s">
        <v>9</v>
      </c>
      <c r="M3" s="23" t="s">
        <v>10</v>
      </c>
      <c r="N3" s="29" t="s">
        <v>10</v>
      </c>
    </row>
    <row r="4" spans="1:14" ht="15" thickBot="1" x14ac:dyDescent="0.4">
      <c r="A4" s="24"/>
      <c r="B4" s="31"/>
      <c r="C4" s="33"/>
      <c r="D4" s="51"/>
      <c r="E4" s="33"/>
      <c r="F4" s="33"/>
      <c r="G4" s="24"/>
      <c r="H4" s="31"/>
      <c r="I4" s="33"/>
      <c r="J4" s="51"/>
      <c r="K4" s="33"/>
      <c r="L4" s="33"/>
      <c r="M4" s="24"/>
      <c r="N4" s="31"/>
    </row>
    <row r="5" spans="1:14" ht="22.5" x14ac:dyDescent="0.45">
      <c r="A5" s="2" t="s">
        <v>11</v>
      </c>
      <c r="B5" s="3">
        <v>0</v>
      </c>
      <c r="C5" s="4">
        <v>342</v>
      </c>
      <c r="D5" s="5"/>
      <c r="E5" s="4">
        <v>320.16000000000003</v>
      </c>
      <c r="F5" s="4">
        <v>0.16008</v>
      </c>
      <c r="G5" s="6">
        <v>2136.4319999999998</v>
      </c>
      <c r="H5" s="3">
        <v>0</v>
      </c>
      <c r="I5" s="4">
        <v>291.5</v>
      </c>
      <c r="J5" s="5"/>
      <c r="K5" s="7">
        <v>247</v>
      </c>
      <c r="L5" s="4">
        <v>0.1235</v>
      </c>
      <c r="M5" s="6">
        <v>2360.3240000000001</v>
      </c>
      <c r="N5" s="8">
        <v>2248.3780000000002</v>
      </c>
    </row>
    <row r="6" spans="1:14" x14ac:dyDescent="0.35">
      <c r="A6" s="9" t="s">
        <v>12</v>
      </c>
      <c r="B6" s="10">
        <v>342</v>
      </c>
      <c r="C6" s="11">
        <v>417</v>
      </c>
      <c r="D6" s="11">
        <v>320.16000000000003</v>
      </c>
      <c r="E6" s="11">
        <v>263.33</v>
      </c>
      <c r="F6" s="11">
        <v>0.131665</v>
      </c>
      <c r="G6" s="12">
        <v>3167.1289999999999</v>
      </c>
      <c r="H6" s="10">
        <v>291.5</v>
      </c>
      <c r="I6" s="11">
        <v>414.2</v>
      </c>
      <c r="J6" s="11">
        <v>247</v>
      </c>
      <c r="K6" s="11">
        <v>300.69</v>
      </c>
      <c r="L6" s="11">
        <v>0.15034500000000001</v>
      </c>
      <c r="M6" s="12">
        <v>2754.9969999999998</v>
      </c>
      <c r="N6" s="13">
        <v>2961.0630000000001</v>
      </c>
    </row>
    <row r="7" spans="1:14" x14ac:dyDescent="0.35">
      <c r="A7" s="9" t="s">
        <v>13</v>
      </c>
      <c r="B7" s="10">
        <v>759</v>
      </c>
      <c r="C7" s="11">
        <v>29.5</v>
      </c>
      <c r="D7" s="11">
        <v>583.49</v>
      </c>
      <c r="E7" s="11">
        <v>21.51</v>
      </c>
      <c r="F7" s="11">
        <v>1.0755000000000001E-2</v>
      </c>
      <c r="G7" s="12">
        <v>2742.91</v>
      </c>
      <c r="H7" s="10">
        <v>705.7</v>
      </c>
      <c r="I7" s="11">
        <v>36.200000000000003</v>
      </c>
      <c r="J7" s="11">
        <v>547.69000000000005</v>
      </c>
      <c r="K7" s="11">
        <v>27.39</v>
      </c>
      <c r="L7" s="11">
        <v>1.3695000000000001E-2</v>
      </c>
      <c r="M7" s="12">
        <v>2643.3</v>
      </c>
      <c r="N7" s="13">
        <v>2693.105</v>
      </c>
    </row>
    <row r="8" spans="1:14" x14ac:dyDescent="0.35">
      <c r="A8" s="9" t="s">
        <v>14</v>
      </c>
      <c r="B8" s="10">
        <v>788.5</v>
      </c>
      <c r="C8" s="11">
        <v>28.5</v>
      </c>
      <c r="D8" s="11">
        <v>605</v>
      </c>
      <c r="E8" s="11">
        <v>20.6</v>
      </c>
      <c r="F8" s="11">
        <v>1.03E-2</v>
      </c>
      <c r="G8" s="12">
        <v>2766.99</v>
      </c>
      <c r="H8" s="10">
        <v>741.9</v>
      </c>
      <c r="I8" s="11">
        <v>26.8</v>
      </c>
      <c r="J8" s="11">
        <v>575.08000000000004</v>
      </c>
      <c r="K8" s="11">
        <v>20.91</v>
      </c>
      <c r="L8" s="11">
        <v>1.0455000000000001E-2</v>
      </c>
      <c r="M8" s="12">
        <v>2563.3670000000002</v>
      </c>
      <c r="N8" s="13">
        <v>2665.1790000000001</v>
      </c>
    </row>
    <row r="9" spans="1:14" x14ac:dyDescent="0.35">
      <c r="A9" s="9" t="s">
        <v>15</v>
      </c>
      <c r="B9" s="10">
        <v>817</v>
      </c>
      <c r="C9" s="11">
        <v>133</v>
      </c>
      <c r="D9" s="11">
        <v>625.6</v>
      </c>
      <c r="E9" s="11">
        <v>113.38</v>
      </c>
      <c r="F9" s="11">
        <v>5.6689999999999997E-2</v>
      </c>
      <c r="G9" s="12">
        <v>2346.0929999999998</v>
      </c>
      <c r="H9" s="10">
        <v>768.7</v>
      </c>
      <c r="I9" s="11">
        <v>125.3</v>
      </c>
      <c r="J9" s="11">
        <v>595.99</v>
      </c>
      <c r="K9" s="11">
        <v>101.34</v>
      </c>
      <c r="L9" s="11">
        <v>5.067E-2</v>
      </c>
      <c r="M9" s="12">
        <v>2472.864</v>
      </c>
      <c r="N9" s="13">
        <v>2409.4780000000001</v>
      </c>
    </row>
    <row r="10" spans="1:14" x14ac:dyDescent="0.35">
      <c r="A10" s="9" t="s">
        <v>16</v>
      </c>
      <c r="B10" s="10">
        <v>950</v>
      </c>
      <c r="C10" s="11">
        <v>143</v>
      </c>
      <c r="D10" s="11">
        <v>738.98</v>
      </c>
      <c r="E10" s="11">
        <v>89.01</v>
      </c>
      <c r="F10" s="11">
        <v>4.4505000000000003E-2</v>
      </c>
      <c r="G10" s="12">
        <v>3213.1219999999998</v>
      </c>
      <c r="H10" s="10">
        <v>894</v>
      </c>
      <c r="I10" s="11">
        <v>145.5</v>
      </c>
      <c r="J10" s="11">
        <v>697.33</v>
      </c>
      <c r="K10" s="11">
        <v>94.52</v>
      </c>
      <c r="L10" s="11">
        <v>4.7260000000000003E-2</v>
      </c>
      <c r="M10" s="12">
        <v>3078.7130000000002</v>
      </c>
      <c r="N10" s="13">
        <v>3145.9180000000001</v>
      </c>
    </row>
    <row r="11" spans="1:14" x14ac:dyDescent="0.35">
      <c r="A11" s="9" t="s">
        <v>17</v>
      </c>
      <c r="B11" s="10">
        <v>1093</v>
      </c>
      <c r="C11" s="11">
        <v>193.5</v>
      </c>
      <c r="D11" s="11">
        <v>827.99</v>
      </c>
      <c r="E11" s="11">
        <v>114.99</v>
      </c>
      <c r="F11" s="11">
        <v>5.7494999999999997E-2</v>
      </c>
      <c r="G11" s="12">
        <v>3365.51</v>
      </c>
      <c r="H11" s="10">
        <v>1039.5</v>
      </c>
      <c r="I11" s="11">
        <v>224.5</v>
      </c>
      <c r="J11" s="11">
        <v>791.85</v>
      </c>
      <c r="K11" s="11">
        <v>131.35</v>
      </c>
      <c r="L11" s="11">
        <v>6.5674999999999997E-2</v>
      </c>
      <c r="M11" s="12">
        <v>3418.348</v>
      </c>
      <c r="N11" s="13">
        <v>3391.9290000000001</v>
      </c>
    </row>
    <row r="12" spans="1:14" x14ac:dyDescent="0.35">
      <c r="A12" s="9" t="s">
        <v>18</v>
      </c>
      <c r="B12" s="10">
        <v>1286.5</v>
      </c>
      <c r="C12" s="11">
        <v>193.5</v>
      </c>
      <c r="D12" s="11">
        <v>942.98</v>
      </c>
      <c r="E12" s="11">
        <v>185</v>
      </c>
      <c r="F12" s="11">
        <v>9.2499999999999999E-2</v>
      </c>
      <c r="G12" s="12">
        <v>2091.8919999999998</v>
      </c>
      <c r="H12" s="10">
        <v>1264</v>
      </c>
      <c r="I12" s="11">
        <v>359.5</v>
      </c>
      <c r="J12" s="11">
        <v>923.2</v>
      </c>
      <c r="K12" s="11">
        <v>203.84</v>
      </c>
      <c r="L12" s="11">
        <v>0.10192</v>
      </c>
      <c r="M12" s="12">
        <v>3527.2759999999998</v>
      </c>
      <c r="N12" s="13">
        <v>2809.5839999999998</v>
      </c>
    </row>
    <row r="13" spans="1:14" ht="17.5" customHeight="1" thickBot="1" x14ac:dyDescent="0.5">
      <c r="A13" s="14" t="s">
        <v>19</v>
      </c>
      <c r="B13" s="15">
        <v>1633</v>
      </c>
      <c r="C13" s="16"/>
      <c r="D13" s="17">
        <v>1127.98</v>
      </c>
      <c r="E13" s="16"/>
      <c r="F13" s="16"/>
      <c r="G13" s="18"/>
      <c r="H13" s="15">
        <v>1623.5</v>
      </c>
      <c r="I13" s="16"/>
      <c r="J13" s="17">
        <v>1127.04</v>
      </c>
      <c r="K13" s="19"/>
      <c r="L13" s="19"/>
      <c r="M13" s="20"/>
      <c r="N13" s="21"/>
    </row>
    <row r="14" spans="1:14" ht="56" customHeight="1" x14ac:dyDescent="0.35">
      <c r="A14" s="52" t="s">
        <v>29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</row>
    <row r="15" spans="1:14" ht="42" customHeight="1" x14ac:dyDescent="0.35">
      <c r="A15" s="53"/>
      <c r="B15" s="53"/>
      <c r="C15" s="53"/>
      <c r="D15" s="53"/>
      <c r="E15" s="53"/>
      <c r="F15" s="53"/>
      <c r="G15" s="53"/>
    </row>
    <row r="16" spans="1:14" ht="14.5" customHeight="1" x14ac:dyDescent="0.35">
      <c r="A16" s="53" t="s">
        <v>28</v>
      </c>
      <c r="B16" s="53"/>
      <c r="C16" s="53"/>
      <c r="D16" s="53"/>
      <c r="E16" s="53"/>
      <c r="F16" s="53"/>
      <c r="G16" s="53"/>
    </row>
  </sheetData>
  <mergeCells count="22">
    <mergeCell ref="N3:N4"/>
    <mergeCell ref="D3:D4"/>
    <mergeCell ref="J3:J4"/>
    <mergeCell ref="A14:M14"/>
    <mergeCell ref="A15:G15"/>
    <mergeCell ref="A16:G16"/>
    <mergeCell ref="G3:G4"/>
    <mergeCell ref="H3:H4"/>
    <mergeCell ref="I3:I4"/>
    <mergeCell ref="K3:K4"/>
    <mergeCell ref="L3:L4"/>
    <mergeCell ref="M3:M4"/>
    <mergeCell ref="A1:A4"/>
    <mergeCell ref="B1:G1"/>
    <mergeCell ref="H1:M1"/>
    <mergeCell ref="N1:N2"/>
    <mergeCell ref="B2:G2"/>
    <mergeCell ref="H2:M2"/>
    <mergeCell ref="B3:B4"/>
    <mergeCell ref="C3:C4"/>
    <mergeCell ref="E3:E4"/>
    <mergeCell ref="F3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C83EF-86DE-4C32-9D1F-0A52EA4F391E}">
  <dimension ref="A1:X44"/>
  <sheetViews>
    <sheetView tabSelected="1" topLeftCell="A5" zoomScale="112" workbookViewId="0">
      <selection activeCell="C32" sqref="C32"/>
    </sheetView>
  </sheetViews>
  <sheetFormatPr defaultRowHeight="14.5" x14ac:dyDescent="0.35"/>
  <cols>
    <col min="1" max="1" width="20.81640625" customWidth="1"/>
    <col min="2" max="2" width="15.36328125" bestFit="1" customWidth="1"/>
  </cols>
  <sheetData>
    <row r="1" spans="1:15" x14ac:dyDescent="0.35">
      <c r="A1" s="57" t="s">
        <v>37</v>
      </c>
      <c r="B1" s="57"/>
      <c r="C1" s="57"/>
      <c r="D1" s="57"/>
      <c r="E1" s="57"/>
      <c r="F1" s="57"/>
      <c r="G1" s="57"/>
      <c r="H1" s="57"/>
    </row>
    <row r="2" spans="1:15" x14ac:dyDescent="0.35">
      <c r="A2" s="57"/>
      <c r="B2" s="57"/>
      <c r="C2" s="57"/>
      <c r="D2" s="57"/>
      <c r="E2" s="57"/>
      <c r="F2" s="57"/>
      <c r="G2" s="57"/>
      <c r="H2" s="57"/>
    </row>
    <row r="3" spans="1:15" x14ac:dyDescent="0.35">
      <c r="A3" s="58" t="s">
        <v>38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</row>
    <row r="4" spans="1:15" x14ac:dyDescent="0.35">
      <c r="A4" t="s">
        <v>39</v>
      </c>
    </row>
    <row r="5" spans="1:15" x14ac:dyDescent="0.35">
      <c r="A5" t="s">
        <v>40</v>
      </c>
    </row>
    <row r="7" spans="1:15" x14ac:dyDescent="0.35">
      <c r="A7" s="55" t="s">
        <v>47</v>
      </c>
    </row>
    <row r="8" spans="1:15" x14ac:dyDescent="0.35">
      <c r="A8" s="55"/>
    </row>
    <row r="9" spans="1:15" x14ac:dyDescent="0.35">
      <c r="A9" t="s">
        <v>0</v>
      </c>
      <c r="B9" s="55" t="s">
        <v>6</v>
      </c>
      <c r="C9" t="s">
        <v>27</v>
      </c>
      <c r="D9" t="s">
        <v>45</v>
      </c>
      <c r="F9" t="s">
        <v>9</v>
      </c>
      <c r="G9" t="s">
        <v>30</v>
      </c>
    </row>
    <row r="10" spans="1:15" x14ac:dyDescent="0.35">
      <c r="A10" s="59" t="s">
        <v>31</v>
      </c>
      <c r="B10" s="55">
        <f>F10*G10</f>
        <v>456.0834439055775</v>
      </c>
      <c r="C10">
        <v>405.7</v>
      </c>
      <c r="F10">
        <f>(C10/2)/1000</f>
        <v>0.20285</v>
      </c>
      <c r="G10">
        <v>2248.3778353738107</v>
      </c>
      <c r="H10" t="s">
        <v>46</v>
      </c>
    </row>
    <row r="11" spans="1:15" x14ac:dyDescent="0.35">
      <c r="A11" s="59" t="s">
        <v>41</v>
      </c>
      <c r="C11">
        <v>642</v>
      </c>
    </row>
    <row r="12" spans="1:15" x14ac:dyDescent="0.35">
      <c r="A12" s="59" t="s">
        <v>42</v>
      </c>
      <c r="B12" s="55">
        <f>F12*G12</f>
        <v>349.84956618284508</v>
      </c>
      <c r="C12">
        <f>C11-C10</f>
        <v>236.3</v>
      </c>
      <c r="F12">
        <f t="shared" ref="F12" si="0">(C12/2)/1000</f>
        <v>0.11815000000000001</v>
      </c>
      <c r="G12">
        <v>2961.0627692157855</v>
      </c>
    </row>
    <row r="13" spans="1:15" x14ac:dyDescent="0.35">
      <c r="A13" s="59" t="s">
        <v>43</v>
      </c>
      <c r="B13" s="55">
        <f>B10+B12</f>
        <v>805.93301008842263</v>
      </c>
      <c r="E13">
        <v>642</v>
      </c>
    </row>
    <row r="14" spans="1:15" x14ac:dyDescent="0.35">
      <c r="A14" s="56" t="s">
        <v>49</v>
      </c>
      <c r="B14" s="56"/>
      <c r="C14" s="56"/>
      <c r="D14" s="56"/>
      <c r="E14" s="56"/>
      <c r="F14" s="56"/>
      <c r="G14" s="56"/>
    </row>
    <row r="15" spans="1:15" x14ac:dyDescent="0.35">
      <c r="A15" s="59" t="s">
        <v>50</v>
      </c>
      <c r="B15" s="55"/>
      <c r="D15" s="55">
        <v>805.93301008842263</v>
      </c>
    </row>
    <row r="16" spans="1:15" x14ac:dyDescent="0.35">
      <c r="A16" s="59" t="s">
        <v>13</v>
      </c>
      <c r="B16" s="60">
        <f>F16*G16</f>
        <v>53.74091774731734</v>
      </c>
      <c r="C16">
        <v>39.909999999999968</v>
      </c>
      <c r="D16" s="60">
        <f>D15+B16</f>
        <v>859.67392783573996</v>
      </c>
      <c r="E16">
        <f>E13+C16</f>
        <v>681.91</v>
      </c>
      <c r="F16">
        <f>(C16/2)/1000</f>
        <v>1.9954999999999983E-2</v>
      </c>
      <c r="G16">
        <v>2693.1053744584005</v>
      </c>
    </row>
    <row r="17" spans="1:24" x14ac:dyDescent="0.35">
      <c r="A17" s="59" t="s">
        <v>14</v>
      </c>
      <c r="B17" s="60">
        <f t="shared" ref="B17:B20" si="1">F17*G17</f>
        <v>22.640691788200055</v>
      </c>
      <c r="C17">
        <v>16.990000000000009</v>
      </c>
      <c r="D17" s="60">
        <f t="shared" ref="D17:E20" si="2">D16+B17</f>
        <v>882.31461962393996</v>
      </c>
      <c r="E17">
        <f t="shared" si="2"/>
        <v>698.9</v>
      </c>
      <c r="F17">
        <f t="shared" ref="F17:F20" si="3">(C17/2)/1000</f>
        <v>8.4950000000000043E-3</v>
      </c>
      <c r="G17">
        <v>2665.178550700417</v>
      </c>
    </row>
    <row r="18" spans="1:24" x14ac:dyDescent="0.35">
      <c r="A18" s="59" t="s">
        <v>16</v>
      </c>
      <c r="B18" s="60">
        <f t="shared" si="1"/>
        <v>260.62121019074681</v>
      </c>
      <c r="C18">
        <v>216.33000000000004</v>
      </c>
      <c r="D18" s="60">
        <f t="shared" si="2"/>
        <v>1142.9358298146867</v>
      </c>
      <c r="E18">
        <f t="shared" si="2"/>
        <v>915.23</v>
      </c>
      <c r="F18">
        <f t="shared" si="3"/>
        <v>0.10816500000000003</v>
      </c>
      <c r="G18">
        <v>2409.4782063583116</v>
      </c>
    </row>
    <row r="19" spans="1:24" x14ac:dyDescent="0.35">
      <c r="A19" s="59" t="s">
        <v>17</v>
      </c>
      <c r="B19" s="60">
        <f t="shared" si="1"/>
        <v>112.9384493951261</v>
      </c>
      <c r="C19">
        <v>71.799999999999955</v>
      </c>
      <c r="D19" s="60">
        <f t="shared" si="2"/>
        <v>1255.8742792098128</v>
      </c>
      <c r="E19">
        <f t="shared" si="2"/>
        <v>987.03</v>
      </c>
      <c r="F19">
        <f t="shared" si="3"/>
        <v>3.5899999999999981E-2</v>
      </c>
      <c r="G19">
        <v>3145.9178104491966</v>
      </c>
    </row>
    <row r="20" spans="1:24" x14ac:dyDescent="0.35">
      <c r="A20" s="59" t="s">
        <v>18</v>
      </c>
      <c r="B20" s="60">
        <f t="shared" si="1"/>
        <v>164.54247505608879</v>
      </c>
      <c r="C20">
        <v>97.019999999999982</v>
      </c>
      <c r="D20" s="60">
        <f t="shared" si="2"/>
        <v>1420.4167542659015</v>
      </c>
      <c r="E20">
        <f t="shared" si="2"/>
        <v>1084.05</v>
      </c>
      <c r="F20">
        <f t="shared" si="3"/>
        <v>4.8509999999999991E-2</v>
      </c>
      <c r="G20">
        <v>3391.9289848709304</v>
      </c>
    </row>
    <row r="21" spans="1:24" s="55" customFormat="1" x14ac:dyDescent="0.35">
      <c r="A21" s="61" t="s">
        <v>44</v>
      </c>
      <c r="B21" s="55">
        <f>SUM(B13:B20)</f>
        <v>1420.4167542659015</v>
      </c>
    </row>
    <row r="23" spans="1:24" x14ac:dyDescent="0.35">
      <c r="A23" s="56" t="s">
        <v>48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</row>
    <row r="31" spans="1:24" ht="16.5" x14ac:dyDescent="0.4">
      <c r="A31" t="s">
        <v>52</v>
      </c>
    </row>
    <row r="32" spans="1:24" x14ac:dyDescent="0.35">
      <c r="A32">
        <f>ATAN(805.9/72200)</f>
        <v>1.1161586331166349E-2</v>
      </c>
      <c r="B32" t="s">
        <v>53</v>
      </c>
      <c r="C32" s="55" t="s">
        <v>54</v>
      </c>
    </row>
    <row r="34" spans="1:6" s="55" customFormat="1" x14ac:dyDescent="0.35">
      <c r="A34" s="55" t="s">
        <v>55</v>
      </c>
    </row>
    <row r="35" spans="1:6" x14ac:dyDescent="0.35">
      <c r="C35" s="54">
        <v>0.05</v>
      </c>
      <c r="F35" t="s">
        <v>56</v>
      </c>
    </row>
    <row r="36" spans="1:6" x14ac:dyDescent="0.35">
      <c r="B36" t="s">
        <v>30</v>
      </c>
      <c r="C36">
        <v>0.05</v>
      </c>
      <c r="F36">
        <v>-0.05</v>
      </c>
    </row>
    <row r="37" spans="1:6" x14ac:dyDescent="0.35">
      <c r="A37" t="s">
        <v>31</v>
      </c>
      <c r="B37">
        <v>2248.3778353738107</v>
      </c>
      <c r="C37">
        <v>2360.7967271425014</v>
      </c>
      <c r="F37">
        <v>2135.9589436051201</v>
      </c>
    </row>
    <row r="38" spans="1:6" x14ac:dyDescent="0.35">
      <c r="A38" t="s">
        <v>32</v>
      </c>
      <c r="B38">
        <v>2961.0627692157855</v>
      </c>
      <c r="C38">
        <v>3109.1159076765748</v>
      </c>
      <c r="F38">
        <v>2813.0096307549961</v>
      </c>
    </row>
    <row r="39" spans="1:6" x14ac:dyDescent="0.35">
      <c r="B39" t="s">
        <v>33</v>
      </c>
    </row>
    <row r="40" spans="1:6" x14ac:dyDescent="0.35">
      <c r="A40" t="s">
        <v>31</v>
      </c>
      <c r="C40">
        <v>478.88761610085641</v>
      </c>
      <c r="F40">
        <v>433.27927171029864</v>
      </c>
    </row>
    <row r="41" spans="1:6" x14ac:dyDescent="0.35">
      <c r="A41" t="s">
        <v>32</v>
      </c>
      <c r="C41">
        <v>367.34204449198734</v>
      </c>
      <c r="F41">
        <v>332.35708787370282</v>
      </c>
    </row>
    <row r="42" spans="1:6" x14ac:dyDescent="0.35">
      <c r="A42" t="s">
        <v>34</v>
      </c>
      <c r="C42">
        <v>846.22966059284374</v>
      </c>
      <c r="F42">
        <v>765.63635958400141</v>
      </c>
    </row>
    <row r="43" spans="1:6" x14ac:dyDescent="0.35">
      <c r="A43" t="s">
        <v>35</v>
      </c>
      <c r="C43">
        <v>1.1720095762060741E-2</v>
      </c>
      <c r="F43">
        <v>1.0603984240641491E-2</v>
      </c>
    </row>
    <row r="44" spans="1:6" s="55" customFormat="1" x14ac:dyDescent="0.35">
      <c r="A44" s="55" t="s">
        <v>36</v>
      </c>
      <c r="C44" s="55">
        <v>0.67151202265524279</v>
      </c>
      <c r="F44" s="55">
        <v>0.60756354301199456</v>
      </c>
    </row>
  </sheetData>
  <mergeCells count="4">
    <mergeCell ref="A1:H2"/>
    <mergeCell ref="A3:O3"/>
    <mergeCell ref="A23:X23"/>
    <mergeCell ref="A14:G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43732-A867-49DA-8C1B-F600D42208D1}">
  <dimension ref="A1:J11"/>
  <sheetViews>
    <sheetView zoomScale="86" workbookViewId="0">
      <selection activeCell="A2" sqref="A2"/>
    </sheetView>
  </sheetViews>
  <sheetFormatPr defaultRowHeight="14.5" x14ac:dyDescent="0.35"/>
  <cols>
    <col min="1" max="1" width="26.54296875" customWidth="1"/>
    <col min="2" max="2" width="8.7265625" customWidth="1"/>
    <col min="9" max="9" width="8.26953125" bestFit="1" customWidth="1"/>
    <col min="10" max="10" width="8.36328125" bestFit="1" customWidth="1"/>
  </cols>
  <sheetData>
    <row r="1" spans="1:10" ht="15" thickBot="1" x14ac:dyDescent="0.4">
      <c r="A1" t="s">
        <v>51</v>
      </c>
    </row>
    <row r="2" spans="1:10" ht="22.5" x14ac:dyDescent="0.35">
      <c r="A2" s="34"/>
      <c r="B2" s="47" t="s">
        <v>10</v>
      </c>
      <c r="C2" s="28" t="s">
        <v>20</v>
      </c>
      <c r="D2" s="49"/>
      <c r="E2" s="49"/>
      <c r="F2" s="22"/>
      <c r="G2" s="28" t="s">
        <v>21</v>
      </c>
      <c r="H2" s="49"/>
      <c r="I2" s="49"/>
      <c r="J2" s="49"/>
    </row>
    <row r="3" spans="1:10" ht="42.5" thickBot="1" x14ac:dyDescent="0.4">
      <c r="A3" s="35" t="s">
        <v>0</v>
      </c>
      <c r="B3" s="48"/>
      <c r="C3" s="36" t="s">
        <v>8</v>
      </c>
      <c r="D3" s="1" t="s">
        <v>22</v>
      </c>
      <c r="E3" s="1" t="s">
        <v>23</v>
      </c>
      <c r="F3" s="35" t="s">
        <v>6</v>
      </c>
      <c r="G3" s="36" t="s">
        <v>8</v>
      </c>
      <c r="H3" s="1" t="s">
        <v>22</v>
      </c>
      <c r="I3" s="1" t="s">
        <v>23</v>
      </c>
      <c r="J3" s="1" t="s">
        <v>6</v>
      </c>
    </row>
    <row r="4" spans="1:10" x14ac:dyDescent="0.35">
      <c r="A4" s="2" t="s">
        <v>11</v>
      </c>
      <c r="B4" s="37">
        <v>2248.3780000000002</v>
      </c>
      <c r="C4" s="3">
        <v>405.7</v>
      </c>
      <c r="D4" s="4">
        <v>0.20285</v>
      </c>
      <c r="E4" s="4">
        <v>456.08339999999998</v>
      </c>
      <c r="F4" s="38">
        <v>0</v>
      </c>
      <c r="G4" s="3">
        <v>294.7</v>
      </c>
      <c r="H4" s="4">
        <v>0.14735000000000001</v>
      </c>
      <c r="I4" s="4">
        <v>331.29849999999999</v>
      </c>
      <c r="J4" s="39">
        <v>0</v>
      </c>
    </row>
    <row r="5" spans="1:10" ht="28" x14ac:dyDescent="0.35">
      <c r="A5" s="9" t="s">
        <v>12</v>
      </c>
      <c r="B5" s="40">
        <v>2961.0630000000001</v>
      </c>
      <c r="C5" s="10">
        <v>236.3</v>
      </c>
      <c r="D5" s="11">
        <v>0.11815000000000001</v>
      </c>
      <c r="E5" s="11">
        <v>349.84960000000001</v>
      </c>
      <c r="F5" s="41">
        <v>456.08339999999998</v>
      </c>
      <c r="G5" s="10">
        <v>274.45999999999998</v>
      </c>
      <c r="H5" s="11">
        <v>0.13722999999999999</v>
      </c>
      <c r="I5" s="11">
        <v>406.34660000000002</v>
      </c>
      <c r="J5" s="42">
        <v>331.29849999999999</v>
      </c>
    </row>
    <row r="6" spans="1:10" ht="42" x14ac:dyDescent="0.35">
      <c r="A6" s="9" t="s">
        <v>13</v>
      </c>
      <c r="B6" s="40">
        <v>2693.105</v>
      </c>
      <c r="C6" s="10">
        <v>39.909999999999997</v>
      </c>
      <c r="D6" s="11">
        <v>1.9955000000000001E-2</v>
      </c>
      <c r="E6" s="11">
        <v>53.740920000000003</v>
      </c>
      <c r="F6" s="41">
        <v>805.93299999999999</v>
      </c>
      <c r="G6" s="10">
        <v>18.79</v>
      </c>
      <c r="H6" s="11">
        <v>9.3950000000000006E-3</v>
      </c>
      <c r="I6" s="11">
        <v>25.30172</v>
      </c>
      <c r="J6" s="42">
        <v>737.64509999999996</v>
      </c>
    </row>
    <row r="7" spans="1:10" x14ac:dyDescent="0.35">
      <c r="A7" s="9" t="s">
        <v>14</v>
      </c>
      <c r="B7" s="40">
        <v>2665.1790000000001</v>
      </c>
      <c r="C7" s="10">
        <v>16.989999999999998</v>
      </c>
      <c r="D7" s="11">
        <v>8.4950000000000008E-3</v>
      </c>
      <c r="E7" s="11">
        <v>22.640689999999999</v>
      </c>
      <c r="F7" s="41">
        <v>859.6739</v>
      </c>
      <c r="G7" s="10">
        <v>11.27</v>
      </c>
      <c r="H7" s="11">
        <v>15.018280000000001</v>
      </c>
      <c r="I7" s="11">
        <v>15.018280000000001</v>
      </c>
      <c r="J7" s="42">
        <v>762.94680000000005</v>
      </c>
    </row>
    <row r="8" spans="1:10" ht="28" x14ac:dyDescent="0.35">
      <c r="A8" s="9" t="s">
        <v>24</v>
      </c>
      <c r="B8" s="40">
        <v>2409.4780000000001</v>
      </c>
      <c r="C8" s="10">
        <v>216.33</v>
      </c>
      <c r="D8" s="11">
        <v>0.108165</v>
      </c>
      <c r="E8" s="11">
        <v>260.62119999999999</v>
      </c>
      <c r="F8" s="41">
        <v>882.31460000000004</v>
      </c>
      <c r="G8" s="10">
        <v>132.04</v>
      </c>
      <c r="H8" s="11">
        <v>159.07380000000001</v>
      </c>
      <c r="I8" s="11">
        <v>159.07380000000001</v>
      </c>
      <c r="J8" s="42">
        <v>777.96510000000001</v>
      </c>
    </row>
    <row r="9" spans="1:10" ht="42" x14ac:dyDescent="0.35">
      <c r="A9" s="9" t="s">
        <v>25</v>
      </c>
      <c r="B9" s="40">
        <v>3145.9180000000001</v>
      </c>
      <c r="C9" s="10">
        <v>71.8</v>
      </c>
      <c r="D9" s="11">
        <v>3.5900000000000001E-2</v>
      </c>
      <c r="E9" s="11">
        <v>112.9384</v>
      </c>
      <c r="F9" s="41">
        <v>1142.9359999999999</v>
      </c>
      <c r="G9" s="10">
        <v>85.53</v>
      </c>
      <c r="H9" s="11">
        <v>134.5352</v>
      </c>
      <c r="I9" s="11">
        <v>134.5352</v>
      </c>
      <c r="J9" s="42">
        <v>937.03890000000001</v>
      </c>
    </row>
    <row r="10" spans="1:10" ht="56" x14ac:dyDescent="0.35">
      <c r="A10" s="9" t="s">
        <v>26</v>
      </c>
      <c r="B10" s="40">
        <v>3391.9290000000001</v>
      </c>
      <c r="C10" s="10">
        <v>97.02</v>
      </c>
      <c r="D10" s="11">
        <v>4.8509999999999998E-2</v>
      </c>
      <c r="E10" s="11">
        <v>164.54249999999999</v>
      </c>
      <c r="F10" s="41">
        <v>1255.874</v>
      </c>
      <c r="G10" s="10">
        <v>107.39</v>
      </c>
      <c r="H10" s="11">
        <v>182.12960000000001</v>
      </c>
      <c r="I10" s="11">
        <v>182.12960000000001</v>
      </c>
      <c r="J10" s="42">
        <v>1071.5740000000001</v>
      </c>
    </row>
    <row r="11" spans="1:10" ht="28.5" thickBot="1" x14ac:dyDescent="0.5">
      <c r="A11" s="14" t="s">
        <v>18</v>
      </c>
      <c r="B11" s="43"/>
      <c r="C11" s="44"/>
      <c r="D11" s="16"/>
      <c r="E11" s="16"/>
      <c r="F11" s="45">
        <v>1420.4169999999999</v>
      </c>
      <c r="G11" s="44"/>
      <c r="H11" s="16"/>
      <c r="I11" s="16"/>
      <c r="J11" s="46">
        <v>1253.704</v>
      </c>
    </row>
  </sheetData>
  <mergeCells count="3">
    <mergeCell ref="B2:B3"/>
    <mergeCell ref="C2:F2"/>
    <mergeCell ref="G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velocity calculations</vt:lpstr>
      <vt:lpstr>Angle with sensitivity analysis</vt:lpstr>
      <vt:lpstr>Formation depths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Turney, Jack</dc:creator>
  <cp:lastModifiedBy>Turney, Jack</cp:lastModifiedBy>
  <dcterms:created xsi:type="dcterms:W3CDTF">2023-08-21T17:00:34Z</dcterms:created>
  <dcterms:modified xsi:type="dcterms:W3CDTF">2023-08-21T17:42:35Z</dcterms:modified>
</cp:coreProperties>
</file>